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45" windowWidth="18975" windowHeight="10935"/>
  </bookViews>
  <sheets>
    <sheet name="Overall" sheetId="5" r:id="rId1"/>
    <sheet name="Summary" sheetId="4" r:id="rId2"/>
    <sheet name="TopNames" sheetId="16" r:id="rId3"/>
    <sheet name="S&amp;P500" sheetId="1" r:id="rId4"/>
    <sheet name="S&amp;P400" sheetId="12" r:id="rId5"/>
    <sheet name="S&amp;P600" sheetId="13" r:id="rId6"/>
    <sheet name="S&amp;P100" sheetId="17" r:id="rId7"/>
    <sheet name="Contact" sheetId="11" r:id="rId8"/>
  </sheets>
  <functionGroups builtInGroupCount="17"/>
  <externalReferences>
    <externalReference r:id="rId9"/>
    <externalReference r:id="rId10"/>
    <externalReference r:id="rId11"/>
  </externalReferences>
  <definedNames>
    <definedName name="BLPH1" localSheetId="7" hidden="1">[1]USA!#REF!</definedName>
    <definedName name="BLPH1" hidden="1">[2]USA!#REF!</definedName>
    <definedName name="BLPH105" localSheetId="7" hidden="1">#REF!</definedName>
    <definedName name="BLPH105" hidden="1">#REF!</definedName>
    <definedName name="BLPH106" localSheetId="7" hidden="1">#REF!</definedName>
    <definedName name="BLPH106" hidden="1">#REF!</definedName>
    <definedName name="BLPH92" localSheetId="7" hidden="1">#REF!</definedName>
    <definedName name="BLPH92" hidden="1">#REF!</definedName>
    <definedName name="BLPH93" localSheetId="7" hidden="1">#REF!</definedName>
    <definedName name="BLPH93" hidden="1">#REF!</definedName>
    <definedName name="Input">[3]Summary!#REF!</definedName>
    <definedName name="LOL" hidden="1">[1]USA!#REF!</definedName>
  </definedNames>
  <calcPr calcId="145621"/>
</workbook>
</file>

<file path=xl/calcChain.xml><?xml version="1.0" encoding="utf-8"?>
<calcChain xmlns="http://schemas.openxmlformats.org/spreadsheetml/2006/main">
  <c r="T45" i="16" l="1"/>
  <c r="S45" i="16"/>
  <c r="R45" i="16"/>
  <c r="O45" i="16"/>
  <c r="N45" i="16"/>
  <c r="M45" i="16"/>
  <c r="J45" i="16"/>
  <c r="I45" i="16"/>
  <c r="H45" i="16"/>
  <c r="E45" i="16"/>
  <c r="D45" i="16"/>
  <c r="C45" i="16"/>
  <c r="T44" i="16"/>
  <c r="S44" i="16"/>
  <c r="R44" i="16"/>
  <c r="O44" i="16"/>
  <c r="N44" i="16"/>
  <c r="M44" i="16"/>
  <c r="J44" i="16"/>
  <c r="I44" i="16"/>
  <c r="H44" i="16"/>
  <c r="E44" i="16"/>
  <c r="D44" i="16"/>
  <c r="C44" i="16"/>
  <c r="T43" i="16"/>
  <c r="S43" i="16"/>
  <c r="R43" i="16"/>
  <c r="O43" i="16"/>
  <c r="N43" i="16"/>
  <c r="M43" i="16"/>
  <c r="J43" i="16"/>
  <c r="I43" i="16"/>
  <c r="H43" i="16"/>
  <c r="E43" i="16"/>
  <c r="D43" i="16"/>
  <c r="C43" i="16"/>
  <c r="T42" i="16"/>
  <c r="S42" i="16"/>
  <c r="R42" i="16"/>
  <c r="O42" i="16"/>
  <c r="N42" i="16"/>
  <c r="M42" i="16"/>
  <c r="J42" i="16"/>
  <c r="I42" i="16"/>
  <c r="H42" i="16"/>
  <c r="E42" i="16"/>
  <c r="D42" i="16"/>
  <c r="C42" i="16"/>
  <c r="T41" i="16"/>
  <c r="S41" i="16"/>
  <c r="R41" i="16"/>
  <c r="O41" i="16"/>
  <c r="N41" i="16"/>
  <c r="M41" i="16"/>
  <c r="J41" i="16"/>
  <c r="I41" i="16"/>
  <c r="H41" i="16"/>
  <c r="E41" i="16"/>
  <c r="D41" i="16"/>
  <c r="C41" i="16"/>
  <c r="T40" i="16"/>
  <c r="S40" i="16"/>
  <c r="R40" i="16"/>
  <c r="O40" i="16"/>
  <c r="N40" i="16"/>
  <c r="M40" i="16"/>
  <c r="J40" i="16"/>
  <c r="I40" i="16"/>
  <c r="H40" i="16"/>
  <c r="E40" i="16"/>
  <c r="D40" i="16"/>
  <c r="C40" i="16"/>
  <c r="T39" i="16"/>
  <c r="S39" i="16"/>
  <c r="R39" i="16"/>
  <c r="O39" i="16"/>
  <c r="N39" i="16"/>
  <c r="M39" i="16"/>
  <c r="J39" i="16"/>
  <c r="I39" i="16"/>
  <c r="H39" i="16"/>
  <c r="E39" i="16"/>
  <c r="D39" i="16"/>
  <c r="C39" i="16"/>
  <c r="T38" i="16"/>
  <c r="S38" i="16"/>
  <c r="R38" i="16"/>
  <c r="O38" i="16"/>
  <c r="N38" i="16"/>
  <c r="M38" i="16"/>
  <c r="J38" i="16"/>
  <c r="I38" i="16"/>
  <c r="H38" i="16"/>
  <c r="E38" i="16"/>
  <c r="D38" i="16"/>
  <c r="C38" i="16"/>
  <c r="T37" i="16"/>
  <c r="S37" i="16"/>
  <c r="R37" i="16"/>
  <c r="O37" i="16"/>
  <c r="N37" i="16"/>
  <c r="M37" i="16"/>
  <c r="J37" i="16"/>
  <c r="I37" i="16"/>
  <c r="H37" i="16"/>
  <c r="E37" i="16"/>
  <c r="D37" i="16"/>
  <c r="C37" i="16"/>
  <c r="T36" i="16"/>
  <c r="S36" i="16"/>
  <c r="R36" i="16"/>
  <c r="O36" i="16"/>
  <c r="N36" i="16"/>
  <c r="M36" i="16"/>
  <c r="J36" i="16"/>
  <c r="I36" i="16"/>
  <c r="H36" i="16"/>
  <c r="E36" i="16"/>
  <c r="D36" i="16"/>
  <c r="C36" i="16"/>
  <c r="T34" i="16"/>
  <c r="S34" i="16"/>
  <c r="R34" i="16"/>
  <c r="O34" i="16"/>
  <c r="N34" i="16"/>
  <c r="M34" i="16"/>
  <c r="J34" i="16"/>
  <c r="I34" i="16"/>
  <c r="H34" i="16"/>
  <c r="E34" i="16"/>
  <c r="D34" i="16"/>
  <c r="C34" i="16"/>
  <c r="T33" i="16"/>
  <c r="S33" i="16"/>
  <c r="R33" i="16"/>
  <c r="O33" i="16"/>
  <c r="N33" i="16"/>
  <c r="M33" i="16"/>
  <c r="J33" i="16"/>
  <c r="I33" i="16"/>
  <c r="H33" i="16"/>
  <c r="E33" i="16"/>
  <c r="D33" i="16"/>
  <c r="C33" i="16"/>
  <c r="T32" i="16"/>
  <c r="S32" i="16"/>
  <c r="R32" i="16"/>
  <c r="O32" i="16"/>
  <c r="N32" i="16"/>
  <c r="M32" i="16"/>
  <c r="J32" i="16"/>
  <c r="I32" i="16"/>
  <c r="H32" i="16"/>
  <c r="E32" i="16"/>
  <c r="D32" i="16"/>
  <c r="C32" i="16"/>
  <c r="T31" i="16"/>
  <c r="S31" i="16"/>
  <c r="R31" i="16"/>
  <c r="O31" i="16"/>
  <c r="N31" i="16"/>
  <c r="M31" i="16"/>
  <c r="J31" i="16"/>
  <c r="I31" i="16"/>
  <c r="H31" i="16"/>
  <c r="E31" i="16"/>
  <c r="D31" i="16"/>
  <c r="C31" i="16"/>
  <c r="T30" i="16"/>
  <c r="S30" i="16"/>
  <c r="R30" i="16"/>
  <c r="O30" i="16"/>
  <c r="N30" i="16"/>
  <c r="M30" i="16"/>
  <c r="J30" i="16"/>
  <c r="I30" i="16"/>
  <c r="H30" i="16"/>
  <c r="E30" i="16"/>
  <c r="D30" i="16"/>
  <c r="C30" i="16"/>
  <c r="T29" i="16"/>
  <c r="S29" i="16"/>
  <c r="R29" i="16"/>
  <c r="O29" i="16"/>
  <c r="N29" i="16"/>
  <c r="M29" i="16"/>
  <c r="J29" i="16"/>
  <c r="I29" i="16"/>
  <c r="H29" i="16"/>
  <c r="E29" i="16"/>
  <c r="D29" i="16"/>
  <c r="C29" i="16"/>
  <c r="T28" i="16"/>
  <c r="S28" i="16"/>
  <c r="R28" i="16"/>
  <c r="O28" i="16"/>
  <c r="N28" i="16"/>
  <c r="M28" i="16"/>
  <c r="J28" i="16"/>
  <c r="I28" i="16"/>
  <c r="H28" i="16"/>
  <c r="E28" i="16"/>
  <c r="D28" i="16"/>
  <c r="C28" i="16"/>
  <c r="T27" i="16"/>
  <c r="S27" i="16"/>
  <c r="R27" i="16"/>
  <c r="O27" i="16"/>
  <c r="N27" i="16"/>
  <c r="M27" i="16"/>
  <c r="J27" i="16"/>
  <c r="I27" i="16"/>
  <c r="H27" i="16"/>
  <c r="E27" i="16"/>
  <c r="D27" i="16"/>
  <c r="C27" i="16"/>
  <c r="T26" i="16"/>
  <c r="S26" i="16"/>
  <c r="R26" i="16"/>
  <c r="O26" i="16"/>
  <c r="N26" i="16"/>
  <c r="M26" i="16"/>
  <c r="J26" i="16"/>
  <c r="I26" i="16"/>
  <c r="H26" i="16"/>
  <c r="E26" i="16"/>
  <c r="D26" i="16"/>
  <c r="C26" i="16"/>
  <c r="T25" i="16"/>
  <c r="S25" i="16"/>
  <c r="R25" i="16"/>
  <c r="O25" i="16"/>
  <c r="N25" i="16"/>
  <c r="M25" i="16"/>
  <c r="J25" i="16"/>
  <c r="I25" i="16"/>
  <c r="H25" i="16"/>
  <c r="E25" i="16"/>
  <c r="D25" i="16"/>
  <c r="C25" i="16"/>
  <c r="T23" i="16"/>
  <c r="S23" i="16"/>
  <c r="R23" i="16"/>
  <c r="O23" i="16"/>
  <c r="N23" i="16"/>
  <c r="M23" i="16"/>
  <c r="J23" i="16"/>
  <c r="I23" i="16"/>
  <c r="H23" i="16"/>
  <c r="E23" i="16"/>
  <c r="D23" i="16"/>
  <c r="C23" i="16"/>
  <c r="T22" i="16"/>
  <c r="S22" i="16"/>
  <c r="R22" i="16"/>
  <c r="O22" i="16"/>
  <c r="N22" i="16"/>
  <c r="M22" i="16"/>
  <c r="J22" i="16"/>
  <c r="I22" i="16"/>
  <c r="H22" i="16"/>
  <c r="E22" i="16"/>
  <c r="D22" i="16"/>
  <c r="C22" i="16"/>
  <c r="T21" i="16"/>
  <c r="S21" i="16"/>
  <c r="R21" i="16"/>
  <c r="O21" i="16"/>
  <c r="N21" i="16"/>
  <c r="M21" i="16"/>
  <c r="J21" i="16"/>
  <c r="I21" i="16"/>
  <c r="H21" i="16"/>
  <c r="E21" i="16"/>
  <c r="D21" i="16"/>
  <c r="C21" i="16"/>
  <c r="T20" i="16"/>
  <c r="S20" i="16"/>
  <c r="R20" i="16"/>
  <c r="O20" i="16"/>
  <c r="N20" i="16"/>
  <c r="M20" i="16"/>
  <c r="J20" i="16"/>
  <c r="I20" i="16"/>
  <c r="H20" i="16"/>
  <c r="E20" i="16"/>
  <c r="D20" i="16"/>
  <c r="C20" i="16"/>
  <c r="T19" i="16"/>
  <c r="S19" i="16"/>
  <c r="R19" i="16"/>
  <c r="O19" i="16"/>
  <c r="N19" i="16"/>
  <c r="M19" i="16"/>
  <c r="J19" i="16"/>
  <c r="I19" i="16"/>
  <c r="H19" i="16"/>
  <c r="E19" i="16"/>
  <c r="D19" i="16"/>
  <c r="C19" i="16"/>
  <c r="T18" i="16"/>
  <c r="S18" i="16"/>
  <c r="R18" i="16"/>
  <c r="O18" i="16"/>
  <c r="N18" i="16"/>
  <c r="M18" i="16"/>
  <c r="J18" i="16"/>
  <c r="I18" i="16"/>
  <c r="H18" i="16"/>
  <c r="E18" i="16"/>
  <c r="D18" i="16"/>
  <c r="C18" i="16"/>
  <c r="T17" i="16"/>
  <c r="S17" i="16"/>
  <c r="R17" i="16"/>
  <c r="O17" i="16"/>
  <c r="N17" i="16"/>
  <c r="M17" i="16"/>
  <c r="J17" i="16"/>
  <c r="I17" i="16"/>
  <c r="H17" i="16"/>
  <c r="E17" i="16"/>
  <c r="D17" i="16"/>
  <c r="C17" i="16"/>
  <c r="T16" i="16"/>
  <c r="S16" i="16"/>
  <c r="R16" i="16"/>
  <c r="O16" i="16"/>
  <c r="N16" i="16"/>
  <c r="M16" i="16"/>
  <c r="J16" i="16"/>
  <c r="I16" i="16"/>
  <c r="H16" i="16"/>
  <c r="E16" i="16"/>
  <c r="D16" i="16"/>
  <c r="C16" i="16"/>
  <c r="T15" i="16"/>
  <c r="S15" i="16"/>
  <c r="R15" i="16"/>
  <c r="O15" i="16"/>
  <c r="N15" i="16"/>
  <c r="M15" i="16"/>
  <c r="J15" i="16"/>
  <c r="I15" i="16"/>
  <c r="H15" i="16"/>
  <c r="E15" i="16"/>
  <c r="D15" i="16"/>
  <c r="C15" i="16"/>
  <c r="T14" i="16"/>
  <c r="S14" i="16"/>
  <c r="R14" i="16"/>
  <c r="O14" i="16"/>
  <c r="N14" i="16"/>
  <c r="M14" i="16"/>
  <c r="J14" i="16"/>
  <c r="I14" i="16"/>
  <c r="H14" i="16"/>
  <c r="E14" i="16"/>
  <c r="D14" i="16"/>
  <c r="C14" i="16"/>
  <c r="R221" i="12" l="1"/>
  <c r="T221" i="12" s="1"/>
  <c r="Q221" i="12"/>
  <c r="S221" i="12" s="1"/>
  <c r="R387" i="13"/>
  <c r="T387" i="13" s="1"/>
  <c r="Q387" i="13"/>
  <c r="S387" i="13" s="1"/>
  <c r="Q285" i="1"/>
  <c r="S285" i="1" s="1"/>
  <c r="R285" i="1"/>
  <c r="T285" i="1" s="1"/>
  <c r="AM66" i="12"/>
  <c r="J66" i="12"/>
  <c r="I66" i="12"/>
  <c r="H66" i="12"/>
  <c r="J54" i="13"/>
  <c r="J90" i="12" l="1"/>
  <c r="AM57" i="17" l="1"/>
  <c r="P57" i="17"/>
  <c r="O57" i="17"/>
  <c r="N57" i="17"/>
  <c r="M57" i="17"/>
  <c r="L57" i="17"/>
  <c r="K57" i="17"/>
  <c r="J57" i="17"/>
  <c r="I57" i="17"/>
  <c r="H57" i="17"/>
  <c r="F57" i="17"/>
  <c r="E57" i="17"/>
  <c r="D57" i="17"/>
  <c r="C57" i="17"/>
  <c r="B57" i="17"/>
  <c r="H19" i="1"/>
  <c r="H19" i="12"/>
  <c r="R57" i="17" l="1"/>
  <c r="T57" i="17" s="1"/>
  <c r="Q57" i="17"/>
  <c r="S57" i="17" s="1"/>
  <c r="A9" i="13"/>
  <c r="A9" i="12"/>
  <c r="H19" i="13"/>
  <c r="R464" i="1" l="1"/>
  <c r="T464" i="1" s="1"/>
  <c r="R85" i="1" l="1"/>
  <c r="T85" i="1" s="1"/>
  <c r="R342" i="1"/>
  <c r="T342" i="1" s="1"/>
  <c r="R462" i="1"/>
  <c r="T462" i="1" s="1"/>
  <c r="R369" i="1"/>
  <c r="T369" i="1" s="1"/>
  <c r="Q85" i="1"/>
  <c r="S85" i="1" s="1"/>
  <c r="Q342" i="1"/>
  <c r="S342" i="1" s="1"/>
  <c r="Q462" i="1"/>
  <c r="S462" i="1" s="1"/>
  <c r="Q369" i="1"/>
  <c r="S369" i="1" s="1"/>
  <c r="R322" i="1" l="1"/>
  <c r="Q322" i="1"/>
  <c r="R435" i="1"/>
  <c r="Q435" i="1"/>
  <c r="R321" i="1"/>
  <c r="Q321" i="1"/>
  <c r="R308" i="1"/>
  <c r="Q308" i="1"/>
  <c r="R469" i="1"/>
  <c r="Q469" i="1"/>
  <c r="R418" i="1"/>
  <c r="Q418" i="1"/>
  <c r="R282" i="1"/>
  <c r="Q282" i="1"/>
  <c r="R111" i="1"/>
  <c r="Q111" i="1"/>
  <c r="R252" i="1"/>
  <c r="Q252" i="1"/>
  <c r="R392" i="1"/>
  <c r="Q392" i="1"/>
  <c r="R247" i="1"/>
  <c r="Q247" i="1"/>
  <c r="R411" i="1"/>
  <c r="Q411" i="1"/>
  <c r="R257" i="1"/>
  <c r="Q257" i="1"/>
  <c r="R166" i="1"/>
  <c r="Q166" i="1"/>
  <c r="R490" i="1"/>
  <c r="Q490" i="1"/>
  <c r="R334" i="1"/>
  <c r="Q334" i="1"/>
  <c r="R74" i="1"/>
  <c r="Q74" i="1"/>
  <c r="R402" i="1"/>
  <c r="Q402" i="1"/>
  <c r="R365" i="1"/>
  <c r="Q365" i="1"/>
  <c r="R383" i="1"/>
  <c r="Q383" i="1"/>
  <c r="R430" i="1"/>
  <c r="Q430" i="1"/>
  <c r="R375" i="1"/>
  <c r="Q375" i="1"/>
  <c r="R360" i="1"/>
  <c r="Q360" i="1"/>
  <c r="R388" i="1"/>
  <c r="Q388" i="1"/>
  <c r="R367" i="1"/>
  <c r="Q367" i="1"/>
  <c r="R136" i="1"/>
  <c r="Q136" i="1"/>
  <c r="R117" i="1"/>
  <c r="Q117" i="1"/>
  <c r="R429" i="1"/>
  <c r="Q429" i="1"/>
  <c r="R320" i="1"/>
  <c r="Q320" i="1"/>
  <c r="R519" i="1"/>
  <c r="Q519" i="1"/>
  <c r="R382" i="1"/>
  <c r="Q382" i="1"/>
  <c r="R189" i="1"/>
  <c r="Q189" i="1"/>
  <c r="R484" i="1"/>
  <c r="Q484" i="1"/>
  <c r="R202" i="1"/>
  <c r="Q202" i="1"/>
  <c r="R405" i="1"/>
  <c r="Q405" i="1"/>
  <c r="R468" i="1"/>
  <c r="Q468" i="1"/>
  <c r="R460" i="1"/>
  <c r="Q460" i="1"/>
  <c r="R277" i="1"/>
  <c r="Q277" i="1"/>
  <c r="R69" i="1"/>
  <c r="Q69" i="1"/>
  <c r="R387" i="1"/>
  <c r="Q387" i="1"/>
  <c r="R184" i="1"/>
  <c r="Q184" i="1"/>
  <c r="R220" i="1"/>
  <c r="Q220" i="1"/>
  <c r="R119" i="1"/>
  <c r="Q119" i="1"/>
  <c r="R459" i="1"/>
  <c r="Q459" i="1"/>
  <c r="R151" i="1"/>
  <c r="Q151" i="1"/>
  <c r="R427" i="1"/>
  <c r="Q427" i="1"/>
  <c r="R258" i="1"/>
  <c r="Q258" i="1"/>
  <c r="R103" i="1"/>
  <c r="Q103" i="1"/>
  <c r="R352" i="1"/>
  <c r="Q352" i="1"/>
  <c r="R317" i="1"/>
  <c r="Q317" i="1"/>
  <c r="R504" i="1"/>
  <c r="Q504" i="1"/>
  <c r="R75" i="1"/>
  <c r="Q75" i="1"/>
  <c r="R335" i="1"/>
  <c r="Q335" i="1"/>
  <c r="R269" i="1"/>
  <c r="Q269" i="1"/>
  <c r="R73" i="1"/>
  <c r="Q73" i="1"/>
  <c r="R496" i="1"/>
  <c r="Q496" i="1"/>
  <c r="R295" i="1"/>
  <c r="Q295" i="1"/>
  <c r="R61" i="1"/>
  <c r="Q61" i="1"/>
  <c r="R118" i="1"/>
  <c r="Q118" i="1"/>
  <c r="R473" i="1"/>
  <c r="Q473" i="1"/>
  <c r="R446" i="1"/>
  <c r="Q446" i="1"/>
  <c r="R307" i="1"/>
  <c r="Q307" i="1"/>
  <c r="R90" i="1"/>
  <c r="Q90" i="1"/>
  <c r="R212" i="1"/>
  <c r="Q212" i="1"/>
  <c r="R376" i="1"/>
  <c r="Q376" i="1"/>
  <c r="R356" i="1"/>
  <c r="Q356" i="1"/>
  <c r="R239" i="1"/>
  <c r="Q239" i="1"/>
  <c r="R219" i="1"/>
  <c r="Q219" i="1"/>
  <c r="R415" i="1"/>
  <c r="Q415" i="1"/>
  <c r="R95" i="1"/>
  <c r="Q95" i="1"/>
  <c r="R56" i="1"/>
  <c r="Q56" i="1"/>
  <c r="R28" i="1"/>
  <c r="Q28" i="1"/>
  <c r="R88" i="1"/>
  <c r="Q88" i="1"/>
  <c r="R243" i="1"/>
  <c r="Q243" i="1"/>
  <c r="R470" i="1"/>
  <c r="Q470" i="1"/>
  <c r="R478" i="1"/>
  <c r="Q478" i="1"/>
  <c r="R512" i="1"/>
  <c r="Q512" i="1"/>
  <c r="R326" i="1"/>
  <c r="Q326" i="1"/>
  <c r="R43" i="1"/>
  <c r="Q43" i="1"/>
  <c r="R299" i="1"/>
  <c r="Q299" i="1"/>
  <c r="R521" i="1"/>
  <c r="Q521" i="1"/>
  <c r="R102" i="1"/>
  <c r="Q102" i="1"/>
  <c r="R451" i="1"/>
  <c r="Q451" i="1"/>
  <c r="R112" i="1"/>
  <c r="Q112" i="1"/>
  <c r="R57" i="1"/>
  <c r="Q57" i="1"/>
  <c r="R25" i="1"/>
  <c r="Q25" i="1"/>
  <c r="R518" i="1"/>
  <c r="Q518" i="1"/>
  <c r="R50" i="1"/>
  <c r="Q50" i="1"/>
  <c r="R66" i="1"/>
  <c r="Q66" i="1"/>
  <c r="R245" i="1"/>
  <c r="Q245" i="1"/>
  <c r="R343" i="1"/>
  <c r="Q343" i="1"/>
  <c r="R259" i="1"/>
  <c r="Q259" i="1"/>
  <c r="R44" i="1"/>
  <c r="Q44" i="1"/>
  <c r="R254" i="1"/>
  <c r="Q254" i="1"/>
  <c r="R461" i="1"/>
  <c r="Q461" i="1"/>
  <c r="R495" i="1"/>
  <c r="Q495" i="1"/>
  <c r="R318" i="1"/>
  <c r="Q318" i="1"/>
  <c r="R353" i="1"/>
  <c r="Q353" i="1"/>
  <c r="R47" i="1"/>
  <c r="Q47" i="1"/>
  <c r="R97" i="1"/>
  <c r="Q97" i="1"/>
  <c r="R508" i="1"/>
  <c r="Q508" i="1"/>
  <c r="R401" i="1"/>
  <c r="Q401" i="1"/>
  <c r="R293" i="1"/>
  <c r="Q293" i="1"/>
  <c r="Q464" i="1"/>
  <c r="R96" i="1"/>
  <c r="Q96" i="1"/>
  <c r="R385" i="1"/>
  <c r="Q385" i="1"/>
  <c r="R302" i="1"/>
  <c r="Q302" i="1"/>
  <c r="R262" i="1"/>
  <c r="Q262" i="1"/>
  <c r="R340" i="1"/>
  <c r="Q340" i="1"/>
  <c r="R161" i="1"/>
  <c r="Q161" i="1"/>
  <c r="R21" i="1"/>
  <c r="Q21" i="1"/>
  <c r="R298" i="1"/>
  <c r="Q298" i="1"/>
  <c r="R157" i="1"/>
  <c r="Q157" i="1"/>
  <c r="R390" i="1"/>
  <c r="Q390" i="1"/>
  <c r="R455" i="1"/>
  <c r="Q455" i="1"/>
  <c r="R481" i="1"/>
  <c r="Q481" i="1"/>
  <c r="R29" i="1"/>
  <c r="Q29" i="1"/>
  <c r="R211" i="1"/>
  <c r="Q211" i="1"/>
  <c r="R159" i="1"/>
  <c r="Q159" i="1"/>
  <c r="R144" i="1"/>
  <c r="Q144" i="1"/>
  <c r="R466" i="1"/>
  <c r="Q466" i="1"/>
  <c r="R20" i="1"/>
  <c r="Q20" i="1"/>
  <c r="R311" i="1"/>
  <c r="Q311" i="1"/>
  <c r="R164" i="1"/>
  <c r="Q164" i="1"/>
  <c r="R52" i="1"/>
  <c r="Q52" i="1"/>
  <c r="R407" i="1"/>
  <c r="Q407" i="1"/>
  <c r="R78" i="1"/>
  <c r="Q78" i="1"/>
  <c r="R101" i="1"/>
  <c r="Q101" i="1"/>
  <c r="R491" i="1"/>
  <c r="Q491" i="1"/>
  <c r="R26" i="1"/>
  <c r="Q26" i="1"/>
  <c r="R268" i="1"/>
  <c r="Q268" i="1"/>
  <c r="R242" i="1"/>
  <c r="Q242" i="1"/>
  <c r="R371" i="1"/>
  <c r="Q371" i="1"/>
  <c r="R448" i="1"/>
  <c r="Q448" i="1"/>
  <c r="R146" i="1"/>
  <c r="Q146" i="1"/>
  <c r="R94" i="1"/>
  <c r="Q94" i="1"/>
  <c r="R183" i="1"/>
  <c r="Q183" i="1"/>
  <c r="R22" i="1"/>
  <c r="Q22" i="1"/>
  <c r="R475" i="1"/>
  <c r="Q475" i="1"/>
  <c r="R149" i="1"/>
  <c r="Q149" i="1"/>
  <c r="R107" i="1"/>
  <c r="Q107" i="1"/>
  <c r="R133" i="1"/>
  <c r="Q133" i="1"/>
  <c r="R453" i="1"/>
  <c r="Q453" i="1"/>
  <c r="R505" i="1"/>
  <c r="Q505" i="1"/>
  <c r="R31" i="1"/>
  <c r="Q31" i="1"/>
  <c r="R145" i="1"/>
  <c r="Q145" i="1"/>
  <c r="R83" i="1"/>
  <c r="Q83" i="1"/>
  <c r="R492" i="1"/>
  <c r="Q492" i="1"/>
  <c r="R412" i="1"/>
  <c r="Q412" i="1"/>
  <c r="R333" i="1"/>
  <c r="Q333" i="1"/>
  <c r="R137" i="1"/>
  <c r="Q137" i="1"/>
  <c r="R426" i="1"/>
  <c r="Q426" i="1"/>
  <c r="R51" i="1"/>
  <c r="Q51" i="1"/>
  <c r="R248" i="1"/>
  <c r="Q248" i="1"/>
  <c r="R200" i="1"/>
  <c r="Q200" i="1"/>
  <c r="R215" i="1"/>
  <c r="Q215" i="1"/>
  <c r="R410" i="1"/>
  <c r="Q410" i="1"/>
  <c r="R251" i="1"/>
  <c r="Q251" i="1"/>
  <c r="R179" i="1"/>
  <c r="Q179" i="1"/>
  <c r="R201" i="1"/>
  <c r="Q201" i="1"/>
  <c r="R272" i="1"/>
  <c r="Q272" i="1"/>
  <c r="R204" i="1"/>
  <c r="Q204" i="1"/>
  <c r="R40" i="1"/>
  <c r="Q40" i="1"/>
  <c r="R124" i="1"/>
  <c r="Q124" i="1"/>
  <c r="R349" i="1"/>
  <c r="Q349" i="1"/>
  <c r="R155" i="1"/>
  <c r="Q155" i="1"/>
  <c r="R398" i="1"/>
  <c r="Q398" i="1"/>
  <c r="R486" i="1"/>
  <c r="Q486" i="1"/>
  <c r="R143" i="1"/>
  <c r="Q143" i="1"/>
  <c r="R396" i="1"/>
  <c r="Q396" i="1"/>
  <c r="R465" i="1"/>
  <c r="Q465" i="1"/>
  <c r="R54" i="1"/>
  <c r="Q54" i="1"/>
  <c r="R279" i="1"/>
  <c r="Q279" i="1"/>
  <c r="R297" i="1"/>
  <c r="Q297" i="1"/>
  <c r="R431" i="1"/>
  <c r="Q431" i="1"/>
  <c r="R113" i="1"/>
  <c r="Q113" i="1"/>
  <c r="R108" i="1"/>
  <c r="Q108" i="1"/>
  <c r="R142" i="1"/>
  <c r="Q142" i="1"/>
  <c r="R278" i="1"/>
  <c r="Q278" i="1"/>
  <c r="R92" i="1"/>
  <c r="Q92" i="1"/>
  <c r="R316" i="1"/>
  <c r="Q316" i="1"/>
  <c r="R359" i="1"/>
  <c r="Q359" i="1"/>
  <c r="R60" i="1"/>
  <c r="Q60" i="1"/>
  <c r="R89" i="1"/>
  <c r="Q89" i="1"/>
  <c r="R229" i="1"/>
  <c r="Q229" i="1"/>
  <c r="R199" i="1"/>
  <c r="Q199" i="1"/>
  <c r="R132" i="1"/>
  <c r="Q132" i="1"/>
  <c r="R280" i="1"/>
  <c r="Q280" i="1"/>
  <c r="R120" i="1"/>
  <c r="Q120" i="1"/>
  <c r="R249" i="1"/>
  <c r="Q249" i="1"/>
  <c r="R315" i="1"/>
  <c r="Q315" i="1"/>
  <c r="R370" i="1"/>
  <c r="Q370" i="1"/>
  <c r="R174" i="1"/>
  <c r="Q174" i="1"/>
  <c r="R71" i="1"/>
  <c r="Q71" i="1"/>
  <c r="R188" i="1"/>
  <c r="Q188" i="1"/>
  <c r="R284" i="1"/>
  <c r="Q284" i="1"/>
  <c r="R98" i="1"/>
  <c r="Q98" i="1"/>
  <c r="R391" i="1"/>
  <c r="Q391" i="1"/>
  <c r="R467" i="1"/>
  <c r="Q467" i="1"/>
  <c r="R380" i="1"/>
  <c r="Q380" i="1"/>
  <c r="R389" i="1"/>
  <c r="Q389" i="1"/>
  <c r="R400" i="1"/>
  <c r="Q400" i="1"/>
  <c r="R273" i="1"/>
  <c r="Q273" i="1"/>
  <c r="R46" i="1"/>
  <c r="Q46" i="1"/>
  <c r="R323" i="1"/>
  <c r="Q323" i="1"/>
  <c r="R329" i="1"/>
  <c r="Q329" i="1"/>
  <c r="R187" i="1"/>
  <c r="Q187" i="1"/>
  <c r="R483" i="1"/>
  <c r="Q483" i="1"/>
  <c r="R290" i="1"/>
  <c r="Q290" i="1"/>
  <c r="R454" i="1"/>
  <c r="Q454" i="1"/>
  <c r="R41" i="1"/>
  <c r="Q41" i="1"/>
  <c r="R292" i="1"/>
  <c r="Q292" i="1"/>
  <c r="R501" i="1"/>
  <c r="Q501" i="1"/>
  <c r="R33" i="1"/>
  <c r="Q33" i="1"/>
  <c r="R458" i="1"/>
  <c r="Q458" i="1"/>
  <c r="R55" i="1"/>
  <c r="Q55" i="1"/>
  <c r="R255" i="1"/>
  <c r="Q255" i="1"/>
  <c r="R347" i="1"/>
  <c r="Q347" i="1"/>
  <c r="R216" i="1"/>
  <c r="Q216" i="1"/>
  <c r="R49" i="1"/>
  <c r="Q49" i="1"/>
  <c r="R275" i="1"/>
  <c r="Q275" i="1"/>
  <c r="R261" i="1"/>
  <c r="Q261" i="1"/>
  <c r="R224" i="1"/>
  <c r="Q224" i="1"/>
  <c r="R129" i="1"/>
  <c r="Q129" i="1"/>
  <c r="R445" i="1"/>
  <c r="Q445" i="1"/>
  <c r="R123" i="1"/>
  <c r="Q123" i="1"/>
  <c r="R209" i="1"/>
  <c r="Q209" i="1"/>
  <c r="R127" i="1"/>
  <c r="Q127" i="1"/>
  <c r="R304" i="1"/>
  <c r="Q304" i="1"/>
  <c r="R394" i="1"/>
  <c r="Q394" i="1"/>
  <c r="R443" i="1"/>
  <c r="Q443" i="1"/>
  <c r="R192" i="1"/>
  <c r="Q192" i="1"/>
  <c r="R131" i="1"/>
  <c r="Q131" i="1"/>
  <c r="R409" i="1"/>
  <c r="Q409" i="1"/>
  <c r="R23" i="1"/>
  <c r="Q23" i="1"/>
  <c r="R489" i="1"/>
  <c r="Q489" i="1"/>
  <c r="R171" i="1"/>
  <c r="Q171" i="1"/>
  <c r="R206" i="1"/>
  <c r="Q206" i="1"/>
  <c r="R99" i="1"/>
  <c r="Q99" i="1"/>
  <c r="R381" i="1"/>
  <c r="Q381" i="1"/>
  <c r="R256" i="1"/>
  <c r="Q256" i="1"/>
  <c r="R76" i="1"/>
  <c r="Q76" i="1"/>
  <c r="R421" i="1"/>
  <c r="Q421" i="1"/>
  <c r="R494" i="1"/>
  <c r="Q494" i="1"/>
  <c r="R169" i="1"/>
  <c r="Q169" i="1"/>
  <c r="R513" i="1"/>
  <c r="Q513" i="1"/>
  <c r="R271" i="1"/>
  <c r="Q271" i="1"/>
  <c r="R230" i="1"/>
  <c r="Q230" i="1"/>
  <c r="R471" i="1"/>
  <c r="Q471" i="1"/>
  <c r="R373" i="1"/>
  <c r="Q373" i="1"/>
  <c r="R238" i="1"/>
  <c r="Q238" i="1"/>
  <c r="R125" i="1"/>
  <c r="Q125" i="1"/>
  <c r="R364" i="1"/>
  <c r="Q364" i="1"/>
  <c r="R182" i="1"/>
  <c r="Q182" i="1"/>
  <c r="R330" i="1"/>
  <c r="Q330" i="1"/>
  <c r="R434" i="1"/>
  <c r="Q434" i="1"/>
  <c r="R64" i="1"/>
  <c r="Q64" i="1"/>
  <c r="R232" i="1"/>
  <c r="Q232" i="1"/>
  <c r="R210" i="1"/>
  <c r="Q210" i="1"/>
  <c r="R515" i="1"/>
  <c r="Q515" i="1"/>
  <c r="R226" i="1"/>
  <c r="Q226" i="1"/>
  <c r="R327" i="1"/>
  <c r="Q327" i="1"/>
  <c r="R338" i="1"/>
  <c r="Q338" i="1"/>
  <c r="R218" i="1"/>
  <c r="Q218" i="1"/>
  <c r="R480" i="1"/>
  <c r="Q480" i="1"/>
  <c r="R503" i="1"/>
  <c r="Q503" i="1"/>
  <c r="R63" i="1"/>
  <c r="Q63" i="1"/>
  <c r="R368" i="1"/>
  <c r="Q368" i="1"/>
  <c r="R236" i="1"/>
  <c r="Q236" i="1"/>
  <c r="R122" i="1"/>
  <c r="Q122" i="1"/>
  <c r="R442" i="1"/>
  <c r="Q442" i="1"/>
  <c r="R281" i="1"/>
  <c r="Q281" i="1"/>
  <c r="R82" i="1"/>
  <c r="Q82" i="1"/>
  <c r="R485" i="1"/>
  <c r="Q485" i="1"/>
  <c r="R351" i="1"/>
  <c r="Q351" i="1"/>
  <c r="R150" i="1"/>
  <c r="Q150" i="1"/>
  <c r="R34" i="1"/>
  <c r="Q34" i="1"/>
  <c r="R173" i="1"/>
  <c r="Q173" i="1"/>
  <c r="R404" i="1"/>
  <c r="Q404" i="1"/>
  <c r="R477" i="1"/>
  <c r="Q477" i="1"/>
  <c r="R263" i="1"/>
  <c r="Q263" i="1"/>
  <c r="R214" i="1"/>
  <c r="Q214" i="1"/>
  <c r="R235" i="1"/>
  <c r="Q235" i="1"/>
  <c r="R488" i="1"/>
  <c r="Q488" i="1"/>
  <c r="R276" i="1"/>
  <c r="Q276" i="1"/>
  <c r="R444" i="1"/>
  <c r="Q444" i="1"/>
  <c r="R207" i="1"/>
  <c r="Q207" i="1"/>
  <c r="R506" i="1"/>
  <c r="Q506" i="1"/>
  <c r="R168" i="1"/>
  <c r="Q168" i="1"/>
  <c r="R319" i="1"/>
  <c r="Q319" i="1"/>
  <c r="R379" i="1"/>
  <c r="Q379" i="1"/>
  <c r="R178" i="1"/>
  <c r="Q178" i="1"/>
  <c r="R141" i="1"/>
  <c r="Q141" i="1"/>
  <c r="R452" i="1"/>
  <c r="Q452" i="1"/>
  <c r="R93" i="1"/>
  <c r="Q93" i="1"/>
  <c r="R399" i="1"/>
  <c r="Q399" i="1"/>
  <c r="R198" i="1"/>
  <c r="Q198" i="1"/>
  <c r="R428" i="1"/>
  <c r="Q428" i="1"/>
  <c r="R301" i="1"/>
  <c r="Q301" i="1"/>
  <c r="R384" i="1"/>
  <c r="Q384" i="1"/>
  <c r="R419" i="1"/>
  <c r="Q419" i="1"/>
  <c r="R266" i="1"/>
  <c r="Q266" i="1"/>
  <c r="R221" i="1"/>
  <c r="Q221" i="1"/>
  <c r="R45" i="1"/>
  <c r="Q45" i="1"/>
  <c r="R283" i="1"/>
  <c r="Q283" i="1"/>
  <c r="R135" i="1"/>
  <c r="Q135" i="1"/>
  <c r="R128" i="1"/>
  <c r="Q128" i="1"/>
  <c r="R116" i="1"/>
  <c r="Q116" i="1"/>
  <c r="R72" i="1"/>
  <c r="Q72" i="1"/>
  <c r="R208" i="1"/>
  <c r="Q208" i="1"/>
  <c r="R457" i="1"/>
  <c r="Q457" i="1"/>
  <c r="R332" i="1"/>
  <c r="Q332" i="1"/>
  <c r="R30" i="1"/>
  <c r="Q30" i="1"/>
  <c r="R337" i="1"/>
  <c r="Q337" i="1"/>
  <c r="R234" i="1"/>
  <c r="Q234" i="1"/>
  <c r="R324" i="1"/>
  <c r="Q324" i="1"/>
  <c r="R362" i="1"/>
  <c r="Q362" i="1"/>
  <c r="R361" i="1"/>
  <c r="Q361" i="1"/>
  <c r="R126" i="1"/>
  <c r="Q126" i="1"/>
  <c r="R65" i="1"/>
  <c r="Q65" i="1"/>
  <c r="R406" i="1"/>
  <c r="Q406" i="1"/>
  <c r="R193" i="1"/>
  <c r="Q193" i="1"/>
  <c r="R386" i="1"/>
  <c r="Q386" i="1"/>
  <c r="R432" i="1"/>
  <c r="Q432" i="1"/>
  <c r="R35" i="1"/>
  <c r="Q35" i="1"/>
  <c r="R300" i="1"/>
  <c r="Q300" i="1"/>
  <c r="R502" i="1"/>
  <c r="Q502" i="1"/>
  <c r="R134" i="1"/>
  <c r="Q134" i="1"/>
  <c r="R433" i="1"/>
  <c r="Q433" i="1"/>
  <c r="R265" i="1"/>
  <c r="Q265" i="1"/>
  <c r="R86" i="1"/>
  <c r="Q86" i="1"/>
  <c r="R67" i="1"/>
  <c r="Q67" i="1"/>
  <c r="R520" i="1"/>
  <c r="Q520" i="1"/>
  <c r="R447" i="1"/>
  <c r="Q447" i="1"/>
  <c r="R170" i="1"/>
  <c r="Q170" i="1"/>
  <c r="R463" i="1"/>
  <c r="Q463" i="1"/>
  <c r="R162" i="1"/>
  <c r="Q162" i="1"/>
  <c r="R228" i="1"/>
  <c r="Q228" i="1"/>
  <c r="R314" i="1"/>
  <c r="Q314" i="1"/>
  <c r="R81" i="1"/>
  <c r="Q81" i="1"/>
  <c r="R227" i="1"/>
  <c r="Q227" i="1"/>
  <c r="R237" i="1"/>
  <c r="Q237" i="1"/>
  <c r="R474" i="1"/>
  <c r="Q474" i="1"/>
  <c r="R176" i="1"/>
  <c r="Q176" i="1"/>
  <c r="R357" i="1"/>
  <c r="Q357" i="1"/>
  <c r="R177" i="1"/>
  <c r="Q177" i="1"/>
  <c r="R205" i="1"/>
  <c r="Q205" i="1"/>
  <c r="R393" i="1"/>
  <c r="Q393" i="1"/>
  <c r="R80" i="1"/>
  <c r="Q80" i="1"/>
  <c r="R436" i="1"/>
  <c r="Q436" i="1"/>
  <c r="R24" i="1"/>
  <c r="Q24" i="1"/>
  <c r="R38" i="1"/>
  <c r="Q38" i="1"/>
  <c r="R482" i="1"/>
  <c r="Q482" i="1"/>
  <c r="R339" i="1"/>
  <c r="Q339" i="1"/>
  <c r="R439" i="1"/>
  <c r="Q439" i="1"/>
  <c r="R203" i="1"/>
  <c r="Q203" i="1"/>
  <c r="R378" i="1"/>
  <c r="Q378" i="1"/>
  <c r="R355" i="1"/>
  <c r="Q355" i="1"/>
  <c r="R160" i="1"/>
  <c r="Q160" i="1"/>
  <c r="R313" i="1"/>
  <c r="Q313" i="1"/>
  <c r="R154" i="1"/>
  <c r="Q154" i="1"/>
  <c r="R306" i="1"/>
  <c r="Q306" i="1"/>
  <c r="R416" i="1"/>
  <c r="Q416" i="1"/>
  <c r="R110" i="1"/>
  <c r="Q110" i="1"/>
  <c r="R296" i="1"/>
  <c r="Q296" i="1"/>
  <c r="R456" i="1"/>
  <c r="Q456" i="1"/>
  <c r="R345" i="1"/>
  <c r="Q345" i="1"/>
  <c r="R100" i="1"/>
  <c r="Q100" i="1"/>
  <c r="R233" i="1"/>
  <c r="Q233" i="1"/>
  <c r="R450" i="1"/>
  <c r="Q450" i="1"/>
  <c r="R377" i="1"/>
  <c r="Q377" i="1"/>
  <c r="R246" i="1"/>
  <c r="Q246" i="1"/>
  <c r="R286" i="1"/>
  <c r="Q286" i="1"/>
  <c r="R289" i="1"/>
  <c r="Q289" i="1"/>
  <c r="R479" i="1"/>
  <c r="Q479" i="1"/>
  <c r="R115" i="1"/>
  <c r="Q115" i="1"/>
  <c r="R114" i="1"/>
  <c r="Q114" i="1"/>
  <c r="R153" i="1"/>
  <c r="Q153" i="1"/>
  <c r="R163" i="1"/>
  <c r="Q163" i="1"/>
  <c r="R223" i="1"/>
  <c r="Q223" i="1"/>
  <c r="R197" i="1"/>
  <c r="Q197" i="1"/>
  <c r="R140" i="1"/>
  <c r="Q140" i="1"/>
  <c r="R84" i="1"/>
  <c r="Q84" i="1"/>
  <c r="R105" i="1"/>
  <c r="Q105" i="1"/>
  <c r="R274" i="1"/>
  <c r="Q274" i="1"/>
  <c r="R325" i="1"/>
  <c r="Q325" i="1"/>
  <c r="R217" i="1"/>
  <c r="Q217" i="1"/>
  <c r="R196" i="1"/>
  <c r="Q196" i="1"/>
  <c r="R130" i="1"/>
  <c r="Q130" i="1"/>
  <c r="R291" i="1"/>
  <c r="Q291" i="1"/>
  <c r="R191" i="1"/>
  <c r="Q191" i="1"/>
  <c r="R372" i="1"/>
  <c r="Q372" i="1"/>
  <c r="R354" i="1"/>
  <c r="Q354" i="1"/>
  <c r="R403" i="1"/>
  <c r="Q403" i="1"/>
  <c r="R152" i="1"/>
  <c r="Q152" i="1"/>
  <c r="R423" i="1"/>
  <c r="Q423" i="1"/>
  <c r="R270" i="1"/>
  <c r="Q270" i="1"/>
  <c r="R440" i="1"/>
  <c r="Q440" i="1"/>
  <c r="R363" i="1"/>
  <c r="Q363" i="1"/>
  <c r="R437" i="1"/>
  <c r="Q437" i="1"/>
  <c r="R87" i="1"/>
  <c r="Q87" i="1"/>
  <c r="R493" i="1"/>
  <c r="Q493" i="1"/>
  <c r="R348" i="1"/>
  <c r="Q348" i="1"/>
  <c r="R231" i="1"/>
  <c r="Q231" i="1"/>
  <c r="R516" i="1"/>
  <c r="Q516" i="1"/>
  <c r="R260" i="1"/>
  <c r="Q260" i="1"/>
  <c r="R424" i="1"/>
  <c r="Q424" i="1"/>
  <c r="R175" i="1"/>
  <c r="Q175" i="1"/>
  <c r="R420" i="1"/>
  <c r="Q420" i="1"/>
  <c r="R397" i="1"/>
  <c r="Q397" i="1"/>
  <c r="R48" i="1"/>
  <c r="Q48" i="1"/>
  <c r="R511" i="1"/>
  <c r="Q511" i="1"/>
  <c r="R194" i="1"/>
  <c r="Q194" i="1"/>
  <c r="R213" i="1"/>
  <c r="Q213" i="1"/>
  <c r="R358" i="1"/>
  <c r="Q358" i="1"/>
  <c r="R37" i="1"/>
  <c r="Q37" i="1"/>
  <c r="R438" i="1"/>
  <c r="Q438" i="1"/>
  <c r="R158" i="1"/>
  <c r="Q158" i="1"/>
  <c r="R39" i="1"/>
  <c r="Q39" i="1"/>
  <c r="R514" i="1"/>
  <c r="Q514" i="1"/>
  <c r="R139" i="1"/>
  <c r="Q139" i="1"/>
  <c r="R36" i="1"/>
  <c r="Q36" i="1"/>
  <c r="R413" i="1"/>
  <c r="Q413" i="1"/>
  <c r="R106" i="1"/>
  <c r="Q106" i="1"/>
  <c r="R449" i="1"/>
  <c r="Q449" i="1"/>
  <c r="R305" i="1"/>
  <c r="Q305" i="1"/>
  <c r="R498" i="1"/>
  <c r="Q498" i="1"/>
  <c r="R507" i="1"/>
  <c r="Q507" i="1"/>
  <c r="R167" i="1"/>
  <c r="Q167" i="1"/>
  <c r="R510" i="1"/>
  <c r="Q510" i="1"/>
  <c r="R472" i="1"/>
  <c r="Q472" i="1"/>
  <c r="R287" i="1"/>
  <c r="Q287" i="1"/>
  <c r="R517" i="1"/>
  <c r="Q517" i="1"/>
  <c r="R425" i="1"/>
  <c r="Q425" i="1"/>
  <c r="R500" i="1"/>
  <c r="Q500" i="1"/>
  <c r="R346" i="1"/>
  <c r="Q346" i="1"/>
  <c r="R417" i="1"/>
  <c r="Q417" i="1"/>
  <c r="R499" i="1"/>
  <c r="Q499" i="1"/>
  <c r="R487" i="1"/>
  <c r="Q487" i="1"/>
  <c r="R62" i="1"/>
  <c r="Q62" i="1"/>
  <c r="R165" i="1"/>
  <c r="Q165" i="1"/>
  <c r="R147" i="1"/>
  <c r="Q147" i="1"/>
  <c r="R331" i="1"/>
  <c r="Q331" i="1"/>
  <c r="R309" i="1"/>
  <c r="Q309" i="1"/>
  <c r="R109" i="1"/>
  <c r="Q109" i="1"/>
  <c r="R366" i="1"/>
  <c r="Q366" i="1"/>
  <c r="R267" i="1"/>
  <c r="Q267" i="1"/>
  <c r="R509" i="1"/>
  <c r="Q509" i="1"/>
  <c r="R59" i="1"/>
  <c r="Q59" i="1"/>
  <c r="R476" i="1"/>
  <c r="Q476" i="1"/>
  <c r="R441" i="1"/>
  <c r="Q441" i="1"/>
  <c r="R253" i="1"/>
  <c r="Q253" i="1"/>
  <c r="R222" i="1"/>
  <c r="Q222" i="1"/>
  <c r="R312" i="1"/>
  <c r="Q312" i="1"/>
  <c r="R181" i="1"/>
  <c r="Q181" i="1"/>
  <c r="R186" i="1"/>
  <c r="Q186" i="1"/>
  <c r="R241" i="1"/>
  <c r="Q241" i="1"/>
  <c r="R77" i="1"/>
  <c r="Q77" i="1"/>
  <c r="R68" i="1"/>
  <c r="Q68" i="1"/>
  <c r="R180" i="1"/>
  <c r="Q180" i="1"/>
  <c r="R156" i="1"/>
  <c r="Q156" i="1"/>
  <c r="R121" i="1"/>
  <c r="Q121" i="1"/>
  <c r="R79" i="1"/>
  <c r="Q79" i="1"/>
  <c r="R27" i="1"/>
  <c r="Q27" i="1"/>
  <c r="R91" i="1"/>
  <c r="Q91" i="1"/>
  <c r="R70" i="1"/>
  <c r="Q70" i="1"/>
  <c r="R138" i="1"/>
  <c r="Q138" i="1"/>
  <c r="R350" i="1"/>
  <c r="Q350" i="1"/>
  <c r="R336" i="1"/>
  <c r="Q336" i="1"/>
  <c r="R408" i="1"/>
  <c r="Q408" i="1"/>
  <c r="R294" i="1"/>
  <c r="Q294" i="1"/>
  <c r="R344" i="1"/>
  <c r="Q344" i="1"/>
  <c r="R341" i="1"/>
  <c r="Q341" i="1"/>
  <c r="R32" i="1"/>
  <c r="Q32" i="1"/>
  <c r="R42" i="1"/>
  <c r="Q42" i="1"/>
  <c r="R185" i="1"/>
  <c r="Q185" i="1"/>
  <c r="R303" i="1"/>
  <c r="Q303" i="1"/>
  <c r="R288" i="1"/>
  <c r="Q288" i="1"/>
  <c r="R148" i="1"/>
  <c r="Q148" i="1"/>
  <c r="R264" i="1"/>
  <c r="Q264" i="1"/>
  <c r="R225" i="1"/>
  <c r="Q225" i="1"/>
  <c r="R250" i="1"/>
  <c r="Q250" i="1"/>
  <c r="R328" i="1"/>
  <c r="Q328" i="1"/>
  <c r="R240" i="1"/>
  <c r="Q240" i="1"/>
  <c r="R190" i="1"/>
  <c r="Q190" i="1"/>
  <c r="R244" i="1"/>
  <c r="Q244" i="1"/>
  <c r="R310" i="1"/>
  <c r="Q310" i="1"/>
  <c r="R497" i="1"/>
  <c r="Q497" i="1"/>
  <c r="R395" i="1"/>
  <c r="Q395" i="1"/>
  <c r="R58" i="1"/>
  <c r="Q58" i="1"/>
  <c r="R422" i="1"/>
  <c r="Q422" i="1"/>
  <c r="R374" i="1"/>
  <c r="Q374" i="1"/>
  <c r="R172" i="1"/>
  <c r="Q172" i="1"/>
  <c r="R53" i="1"/>
  <c r="Q53" i="1"/>
  <c r="R104" i="1"/>
  <c r="Q104" i="1"/>
  <c r="R414" i="1"/>
  <c r="Q414" i="1"/>
  <c r="T199" i="1" l="1"/>
  <c r="T41" i="1"/>
  <c r="T454" i="1"/>
  <c r="S510" i="1"/>
  <c r="T292" i="1"/>
  <c r="T54" i="1"/>
  <c r="S53" i="1"/>
  <c r="S244" i="1"/>
  <c r="S264" i="1"/>
  <c r="S344" i="1"/>
  <c r="S27" i="1"/>
  <c r="S186" i="1"/>
  <c r="S253" i="1"/>
  <c r="S366" i="1"/>
  <c r="S499" i="1"/>
  <c r="S287" i="1"/>
  <c r="T413" i="1"/>
  <c r="T438" i="1"/>
  <c r="T48" i="1"/>
  <c r="T348" i="1"/>
  <c r="T270" i="1"/>
  <c r="T130" i="1"/>
  <c r="T114" i="1"/>
  <c r="T357" i="1"/>
  <c r="T53" i="1"/>
  <c r="T240" i="1"/>
  <c r="T32" i="1"/>
  <c r="T350" i="1"/>
  <c r="T180" i="1"/>
  <c r="T253" i="1"/>
  <c r="T366" i="1"/>
  <c r="T62" i="1"/>
  <c r="T425" i="1"/>
  <c r="S507" i="1"/>
  <c r="S36" i="1"/>
  <c r="S37" i="1"/>
  <c r="S175" i="1"/>
  <c r="S437" i="1"/>
  <c r="S403" i="1"/>
  <c r="S196" i="1"/>
  <c r="S223" i="1"/>
  <c r="S289" i="1"/>
  <c r="S100" i="1"/>
  <c r="S306" i="1"/>
  <c r="S339" i="1"/>
  <c r="S393" i="1"/>
  <c r="S81" i="1"/>
  <c r="S447" i="1"/>
  <c r="S134" i="1"/>
  <c r="S193" i="1"/>
  <c r="S361" i="1"/>
  <c r="S324" i="1"/>
  <c r="S337" i="1"/>
  <c r="S332" i="1"/>
  <c r="T290" i="1"/>
  <c r="T187" i="1"/>
  <c r="T323" i="1"/>
  <c r="T273" i="1"/>
  <c r="S58" i="1"/>
  <c r="S240" i="1"/>
  <c r="S288" i="1"/>
  <c r="S408" i="1"/>
  <c r="S350" i="1"/>
  <c r="S121" i="1"/>
  <c r="S312" i="1"/>
  <c r="S509" i="1"/>
  <c r="S147" i="1"/>
  <c r="S425" i="1"/>
  <c r="T167" i="1"/>
  <c r="T449" i="1"/>
  <c r="T39" i="1"/>
  <c r="T194" i="1"/>
  <c r="T516" i="1"/>
  <c r="T363" i="1"/>
  <c r="T354" i="1"/>
  <c r="T274" i="1"/>
  <c r="T84" i="1"/>
  <c r="T479" i="1"/>
  <c r="T377" i="1"/>
  <c r="T345" i="1"/>
  <c r="T416" i="1"/>
  <c r="T160" i="1"/>
  <c r="T439" i="1"/>
  <c r="T227" i="1"/>
  <c r="T414" i="1"/>
  <c r="T58" i="1"/>
  <c r="T497" i="1"/>
  <c r="T250" i="1"/>
  <c r="T288" i="1"/>
  <c r="T344" i="1"/>
  <c r="T70" i="1"/>
  <c r="T27" i="1"/>
  <c r="T77" i="1"/>
  <c r="T186" i="1"/>
  <c r="T312" i="1"/>
  <c r="T476" i="1"/>
  <c r="T509" i="1"/>
  <c r="T309" i="1"/>
  <c r="T147" i="1"/>
  <c r="T499" i="1"/>
  <c r="T346" i="1"/>
  <c r="T287" i="1"/>
  <c r="S305" i="1"/>
  <c r="S106" i="1"/>
  <c r="S514" i="1"/>
  <c r="S158" i="1"/>
  <c r="S213" i="1"/>
  <c r="S511" i="1"/>
  <c r="S397" i="1"/>
  <c r="S260" i="1"/>
  <c r="S231" i="1"/>
  <c r="S493" i="1"/>
  <c r="S440" i="1"/>
  <c r="S423" i="1"/>
  <c r="S372" i="1"/>
  <c r="S291" i="1"/>
  <c r="S325" i="1"/>
  <c r="S105" i="1"/>
  <c r="S140" i="1"/>
  <c r="S153" i="1"/>
  <c r="S115" i="1"/>
  <c r="S246" i="1"/>
  <c r="S450" i="1"/>
  <c r="S456" i="1"/>
  <c r="S110" i="1"/>
  <c r="S313" i="1"/>
  <c r="S355" i="1"/>
  <c r="S203" i="1"/>
  <c r="S38" i="1"/>
  <c r="S436" i="1"/>
  <c r="S177" i="1"/>
  <c r="S176" i="1"/>
  <c r="S237" i="1"/>
  <c r="S228" i="1"/>
  <c r="S463" i="1"/>
  <c r="S67" i="1"/>
  <c r="S265" i="1"/>
  <c r="S300" i="1"/>
  <c r="S432" i="1"/>
  <c r="S65" i="1"/>
  <c r="S104" i="1"/>
  <c r="S172" i="1"/>
  <c r="S422" i="1"/>
  <c r="S395" i="1"/>
  <c r="S310" i="1"/>
  <c r="S190" i="1"/>
  <c r="S328" i="1"/>
  <c r="S225" i="1"/>
  <c r="S148" i="1"/>
  <c r="S303" i="1"/>
  <c r="S42" i="1"/>
  <c r="S341" i="1"/>
  <c r="S294" i="1"/>
  <c r="S336" i="1"/>
  <c r="S138" i="1"/>
  <c r="S91" i="1"/>
  <c r="S79" i="1"/>
  <c r="S156" i="1"/>
  <c r="S68" i="1"/>
  <c r="S241" i="1"/>
  <c r="S181" i="1"/>
  <c r="S222" i="1"/>
  <c r="S441" i="1"/>
  <c r="S59" i="1"/>
  <c r="S267" i="1"/>
  <c r="S109" i="1"/>
  <c r="S331" i="1"/>
  <c r="S165" i="1"/>
  <c r="S487" i="1"/>
  <c r="S417" i="1"/>
  <c r="S500" i="1"/>
  <c r="S517" i="1"/>
  <c r="S472" i="1"/>
  <c r="T507" i="1"/>
  <c r="T305" i="1"/>
  <c r="T106" i="1"/>
  <c r="T36" i="1"/>
  <c r="T514" i="1"/>
  <c r="T158" i="1"/>
  <c r="T37" i="1"/>
  <c r="T213" i="1"/>
  <c r="T511" i="1"/>
  <c r="T397" i="1"/>
  <c r="T175" i="1"/>
  <c r="T260" i="1"/>
  <c r="T231" i="1"/>
  <c r="T493" i="1"/>
  <c r="T437" i="1"/>
  <c r="T440" i="1"/>
  <c r="T423" i="1"/>
  <c r="T403" i="1"/>
  <c r="T372" i="1"/>
  <c r="T291" i="1"/>
  <c r="T196" i="1"/>
  <c r="T325" i="1"/>
  <c r="T105" i="1"/>
  <c r="T140" i="1"/>
  <c r="T223" i="1"/>
  <c r="T153" i="1"/>
  <c r="T115" i="1"/>
  <c r="T289" i="1"/>
  <c r="T246" i="1"/>
  <c r="T450" i="1"/>
  <c r="T100" i="1"/>
  <c r="T456" i="1"/>
  <c r="T110" i="1"/>
  <c r="T306" i="1"/>
  <c r="T313" i="1"/>
  <c r="T355" i="1"/>
  <c r="T203" i="1"/>
  <c r="T339" i="1"/>
  <c r="T38" i="1"/>
  <c r="T436" i="1"/>
  <c r="T393" i="1"/>
  <c r="T177" i="1"/>
  <c r="T176" i="1"/>
  <c r="T237" i="1"/>
  <c r="T81" i="1"/>
  <c r="T228" i="1"/>
  <c r="T463" i="1"/>
  <c r="T447" i="1"/>
  <c r="T67" i="1"/>
  <c r="T265" i="1"/>
  <c r="T134" i="1"/>
  <c r="T300" i="1"/>
  <c r="T432" i="1"/>
  <c r="T193" i="1"/>
  <c r="T65" i="1"/>
  <c r="T361" i="1"/>
  <c r="T324" i="1"/>
  <c r="T337" i="1"/>
  <c r="T332" i="1"/>
  <c r="T208" i="1"/>
  <c r="T116" i="1"/>
  <c r="T135" i="1"/>
  <c r="T45" i="1"/>
  <c r="T266" i="1"/>
  <c r="T384" i="1"/>
  <c r="T428" i="1"/>
  <c r="T399" i="1"/>
  <c r="T452" i="1"/>
  <c r="T178" i="1"/>
  <c r="T319" i="1"/>
  <c r="T506" i="1"/>
  <c r="T444" i="1"/>
  <c r="T488" i="1"/>
  <c r="T214" i="1"/>
  <c r="T404" i="1"/>
  <c r="T34" i="1"/>
  <c r="T351" i="1"/>
  <c r="T82" i="1"/>
  <c r="T442" i="1"/>
  <c r="T236" i="1"/>
  <c r="T63" i="1"/>
  <c r="T480" i="1"/>
  <c r="T338" i="1"/>
  <c r="T226" i="1"/>
  <c r="T210" i="1"/>
  <c r="T64" i="1"/>
  <c r="T330" i="1"/>
  <c r="T364" i="1"/>
  <c r="T238" i="1"/>
  <c r="T471" i="1"/>
  <c r="T271" i="1"/>
  <c r="T169" i="1"/>
  <c r="T421" i="1"/>
  <c r="T256" i="1"/>
  <c r="T99" i="1"/>
  <c r="T171" i="1"/>
  <c r="T23" i="1"/>
  <c r="T131" i="1"/>
  <c r="T443" i="1"/>
  <c r="T304" i="1"/>
  <c r="T209" i="1"/>
  <c r="T445" i="1"/>
  <c r="T224" i="1"/>
  <c r="T275" i="1"/>
  <c r="T216" i="1"/>
  <c r="T55" i="1"/>
  <c r="T33" i="1"/>
  <c r="S414" i="1"/>
  <c r="S497" i="1"/>
  <c r="S250" i="1"/>
  <c r="S32" i="1"/>
  <c r="S70" i="1"/>
  <c r="S77" i="1"/>
  <c r="S476" i="1"/>
  <c r="S309" i="1"/>
  <c r="S346" i="1"/>
  <c r="T498" i="1"/>
  <c r="T358" i="1"/>
  <c r="T420" i="1"/>
  <c r="T87" i="1"/>
  <c r="T152" i="1"/>
  <c r="T217" i="1"/>
  <c r="T197" i="1"/>
  <c r="T286" i="1"/>
  <c r="T296" i="1"/>
  <c r="T314" i="1"/>
  <c r="T374" i="1"/>
  <c r="T244" i="1"/>
  <c r="T264" i="1"/>
  <c r="T185" i="1"/>
  <c r="T408" i="1"/>
  <c r="T121" i="1"/>
  <c r="T510" i="1"/>
  <c r="S374" i="1"/>
  <c r="S185" i="1"/>
  <c r="S180" i="1"/>
  <c r="S62" i="1"/>
  <c r="T139" i="1"/>
  <c r="T424" i="1"/>
  <c r="T191" i="1"/>
  <c r="T163" i="1"/>
  <c r="T233" i="1"/>
  <c r="T154" i="1"/>
  <c r="T378" i="1"/>
  <c r="T482" i="1"/>
  <c r="T24" i="1"/>
  <c r="T80" i="1"/>
  <c r="T205" i="1"/>
  <c r="T474" i="1"/>
  <c r="T162" i="1"/>
  <c r="T170" i="1"/>
  <c r="T520" i="1"/>
  <c r="T86" i="1"/>
  <c r="T433" i="1"/>
  <c r="T502" i="1"/>
  <c r="T35" i="1"/>
  <c r="T386" i="1"/>
  <c r="T406" i="1"/>
  <c r="T126" i="1"/>
  <c r="T362" i="1"/>
  <c r="T234" i="1"/>
  <c r="T30" i="1"/>
  <c r="T457" i="1"/>
  <c r="T72" i="1"/>
  <c r="T128" i="1"/>
  <c r="T283" i="1"/>
  <c r="T221" i="1"/>
  <c r="T419" i="1"/>
  <c r="T301" i="1"/>
  <c r="T198" i="1"/>
  <c r="T93" i="1"/>
  <c r="T141" i="1"/>
  <c r="T379" i="1"/>
  <c r="T168" i="1"/>
  <c r="T207" i="1"/>
  <c r="T276" i="1"/>
  <c r="T235" i="1"/>
  <c r="T263" i="1"/>
  <c r="T477" i="1"/>
  <c r="T173" i="1"/>
  <c r="T150" i="1"/>
  <c r="T485" i="1"/>
  <c r="T281" i="1"/>
  <c r="T122" i="1"/>
  <c r="T368" i="1"/>
  <c r="T503" i="1"/>
  <c r="T218" i="1"/>
  <c r="T327" i="1"/>
  <c r="T515" i="1"/>
  <c r="T232" i="1"/>
  <c r="T434" i="1"/>
  <c r="T182" i="1"/>
  <c r="T125" i="1"/>
  <c r="T373" i="1"/>
  <c r="T230" i="1"/>
  <c r="T513" i="1"/>
  <c r="T494" i="1"/>
  <c r="T76" i="1"/>
  <c r="T381" i="1"/>
  <c r="T206" i="1"/>
  <c r="T489" i="1"/>
  <c r="T409" i="1"/>
  <c r="T192" i="1"/>
  <c r="T394" i="1"/>
  <c r="T127" i="1"/>
  <c r="T123" i="1"/>
  <c r="T129" i="1"/>
  <c r="T261" i="1"/>
  <c r="S290" i="1"/>
  <c r="S187" i="1"/>
  <c r="S323" i="1"/>
  <c r="S273" i="1"/>
  <c r="S389" i="1"/>
  <c r="S467" i="1"/>
  <c r="S98" i="1"/>
  <c r="S188" i="1"/>
  <c r="S174" i="1"/>
  <c r="S315" i="1"/>
  <c r="S120" i="1"/>
  <c r="S132" i="1"/>
  <c r="T89" i="1"/>
  <c r="T60" i="1"/>
  <c r="T316" i="1"/>
  <c r="T278" i="1"/>
  <c r="T98" i="1"/>
  <c r="T315" i="1"/>
  <c r="T132" i="1"/>
  <c r="S229" i="1"/>
  <c r="S359" i="1"/>
  <c r="S92" i="1"/>
  <c r="S142" i="1"/>
  <c r="S113" i="1"/>
  <c r="S297" i="1"/>
  <c r="S54" i="1"/>
  <c r="T389" i="1"/>
  <c r="T467" i="1"/>
  <c r="T188" i="1"/>
  <c r="T174" i="1"/>
  <c r="T120" i="1"/>
  <c r="S396" i="1"/>
  <c r="T104" i="1"/>
  <c r="T172" i="1"/>
  <c r="T422" i="1"/>
  <c r="T395" i="1"/>
  <c r="T310" i="1"/>
  <c r="T190" i="1"/>
  <c r="T328" i="1"/>
  <c r="T225" i="1"/>
  <c r="T148" i="1"/>
  <c r="T303" i="1"/>
  <c r="T42" i="1"/>
  <c r="T341" i="1"/>
  <c r="T294" i="1"/>
  <c r="T336" i="1"/>
  <c r="T138" i="1"/>
  <c r="T91" i="1"/>
  <c r="T79" i="1"/>
  <c r="T156" i="1"/>
  <c r="T68" i="1"/>
  <c r="T241" i="1"/>
  <c r="T181" i="1"/>
  <c r="T222" i="1"/>
  <c r="T441" i="1"/>
  <c r="T59" i="1"/>
  <c r="T267" i="1"/>
  <c r="T109" i="1"/>
  <c r="T331" i="1"/>
  <c r="T165" i="1"/>
  <c r="T487" i="1"/>
  <c r="T417" i="1"/>
  <c r="T500" i="1"/>
  <c r="T517" i="1"/>
  <c r="T472" i="1"/>
  <c r="S167" i="1"/>
  <c r="S498" i="1"/>
  <c r="S449" i="1"/>
  <c r="S413" i="1"/>
  <c r="S139" i="1"/>
  <c r="S39" i="1"/>
  <c r="S438" i="1"/>
  <c r="S358" i="1"/>
  <c r="S194" i="1"/>
  <c r="S48" i="1"/>
  <c r="S420" i="1"/>
  <c r="S424" i="1"/>
  <c r="S516" i="1"/>
  <c r="S348" i="1"/>
  <c r="S87" i="1"/>
  <c r="S363" i="1"/>
  <c r="S270" i="1"/>
  <c r="S152" i="1"/>
  <c r="S354" i="1"/>
  <c r="S191" i="1"/>
  <c r="S130" i="1"/>
  <c r="S217" i="1"/>
  <c r="S274" i="1"/>
  <c r="S84" i="1"/>
  <c r="S197" i="1"/>
  <c r="S163" i="1"/>
  <c r="S114" i="1"/>
  <c r="S479" i="1"/>
  <c r="S286" i="1"/>
  <c r="S377" i="1"/>
  <c r="S233" i="1"/>
  <c r="S345" i="1"/>
  <c r="S296" i="1"/>
  <c r="S416" i="1"/>
  <c r="S154" i="1"/>
  <c r="S160" i="1"/>
  <c r="S378" i="1"/>
  <c r="S439" i="1"/>
  <c r="S482" i="1"/>
  <c r="S24" i="1"/>
  <c r="S80" i="1"/>
  <c r="S205" i="1"/>
  <c r="S357" i="1"/>
  <c r="S474" i="1"/>
  <c r="S227" i="1"/>
  <c r="S314" i="1"/>
  <c r="S162" i="1"/>
  <c r="S170" i="1"/>
  <c r="S520" i="1"/>
  <c r="S86" i="1"/>
  <c r="S433" i="1"/>
  <c r="S502" i="1"/>
  <c r="S35" i="1"/>
  <c r="S386" i="1"/>
  <c r="S406" i="1"/>
  <c r="S126" i="1"/>
  <c r="S362" i="1"/>
  <c r="S234" i="1"/>
  <c r="S30" i="1"/>
  <c r="S457" i="1"/>
  <c r="S72" i="1"/>
  <c r="S128" i="1"/>
  <c r="S283" i="1"/>
  <c r="S221" i="1"/>
  <c r="S419" i="1"/>
  <c r="S301" i="1"/>
  <c r="S198" i="1"/>
  <c r="S93" i="1"/>
  <c r="S141" i="1"/>
  <c r="S379" i="1"/>
  <c r="S168" i="1"/>
  <c r="S207" i="1"/>
  <c r="S276" i="1"/>
  <c r="S235" i="1"/>
  <c r="S263" i="1"/>
  <c r="S477" i="1"/>
  <c r="S173" i="1"/>
  <c r="S150" i="1"/>
  <c r="S485" i="1"/>
  <c r="S281" i="1"/>
  <c r="S122" i="1"/>
  <c r="S368" i="1"/>
  <c r="S503" i="1"/>
  <c r="S218" i="1"/>
  <c r="S327" i="1"/>
  <c r="S515" i="1"/>
  <c r="S232" i="1"/>
  <c r="S434" i="1"/>
  <c r="S182" i="1"/>
  <c r="S125" i="1"/>
  <c r="S373" i="1"/>
  <c r="S230" i="1"/>
  <c r="S513" i="1"/>
  <c r="S494" i="1"/>
  <c r="S76" i="1"/>
  <c r="S381" i="1"/>
  <c r="S206" i="1"/>
  <c r="S489" i="1"/>
  <c r="S409" i="1"/>
  <c r="S192" i="1"/>
  <c r="S394" i="1"/>
  <c r="S127" i="1"/>
  <c r="S123" i="1"/>
  <c r="S129" i="1"/>
  <c r="S261" i="1"/>
  <c r="S49" i="1"/>
  <c r="S347" i="1"/>
  <c r="S255" i="1"/>
  <c r="S458" i="1"/>
  <c r="S501" i="1"/>
  <c r="S454" i="1"/>
  <c r="S483" i="1"/>
  <c r="S329" i="1"/>
  <c r="S46" i="1"/>
  <c r="S400" i="1"/>
  <c r="S380" i="1"/>
  <c r="S391" i="1"/>
  <c r="S284" i="1"/>
  <c r="S71" i="1"/>
  <c r="S370" i="1"/>
  <c r="S249" i="1"/>
  <c r="S280" i="1"/>
  <c r="S199" i="1"/>
  <c r="T229" i="1"/>
  <c r="T359" i="1"/>
  <c r="T92" i="1"/>
  <c r="T142" i="1"/>
  <c r="T113" i="1"/>
  <c r="T297" i="1"/>
  <c r="T49" i="1"/>
  <c r="T347" i="1"/>
  <c r="T255" i="1"/>
  <c r="T458" i="1"/>
  <c r="T501" i="1"/>
  <c r="S41" i="1"/>
  <c r="S465" i="1"/>
  <c r="T108" i="1"/>
  <c r="T431" i="1"/>
  <c r="T279" i="1"/>
  <c r="T465" i="1"/>
  <c r="S486" i="1"/>
  <c r="S155" i="1"/>
  <c r="S124" i="1"/>
  <c r="S204" i="1"/>
  <c r="S201" i="1"/>
  <c r="S251" i="1"/>
  <c r="S215" i="1"/>
  <c r="S248" i="1"/>
  <c r="S426" i="1"/>
  <c r="S333" i="1"/>
  <c r="S492" i="1"/>
  <c r="S145" i="1"/>
  <c r="S505" i="1"/>
  <c r="S133" i="1"/>
  <c r="S149" i="1"/>
  <c r="S22" i="1"/>
  <c r="S94" i="1"/>
  <c r="S448" i="1"/>
  <c r="S242" i="1"/>
  <c r="S26" i="1"/>
  <c r="S101" i="1"/>
  <c r="S407" i="1"/>
  <c r="S164" i="1"/>
  <c r="S144" i="1"/>
  <c r="S211" i="1"/>
  <c r="S481" i="1"/>
  <c r="S390" i="1"/>
  <c r="S298" i="1"/>
  <c r="S161" i="1"/>
  <c r="S262" i="1"/>
  <c r="S385" i="1"/>
  <c r="S464" i="1"/>
  <c r="S401" i="1"/>
  <c r="S97" i="1"/>
  <c r="S353" i="1"/>
  <c r="S495" i="1"/>
  <c r="S254" i="1"/>
  <c r="S259" i="1"/>
  <c r="S245" i="1"/>
  <c r="S50" i="1"/>
  <c r="S25" i="1"/>
  <c r="S112" i="1"/>
  <c r="S102" i="1"/>
  <c r="S299" i="1"/>
  <c r="S326" i="1"/>
  <c r="S478" i="1"/>
  <c r="S243" i="1"/>
  <c r="S28" i="1"/>
  <c r="S95" i="1"/>
  <c r="S219" i="1"/>
  <c r="S356" i="1"/>
  <c r="S212" i="1"/>
  <c r="S307" i="1"/>
  <c r="S473" i="1"/>
  <c r="S61" i="1"/>
  <c r="S496" i="1"/>
  <c r="S269" i="1"/>
  <c r="S75" i="1"/>
  <c r="S317" i="1"/>
  <c r="S103" i="1"/>
  <c r="S427" i="1"/>
  <c r="S459" i="1"/>
  <c r="S220" i="1"/>
  <c r="S387" i="1"/>
  <c r="S277" i="1"/>
  <c r="S468" i="1"/>
  <c r="S202" i="1"/>
  <c r="S189" i="1"/>
  <c r="S519" i="1"/>
  <c r="S429" i="1"/>
  <c r="S136" i="1"/>
  <c r="S388" i="1"/>
  <c r="S375" i="1"/>
  <c r="S383" i="1"/>
  <c r="S402" i="1"/>
  <c r="S334" i="1"/>
  <c r="S166" i="1"/>
  <c r="S411" i="1"/>
  <c r="S392" i="1"/>
  <c r="S111" i="1"/>
  <c r="S418" i="1"/>
  <c r="S308" i="1"/>
  <c r="S435" i="1"/>
  <c r="S208" i="1"/>
  <c r="S116" i="1"/>
  <c r="S135" i="1"/>
  <c r="S45" i="1"/>
  <c r="S266" i="1"/>
  <c r="S384" i="1"/>
  <c r="S428" i="1"/>
  <c r="S399" i="1"/>
  <c r="S452" i="1"/>
  <c r="S178" i="1"/>
  <c r="S319" i="1"/>
  <c r="S506" i="1"/>
  <c r="S444" i="1"/>
  <c r="S488" i="1"/>
  <c r="S214" i="1"/>
  <c r="S404" i="1"/>
  <c r="S34" i="1"/>
  <c r="S351" i="1"/>
  <c r="S82" i="1"/>
  <c r="S442" i="1"/>
  <c r="S236" i="1"/>
  <c r="S63" i="1"/>
  <c r="S480" i="1"/>
  <c r="S338" i="1"/>
  <c r="S226" i="1"/>
  <c r="S210" i="1"/>
  <c r="S64" i="1"/>
  <c r="S330" i="1"/>
  <c r="S364" i="1"/>
  <c r="S238" i="1"/>
  <c r="S471" i="1"/>
  <c r="S271" i="1"/>
  <c r="S169" i="1"/>
  <c r="S421" i="1"/>
  <c r="S256" i="1"/>
  <c r="S99" i="1"/>
  <c r="S171" i="1"/>
  <c r="S23" i="1"/>
  <c r="S131" i="1"/>
  <c r="S443" i="1"/>
  <c r="S304" i="1"/>
  <c r="S209" i="1"/>
  <c r="S445" i="1"/>
  <c r="S224" i="1"/>
  <c r="S275" i="1"/>
  <c r="S216" i="1"/>
  <c r="S55" i="1"/>
  <c r="S33" i="1"/>
  <c r="S292" i="1"/>
  <c r="T483" i="1"/>
  <c r="T329" i="1"/>
  <c r="T46" i="1"/>
  <c r="T400" i="1"/>
  <c r="T380" i="1"/>
  <c r="T391" i="1"/>
  <c r="T284" i="1"/>
  <c r="T71" i="1"/>
  <c r="T370" i="1"/>
  <c r="T249" i="1"/>
  <c r="T280" i="1"/>
  <c r="S89" i="1"/>
  <c r="S60" i="1"/>
  <c r="S316" i="1"/>
  <c r="S278" i="1"/>
  <c r="S108" i="1"/>
  <c r="S431" i="1"/>
  <c r="S279" i="1"/>
  <c r="T396" i="1"/>
  <c r="T486" i="1"/>
  <c r="T155" i="1"/>
  <c r="T124" i="1"/>
  <c r="T204" i="1"/>
  <c r="T201" i="1"/>
  <c r="T251" i="1"/>
  <c r="T215" i="1"/>
  <c r="T248" i="1"/>
  <c r="T426" i="1"/>
  <c r="T333" i="1"/>
  <c r="T492" i="1"/>
  <c r="T145" i="1"/>
  <c r="T505" i="1"/>
  <c r="T133" i="1"/>
  <c r="T149" i="1"/>
  <c r="T22" i="1"/>
  <c r="T94" i="1"/>
  <c r="T448" i="1"/>
  <c r="T242" i="1"/>
  <c r="T26" i="1"/>
  <c r="T101" i="1"/>
  <c r="T407" i="1"/>
  <c r="T164" i="1"/>
  <c r="T144" i="1"/>
  <c r="T211" i="1"/>
  <c r="T481" i="1"/>
  <c r="T390" i="1"/>
  <c r="T298" i="1"/>
  <c r="T161" i="1"/>
  <c r="T262" i="1"/>
  <c r="T385" i="1"/>
  <c r="T401" i="1"/>
  <c r="T97" i="1"/>
  <c r="T353" i="1"/>
  <c r="T495" i="1"/>
  <c r="T254" i="1"/>
  <c r="T259" i="1"/>
  <c r="T245" i="1"/>
  <c r="T50" i="1"/>
  <c r="T25" i="1"/>
  <c r="T112" i="1"/>
  <c r="T102" i="1"/>
  <c r="T299" i="1"/>
  <c r="T326" i="1"/>
  <c r="T478" i="1"/>
  <c r="T243" i="1"/>
  <c r="T28" i="1"/>
  <c r="T95" i="1"/>
  <c r="T219" i="1"/>
  <c r="T356" i="1"/>
  <c r="T212" i="1"/>
  <c r="T307" i="1"/>
  <c r="T473" i="1"/>
  <c r="T61" i="1"/>
  <c r="T496" i="1"/>
  <c r="T269" i="1"/>
  <c r="T75" i="1"/>
  <c r="T317" i="1"/>
  <c r="T103" i="1"/>
  <c r="T427" i="1"/>
  <c r="T459" i="1"/>
  <c r="T220" i="1"/>
  <c r="T387" i="1"/>
  <c r="T277" i="1"/>
  <c r="T468" i="1"/>
  <c r="T202" i="1"/>
  <c r="T189" i="1"/>
  <c r="T519" i="1"/>
  <c r="T429" i="1"/>
  <c r="T136" i="1"/>
  <c r="T388" i="1"/>
  <c r="T375" i="1"/>
  <c r="T383" i="1"/>
  <c r="T402" i="1"/>
  <c r="T334" i="1"/>
  <c r="T166" i="1"/>
  <c r="T411" i="1"/>
  <c r="T392" i="1"/>
  <c r="T111" i="1"/>
  <c r="T418" i="1"/>
  <c r="T308" i="1"/>
  <c r="T435" i="1"/>
  <c r="S143" i="1"/>
  <c r="S398" i="1"/>
  <c r="S349" i="1"/>
  <c r="S40" i="1"/>
  <c r="S272" i="1"/>
  <c r="S179" i="1"/>
  <c r="S410" i="1"/>
  <c r="S200" i="1"/>
  <c r="S51" i="1"/>
  <c r="S137" i="1"/>
  <c r="S412" i="1"/>
  <c r="S83" i="1"/>
  <c r="S31" i="1"/>
  <c r="S453" i="1"/>
  <c r="S107" i="1"/>
  <c r="S475" i="1"/>
  <c r="S183" i="1"/>
  <c r="S146" i="1"/>
  <c r="S371" i="1"/>
  <c r="S268" i="1"/>
  <c r="S491" i="1"/>
  <c r="S78" i="1"/>
  <c r="S52" i="1"/>
  <c r="S311" i="1"/>
  <c r="S466" i="1"/>
  <c r="S159" i="1"/>
  <c r="S29" i="1"/>
  <c r="S455" i="1"/>
  <c r="S157" i="1"/>
  <c r="S21" i="1"/>
  <c r="S340" i="1"/>
  <c r="S302" i="1"/>
  <c r="S96" i="1"/>
  <c r="S293" i="1"/>
  <c r="S508" i="1"/>
  <c r="S47" i="1"/>
  <c r="S318" i="1"/>
  <c r="S461" i="1"/>
  <c r="S44" i="1"/>
  <c r="S343" i="1"/>
  <c r="S66" i="1"/>
  <c r="S518" i="1"/>
  <c r="S57" i="1"/>
  <c r="S451" i="1"/>
  <c r="S521" i="1"/>
  <c r="S43" i="1"/>
  <c r="S512" i="1"/>
  <c r="S470" i="1"/>
  <c r="S88" i="1"/>
  <c r="S56" i="1"/>
  <c r="S415" i="1"/>
  <c r="S239" i="1"/>
  <c r="S376" i="1"/>
  <c r="S90" i="1"/>
  <c r="S446" i="1"/>
  <c r="S118" i="1"/>
  <c r="S295" i="1"/>
  <c r="S73" i="1"/>
  <c r="S335" i="1"/>
  <c r="S504" i="1"/>
  <c r="S352" i="1"/>
  <c r="S258" i="1"/>
  <c r="S151" i="1"/>
  <c r="S119" i="1"/>
  <c r="S184" i="1"/>
  <c r="S69" i="1"/>
  <c r="S460" i="1"/>
  <c r="S405" i="1"/>
  <c r="S484" i="1"/>
  <c r="S382" i="1"/>
  <c r="S320" i="1"/>
  <c r="S117" i="1"/>
  <c r="S367" i="1"/>
  <c r="S360" i="1"/>
  <c r="S430" i="1"/>
  <c r="S365" i="1"/>
  <c r="S74" i="1"/>
  <c r="S490" i="1"/>
  <c r="S257" i="1"/>
  <c r="S247" i="1"/>
  <c r="S252" i="1"/>
  <c r="S282" i="1"/>
  <c r="S469" i="1"/>
  <c r="S321" i="1"/>
  <c r="S322" i="1"/>
  <c r="T143" i="1"/>
  <c r="T398" i="1"/>
  <c r="T349" i="1"/>
  <c r="T40" i="1"/>
  <c r="T272" i="1"/>
  <c r="T179" i="1"/>
  <c r="T410" i="1"/>
  <c r="T200" i="1"/>
  <c r="T51" i="1"/>
  <c r="T137" i="1"/>
  <c r="T412" i="1"/>
  <c r="T83" i="1"/>
  <c r="T31" i="1"/>
  <c r="T453" i="1"/>
  <c r="T107" i="1"/>
  <c r="T475" i="1"/>
  <c r="T183" i="1"/>
  <c r="T146" i="1"/>
  <c r="T371" i="1"/>
  <c r="T268" i="1"/>
  <c r="T491" i="1"/>
  <c r="T78" i="1"/>
  <c r="T52" i="1"/>
  <c r="T311" i="1"/>
  <c r="T466" i="1"/>
  <c r="T159" i="1"/>
  <c r="T29" i="1"/>
  <c r="T455" i="1"/>
  <c r="T157" i="1"/>
  <c r="T21" i="1"/>
  <c r="T340" i="1"/>
  <c r="T302" i="1"/>
  <c r="T96" i="1"/>
  <c r="T293" i="1"/>
  <c r="T508" i="1"/>
  <c r="T47" i="1"/>
  <c r="T318" i="1"/>
  <c r="T461" i="1"/>
  <c r="T44" i="1"/>
  <c r="T343" i="1"/>
  <c r="T66" i="1"/>
  <c r="T518" i="1"/>
  <c r="T57" i="1"/>
  <c r="T451" i="1"/>
  <c r="T521" i="1"/>
  <c r="T43" i="1"/>
  <c r="T512" i="1"/>
  <c r="T470" i="1"/>
  <c r="T88" i="1"/>
  <c r="T56" i="1"/>
  <c r="T415" i="1"/>
  <c r="T239" i="1"/>
  <c r="T376" i="1"/>
  <c r="T90" i="1"/>
  <c r="T446" i="1"/>
  <c r="T118" i="1"/>
  <c r="T295" i="1"/>
  <c r="T73" i="1"/>
  <c r="T335" i="1"/>
  <c r="T504" i="1"/>
  <c r="T352" i="1"/>
  <c r="T258" i="1"/>
  <c r="T151" i="1"/>
  <c r="T119" i="1"/>
  <c r="T184" i="1"/>
  <c r="T69" i="1"/>
  <c r="T460" i="1"/>
  <c r="T405" i="1"/>
  <c r="T484" i="1"/>
  <c r="T382" i="1"/>
  <c r="T320" i="1"/>
  <c r="T117" i="1"/>
  <c r="T367" i="1"/>
  <c r="T360" i="1"/>
  <c r="T430" i="1"/>
  <c r="T365" i="1"/>
  <c r="T74" i="1"/>
  <c r="T490" i="1"/>
  <c r="T257" i="1"/>
  <c r="T247" i="1"/>
  <c r="T252" i="1"/>
  <c r="T282" i="1"/>
  <c r="T469" i="1"/>
  <c r="T321" i="1"/>
  <c r="T322" i="1"/>
  <c r="S20" i="1"/>
  <c r="T20" i="1"/>
  <c r="R332" i="13" l="1"/>
  <c r="T332" i="13" s="1"/>
  <c r="Q332" i="13"/>
  <c r="S332" i="13" s="1"/>
  <c r="R182" i="13"/>
  <c r="T182" i="13" s="1"/>
  <c r="Q182" i="13"/>
  <c r="S182" i="13" s="1"/>
  <c r="R188" i="13"/>
  <c r="T188" i="13" s="1"/>
  <c r="Q188" i="13"/>
  <c r="S188" i="13" s="1"/>
  <c r="R262" i="13"/>
  <c r="T262" i="13" s="1"/>
  <c r="Q262" i="13"/>
  <c r="S262" i="13" s="1"/>
  <c r="R231" i="13"/>
  <c r="T231" i="13" s="1"/>
  <c r="Q231" i="13"/>
  <c r="S231" i="13" s="1"/>
  <c r="R52" i="13"/>
  <c r="T52" i="13" s="1"/>
  <c r="Q52" i="13"/>
  <c r="S52" i="13" s="1"/>
  <c r="R312" i="13"/>
  <c r="T312" i="13" s="1"/>
  <c r="Q312" i="13"/>
  <c r="S312" i="13" s="1"/>
  <c r="R453" i="13"/>
  <c r="T453" i="13" s="1"/>
  <c r="Q453" i="13"/>
  <c r="S453" i="13" s="1"/>
  <c r="R74" i="13"/>
  <c r="T74" i="13" s="1"/>
  <c r="Q74" i="13"/>
  <c r="S74" i="13" s="1"/>
  <c r="R566" i="13"/>
  <c r="T566" i="13" s="1"/>
  <c r="Q566" i="13"/>
  <c r="S566" i="13" s="1"/>
  <c r="R443" i="13"/>
  <c r="T443" i="13" s="1"/>
  <c r="Q443" i="13"/>
  <c r="S443" i="13" s="1"/>
  <c r="R407" i="13"/>
  <c r="T407" i="13" s="1"/>
  <c r="Q407" i="13"/>
  <c r="S407" i="13" s="1"/>
  <c r="R396" i="13"/>
  <c r="T396" i="13" s="1"/>
  <c r="Q396" i="13"/>
  <c r="S396" i="13" s="1"/>
  <c r="R464" i="13"/>
  <c r="T464" i="13" s="1"/>
  <c r="Q464" i="13"/>
  <c r="S464" i="13" s="1"/>
  <c r="R314" i="13"/>
  <c r="T314" i="13" s="1"/>
  <c r="Q314" i="13"/>
  <c r="S314" i="13" s="1"/>
  <c r="R308" i="13"/>
  <c r="T308" i="13" s="1"/>
  <c r="Q308" i="13"/>
  <c r="S308" i="13" s="1"/>
  <c r="R294" i="13"/>
  <c r="T294" i="13" s="1"/>
  <c r="Q294" i="13"/>
  <c r="S294" i="13" s="1"/>
  <c r="R564" i="13"/>
  <c r="T564" i="13" s="1"/>
  <c r="Q564" i="13"/>
  <c r="S564" i="13" s="1"/>
  <c r="R156" i="13"/>
  <c r="T156" i="13" s="1"/>
  <c r="Q156" i="13"/>
  <c r="S156" i="13" s="1"/>
  <c r="R531" i="13"/>
  <c r="T531" i="13" s="1"/>
  <c r="Q531" i="13"/>
  <c r="S531" i="13" s="1"/>
  <c r="R258" i="13"/>
  <c r="T258" i="13" s="1"/>
  <c r="Q258" i="13"/>
  <c r="S258" i="13" s="1"/>
  <c r="R137" i="13"/>
  <c r="T137" i="13" s="1"/>
  <c r="Q137" i="13"/>
  <c r="S137" i="13" s="1"/>
  <c r="R577" i="13"/>
  <c r="T577" i="13" s="1"/>
  <c r="Q577" i="13"/>
  <c r="S577" i="13" s="1"/>
  <c r="R268" i="13"/>
  <c r="T268" i="13" s="1"/>
  <c r="Q268" i="13"/>
  <c r="S268" i="13" s="1"/>
  <c r="R281" i="13"/>
  <c r="T281" i="13" s="1"/>
  <c r="Q281" i="13"/>
  <c r="S281" i="13" s="1"/>
  <c r="R168" i="13"/>
  <c r="T168" i="13" s="1"/>
  <c r="Q168" i="13"/>
  <c r="S168" i="13" s="1"/>
  <c r="R576" i="13"/>
  <c r="T576" i="13" s="1"/>
  <c r="Q576" i="13"/>
  <c r="S576" i="13" s="1"/>
  <c r="R598" i="13"/>
  <c r="T598" i="13" s="1"/>
  <c r="Q598" i="13"/>
  <c r="S598" i="13" s="1"/>
  <c r="R200" i="13"/>
  <c r="T200" i="13" s="1"/>
  <c r="Q200" i="13"/>
  <c r="S200" i="13" s="1"/>
  <c r="R303" i="13"/>
  <c r="T303" i="13" s="1"/>
  <c r="Q303" i="13"/>
  <c r="S303" i="13" s="1"/>
  <c r="R292" i="13"/>
  <c r="T292" i="13" s="1"/>
  <c r="Q292" i="13"/>
  <c r="S292" i="13" s="1"/>
  <c r="R116" i="13"/>
  <c r="T116" i="13" s="1"/>
  <c r="Q116" i="13"/>
  <c r="S116" i="13" s="1"/>
  <c r="R484" i="13"/>
  <c r="T484" i="13" s="1"/>
  <c r="Q484" i="13"/>
  <c r="S484" i="13" s="1"/>
  <c r="R202" i="13"/>
  <c r="T202" i="13" s="1"/>
  <c r="Q202" i="13"/>
  <c r="S202" i="13" s="1"/>
  <c r="R248" i="13"/>
  <c r="T248" i="13" s="1"/>
  <c r="Q248" i="13"/>
  <c r="S248" i="13" s="1"/>
  <c r="R131" i="13"/>
  <c r="T131" i="13" s="1"/>
  <c r="Q131" i="13"/>
  <c r="S131" i="13" s="1"/>
  <c r="R511" i="13"/>
  <c r="T511" i="13" s="1"/>
  <c r="Q511" i="13"/>
  <c r="S511" i="13" s="1"/>
  <c r="R208" i="13"/>
  <c r="T208" i="13" s="1"/>
  <c r="Q208" i="13"/>
  <c r="S208" i="13" s="1"/>
  <c r="R394" i="13"/>
  <c r="T394" i="13" s="1"/>
  <c r="Q394" i="13"/>
  <c r="S394" i="13" s="1"/>
  <c r="R246" i="13"/>
  <c r="T246" i="13" s="1"/>
  <c r="Q246" i="13"/>
  <c r="S246" i="13" s="1"/>
  <c r="R291" i="13"/>
  <c r="T291" i="13" s="1"/>
  <c r="Q291" i="13"/>
  <c r="S291" i="13" s="1"/>
  <c r="R102" i="13"/>
  <c r="T102" i="13" s="1"/>
  <c r="Q102" i="13"/>
  <c r="S102" i="13" s="1"/>
  <c r="R616" i="13"/>
  <c r="T616" i="13" s="1"/>
  <c r="Q616" i="13"/>
  <c r="S616" i="13" s="1"/>
  <c r="R75" i="13"/>
  <c r="T75" i="13" s="1"/>
  <c r="Q75" i="13"/>
  <c r="S75" i="13" s="1"/>
  <c r="R242" i="13"/>
  <c r="T242" i="13" s="1"/>
  <c r="Q242" i="13"/>
  <c r="S242" i="13" s="1"/>
  <c r="R524" i="13"/>
  <c r="T524" i="13" s="1"/>
  <c r="Q524" i="13"/>
  <c r="S524" i="13" s="1"/>
  <c r="R430" i="13"/>
  <c r="T430" i="13" s="1"/>
  <c r="Q430" i="13"/>
  <c r="S430" i="13" s="1"/>
  <c r="R117" i="13"/>
  <c r="T117" i="13" s="1"/>
  <c r="Q117" i="13"/>
  <c r="S117" i="13" s="1"/>
  <c r="R170" i="13"/>
  <c r="T170" i="13" s="1"/>
  <c r="Q170" i="13"/>
  <c r="S170" i="13" s="1"/>
  <c r="R475" i="13"/>
  <c r="T475" i="13" s="1"/>
  <c r="Q475" i="13"/>
  <c r="S475" i="13" s="1"/>
  <c r="R265" i="13"/>
  <c r="T265" i="13" s="1"/>
  <c r="Q265" i="13"/>
  <c r="S265" i="13" s="1"/>
  <c r="R88" i="13"/>
  <c r="T88" i="13" s="1"/>
  <c r="Q88" i="13"/>
  <c r="S88" i="13" s="1"/>
  <c r="R403" i="13"/>
  <c r="T403" i="13" s="1"/>
  <c r="Q403" i="13"/>
  <c r="S403" i="13" s="1"/>
  <c r="R582" i="13"/>
  <c r="T582" i="13" s="1"/>
  <c r="Q582" i="13"/>
  <c r="S582" i="13" s="1"/>
  <c r="R111" i="13"/>
  <c r="T111" i="13" s="1"/>
  <c r="Q111" i="13"/>
  <c r="S111" i="13" s="1"/>
  <c r="R402" i="13"/>
  <c r="T402" i="13" s="1"/>
  <c r="Q402" i="13"/>
  <c r="S402" i="13" s="1"/>
  <c r="R38" i="13"/>
  <c r="T38" i="13" s="1"/>
  <c r="Q38" i="13"/>
  <c r="S38" i="13" s="1"/>
  <c r="R350" i="13"/>
  <c r="T350" i="13" s="1"/>
  <c r="Q350" i="13"/>
  <c r="S350" i="13" s="1"/>
  <c r="R55" i="13"/>
  <c r="T55" i="13" s="1"/>
  <c r="Q55" i="13"/>
  <c r="S55" i="13" s="1"/>
  <c r="R114" i="13"/>
  <c r="T114" i="13" s="1"/>
  <c r="Q114" i="13"/>
  <c r="S114" i="13" s="1"/>
  <c r="R228" i="13"/>
  <c r="T228" i="13" s="1"/>
  <c r="Q228" i="13"/>
  <c r="S228" i="13" s="1"/>
  <c r="R331" i="13"/>
  <c r="T331" i="13" s="1"/>
  <c r="Q331" i="13"/>
  <c r="S331" i="13" s="1"/>
  <c r="R527" i="13"/>
  <c r="T527" i="13" s="1"/>
  <c r="Q527" i="13"/>
  <c r="S527" i="13" s="1"/>
  <c r="R212" i="13"/>
  <c r="T212" i="13" s="1"/>
  <c r="Q212" i="13"/>
  <c r="S212" i="13" s="1"/>
  <c r="R259" i="13"/>
  <c r="T259" i="13" s="1"/>
  <c r="Q259" i="13"/>
  <c r="S259" i="13" s="1"/>
  <c r="R130" i="13"/>
  <c r="T130" i="13" s="1"/>
  <c r="Q130" i="13"/>
  <c r="S130" i="13" s="1"/>
  <c r="R548" i="13"/>
  <c r="T548" i="13" s="1"/>
  <c r="Q548" i="13"/>
  <c r="S548" i="13" s="1"/>
  <c r="R133" i="13"/>
  <c r="T133" i="13" s="1"/>
  <c r="Q133" i="13"/>
  <c r="S133" i="13" s="1"/>
  <c r="R197" i="13"/>
  <c r="T197" i="13" s="1"/>
  <c r="Q197" i="13"/>
  <c r="S197" i="13" s="1"/>
  <c r="R597" i="13"/>
  <c r="T597" i="13" s="1"/>
  <c r="Q597" i="13"/>
  <c r="S597" i="13" s="1"/>
  <c r="R385" i="13"/>
  <c r="T385" i="13" s="1"/>
  <c r="Q385" i="13"/>
  <c r="S385" i="13" s="1"/>
  <c r="R483" i="13"/>
  <c r="T483" i="13" s="1"/>
  <c r="Q483" i="13"/>
  <c r="S483" i="13" s="1"/>
  <c r="R397" i="13"/>
  <c r="T397" i="13" s="1"/>
  <c r="Q397" i="13"/>
  <c r="S397" i="13" s="1"/>
  <c r="R69" i="13"/>
  <c r="T69" i="13" s="1"/>
  <c r="Q69" i="13"/>
  <c r="S69" i="13" s="1"/>
  <c r="R432" i="13"/>
  <c r="T432" i="13" s="1"/>
  <c r="Q432" i="13"/>
  <c r="S432" i="13" s="1"/>
  <c r="R160" i="13"/>
  <c r="T160" i="13" s="1"/>
  <c r="Q160" i="13"/>
  <c r="S160" i="13" s="1"/>
  <c r="R252" i="13"/>
  <c r="T252" i="13" s="1"/>
  <c r="Q252" i="13"/>
  <c r="S252" i="13" s="1"/>
  <c r="R145" i="13"/>
  <c r="T145" i="13" s="1"/>
  <c r="Q145" i="13"/>
  <c r="S145" i="13" s="1"/>
  <c r="R93" i="13"/>
  <c r="T93" i="13" s="1"/>
  <c r="Q93" i="13"/>
  <c r="S93" i="13" s="1"/>
  <c r="R480" i="13"/>
  <c r="T480" i="13" s="1"/>
  <c r="Q480" i="13"/>
  <c r="S480" i="13" s="1"/>
  <c r="R237" i="13"/>
  <c r="T237" i="13" s="1"/>
  <c r="Q237" i="13"/>
  <c r="S237" i="13" s="1"/>
  <c r="R406" i="13"/>
  <c r="T406" i="13" s="1"/>
  <c r="Q406" i="13"/>
  <c r="S406" i="13" s="1"/>
  <c r="R405" i="13"/>
  <c r="T405" i="13" s="1"/>
  <c r="Q405" i="13"/>
  <c r="S405" i="13" s="1"/>
  <c r="R452" i="13"/>
  <c r="T452" i="13" s="1"/>
  <c r="Q452" i="13"/>
  <c r="S452" i="13" s="1"/>
  <c r="R603" i="13"/>
  <c r="T603" i="13" s="1"/>
  <c r="Q603" i="13"/>
  <c r="S603" i="13" s="1"/>
  <c r="R71" i="13"/>
  <c r="T71" i="13" s="1"/>
  <c r="Q71" i="13"/>
  <c r="S71" i="13" s="1"/>
  <c r="R144" i="13"/>
  <c r="T144" i="13" s="1"/>
  <c r="Q144" i="13"/>
  <c r="S144" i="13" s="1"/>
  <c r="R455" i="13"/>
  <c r="T455" i="13" s="1"/>
  <c r="Q455" i="13"/>
  <c r="S455" i="13" s="1"/>
  <c r="R579" i="13"/>
  <c r="T579" i="13" s="1"/>
  <c r="Q579" i="13"/>
  <c r="S579" i="13" s="1"/>
  <c r="R186" i="13"/>
  <c r="T186" i="13" s="1"/>
  <c r="Q186" i="13"/>
  <c r="S186" i="13" s="1"/>
  <c r="R311" i="13"/>
  <c r="T311" i="13" s="1"/>
  <c r="Q311" i="13"/>
  <c r="S311" i="13" s="1"/>
  <c r="R77" i="13"/>
  <c r="T77" i="13" s="1"/>
  <c r="Q77" i="13"/>
  <c r="S77" i="13" s="1"/>
  <c r="R420" i="13"/>
  <c r="T420" i="13" s="1"/>
  <c r="Q420" i="13"/>
  <c r="S420" i="13" s="1"/>
  <c r="R585" i="13"/>
  <c r="T585" i="13" s="1"/>
  <c r="Q585" i="13"/>
  <c r="S585" i="13" s="1"/>
  <c r="R431" i="13"/>
  <c r="T431" i="13" s="1"/>
  <c r="Q431" i="13"/>
  <c r="S431" i="13" s="1"/>
  <c r="R438" i="13"/>
  <c r="T438" i="13" s="1"/>
  <c r="Q438" i="13"/>
  <c r="S438" i="13" s="1"/>
  <c r="R60" i="13"/>
  <c r="T60" i="13" s="1"/>
  <c r="Q60" i="13"/>
  <c r="S60" i="13" s="1"/>
  <c r="R474" i="13"/>
  <c r="T474" i="13" s="1"/>
  <c r="Q474" i="13"/>
  <c r="S474" i="13" s="1"/>
  <c r="R143" i="13"/>
  <c r="T143" i="13" s="1"/>
  <c r="Q143" i="13"/>
  <c r="S143" i="13" s="1"/>
  <c r="R221" i="13"/>
  <c r="T221" i="13" s="1"/>
  <c r="Q221" i="13"/>
  <c r="S221" i="13" s="1"/>
  <c r="R41" i="13"/>
  <c r="T41" i="13" s="1"/>
  <c r="Q41" i="13"/>
  <c r="S41" i="13" s="1"/>
  <c r="R476" i="13"/>
  <c r="T476" i="13" s="1"/>
  <c r="Q476" i="13"/>
  <c r="S476" i="13" s="1"/>
  <c r="R608" i="13"/>
  <c r="T608" i="13" s="1"/>
  <c r="Q608" i="13"/>
  <c r="S608" i="13" s="1"/>
  <c r="R482" i="13"/>
  <c r="T482" i="13" s="1"/>
  <c r="Q482" i="13"/>
  <c r="S482" i="13" s="1"/>
  <c r="R583" i="13"/>
  <c r="T583" i="13" s="1"/>
  <c r="Q583" i="13"/>
  <c r="S583" i="13" s="1"/>
  <c r="R296" i="13"/>
  <c r="T296" i="13" s="1"/>
  <c r="Q296" i="13"/>
  <c r="S296" i="13" s="1"/>
  <c r="R546" i="13"/>
  <c r="T546" i="13" s="1"/>
  <c r="Q546" i="13"/>
  <c r="S546" i="13" s="1"/>
  <c r="R497" i="13"/>
  <c r="T497" i="13" s="1"/>
  <c r="Q497" i="13"/>
  <c r="S497" i="13" s="1"/>
  <c r="R190" i="13"/>
  <c r="T190" i="13" s="1"/>
  <c r="Q190" i="13"/>
  <c r="S190" i="13" s="1"/>
  <c r="R293" i="13"/>
  <c r="T293" i="13" s="1"/>
  <c r="Q293" i="13"/>
  <c r="S293" i="13" s="1"/>
  <c r="R575" i="13"/>
  <c r="T575" i="13" s="1"/>
  <c r="Q575" i="13"/>
  <c r="S575" i="13" s="1"/>
  <c r="R169" i="13"/>
  <c r="T169" i="13" s="1"/>
  <c r="Q169" i="13"/>
  <c r="S169" i="13" s="1"/>
  <c r="R80" i="13"/>
  <c r="T80" i="13" s="1"/>
  <c r="Q80" i="13"/>
  <c r="S80" i="13" s="1"/>
  <c r="R578" i="13"/>
  <c r="T578" i="13" s="1"/>
  <c r="Q578" i="13"/>
  <c r="S578" i="13" s="1"/>
  <c r="R508" i="13"/>
  <c r="T508" i="13" s="1"/>
  <c r="Q508" i="13"/>
  <c r="S508" i="13" s="1"/>
  <c r="R519" i="13"/>
  <c r="T519" i="13" s="1"/>
  <c r="Q519" i="13"/>
  <c r="S519" i="13" s="1"/>
  <c r="R581" i="13"/>
  <c r="T581" i="13" s="1"/>
  <c r="Q581" i="13"/>
  <c r="S581" i="13" s="1"/>
  <c r="R100" i="13"/>
  <c r="T100" i="13" s="1"/>
  <c r="Q100" i="13"/>
  <c r="S100" i="13" s="1"/>
  <c r="R216" i="13"/>
  <c r="T216" i="13" s="1"/>
  <c r="Q216" i="13"/>
  <c r="S216" i="13" s="1"/>
  <c r="R255" i="13"/>
  <c r="T255" i="13" s="1"/>
  <c r="Q255" i="13"/>
  <c r="S255" i="13" s="1"/>
  <c r="R435" i="13"/>
  <c r="T435" i="13" s="1"/>
  <c r="Q435" i="13"/>
  <c r="S435" i="13" s="1"/>
  <c r="R40" i="13"/>
  <c r="T40" i="13" s="1"/>
  <c r="Q40" i="13"/>
  <c r="S40" i="13" s="1"/>
  <c r="R172" i="13"/>
  <c r="T172" i="13" s="1"/>
  <c r="Q172" i="13"/>
  <c r="S172" i="13" s="1"/>
  <c r="R224" i="13"/>
  <c r="T224" i="13" s="1"/>
  <c r="Q224" i="13"/>
  <c r="S224" i="13" s="1"/>
  <c r="R495" i="13"/>
  <c r="T495" i="13" s="1"/>
  <c r="Q495" i="13"/>
  <c r="S495" i="13" s="1"/>
  <c r="R465" i="13"/>
  <c r="T465" i="13" s="1"/>
  <c r="Q465" i="13"/>
  <c r="S465" i="13" s="1"/>
  <c r="R49" i="13"/>
  <c r="T49" i="13" s="1"/>
  <c r="Q49" i="13"/>
  <c r="S49" i="13" s="1"/>
  <c r="R498" i="13"/>
  <c r="T498" i="13" s="1"/>
  <c r="Q498" i="13"/>
  <c r="S498" i="13" s="1"/>
  <c r="R240" i="13"/>
  <c r="T240" i="13" s="1"/>
  <c r="Q240" i="13"/>
  <c r="S240" i="13" s="1"/>
  <c r="R260" i="13"/>
  <c r="T260" i="13" s="1"/>
  <c r="Q260" i="13"/>
  <c r="S260" i="13" s="1"/>
  <c r="R364" i="13"/>
  <c r="T364" i="13" s="1"/>
  <c r="Q364" i="13"/>
  <c r="S364" i="13" s="1"/>
  <c r="R516" i="13"/>
  <c r="T516" i="13" s="1"/>
  <c r="Q516" i="13"/>
  <c r="S516" i="13" s="1"/>
  <c r="R62" i="13"/>
  <c r="T62" i="13" s="1"/>
  <c r="Q62" i="13"/>
  <c r="S62" i="13" s="1"/>
  <c r="R355" i="13"/>
  <c r="T355" i="13" s="1"/>
  <c r="Q355" i="13"/>
  <c r="S355" i="13" s="1"/>
  <c r="R219" i="13"/>
  <c r="T219" i="13" s="1"/>
  <c r="Q219" i="13"/>
  <c r="S219" i="13" s="1"/>
  <c r="R512" i="13"/>
  <c r="T512" i="13" s="1"/>
  <c r="Q512" i="13"/>
  <c r="S512" i="13" s="1"/>
  <c r="R61" i="13"/>
  <c r="T61" i="13" s="1"/>
  <c r="Q61" i="13"/>
  <c r="S61" i="13" s="1"/>
  <c r="R273" i="13"/>
  <c r="T273" i="13" s="1"/>
  <c r="Q273" i="13"/>
  <c r="S273" i="13" s="1"/>
  <c r="R264" i="13"/>
  <c r="T264" i="13" s="1"/>
  <c r="Q264" i="13"/>
  <c r="S264" i="13" s="1"/>
  <c r="R372" i="13"/>
  <c r="T372" i="13" s="1"/>
  <c r="Q372" i="13"/>
  <c r="S372" i="13" s="1"/>
  <c r="R20" i="13"/>
  <c r="T20" i="13" s="1"/>
  <c r="Q20" i="13"/>
  <c r="S20" i="13" s="1"/>
  <c r="R347" i="13"/>
  <c r="T347" i="13" s="1"/>
  <c r="Q347" i="13"/>
  <c r="S347" i="13" s="1"/>
  <c r="R478" i="13"/>
  <c r="T478" i="13" s="1"/>
  <c r="Q478" i="13"/>
  <c r="S478" i="13" s="1"/>
  <c r="R589" i="13"/>
  <c r="T589" i="13" s="1"/>
  <c r="Q589" i="13"/>
  <c r="S589" i="13" s="1"/>
  <c r="R500" i="13"/>
  <c r="T500" i="13" s="1"/>
  <c r="Q500" i="13"/>
  <c r="S500" i="13" s="1"/>
  <c r="R379" i="13"/>
  <c r="T379" i="13" s="1"/>
  <c r="Q379" i="13"/>
  <c r="S379" i="13" s="1"/>
  <c r="R488" i="13"/>
  <c r="T488" i="13" s="1"/>
  <c r="Q488" i="13"/>
  <c r="S488" i="13" s="1"/>
  <c r="R290" i="13"/>
  <c r="T290" i="13" s="1"/>
  <c r="Q290" i="13"/>
  <c r="S290" i="13" s="1"/>
  <c r="R109" i="13"/>
  <c r="T109" i="13" s="1"/>
  <c r="Q109" i="13"/>
  <c r="S109" i="13" s="1"/>
  <c r="R413" i="13"/>
  <c r="T413" i="13" s="1"/>
  <c r="Q413" i="13"/>
  <c r="S413" i="13" s="1"/>
  <c r="R226" i="13"/>
  <c r="T226" i="13" s="1"/>
  <c r="Q226" i="13"/>
  <c r="S226" i="13" s="1"/>
  <c r="R179" i="13"/>
  <c r="T179" i="13" s="1"/>
  <c r="Q179" i="13"/>
  <c r="S179" i="13" s="1"/>
  <c r="R318" i="13"/>
  <c r="T318" i="13" s="1"/>
  <c r="Q318" i="13"/>
  <c r="S318" i="13" s="1"/>
  <c r="R236" i="13"/>
  <c r="T236" i="13" s="1"/>
  <c r="Q236" i="13"/>
  <c r="S236" i="13" s="1"/>
  <c r="R288" i="13"/>
  <c r="T288" i="13" s="1"/>
  <c r="Q288" i="13"/>
  <c r="S288" i="13" s="1"/>
  <c r="R433" i="13"/>
  <c r="T433" i="13" s="1"/>
  <c r="Q433" i="13"/>
  <c r="S433" i="13" s="1"/>
  <c r="R415" i="13"/>
  <c r="T415" i="13" s="1"/>
  <c r="Q415" i="13"/>
  <c r="S415" i="13" s="1"/>
  <c r="R494" i="13"/>
  <c r="T494" i="13" s="1"/>
  <c r="Q494" i="13"/>
  <c r="S494" i="13" s="1"/>
  <c r="R250" i="13"/>
  <c r="T250" i="13" s="1"/>
  <c r="Q250" i="13"/>
  <c r="S250" i="13" s="1"/>
  <c r="R612" i="13"/>
  <c r="T612" i="13" s="1"/>
  <c r="Q612" i="13"/>
  <c r="S612" i="13" s="1"/>
  <c r="R617" i="13"/>
  <c r="T617" i="13" s="1"/>
  <c r="Q617" i="13"/>
  <c r="S617" i="13" s="1"/>
  <c r="R154" i="13"/>
  <c r="T154" i="13" s="1"/>
  <c r="Q154" i="13"/>
  <c r="S154" i="13" s="1"/>
  <c r="R346" i="13"/>
  <c r="T346" i="13" s="1"/>
  <c r="Q346" i="13"/>
  <c r="S346" i="13" s="1"/>
  <c r="R97" i="13"/>
  <c r="T97" i="13" s="1"/>
  <c r="Q97" i="13"/>
  <c r="S97" i="13" s="1"/>
  <c r="R105" i="13"/>
  <c r="T105" i="13" s="1"/>
  <c r="Q105" i="13"/>
  <c r="S105" i="13" s="1"/>
  <c r="R28" i="13"/>
  <c r="T28" i="13" s="1"/>
  <c r="Q28" i="13"/>
  <c r="S28" i="13" s="1"/>
  <c r="R609" i="13"/>
  <c r="T609" i="13" s="1"/>
  <c r="Q609" i="13"/>
  <c r="S609" i="13" s="1"/>
  <c r="R321" i="13"/>
  <c r="T321" i="13" s="1"/>
  <c r="Q321" i="13"/>
  <c r="S321" i="13" s="1"/>
  <c r="R203" i="13"/>
  <c r="T203" i="13" s="1"/>
  <c r="Q203" i="13"/>
  <c r="S203" i="13" s="1"/>
  <c r="R450" i="13"/>
  <c r="T450" i="13" s="1"/>
  <c r="Q450" i="13"/>
  <c r="S450" i="13" s="1"/>
  <c r="R27" i="13"/>
  <c r="T27" i="13" s="1"/>
  <c r="Q27" i="13"/>
  <c r="S27" i="13" s="1"/>
  <c r="R283" i="13"/>
  <c r="T283" i="13" s="1"/>
  <c r="Q283" i="13"/>
  <c r="S283" i="13" s="1"/>
  <c r="R124" i="13"/>
  <c r="T124" i="13" s="1"/>
  <c r="Q124" i="13"/>
  <c r="S124" i="13" s="1"/>
  <c r="R496" i="13"/>
  <c r="T496" i="13" s="1"/>
  <c r="Q496" i="13"/>
  <c r="S496" i="13" s="1"/>
  <c r="R361" i="13"/>
  <c r="T361" i="13" s="1"/>
  <c r="Q361" i="13"/>
  <c r="S361" i="13" s="1"/>
  <c r="R521" i="13"/>
  <c r="T521" i="13" s="1"/>
  <c r="Q521" i="13"/>
  <c r="S521" i="13" s="1"/>
  <c r="R176" i="13"/>
  <c r="T176" i="13" s="1"/>
  <c r="Q176" i="13"/>
  <c r="S176" i="13" s="1"/>
  <c r="R120" i="13"/>
  <c r="T120" i="13" s="1"/>
  <c r="Q120" i="13"/>
  <c r="S120" i="13" s="1"/>
  <c r="R92" i="13"/>
  <c r="T92" i="13" s="1"/>
  <c r="Q92" i="13"/>
  <c r="S92" i="13" s="1"/>
  <c r="R269" i="13"/>
  <c r="T269" i="13" s="1"/>
  <c r="Q269" i="13"/>
  <c r="S269" i="13" s="1"/>
  <c r="R241" i="13"/>
  <c r="T241" i="13" s="1"/>
  <c r="Q241" i="13"/>
  <c r="S241" i="13" s="1"/>
  <c r="R24" i="13"/>
  <c r="T24" i="13" s="1"/>
  <c r="Q24" i="13"/>
  <c r="S24" i="13" s="1"/>
  <c r="R368" i="13"/>
  <c r="T368" i="13" s="1"/>
  <c r="Q368" i="13"/>
  <c r="S368" i="13" s="1"/>
  <c r="R554" i="13"/>
  <c r="T554" i="13" s="1"/>
  <c r="Q554" i="13"/>
  <c r="S554" i="13" s="1"/>
  <c r="R257" i="13"/>
  <c r="T257" i="13" s="1"/>
  <c r="Q257" i="13"/>
  <c r="S257" i="13" s="1"/>
  <c r="R401" i="13"/>
  <c r="T401" i="13" s="1"/>
  <c r="Q401" i="13"/>
  <c r="S401" i="13" s="1"/>
  <c r="R330" i="13"/>
  <c r="T330" i="13" s="1"/>
  <c r="Q330" i="13"/>
  <c r="S330" i="13" s="1"/>
  <c r="R571" i="13"/>
  <c r="T571" i="13" s="1"/>
  <c r="Q571" i="13"/>
  <c r="S571" i="13" s="1"/>
  <c r="R227" i="13"/>
  <c r="T227" i="13" s="1"/>
  <c r="Q227" i="13"/>
  <c r="S227" i="13" s="1"/>
  <c r="R392" i="13"/>
  <c r="T392" i="13" s="1"/>
  <c r="Q392" i="13"/>
  <c r="S392" i="13" s="1"/>
  <c r="R313" i="13"/>
  <c r="T313" i="13" s="1"/>
  <c r="Q313" i="13"/>
  <c r="S313" i="13" s="1"/>
  <c r="R528" i="13"/>
  <c r="T528" i="13" s="1"/>
  <c r="Q528" i="13"/>
  <c r="S528" i="13" s="1"/>
  <c r="R37" i="13"/>
  <c r="T37" i="13" s="1"/>
  <c r="Q37" i="13"/>
  <c r="S37" i="13" s="1"/>
  <c r="R239" i="13"/>
  <c r="T239" i="13" s="1"/>
  <c r="Q239" i="13"/>
  <c r="S239" i="13" s="1"/>
  <c r="R523" i="13"/>
  <c r="T523" i="13" s="1"/>
  <c r="Q523" i="13"/>
  <c r="S523" i="13" s="1"/>
  <c r="R70" i="13"/>
  <c r="T70" i="13" s="1"/>
  <c r="Q70" i="13"/>
  <c r="S70" i="13" s="1"/>
  <c r="R153" i="13"/>
  <c r="T153" i="13" s="1"/>
  <c r="Q153" i="13"/>
  <c r="S153" i="13" s="1"/>
  <c r="R36" i="13"/>
  <c r="T36" i="13" s="1"/>
  <c r="Q36" i="13"/>
  <c r="S36" i="13" s="1"/>
  <c r="R53" i="13"/>
  <c r="T53" i="13" s="1"/>
  <c r="Q53" i="13"/>
  <c r="S53" i="13" s="1"/>
  <c r="R150" i="13"/>
  <c r="T150" i="13" s="1"/>
  <c r="Q150" i="13"/>
  <c r="S150" i="13" s="1"/>
  <c r="R451" i="13"/>
  <c r="T451" i="13" s="1"/>
  <c r="Q451" i="13"/>
  <c r="S451" i="13" s="1"/>
  <c r="R529" i="13"/>
  <c r="T529" i="13" s="1"/>
  <c r="Q529" i="13"/>
  <c r="S529" i="13" s="1"/>
  <c r="R549" i="13"/>
  <c r="T549" i="13" s="1"/>
  <c r="Q549" i="13"/>
  <c r="S549" i="13" s="1"/>
  <c r="R446" i="13"/>
  <c r="T446" i="13" s="1"/>
  <c r="Q446" i="13"/>
  <c r="S446" i="13" s="1"/>
  <c r="R547" i="13"/>
  <c r="T547" i="13" s="1"/>
  <c r="Q547" i="13"/>
  <c r="S547" i="13" s="1"/>
  <c r="R104" i="13"/>
  <c r="T104" i="13" s="1"/>
  <c r="Q104" i="13"/>
  <c r="S104" i="13" s="1"/>
  <c r="R429" i="13"/>
  <c r="T429" i="13" s="1"/>
  <c r="Q429" i="13"/>
  <c r="S429" i="13" s="1"/>
  <c r="R25" i="13"/>
  <c r="T25" i="13" s="1"/>
  <c r="Q25" i="13"/>
  <c r="S25" i="13" s="1"/>
  <c r="R504" i="13"/>
  <c r="T504" i="13" s="1"/>
  <c r="Q504" i="13"/>
  <c r="S504" i="13" s="1"/>
  <c r="R146" i="13"/>
  <c r="T146" i="13" s="1"/>
  <c r="Q146" i="13"/>
  <c r="S146" i="13" s="1"/>
  <c r="R141" i="13"/>
  <c r="T141" i="13" s="1"/>
  <c r="Q141" i="13"/>
  <c r="S141" i="13" s="1"/>
  <c r="R270" i="13"/>
  <c r="T270" i="13" s="1"/>
  <c r="Q270" i="13"/>
  <c r="S270" i="13" s="1"/>
  <c r="R78" i="13"/>
  <c r="T78" i="13" s="1"/>
  <c r="Q78" i="13"/>
  <c r="S78" i="13" s="1"/>
  <c r="R456" i="13"/>
  <c r="T456" i="13" s="1"/>
  <c r="Q456" i="13"/>
  <c r="S456" i="13" s="1"/>
  <c r="R337" i="13"/>
  <c r="T337" i="13" s="1"/>
  <c r="Q337" i="13"/>
  <c r="S337" i="13" s="1"/>
  <c r="R148" i="13"/>
  <c r="T148" i="13" s="1"/>
  <c r="Q148" i="13"/>
  <c r="S148" i="13" s="1"/>
  <c r="R204" i="13"/>
  <c r="T204" i="13" s="1"/>
  <c r="Q204" i="13"/>
  <c r="S204" i="13" s="1"/>
  <c r="R234" i="13"/>
  <c r="T234" i="13" s="1"/>
  <c r="Q234" i="13"/>
  <c r="S234" i="13" s="1"/>
  <c r="R68" i="13"/>
  <c r="T68" i="13" s="1"/>
  <c r="Q68" i="13"/>
  <c r="S68" i="13" s="1"/>
  <c r="R22" i="13"/>
  <c r="T22" i="13" s="1"/>
  <c r="Q22" i="13"/>
  <c r="S22" i="13" s="1"/>
  <c r="R91" i="13"/>
  <c r="T91" i="13" s="1"/>
  <c r="Q91" i="13"/>
  <c r="S91" i="13" s="1"/>
  <c r="R222" i="13"/>
  <c r="T222" i="13" s="1"/>
  <c r="Q222" i="13"/>
  <c r="S222" i="13" s="1"/>
  <c r="R563" i="13"/>
  <c r="T563" i="13" s="1"/>
  <c r="Q563" i="13"/>
  <c r="S563" i="13" s="1"/>
  <c r="R282" i="13"/>
  <c r="T282" i="13" s="1"/>
  <c r="Q282" i="13"/>
  <c r="S282" i="13" s="1"/>
  <c r="R591" i="13"/>
  <c r="T591" i="13" s="1"/>
  <c r="Q591" i="13"/>
  <c r="S591" i="13" s="1"/>
  <c r="R389" i="13"/>
  <c r="T389" i="13" s="1"/>
  <c r="Q389" i="13"/>
  <c r="S389" i="13" s="1"/>
  <c r="R206" i="13"/>
  <c r="T206" i="13" s="1"/>
  <c r="Q206" i="13"/>
  <c r="S206" i="13" s="1"/>
  <c r="R570" i="13"/>
  <c r="T570" i="13" s="1"/>
  <c r="Q570" i="13"/>
  <c r="S570" i="13" s="1"/>
  <c r="R502" i="13"/>
  <c r="T502" i="13" s="1"/>
  <c r="Q502" i="13"/>
  <c r="S502" i="13" s="1"/>
  <c r="R59" i="13"/>
  <c r="T59" i="13" s="1"/>
  <c r="Q59" i="13"/>
  <c r="S59" i="13" s="1"/>
  <c r="R47" i="13"/>
  <c r="T47" i="13" s="1"/>
  <c r="Q47" i="13"/>
  <c r="S47" i="13" s="1"/>
  <c r="R507" i="13"/>
  <c r="T507" i="13" s="1"/>
  <c r="Q507" i="13"/>
  <c r="S507" i="13" s="1"/>
  <c r="R149" i="13"/>
  <c r="T149" i="13" s="1"/>
  <c r="Q149" i="13"/>
  <c r="S149" i="13" s="1"/>
  <c r="R360" i="13"/>
  <c r="T360" i="13" s="1"/>
  <c r="Q360" i="13"/>
  <c r="S360" i="13" s="1"/>
  <c r="R323" i="13"/>
  <c r="T323" i="13" s="1"/>
  <c r="Q323" i="13"/>
  <c r="S323" i="13" s="1"/>
  <c r="R64" i="13"/>
  <c r="T64" i="13" s="1"/>
  <c r="Q64" i="13"/>
  <c r="S64" i="13" s="1"/>
  <c r="R460" i="13"/>
  <c r="T460" i="13" s="1"/>
  <c r="Q460" i="13"/>
  <c r="S460" i="13" s="1"/>
  <c r="R87" i="13"/>
  <c r="T87" i="13" s="1"/>
  <c r="Q87" i="13"/>
  <c r="S87" i="13" s="1"/>
  <c r="R81" i="13"/>
  <c r="T81" i="13" s="1"/>
  <c r="Q81" i="13"/>
  <c r="S81" i="13" s="1"/>
  <c r="R384" i="13"/>
  <c r="T384" i="13" s="1"/>
  <c r="Q384" i="13"/>
  <c r="S384" i="13" s="1"/>
  <c r="R86" i="13"/>
  <c r="T86" i="13" s="1"/>
  <c r="Q86" i="13"/>
  <c r="S86" i="13" s="1"/>
  <c r="R334" i="13"/>
  <c r="T334" i="13" s="1"/>
  <c r="Q334" i="13"/>
  <c r="S334" i="13" s="1"/>
  <c r="R67" i="13"/>
  <c r="T67" i="13" s="1"/>
  <c r="Q67" i="13"/>
  <c r="S67" i="13" s="1"/>
  <c r="R285" i="13"/>
  <c r="T285" i="13" s="1"/>
  <c r="Q285" i="13"/>
  <c r="S285" i="13" s="1"/>
  <c r="R181" i="13"/>
  <c r="T181" i="13" s="1"/>
  <c r="Q181" i="13"/>
  <c r="S181" i="13" s="1"/>
  <c r="R98" i="13"/>
  <c r="T98" i="13" s="1"/>
  <c r="Q98" i="13"/>
  <c r="S98" i="13" s="1"/>
  <c r="R417" i="13"/>
  <c r="T417" i="13" s="1"/>
  <c r="Q417" i="13"/>
  <c r="S417" i="13" s="1"/>
  <c r="R587" i="13"/>
  <c r="T587" i="13" s="1"/>
  <c r="Q587" i="13"/>
  <c r="S587" i="13" s="1"/>
  <c r="R357" i="13"/>
  <c r="T357" i="13" s="1"/>
  <c r="Q357" i="13"/>
  <c r="S357" i="13" s="1"/>
  <c r="R326" i="13"/>
  <c r="T326" i="13" s="1"/>
  <c r="Q326" i="13"/>
  <c r="S326" i="13" s="1"/>
  <c r="R26" i="13"/>
  <c r="T26" i="13" s="1"/>
  <c r="Q26" i="13"/>
  <c r="S26" i="13" s="1"/>
  <c r="R151" i="13"/>
  <c r="T151" i="13" s="1"/>
  <c r="Q151" i="13"/>
  <c r="S151" i="13" s="1"/>
  <c r="R82" i="13"/>
  <c r="T82" i="13" s="1"/>
  <c r="Q82" i="13"/>
  <c r="S82" i="13" s="1"/>
  <c r="R83" i="13"/>
  <c r="T83" i="13" s="1"/>
  <c r="Q83" i="13"/>
  <c r="S83" i="13" s="1"/>
  <c r="R565" i="13"/>
  <c r="T565" i="13" s="1"/>
  <c r="Q565" i="13"/>
  <c r="S565" i="13" s="1"/>
  <c r="R201" i="13"/>
  <c r="T201" i="13" s="1"/>
  <c r="Q201" i="13"/>
  <c r="S201" i="13" s="1"/>
  <c r="R316" i="13"/>
  <c r="T316" i="13" s="1"/>
  <c r="Q316" i="13"/>
  <c r="S316" i="13" s="1"/>
  <c r="R191" i="13"/>
  <c r="T191" i="13" s="1"/>
  <c r="Q191" i="13"/>
  <c r="S191" i="13" s="1"/>
  <c r="R289" i="13"/>
  <c r="T289" i="13" s="1"/>
  <c r="Q289" i="13"/>
  <c r="S289" i="13" s="1"/>
  <c r="R454" i="13"/>
  <c r="T454" i="13" s="1"/>
  <c r="Q454" i="13"/>
  <c r="S454" i="13" s="1"/>
  <c r="R584" i="13"/>
  <c r="T584" i="13" s="1"/>
  <c r="Q584" i="13"/>
  <c r="S584" i="13" s="1"/>
  <c r="R73" i="13"/>
  <c r="T73" i="13" s="1"/>
  <c r="Q73" i="13"/>
  <c r="S73" i="13" s="1"/>
  <c r="R398" i="13"/>
  <c r="T398" i="13" s="1"/>
  <c r="Q398" i="13"/>
  <c r="S398" i="13" s="1"/>
  <c r="R328" i="13"/>
  <c r="T328" i="13" s="1"/>
  <c r="Q328" i="13"/>
  <c r="S328" i="13" s="1"/>
  <c r="R604" i="13"/>
  <c r="T604" i="13" s="1"/>
  <c r="Q604" i="13"/>
  <c r="S604" i="13" s="1"/>
  <c r="R595" i="13"/>
  <c r="T595" i="13" s="1"/>
  <c r="Q595" i="13"/>
  <c r="S595" i="13" s="1"/>
  <c r="R51" i="13"/>
  <c r="T51" i="13" s="1"/>
  <c r="Q51" i="13"/>
  <c r="S51" i="13" s="1"/>
  <c r="R340" i="13"/>
  <c r="T340" i="13" s="1"/>
  <c r="Q340" i="13"/>
  <c r="S340" i="13" s="1"/>
  <c r="R354" i="13"/>
  <c r="T354" i="13" s="1"/>
  <c r="Q354" i="13"/>
  <c r="S354" i="13" s="1"/>
  <c r="R343" i="13"/>
  <c r="T343" i="13" s="1"/>
  <c r="Q343" i="13"/>
  <c r="S343" i="13" s="1"/>
  <c r="R414" i="13"/>
  <c r="T414" i="13" s="1"/>
  <c r="Q414" i="13"/>
  <c r="S414" i="13" s="1"/>
  <c r="R132" i="13"/>
  <c r="T132" i="13" s="1"/>
  <c r="Q132" i="13"/>
  <c r="S132" i="13" s="1"/>
  <c r="R611" i="13"/>
  <c r="T611" i="13" s="1"/>
  <c r="Q611" i="13"/>
  <c r="S611" i="13" s="1"/>
  <c r="R158" i="13"/>
  <c r="T158" i="13" s="1"/>
  <c r="Q158" i="13"/>
  <c r="S158" i="13" s="1"/>
  <c r="R408" i="13"/>
  <c r="T408" i="13" s="1"/>
  <c r="Q408" i="13"/>
  <c r="S408" i="13" s="1"/>
  <c r="R147" i="13"/>
  <c r="T147" i="13" s="1"/>
  <c r="Q147" i="13"/>
  <c r="S147" i="13" s="1"/>
  <c r="R341" i="13"/>
  <c r="T341" i="13" s="1"/>
  <c r="Q341" i="13"/>
  <c r="S341" i="13" s="1"/>
  <c r="R267" i="13"/>
  <c r="T267" i="13" s="1"/>
  <c r="Q267" i="13"/>
  <c r="S267" i="13" s="1"/>
  <c r="R492" i="13"/>
  <c r="T492" i="13" s="1"/>
  <c r="Q492" i="13"/>
  <c r="S492" i="13" s="1"/>
  <c r="R383" i="13"/>
  <c r="T383" i="13" s="1"/>
  <c r="Q383" i="13"/>
  <c r="S383" i="13" s="1"/>
  <c r="R370" i="13"/>
  <c r="T370" i="13" s="1"/>
  <c r="Q370" i="13"/>
  <c r="S370" i="13" s="1"/>
  <c r="R560" i="13"/>
  <c r="T560" i="13" s="1"/>
  <c r="Q560" i="13"/>
  <c r="S560" i="13" s="1"/>
  <c r="R561" i="13"/>
  <c r="T561" i="13" s="1"/>
  <c r="Q561" i="13"/>
  <c r="S561" i="13" s="1"/>
  <c r="R606" i="13"/>
  <c r="T606" i="13" s="1"/>
  <c r="Q606" i="13"/>
  <c r="S606" i="13" s="1"/>
  <c r="R327" i="13"/>
  <c r="T327" i="13" s="1"/>
  <c r="Q327" i="13"/>
  <c r="S327" i="13" s="1"/>
  <c r="R89" i="13"/>
  <c r="T89" i="13" s="1"/>
  <c r="Q89" i="13"/>
  <c r="S89" i="13" s="1"/>
  <c r="R487" i="13"/>
  <c r="T487" i="13" s="1"/>
  <c r="Q487" i="13"/>
  <c r="S487" i="13" s="1"/>
  <c r="R96" i="13"/>
  <c r="T96" i="13" s="1"/>
  <c r="Q96" i="13"/>
  <c r="S96" i="13" s="1"/>
  <c r="R552" i="13"/>
  <c r="T552" i="13" s="1"/>
  <c r="Q552" i="13"/>
  <c r="S552" i="13" s="1"/>
  <c r="R196" i="13"/>
  <c r="T196" i="13" s="1"/>
  <c r="Q196" i="13"/>
  <c r="S196" i="13" s="1"/>
  <c r="R284" i="13"/>
  <c r="T284" i="13" s="1"/>
  <c r="Q284" i="13"/>
  <c r="S284" i="13" s="1"/>
  <c r="R592" i="13"/>
  <c r="T592" i="13" s="1"/>
  <c r="Q592" i="13"/>
  <c r="S592" i="13" s="1"/>
  <c r="R351" i="13"/>
  <c r="T351" i="13" s="1"/>
  <c r="Q351" i="13"/>
  <c r="S351" i="13" s="1"/>
  <c r="R215" i="13"/>
  <c r="T215" i="13" s="1"/>
  <c r="Q215" i="13"/>
  <c r="S215" i="13" s="1"/>
  <c r="R353" i="13"/>
  <c r="T353" i="13" s="1"/>
  <c r="Q353" i="13"/>
  <c r="S353" i="13" s="1"/>
  <c r="R298" i="13"/>
  <c r="T298" i="13" s="1"/>
  <c r="Q298" i="13"/>
  <c r="S298" i="13" s="1"/>
  <c r="R178" i="13"/>
  <c r="T178" i="13" s="1"/>
  <c r="Q178" i="13"/>
  <c r="S178" i="13" s="1"/>
  <c r="R599" i="13"/>
  <c r="T599" i="13" s="1"/>
  <c r="Q599" i="13"/>
  <c r="S599" i="13" s="1"/>
  <c r="R223" i="13"/>
  <c r="T223" i="13" s="1"/>
  <c r="Q223" i="13"/>
  <c r="S223" i="13" s="1"/>
  <c r="R319" i="13"/>
  <c r="T319" i="13" s="1"/>
  <c r="Q319" i="13"/>
  <c r="S319" i="13" s="1"/>
  <c r="R366" i="13"/>
  <c r="T366" i="13" s="1"/>
  <c r="Q366" i="13"/>
  <c r="S366" i="13" s="1"/>
  <c r="R614" i="13"/>
  <c r="T614" i="13" s="1"/>
  <c r="Q614" i="13"/>
  <c r="S614" i="13" s="1"/>
  <c r="R559" i="13"/>
  <c r="T559" i="13" s="1"/>
  <c r="Q559" i="13"/>
  <c r="S559" i="13" s="1"/>
  <c r="R382" i="13"/>
  <c r="T382" i="13" s="1"/>
  <c r="Q382" i="13"/>
  <c r="S382" i="13" s="1"/>
  <c r="R471" i="13"/>
  <c r="T471" i="13" s="1"/>
  <c r="Q471" i="13"/>
  <c r="S471" i="13" s="1"/>
  <c r="R249" i="13"/>
  <c r="T249" i="13" s="1"/>
  <c r="Q249" i="13"/>
  <c r="S249" i="13" s="1"/>
  <c r="R544" i="13"/>
  <c r="T544" i="13" s="1"/>
  <c r="Q544" i="13"/>
  <c r="S544" i="13" s="1"/>
  <c r="R99" i="13"/>
  <c r="T99" i="13" s="1"/>
  <c r="Q99" i="13"/>
  <c r="S99" i="13" s="1"/>
  <c r="R416" i="13"/>
  <c r="T416" i="13" s="1"/>
  <c r="Q416" i="13"/>
  <c r="S416" i="13" s="1"/>
  <c r="R309" i="13"/>
  <c r="T309" i="13" s="1"/>
  <c r="Q309" i="13"/>
  <c r="S309" i="13" s="1"/>
  <c r="R46" i="13"/>
  <c r="T46" i="13" s="1"/>
  <c r="Q46" i="13"/>
  <c r="S46" i="13" s="1"/>
  <c r="R272" i="13"/>
  <c r="T272" i="13" s="1"/>
  <c r="Q272" i="13"/>
  <c r="S272" i="13" s="1"/>
  <c r="R185" i="13"/>
  <c r="T185" i="13" s="1"/>
  <c r="Q185" i="13"/>
  <c r="S185" i="13" s="1"/>
  <c r="R301" i="13"/>
  <c r="T301" i="13" s="1"/>
  <c r="Q301" i="13"/>
  <c r="S301" i="13" s="1"/>
  <c r="R277" i="13"/>
  <c r="T277" i="13" s="1"/>
  <c r="Q277" i="13"/>
  <c r="S277" i="13" s="1"/>
  <c r="R159" i="13"/>
  <c r="T159" i="13" s="1"/>
  <c r="Q159" i="13"/>
  <c r="S159" i="13" s="1"/>
  <c r="R155" i="13"/>
  <c r="T155" i="13" s="1"/>
  <c r="Q155" i="13"/>
  <c r="S155" i="13" s="1"/>
  <c r="R307" i="13"/>
  <c r="T307" i="13" s="1"/>
  <c r="Q307" i="13"/>
  <c r="S307" i="13" s="1"/>
  <c r="R381" i="13"/>
  <c r="T381" i="13" s="1"/>
  <c r="Q381" i="13"/>
  <c r="S381" i="13" s="1"/>
  <c r="R459" i="13"/>
  <c r="T459" i="13" s="1"/>
  <c r="Q459" i="13"/>
  <c r="S459" i="13" s="1"/>
  <c r="R214" i="13"/>
  <c r="T214" i="13" s="1"/>
  <c r="Q214" i="13"/>
  <c r="S214" i="13" s="1"/>
  <c r="R530" i="13"/>
  <c r="T530" i="13" s="1"/>
  <c r="Q530" i="13"/>
  <c r="S530" i="13" s="1"/>
  <c r="R192" i="13"/>
  <c r="T192" i="13" s="1"/>
  <c r="Q192" i="13"/>
  <c r="S192" i="13" s="1"/>
  <c r="R306" i="13"/>
  <c r="T306" i="13" s="1"/>
  <c r="Q306" i="13"/>
  <c r="S306" i="13" s="1"/>
  <c r="R195" i="13"/>
  <c r="T195" i="13" s="1"/>
  <c r="Q195" i="13"/>
  <c r="S195" i="13" s="1"/>
  <c r="R175" i="13"/>
  <c r="T175" i="13" s="1"/>
  <c r="Q175" i="13"/>
  <c r="S175" i="13" s="1"/>
  <c r="R251" i="13"/>
  <c r="T251" i="13" s="1"/>
  <c r="Q251" i="13"/>
  <c r="S251" i="13" s="1"/>
  <c r="R161" i="13"/>
  <c r="T161" i="13" s="1"/>
  <c r="Q161" i="13"/>
  <c r="S161" i="13" s="1"/>
  <c r="R440" i="13"/>
  <c r="T440" i="13" s="1"/>
  <c r="Q440" i="13"/>
  <c r="S440" i="13" s="1"/>
  <c r="R473" i="13"/>
  <c r="T473" i="13" s="1"/>
  <c r="Q473" i="13"/>
  <c r="S473" i="13" s="1"/>
  <c r="R434" i="13"/>
  <c r="T434" i="13" s="1"/>
  <c r="Q434" i="13"/>
  <c r="S434" i="13" s="1"/>
  <c r="R569" i="13"/>
  <c r="T569" i="13" s="1"/>
  <c r="Q569" i="13"/>
  <c r="S569" i="13" s="1"/>
  <c r="R167" i="13"/>
  <c r="T167" i="13" s="1"/>
  <c r="Q167" i="13"/>
  <c r="S167" i="13" s="1"/>
  <c r="R411" i="13"/>
  <c r="T411" i="13" s="1"/>
  <c r="Q411" i="13"/>
  <c r="S411" i="13" s="1"/>
  <c r="R106" i="13"/>
  <c r="T106" i="13" s="1"/>
  <c r="Q106" i="13"/>
  <c r="S106" i="13" s="1"/>
  <c r="R125" i="13"/>
  <c r="T125" i="13" s="1"/>
  <c r="Q125" i="13"/>
  <c r="S125" i="13" s="1"/>
  <c r="R101" i="13"/>
  <c r="T101" i="13" s="1"/>
  <c r="Q101" i="13"/>
  <c r="S101" i="13" s="1"/>
  <c r="R490" i="13"/>
  <c r="T490" i="13" s="1"/>
  <c r="Q490" i="13"/>
  <c r="S490" i="13" s="1"/>
  <c r="R442" i="13"/>
  <c r="T442" i="13" s="1"/>
  <c r="Q442" i="13"/>
  <c r="S442" i="13" s="1"/>
  <c r="R439" i="13"/>
  <c r="T439" i="13" s="1"/>
  <c r="Q439" i="13"/>
  <c r="S439" i="13" s="1"/>
  <c r="R275" i="13"/>
  <c r="T275" i="13" s="1"/>
  <c r="Q275" i="13"/>
  <c r="S275" i="13" s="1"/>
  <c r="R113" i="13"/>
  <c r="T113" i="13" s="1"/>
  <c r="Q113" i="13"/>
  <c r="S113" i="13" s="1"/>
  <c r="R545" i="13"/>
  <c r="T545" i="13" s="1"/>
  <c r="Q545" i="13"/>
  <c r="S545" i="13" s="1"/>
  <c r="R310" i="13"/>
  <c r="T310" i="13" s="1"/>
  <c r="Q310" i="13"/>
  <c r="S310" i="13" s="1"/>
  <c r="R136" i="13"/>
  <c r="T136" i="13" s="1"/>
  <c r="Q136" i="13"/>
  <c r="S136" i="13" s="1"/>
  <c r="R506" i="13"/>
  <c r="T506" i="13" s="1"/>
  <c r="Q506" i="13"/>
  <c r="S506" i="13" s="1"/>
  <c r="R210" i="13"/>
  <c r="T210" i="13" s="1"/>
  <c r="Q210" i="13"/>
  <c r="S210" i="13" s="1"/>
  <c r="R363" i="13"/>
  <c r="T363" i="13" s="1"/>
  <c r="Q363" i="13"/>
  <c r="S363" i="13" s="1"/>
  <c r="R112" i="13"/>
  <c r="T112" i="13" s="1"/>
  <c r="Q112" i="13"/>
  <c r="S112" i="13" s="1"/>
  <c r="R541" i="13"/>
  <c r="T541" i="13" s="1"/>
  <c r="Q541" i="13"/>
  <c r="S541" i="13" s="1"/>
  <c r="R247" i="13"/>
  <c r="T247" i="13" s="1"/>
  <c r="Q247" i="13"/>
  <c r="S247" i="13" s="1"/>
  <c r="R274" i="13"/>
  <c r="T274" i="13" s="1"/>
  <c r="Q274" i="13"/>
  <c r="S274" i="13" s="1"/>
  <c r="R110" i="13"/>
  <c r="T110" i="13" s="1"/>
  <c r="Q110" i="13"/>
  <c r="S110" i="13" s="1"/>
  <c r="R386" i="13"/>
  <c r="T386" i="13" s="1"/>
  <c r="Q386" i="13"/>
  <c r="S386" i="13" s="1"/>
  <c r="R299" i="13"/>
  <c r="T299" i="13" s="1"/>
  <c r="Q299" i="13"/>
  <c r="S299" i="13" s="1"/>
  <c r="R362" i="13"/>
  <c r="T362" i="13" s="1"/>
  <c r="Q362" i="13"/>
  <c r="S362" i="13" s="1"/>
  <c r="R35" i="13"/>
  <c r="T35" i="13" s="1"/>
  <c r="Q35" i="13"/>
  <c r="S35" i="13" s="1"/>
  <c r="R121" i="13"/>
  <c r="T121" i="13" s="1"/>
  <c r="Q121" i="13"/>
  <c r="S121" i="13" s="1"/>
  <c r="R479" i="13"/>
  <c r="T479" i="13" s="1"/>
  <c r="Q479" i="13"/>
  <c r="S479" i="13" s="1"/>
  <c r="R229" i="13"/>
  <c r="T229" i="13" s="1"/>
  <c r="Q229" i="13"/>
  <c r="S229" i="13" s="1"/>
  <c r="R164" i="13"/>
  <c r="T164" i="13" s="1"/>
  <c r="Q164" i="13"/>
  <c r="S164" i="13" s="1"/>
  <c r="R586" i="13"/>
  <c r="T586" i="13" s="1"/>
  <c r="Q586" i="13"/>
  <c r="S586" i="13" s="1"/>
  <c r="R317" i="13"/>
  <c r="T317" i="13" s="1"/>
  <c r="Q317" i="13"/>
  <c r="S317" i="13" s="1"/>
  <c r="R344" i="13"/>
  <c r="T344" i="13" s="1"/>
  <c r="Q344" i="13"/>
  <c r="S344" i="13" s="1"/>
  <c r="R31" i="13"/>
  <c r="T31" i="13" s="1"/>
  <c r="Q31" i="13"/>
  <c r="S31" i="13" s="1"/>
  <c r="R400" i="13"/>
  <c r="T400" i="13" s="1"/>
  <c r="Q400" i="13"/>
  <c r="S400" i="13" s="1"/>
  <c r="R348" i="13"/>
  <c r="T348" i="13" s="1"/>
  <c r="Q348" i="13"/>
  <c r="S348" i="13" s="1"/>
  <c r="R374" i="13"/>
  <c r="T374" i="13" s="1"/>
  <c r="Q374" i="13"/>
  <c r="S374" i="13" s="1"/>
  <c r="R72" i="13"/>
  <c r="T72" i="13" s="1"/>
  <c r="Q72" i="13"/>
  <c r="S72" i="13" s="1"/>
  <c r="R162" i="13"/>
  <c r="T162" i="13" s="1"/>
  <c r="Q162" i="13"/>
  <c r="S162" i="13" s="1"/>
  <c r="R349" i="13"/>
  <c r="T349" i="13" s="1"/>
  <c r="Q349" i="13"/>
  <c r="S349" i="13" s="1"/>
  <c r="R365" i="13"/>
  <c r="T365" i="13" s="1"/>
  <c r="Q365" i="13"/>
  <c r="S365" i="13" s="1"/>
  <c r="R458" i="13"/>
  <c r="T458" i="13" s="1"/>
  <c r="Q458" i="13"/>
  <c r="S458" i="13" s="1"/>
  <c r="R107" i="13"/>
  <c r="T107" i="13" s="1"/>
  <c r="Q107" i="13"/>
  <c r="S107" i="13" s="1"/>
  <c r="R29" i="13"/>
  <c r="T29" i="13" s="1"/>
  <c r="Q29" i="13"/>
  <c r="S29" i="13" s="1"/>
  <c r="R618" i="13"/>
  <c r="T618" i="13" s="1"/>
  <c r="Q618" i="13"/>
  <c r="S618" i="13" s="1"/>
  <c r="R157" i="13"/>
  <c r="T157" i="13" s="1"/>
  <c r="Q157" i="13"/>
  <c r="S157" i="13" s="1"/>
  <c r="R533" i="13"/>
  <c r="T533" i="13" s="1"/>
  <c r="Q533" i="13"/>
  <c r="S533" i="13" s="1"/>
  <c r="R65" i="13"/>
  <c r="T65" i="13" s="1"/>
  <c r="Q65" i="13"/>
  <c r="S65" i="13" s="1"/>
  <c r="R463" i="13"/>
  <c r="T463" i="13" s="1"/>
  <c r="Q463" i="13"/>
  <c r="S463" i="13" s="1"/>
  <c r="R423" i="13"/>
  <c r="T423" i="13" s="1"/>
  <c r="Q423" i="13"/>
  <c r="S423" i="13" s="1"/>
  <c r="R537" i="13"/>
  <c r="T537" i="13" s="1"/>
  <c r="Q537" i="13"/>
  <c r="S537" i="13" s="1"/>
  <c r="R163" i="13"/>
  <c r="T163" i="13" s="1"/>
  <c r="Q163" i="13"/>
  <c r="S163" i="13" s="1"/>
  <c r="R235" i="13"/>
  <c r="T235" i="13" s="1"/>
  <c r="Q235" i="13"/>
  <c r="S235" i="13" s="1"/>
  <c r="R142" i="13"/>
  <c r="T142" i="13" s="1"/>
  <c r="Q142" i="13"/>
  <c r="S142" i="13" s="1"/>
  <c r="R562" i="13"/>
  <c r="T562" i="13" s="1"/>
  <c r="Q562" i="13"/>
  <c r="S562" i="13" s="1"/>
  <c r="R263" i="13"/>
  <c r="T263" i="13" s="1"/>
  <c r="Q263" i="13"/>
  <c r="S263" i="13" s="1"/>
  <c r="R103" i="13"/>
  <c r="T103" i="13" s="1"/>
  <c r="Q103" i="13"/>
  <c r="S103" i="13" s="1"/>
  <c r="R300" i="13"/>
  <c r="T300" i="13" s="1"/>
  <c r="Q300" i="13"/>
  <c r="S300" i="13" s="1"/>
  <c r="R336" i="13"/>
  <c r="T336" i="13" s="1"/>
  <c r="Q336" i="13"/>
  <c r="S336" i="13" s="1"/>
  <c r="R426" i="13"/>
  <c r="T426" i="13" s="1"/>
  <c r="Q426" i="13"/>
  <c r="S426" i="13" s="1"/>
  <c r="R395" i="13"/>
  <c r="T395" i="13" s="1"/>
  <c r="Q395" i="13"/>
  <c r="S395" i="13" s="1"/>
  <c r="R345" i="13"/>
  <c r="T345" i="13" s="1"/>
  <c r="Q345" i="13"/>
  <c r="S345" i="13" s="1"/>
  <c r="R605" i="13"/>
  <c r="T605" i="13" s="1"/>
  <c r="Q605" i="13"/>
  <c r="S605" i="13" s="1"/>
  <c r="R205" i="13"/>
  <c r="T205" i="13" s="1"/>
  <c r="Q205" i="13"/>
  <c r="S205" i="13" s="1"/>
  <c r="R551" i="13"/>
  <c r="T551" i="13" s="1"/>
  <c r="Q551" i="13"/>
  <c r="S551" i="13" s="1"/>
  <c r="R444" i="13"/>
  <c r="T444" i="13" s="1"/>
  <c r="Q444" i="13"/>
  <c r="S444" i="13" s="1"/>
  <c r="R140" i="13"/>
  <c r="T140" i="13" s="1"/>
  <c r="Q140" i="13"/>
  <c r="S140" i="13" s="1"/>
  <c r="R39" i="13"/>
  <c r="T39" i="13" s="1"/>
  <c r="Q39" i="13"/>
  <c r="S39" i="13" s="1"/>
  <c r="R233" i="13"/>
  <c r="T233" i="13" s="1"/>
  <c r="Q233" i="13"/>
  <c r="S233" i="13" s="1"/>
  <c r="R253" i="13"/>
  <c r="T253" i="13" s="1"/>
  <c r="Q253" i="13"/>
  <c r="S253" i="13" s="1"/>
  <c r="R445" i="13"/>
  <c r="T445" i="13" s="1"/>
  <c r="Q445" i="13"/>
  <c r="S445" i="13" s="1"/>
  <c r="R232" i="13"/>
  <c r="T232" i="13" s="1"/>
  <c r="Q232" i="13"/>
  <c r="S232" i="13" s="1"/>
  <c r="R469" i="13"/>
  <c r="T469" i="13" s="1"/>
  <c r="Q469" i="13"/>
  <c r="S469" i="13" s="1"/>
  <c r="R424" i="13"/>
  <c r="T424" i="13" s="1"/>
  <c r="Q424" i="13"/>
  <c r="S424" i="13" s="1"/>
  <c r="R177" i="13"/>
  <c r="T177" i="13" s="1"/>
  <c r="Q177" i="13"/>
  <c r="S177" i="13" s="1"/>
  <c r="R558" i="13"/>
  <c r="T558" i="13" s="1"/>
  <c r="Q558" i="13"/>
  <c r="S558" i="13" s="1"/>
  <c r="R48" i="13"/>
  <c r="T48" i="13" s="1"/>
  <c r="Q48" i="13"/>
  <c r="S48" i="13" s="1"/>
  <c r="R462" i="13"/>
  <c r="T462" i="13" s="1"/>
  <c r="Q462" i="13"/>
  <c r="S462" i="13" s="1"/>
  <c r="R468" i="13"/>
  <c r="T468" i="13" s="1"/>
  <c r="Q468" i="13"/>
  <c r="S468" i="13" s="1"/>
  <c r="R199" i="13"/>
  <c r="T199" i="13" s="1"/>
  <c r="Q199" i="13"/>
  <c r="S199" i="13" s="1"/>
  <c r="R43" i="13"/>
  <c r="T43" i="13" s="1"/>
  <c r="Q43" i="13"/>
  <c r="S43" i="13" s="1"/>
  <c r="R45" i="13"/>
  <c r="T45" i="13" s="1"/>
  <c r="Q45" i="13"/>
  <c r="S45" i="13" s="1"/>
  <c r="R515" i="13"/>
  <c r="T515" i="13" s="1"/>
  <c r="Q515" i="13"/>
  <c r="S515" i="13" s="1"/>
  <c r="R615" i="13"/>
  <c r="T615" i="13" s="1"/>
  <c r="Q615" i="13"/>
  <c r="S615" i="13" s="1"/>
  <c r="R295" i="13"/>
  <c r="T295" i="13" s="1"/>
  <c r="Q295" i="13"/>
  <c r="S295" i="13" s="1"/>
  <c r="R607" i="13"/>
  <c r="T607" i="13" s="1"/>
  <c r="Q607" i="13"/>
  <c r="S607" i="13" s="1"/>
  <c r="R539" i="13"/>
  <c r="T539" i="13" s="1"/>
  <c r="Q539" i="13"/>
  <c r="S539" i="13" s="1"/>
  <c r="R532" i="13"/>
  <c r="T532" i="13" s="1"/>
  <c r="Q532" i="13"/>
  <c r="S532" i="13" s="1"/>
  <c r="R493" i="13"/>
  <c r="T493" i="13" s="1"/>
  <c r="Q493" i="13"/>
  <c r="S493" i="13" s="1"/>
  <c r="R322" i="13"/>
  <c r="T322" i="13" s="1"/>
  <c r="Q322" i="13"/>
  <c r="S322" i="13" s="1"/>
  <c r="R525" i="13"/>
  <c r="T525" i="13" s="1"/>
  <c r="Q525" i="13"/>
  <c r="S525" i="13" s="1"/>
  <c r="R510" i="13"/>
  <c r="T510" i="13" s="1"/>
  <c r="Q510" i="13"/>
  <c r="S510" i="13" s="1"/>
  <c r="R543" i="13"/>
  <c r="T543" i="13" s="1"/>
  <c r="Q543" i="13"/>
  <c r="S543" i="13" s="1"/>
  <c r="R556" i="13"/>
  <c r="T556" i="13" s="1"/>
  <c r="Q556" i="13"/>
  <c r="S556" i="13" s="1"/>
  <c r="R279" i="13"/>
  <c r="T279" i="13" s="1"/>
  <c r="Q279" i="13"/>
  <c r="S279" i="13" s="1"/>
  <c r="R230" i="13"/>
  <c r="T230" i="13" s="1"/>
  <c r="Q230" i="13"/>
  <c r="S230" i="13" s="1"/>
  <c r="R220" i="13"/>
  <c r="T220" i="13" s="1"/>
  <c r="Q220" i="13"/>
  <c r="S220" i="13" s="1"/>
  <c r="R34" i="13"/>
  <c r="T34" i="13" s="1"/>
  <c r="Q34" i="13"/>
  <c r="S34" i="13" s="1"/>
  <c r="R184" i="13"/>
  <c r="T184" i="13" s="1"/>
  <c r="Q184" i="13"/>
  <c r="S184" i="13" s="1"/>
  <c r="R139" i="13"/>
  <c r="T139" i="13" s="1"/>
  <c r="Q139" i="13"/>
  <c r="S139" i="13" s="1"/>
  <c r="R119" i="13"/>
  <c r="T119" i="13" s="1"/>
  <c r="Q119" i="13"/>
  <c r="S119" i="13" s="1"/>
  <c r="R254" i="13"/>
  <c r="T254" i="13" s="1"/>
  <c r="Q254" i="13"/>
  <c r="S254" i="13" s="1"/>
  <c r="R359" i="13"/>
  <c r="T359" i="13" s="1"/>
  <c r="Q359" i="13"/>
  <c r="S359" i="13" s="1"/>
  <c r="R568" i="13"/>
  <c r="T568" i="13" s="1"/>
  <c r="Q568" i="13"/>
  <c r="S568" i="13" s="1"/>
  <c r="R276" i="13"/>
  <c r="T276" i="13" s="1"/>
  <c r="Q276" i="13"/>
  <c r="S276" i="13" s="1"/>
  <c r="R436" i="13"/>
  <c r="T436" i="13" s="1"/>
  <c r="Q436" i="13"/>
  <c r="S436" i="13" s="1"/>
  <c r="R166" i="13"/>
  <c r="T166" i="13" s="1"/>
  <c r="Q166" i="13"/>
  <c r="S166" i="13" s="1"/>
  <c r="R517" i="13"/>
  <c r="T517" i="13" s="1"/>
  <c r="Q517" i="13"/>
  <c r="S517" i="13" s="1"/>
  <c r="R376" i="13"/>
  <c r="T376" i="13" s="1"/>
  <c r="Q376" i="13"/>
  <c r="S376" i="13" s="1"/>
  <c r="R467" i="13"/>
  <c r="T467" i="13" s="1"/>
  <c r="Q467" i="13"/>
  <c r="S467" i="13" s="1"/>
  <c r="R66" i="13"/>
  <c r="T66" i="13" s="1"/>
  <c r="Q66" i="13"/>
  <c r="S66" i="13" s="1"/>
  <c r="R594" i="13"/>
  <c r="T594" i="13" s="1"/>
  <c r="Q594" i="13"/>
  <c r="S594" i="13" s="1"/>
  <c r="R522" i="13"/>
  <c r="T522" i="13" s="1"/>
  <c r="Q522" i="13"/>
  <c r="S522" i="13" s="1"/>
  <c r="R356" i="13"/>
  <c r="T356" i="13" s="1"/>
  <c r="Q356" i="13"/>
  <c r="S356" i="13" s="1"/>
  <c r="R428" i="13"/>
  <c r="T428" i="13" s="1"/>
  <c r="Q428" i="13"/>
  <c r="S428" i="13" s="1"/>
  <c r="R194" i="13"/>
  <c r="T194" i="13" s="1"/>
  <c r="Q194" i="13"/>
  <c r="S194" i="13" s="1"/>
  <c r="R30" i="13"/>
  <c r="T30" i="13" s="1"/>
  <c r="Q30" i="13"/>
  <c r="S30" i="13" s="1"/>
  <c r="R305" i="13"/>
  <c r="T305" i="13" s="1"/>
  <c r="Q305" i="13"/>
  <c r="S305" i="13" s="1"/>
  <c r="R421" i="13"/>
  <c r="T421" i="13" s="1"/>
  <c r="Q421" i="13"/>
  <c r="S421" i="13" s="1"/>
  <c r="R567" i="13"/>
  <c r="T567" i="13" s="1"/>
  <c r="Q567" i="13"/>
  <c r="S567" i="13" s="1"/>
  <c r="R94" i="13"/>
  <c r="T94" i="13" s="1"/>
  <c r="Q94" i="13"/>
  <c r="S94" i="13" s="1"/>
  <c r="R57" i="13"/>
  <c r="T57" i="13" s="1"/>
  <c r="Q57" i="13"/>
  <c r="S57" i="13" s="1"/>
  <c r="R555" i="13"/>
  <c r="T555" i="13" s="1"/>
  <c r="Q555" i="13"/>
  <c r="S555" i="13" s="1"/>
  <c r="R513" i="13"/>
  <c r="T513" i="13" s="1"/>
  <c r="Q513" i="13"/>
  <c r="S513" i="13" s="1"/>
  <c r="R457" i="13"/>
  <c r="T457" i="13" s="1"/>
  <c r="Q457" i="13"/>
  <c r="S457" i="13" s="1"/>
  <c r="R95" i="13"/>
  <c r="T95" i="13" s="1"/>
  <c r="Q95" i="13"/>
  <c r="S95" i="13" s="1"/>
  <c r="R286" i="13"/>
  <c r="T286" i="13" s="1"/>
  <c r="Q286" i="13"/>
  <c r="S286" i="13" s="1"/>
  <c r="R505" i="13"/>
  <c r="T505" i="13" s="1"/>
  <c r="Q505" i="13"/>
  <c r="S505" i="13" s="1"/>
  <c r="R573" i="13"/>
  <c r="T573" i="13" s="1"/>
  <c r="Q573" i="13"/>
  <c r="S573" i="13" s="1"/>
  <c r="R329" i="13"/>
  <c r="T329" i="13" s="1"/>
  <c r="Q329" i="13"/>
  <c r="S329" i="13" s="1"/>
  <c r="R419" i="13"/>
  <c r="T419" i="13" s="1"/>
  <c r="Q419" i="13"/>
  <c r="S419" i="13" s="1"/>
  <c r="R287" i="13"/>
  <c r="T287" i="13" s="1"/>
  <c r="Q287" i="13"/>
  <c r="S287" i="13" s="1"/>
  <c r="R437" i="13"/>
  <c r="T437" i="13" s="1"/>
  <c r="Q437" i="13"/>
  <c r="S437" i="13" s="1"/>
  <c r="R58" i="13"/>
  <c r="T58" i="13" s="1"/>
  <c r="Q58" i="13"/>
  <c r="S58" i="13" s="1"/>
  <c r="R572" i="13"/>
  <c r="T572" i="13" s="1"/>
  <c r="Q572" i="13"/>
  <c r="S572" i="13" s="1"/>
  <c r="R367" i="13"/>
  <c r="T367" i="13" s="1"/>
  <c r="Q367" i="13"/>
  <c r="S367" i="13" s="1"/>
  <c r="R373" i="13"/>
  <c r="T373" i="13" s="1"/>
  <c r="Q373" i="13"/>
  <c r="S373" i="13" s="1"/>
  <c r="R54" i="13"/>
  <c r="T54" i="13" s="1"/>
  <c r="Q54" i="13"/>
  <c r="S54" i="13" s="1"/>
  <c r="R425" i="13"/>
  <c r="T425" i="13" s="1"/>
  <c r="Q425" i="13"/>
  <c r="S425" i="13" s="1"/>
  <c r="R238" i="13"/>
  <c r="T238" i="13" s="1"/>
  <c r="Q238" i="13"/>
  <c r="S238" i="13" s="1"/>
  <c r="R152" i="13"/>
  <c r="T152" i="13" s="1"/>
  <c r="Q152" i="13"/>
  <c r="S152" i="13" s="1"/>
  <c r="R352" i="13"/>
  <c r="T352" i="13" s="1"/>
  <c r="Q352" i="13"/>
  <c r="S352" i="13" s="1"/>
  <c r="R135" i="13"/>
  <c r="T135" i="13" s="1"/>
  <c r="Q135" i="13"/>
  <c r="S135" i="13" s="1"/>
  <c r="R209" i="13"/>
  <c r="T209" i="13" s="1"/>
  <c r="Q209" i="13"/>
  <c r="S209" i="13" s="1"/>
  <c r="R602" i="13"/>
  <c r="T602" i="13" s="1"/>
  <c r="Q602" i="13"/>
  <c r="S602" i="13" s="1"/>
  <c r="R509" i="13"/>
  <c r="T509" i="13" s="1"/>
  <c r="Q509" i="13"/>
  <c r="S509" i="13" s="1"/>
  <c r="R418" i="13"/>
  <c r="T418" i="13" s="1"/>
  <c r="Q418" i="13"/>
  <c r="S418" i="13" s="1"/>
  <c r="R410" i="13"/>
  <c r="T410" i="13" s="1"/>
  <c r="Q410" i="13"/>
  <c r="S410" i="13" s="1"/>
  <c r="R390" i="13"/>
  <c r="T390" i="13" s="1"/>
  <c r="Q390" i="13"/>
  <c r="S390" i="13" s="1"/>
  <c r="R491" i="13"/>
  <c r="T491" i="13" s="1"/>
  <c r="Q491" i="13"/>
  <c r="S491" i="13" s="1"/>
  <c r="R369" i="13"/>
  <c r="T369" i="13" s="1"/>
  <c r="Q369" i="13"/>
  <c r="S369" i="13" s="1"/>
  <c r="R518" i="13"/>
  <c r="T518" i="13" s="1"/>
  <c r="Q518" i="13"/>
  <c r="S518" i="13" s="1"/>
  <c r="R122" i="13"/>
  <c r="T122" i="13" s="1"/>
  <c r="Q122" i="13"/>
  <c r="S122" i="13" s="1"/>
  <c r="R375" i="13"/>
  <c r="T375" i="13" s="1"/>
  <c r="Q375" i="13"/>
  <c r="S375" i="13" s="1"/>
  <c r="R441" i="13"/>
  <c r="T441" i="13" s="1"/>
  <c r="Q441" i="13"/>
  <c r="S441" i="13" s="1"/>
  <c r="R338" i="13"/>
  <c r="T338" i="13" s="1"/>
  <c r="Q338" i="13"/>
  <c r="S338" i="13" s="1"/>
  <c r="R501" i="13"/>
  <c r="T501" i="13" s="1"/>
  <c r="Q501" i="13"/>
  <c r="S501" i="13" s="1"/>
  <c r="R261" i="13"/>
  <c r="T261" i="13" s="1"/>
  <c r="Q261" i="13"/>
  <c r="S261" i="13" s="1"/>
  <c r="R320" i="13"/>
  <c r="T320" i="13" s="1"/>
  <c r="Q320" i="13"/>
  <c r="S320" i="13" s="1"/>
  <c r="R174" i="13"/>
  <c r="T174" i="13" s="1"/>
  <c r="Q174" i="13"/>
  <c r="S174" i="13" s="1"/>
  <c r="R535" i="13"/>
  <c r="T535" i="13" s="1"/>
  <c r="Q535" i="13"/>
  <c r="S535" i="13" s="1"/>
  <c r="R339" i="13"/>
  <c r="T339" i="13" s="1"/>
  <c r="Q339" i="13"/>
  <c r="S339" i="13" s="1"/>
  <c r="R380" i="13"/>
  <c r="T380" i="13" s="1"/>
  <c r="Q380" i="13"/>
  <c r="S380" i="13" s="1"/>
  <c r="R207" i="13"/>
  <c r="T207" i="13" s="1"/>
  <c r="Q207" i="13"/>
  <c r="S207" i="13" s="1"/>
  <c r="R534" i="13"/>
  <c r="T534" i="13" s="1"/>
  <c r="Q534" i="13"/>
  <c r="S534" i="13" s="1"/>
  <c r="R391" i="13"/>
  <c r="T391" i="13" s="1"/>
  <c r="Q391" i="13"/>
  <c r="S391" i="13" s="1"/>
  <c r="R613" i="13"/>
  <c r="T613" i="13" s="1"/>
  <c r="Q613" i="13"/>
  <c r="S613" i="13" s="1"/>
  <c r="R540" i="13"/>
  <c r="T540" i="13" s="1"/>
  <c r="Q540" i="13"/>
  <c r="S540" i="13" s="1"/>
  <c r="R503" i="13"/>
  <c r="T503" i="13" s="1"/>
  <c r="Q503" i="13"/>
  <c r="S503" i="13" s="1"/>
  <c r="R449" i="13"/>
  <c r="T449" i="13" s="1"/>
  <c r="Q449" i="13"/>
  <c r="S449" i="13" s="1"/>
  <c r="R526" i="13"/>
  <c r="T526" i="13" s="1"/>
  <c r="Q526" i="13"/>
  <c r="S526" i="13" s="1"/>
  <c r="R198" i="13"/>
  <c r="T198" i="13" s="1"/>
  <c r="Q198" i="13"/>
  <c r="S198" i="13" s="1"/>
  <c r="R593" i="13"/>
  <c r="T593" i="13" s="1"/>
  <c r="Q593" i="13"/>
  <c r="S593" i="13" s="1"/>
  <c r="R138" i="13"/>
  <c r="T138" i="13" s="1"/>
  <c r="Q138" i="13"/>
  <c r="S138" i="13" s="1"/>
  <c r="R590" i="13"/>
  <c r="T590" i="13" s="1"/>
  <c r="Q590" i="13"/>
  <c r="S590" i="13" s="1"/>
  <c r="R371" i="13"/>
  <c r="T371" i="13" s="1"/>
  <c r="Q371" i="13"/>
  <c r="S371" i="13" s="1"/>
  <c r="R466" i="13"/>
  <c r="T466" i="13" s="1"/>
  <c r="Q466" i="13"/>
  <c r="S466" i="13" s="1"/>
  <c r="R50" i="13"/>
  <c r="T50" i="13" s="1"/>
  <c r="Q50" i="13"/>
  <c r="S50" i="13" s="1"/>
  <c r="R388" i="13"/>
  <c r="T388" i="13" s="1"/>
  <c r="Q388" i="13"/>
  <c r="S388" i="13" s="1"/>
  <c r="R165" i="13"/>
  <c r="T165" i="13" s="1"/>
  <c r="Q165" i="13"/>
  <c r="S165" i="13" s="1"/>
  <c r="R536" i="13"/>
  <c r="T536" i="13" s="1"/>
  <c r="Q536" i="13"/>
  <c r="S536" i="13" s="1"/>
  <c r="R304" i="13"/>
  <c r="T304" i="13" s="1"/>
  <c r="Q304" i="13"/>
  <c r="S304" i="13" s="1"/>
  <c r="R514" i="13"/>
  <c r="T514" i="13" s="1"/>
  <c r="Q514" i="13"/>
  <c r="S514" i="13" s="1"/>
  <c r="R342" i="13"/>
  <c r="T342" i="13" s="1"/>
  <c r="Q342" i="13"/>
  <c r="S342" i="13" s="1"/>
  <c r="R108" i="13"/>
  <c r="T108" i="13" s="1"/>
  <c r="Q108" i="13"/>
  <c r="S108" i="13" s="1"/>
  <c r="R377" i="13"/>
  <c r="T377" i="13" s="1"/>
  <c r="Q377" i="13"/>
  <c r="S377" i="13" s="1"/>
  <c r="R42" i="13"/>
  <c r="T42" i="13" s="1"/>
  <c r="Q42" i="13"/>
  <c r="S42" i="13" s="1"/>
  <c r="R278" i="13"/>
  <c r="T278" i="13" s="1"/>
  <c r="Q278" i="13"/>
  <c r="S278" i="13" s="1"/>
  <c r="R315" i="13"/>
  <c r="T315" i="13" s="1"/>
  <c r="Q315" i="13"/>
  <c r="S315" i="13" s="1"/>
  <c r="R173" i="13"/>
  <c r="T173" i="13" s="1"/>
  <c r="Q173" i="13"/>
  <c r="S173" i="13" s="1"/>
  <c r="R128" i="13"/>
  <c r="T128" i="13" s="1"/>
  <c r="Q128" i="13"/>
  <c r="S128" i="13" s="1"/>
  <c r="R256" i="13"/>
  <c r="T256" i="13" s="1"/>
  <c r="Q256" i="13"/>
  <c r="S256" i="13" s="1"/>
  <c r="R297" i="13"/>
  <c r="T297" i="13" s="1"/>
  <c r="Q297" i="13"/>
  <c r="S297" i="13" s="1"/>
  <c r="R280" i="13"/>
  <c r="T280" i="13" s="1"/>
  <c r="Q280" i="13"/>
  <c r="S280" i="13" s="1"/>
  <c r="R187" i="13"/>
  <c r="T187" i="13" s="1"/>
  <c r="Q187" i="13"/>
  <c r="S187" i="13" s="1"/>
  <c r="R225" i="13"/>
  <c r="T225" i="13" s="1"/>
  <c r="Q225" i="13"/>
  <c r="S225" i="13" s="1"/>
  <c r="R129" i="13"/>
  <c r="T129" i="13" s="1"/>
  <c r="Q129" i="13"/>
  <c r="S129" i="13" s="1"/>
  <c r="R489" i="13"/>
  <c r="T489" i="13" s="1"/>
  <c r="Q489" i="13"/>
  <c r="S489" i="13" s="1"/>
  <c r="R118" i="13"/>
  <c r="T118" i="13" s="1"/>
  <c r="Q118" i="13"/>
  <c r="S118" i="13" s="1"/>
  <c r="R485" i="13"/>
  <c r="T485" i="13" s="1"/>
  <c r="Q485" i="13"/>
  <c r="S485" i="13" s="1"/>
  <c r="R399" i="13"/>
  <c r="T399" i="13" s="1"/>
  <c r="Q399" i="13"/>
  <c r="S399" i="13" s="1"/>
  <c r="R499" i="13"/>
  <c r="T499" i="13" s="1"/>
  <c r="Q499" i="13"/>
  <c r="S499" i="13" s="1"/>
  <c r="R600" i="13"/>
  <c r="T600" i="13" s="1"/>
  <c r="Q600" i="13"/>
  <c r="S600" i="13" s="1"/>
  <c r="R461" i="13"/>
  <c r="T461" i="13" s="1"/>
  <c r="Q461" i="13"/>
  <c r="S461" i="13" s="1"/>
  <c r="R477" i="13"/>
  <c r="T477" i="13" s="1"/>
  <c r="Q477" i="13"/>
  <c r="S477" i="13" s="1"/>
  <c r="R574" i="13"/>
  <c r="T574" i="13" s="1"/>
  <c r="Q574" i="13"/>
  <c r="S574" i="13" s="1"/>
  <c r="R302" i="13"/>
  <c r="T302" i="13" s="1"/>
  <c r="Q302" i="13"/>
  <c r="S302" i="13" s="1"/>
  <c r="R127" i="13"/>
  <c r="T127" i="13" s="1"/>
  <c r="Q127" i="13"/>
  <c r="S127" i="13" s="1"/>
  <c r="R325" i="13"/>
  <c r="T325" i="13" s="1"/>
  <c r="Q325" i="13"/>
  <c r="S325" i="13" s="1"/>
  <c r="R123" i="13"/>
  <c r="T123" i="13" s="1"/>
  <c r="Q123" i="13"/>
  <c r="S123" i="13" s="1"/>
  <c r="R266" i="13"/>
  <c r="T266" i="13" s="1"/>
  <c r="Q266" i="13"/>
  <c r="S266" i="13" s="1"/>
  <c r="R180" i="13"/>
  <c r="T180" i="13" s="1"/>
  <c r="Q180" i="13"/>
  <c r="S180" i="13" s="1"/>
  <c r="R134" i="13"/>
  <c r="T134" i="13" s="1"/>
  <c r="Q134" i="13"/>
  <c r="S134" i="13" s="1"/>
  <c r="R412" i="13"/>
  <c r="T412" i="13" s="1"/>
  <c r="Q412" i="13"/>
  <c r="S412" i="13" s="1"/>
  <c r="R115" i="13"/>
  <c r="T115" i="13" s="1"/>
  <c r="Q115" i="13"/>
  <c r="S115" i="13" s="1"/>
  <c r="R79" i="13"/>
  <c r="T79" i="13" s="1"/>
  <c r="Q79" i="13"/>
  <c r="S79" i="13" s="1"/>
  <c r="R171" i="13"/>
  <c r="T171" i="13" s="1"/>
  <c r="Q171" i="13"/>
  <c r="S171" i="13" s="1"/>
  <c r="R63" i="13"/>
  <c r="T63" i="13" s="1"/>
  <c r="Q63" i="13"/>
  <c r="S63" i="13" s="1"/>
  <c r="R32" i="13"/>
  <c r="T32" i="13" s="1"/>
  <c r="Q32" i="13"/>
  <c r="S32" i="13" s="1"/>
  <c r="R422" i="13"/>
  <c r="T422" i="13" s="1"/>
  <c r="Q422" i="13"/>
  <c r="S422" i="13" s="1"/>
  <c r="R358" i="13"/>
  <c r="T358" i="13" s="1"/>
  <c r="Q358" i="13"/>
  <c r="S358" i="13" s="1"/>
  <c r="R183" i="13"/>
  <c r="T183" i="13" s="1"/>
  <c r="Q183" i="13"/>
  <c r="S183" i="13" s="1"/>
  <c r="R90" i="13"/>
  <c r="T90" i="13" s="1"/>
  <c r="Q90" i="13"/>
  <c r="S90" i="13" s="1"/>
  <c r="R243" i="13"/>
  <c r="T243" i="13" s="1"/>
  <c r="Q243" i="13"/>
  <c r="S243" i="13" s="1"/>
  <c r="R189" i="13"/>
  <c r="T189" i="13" s="1"/>
  <c r="Q189" i="13"/>
  <c r="S189" i="13" s="1"/>
  <c r="R557" i="13"/>
  <c r="T557" i="13" s="1"/>
  <c r="Q557" i="13"/>
  <c r="S557" i="13" s="1"/>
  <c r="R56" i="13"/>
  <c r="T56" i="13" s="1"/>
  <c r="Q56" i="13"/>
  <c r="S56" i="13" s="1"/>
  <c r="R538" i="13"/>
  <c r="T538" i="13" s="1"/>
  <c r="Q538" i="13"/>
  <c r="S538" i="13" s="1"/>
  <c r="R470" i="13"/>
  <c r="T470" i="13" s="1"/>
  <c r="Q470" i="13"/>
  <c r="S470" i="13" s="1"/>
  <c r="R21" i="13"/>
  <c r="T21" i="13" s="1"/>
  <c r="Q21" i="13"/>
  <c r="S21" i="13" s="1"/>
  <c r="R520" i="13"/>
  <c r="T520" i="13" s="1"/>
  <c r="Q520" i="13"/>
  <c r="S520" i="13" s="1"/>
  <c r="R244" i="13"/>
  <c r="T244" i="13" s="1"/>
  <c r="Q244" i="13"/>
  <c r="S244" i="13" s="1"/>
  <c r="R333" i="13"/>
  <c r="T333" i="13" s="1"/>
  <c r="Q333" i="13"/>
  <c r="S333" i="13" s="1"/>
  <c r="R335" i="13"/>
  <c r="T335" i="13" s="1"/>
  <c r="Q335" i="13"/>
  <c r="S335" i="13" s="1"/>
  <c r="R472" i="13"/>
  <c r="T472" i="13" s="1"/>
  <c r="Q472" i="13"/>
  <c r="S472" i="13" s="1"/>
  <c r="R271" i="13"/>
  <c r="T271" i="13" s="1"/>
  <c r="Q271" i="13"/>
  <c r="S271" i="13" s="1"/>
  <c r="R324" i="13"/>
  <c r="T324" i="13" s="1"/>
  <c r="Q324" i="13"/>
  <c r="S324" i="13" s="1"/>
  <c r="R481" i="13"/>
  <c r="T481" i="13" s="1"/>
  <c r="Q481" i="13"/>
  <c r="S481" i="13" s="1"/>
  <c r="R409" i="13"/>
  <c r="T409" i="13" s="1"/>
  <c r="Q409" i="13"/>
  <c r="S409" i="13" s="1"/>
  <c r="R213" i="13"/>
  <c r="T213" i="13" s="1"/>
  <c r="Q213" i="13"/>
  <c r="S213" i="13" s="1"/>
  <c r="R217" i="13"/>
  <c r="T217" i="13" s="1"/>
  <c r="Q217" i="13"/>
  <c r="S217" i="13" s="1"/>
  <c r="R601" i="13"/>
  <c r="T601" i="13" s="1"/>
  <c r="Q601" i="13"/>
  <c r="S601" i="13" s="1"/>
  <c r="R193" i="13"/>
  <c r="T193" i="13" s="1"/>
  <c r="Q193" i="13"/>
  <c r="S193" i="13" s="1"/>
  <c r="R610" i="13"/>
  <c r="T610" i="13" s="1"/>
  <c r="Q610" i="13"/>
  <c r="S610" i="13" s="1"/>
  <c r="R218" i="13"/>
  <c r="T218" i="13" s="1"/>
  <c r="Q218" i="13"/>
  <c r="S218" i="13" s="1"/>
  <c r="R596" i="13"/>
  <c r="T596" i="13" s="1"/>
  <c r="Q596" i="13"/>
  <c r="S596" i="13" s="1"/>
  <c r="R553" i="13"/>
  <c r="T553" i="13" s="1"/>
  <c r="Q553" i="13"/>
  <c r="S553" i="13" s="1"/>
  <c r="R448" i="13"/>
  <c r="T448" i="13" s="1"/>
  <c r="Q448" i="13"/>
  <c r="S448" i="13" s="1"/>
  <c r="R211" i="13"/>
  <c r="T211" i="13" s="1"/>
  <c r="Q211" i="13"/>
  <c r="S211" i="13" s="1"/>
  <c r="R486" i="13"/>
  <c r="T486" i="13" s="1"/>
  <c r="Q486" i="13"/>
  <c r="S486" i="13" s="1"/>
  <c r="R404" i="13"/>
  <c r="T404" i="13" s="1"/>
  <c r="Q404" i="13"/>
  <c r="S404" i="13" s="1"/>
  <c r="R126" i="13"/>
  <c r="T126" i="13" s="1"/>
  <c r="Q126" i="13"/>
  <c r="S126" i="13" s="1"/>
  <c r="R245" i="13"/>
  <c r="T245" i="13" s="1"/>
  <c r="Q245" i="13"/>
  <c r="S245" i="13" s="1"/>
  <c r="R447" i="13"/>
  <c r="T447" i="13" s="1"/>
  <c r="Q447" i="13"/>
  <c r="S447" i="13" s="1"/>
  <c r="R84" i="13"/>
  <c r="T84" i="13" s="1"/>
  <c r="Q84" i="13"/>
  <c r="S84" i="13" s="1"/>
  <c r="R588" i="13"/>
  <c r="T588" i="13" s="1"/>
  <c r="Q588" i="13"/>
  <c r="S588" i="13" s="1"/>
  <c r="R550" i="13"/>
  <c r="T550" i="13" s="1"/>
  <c r="Q550" i="13"/>
  <c r="S550" i="13" s="1"/>
  <c r="R393" i="13"/>
  <c r="T393" i="13" s="1"/>
  <c r="Q393" i="13"/>
  <c r="S393" i="13" s="1"/>
  <c r="R427" i="13"/>
  <c r="T427" i="13" s="1"/>
  <c r="Q427" i="13"/>
  <c r="S427" i="13" s="1"/>
  <c r="R33" i="13"/>
  <c r="T33" i="13" s="1"/>
  <c r="Q33" i="13"/>
  <c r="S33" i="13" s="1"/>
  <c r="R542" i="13"/>
  <c r="T542" i="13" s="1"/>
  <c r="Q542" i="13"/>
  <c r="S542" i="13" s="1"/>
  <c r="R85" i="13"/>
  <c r="T85" i="13" s="1"/>
  <c r="Q85" i="13"/>
  <c r="S85" i="13" s="1"/>
  <c r="R76" i="13"/>
  <c r="T76" i="13" s="1"/>
  <c r="Q76" i="13"/>
  <c r="S76" i="13" s="1"/>
  <c r="R619" i="13"/>
  <c r="T619" i="13" s="1"/>
  <c r="Q619" i="13"/>
  <c r="S619" i="13" s="1"/>
  <c r="R378" i="13"/>
  <c r="T378" i="13" s="1"/>
  <c r="Q378" i="13"/>
  <c r="S378" i="13" s="1"/>
  <c r="R23" i="13"/>
  <c r="T23" i="13" s="1"/>
  <c r="Q23" i="13"/>
  <c r="S23" i="13" s="1"/>
  <c r="R580" i="13"/>
  <c r="T580" i="13" s="1"/>
  <c r="Q580" i="13"/>
  <c r="S580" i="13" s="1"/>
  <c r="C21" i="17" l="1"/>
  <c r="B91" i="17"/>
  <c r="C91" i="17"/>
  <c r="D91" i="17"/>
  <c r="E91" i="17"/>
  <c r="F91" i="17"/>
  <c r="B21" i="17"/>
  <c r="D21" i="17"/>
  <c r="E21" i="17"/>
  <c r="F21" i="17"/>
  <c r="B116" i="17"/>
  <c r="C116" i="17"/>
  <c r="D116" i="17"/>
  <c r="E116" i="17"/>
  <c r="F116" i="17"/>
  <c r="B22" i="17"/>
  <c r="C22" i="17"/>
  <c r="D22" i="17"/>
  <c r="E22" i="17"/>
  <c r="F22" i="17"/>
  <c r="B83" i="17"/>
  <c r="C83" i="17"/>
  <c r="D83" i="17"/>
  <c r="E83" i="17"/>
  <c r="F83" i="17"/>
  <c r="B78" i="17"/>
  <c r="C78" i="17"/>
  <c r="D78" i="17"/>
  <c r="E78" i="17"/>
  <c r="F78" i="17"/>
  <c r="B53" i="17"/>
  <c r="C53" i="17"/>
  <c r="D53" i="17"/>
  <c r="E53" i="17"/>
  <c r="F53" i="17"/>
  <c r="B80" i="17"/>
  <c r="C80" i="17"/>
  <c r="D80" i="17"/>
  <c r="E80" i="17"/>
  <c r="F80" i="17"/>
  <c r="B28" i="17"/>
  <c r="C28" i="17"/>
  <c r="D28" i="17"/>
  <c r="E28" i="17"/>
  <c r="F28" i="17"/>
  <c r="B61" i="17"/>
  <c r="C61" i="17"/>
  <c r="D61" i="17"/>
  <c r="E61" i="17"/>
  <c r="F61" i="17"/>
  <c r="B54" i="17"/>
  <c r="C54" i="17"/>
  <c r="D54" i="17"/>
  <c r="E54" i="17"/>
  <c r="F54" i="17"/>
  <c r="B51" i="17"/>
  <c r="C51" i="17"/>
  <c r="D51" i="17"/>
  <c r="E51" i="17"/>
  <c r="F51" i="17"/>
  <c r="B75" i="17"/>
  <c r="C75" i="17"/>
  <c r="D75" i="17"/>
  <c r="E75" i="17"/>
  <c r="F75" i="17"/>
  <c r="B100" i="17"/>
  <c r="C100" i="17"/>
  <c r="D100" i="17"/>
  <c r="E100" i="17"/>
  <c r="F100" i="17"/>
  <c r="B112" i="17"/>
  <c r="C112" i="17"/>
  <c r="D112" i="17"/>
  <c r="E112" i="17"/>
  <c r="F112" i="17"/>
  <c r="B58" i="17"/>
  <c r="C58" i="17"/>
  <c r="D58" i="17"/>
  <c r="E58" i="17"/>
  <c r="F58" i="17"/>
  <c r="B65" i="17"/>
  <c r="C65" i="17"/>
  <c r="D65" i="17"/>
  <c r="E65" i="17"/>
  <c r="F65" i="17"/>
  <c r="B99" i="17"/>
  <c r="C99" i="17"/>
  <c r="D99" i="17"/>
  <c r="E99" i="17"/>
  <c r="F99" i="17"/>
  <c r="B92" i="17"/>
  <c r="C92" i="17"/>
  <c r="D92" i="17"/>
  <c r="E92" i="17"/>
  <c r="F92" i="17"/>
  <c r="B79" i="17"/>
  <c r="C79" i="17"/>
  <c r="D79" i="17"/>
  <c r="E79" i="17"/>
  <c r="F79" i="17"/>
  <c r="B97" i="17"/>
  <c r="C97" i="17"/>
  <c r="D97" i="17"/>
  <c r="E97" i="17"/>
  <c r="F97" i="17"/>
  <c r="B37" i="17"/>
  <c r="C37" i="17"/>
  <c r="D37" i="17"/>
  <c r="E37" i="17"/>
  <c r="F37" i="17"/>
  <c r="B72" i="17"/>
  <c r="C72" i="17"/>
  <c r="D72" i="17"/>
  <c r="E72" i="17"/>
  <c r="F72" i="17"/>
  <c r="B62" i="17"/>
  <c r="C62" i="17"/>
  <c r="D62" i="17"/>
  <c r="E62" i="17"/>
  <c r="F62" i="17"/>
  <c r="B85" i="17"/>
  <c r="C85" i="17"/>
  <c r="D85" i="17"/>
  <c r="E85" i="17"/>
  <c r="F85" i="17"/>
  <c r="B69" i="17"/>
  <c r="C69" i="17"/>
  <c r="D69" i="17"/>
  <c r="E69" i="17"/>
  <c r="F69" i="17"/>
  <c r="B119" i="17"/>
  <c r="C119" i="17"/>
  <c r="D119" i="17"/>
  <c r="E119" i="17"/>
  <c r="F119" i="17"/>
  <c r="B114" i="17"/>
  <c r="C114" i="17"/>
  <c r="D114" i="17"/>
  <c r="E114" i="17"/>
  <c r="F114" i="17"/>
  <c r="B109" i="17"/>
  <c r="C109" i="17"/>
  <c r="D109" i="17"/>
  <c r="E109" i="17"/>
  <c r="F109" i="17"/>
  <c r="B81" i="17"/>
  <c r="C81" i="17"/>
  <c r="D81" i="17"/>
  <c r="E81" i="17"/>
  <c r="F81" i="17"/>
  <c r="B105" i="17"/>
  <c r="C105" i="17"/>
  <c r="D105" i="17"/>
  <c r="E105" i="17"/>
  <c r="F105" i="17"/>
  <c r="B46" i="17"/>
  <c r="C46" i="17"/>
  <c r="D46" i="17"/>
  <c r="E46" i="17"/>
  <c r="F46" i="17"/>
  <c r="B63" i="17"/>
  <c r="C63" i="17"/>
  <c r="D63" i="17"/>
  <c r="E63" i="17"/>
  <c r="F63" i="17"/>
  <c r="B106" i="17"/>
  <c r="C106" i="17"/>
  <c r="D106" i="17"/>
  <c r="E106" i="17"/>
  <c r="F106" i="17"/>
  <c r="B86" i="17"/>
  <c r="C86" i="17"/>
  <c r="D86" i="17"/>
  <c r="E86" i="17"/>
  <c r="F86" i="17"/>
  <c r="B101" i="17"/>
  <c r="C101" i="17"/>
  <c r="D101" i="17"/>
  <c r="E101" i="17"/>
  <c r="F101" i="17"/>
  <c r="B50" i="17"/>
  <c r="C50" i="17"/>
  <c r="D50" i="17"/>
  <c r="E50" i="17"/>
  <c r="F50" i="17"/>
  <c r="B107" i="17"/>
  <c r="C107" i="17"/>
  <c r="D107" i="17"/>
  <c r="E107" i="17"/>
  <c r="F107" i="17"/>
  <c r="B82" i="17"/>
  <c r="C82" i="17"/>
  <c r="D82" i="17"/>
  <c r="E82" i="17"/>
  <c r="F82" i="17"/>
  <c r="B98" i="17"/>
  <c r="C98" i="17"/>
  <c r="D98" i="17"/>
  <c r="E98" i="17"/>
  <c r="F98" i="17"/>
  <c r="B68" i="17"/>
  <c r="C68" i="17"/>
  <c r="D68" i="17"/>
  <c r="E68" i="17"/>
  <c r="F68" i="17"/>
  <c r="B118" i="17"/>
  <c r="C118" i="17"/>
  <c r="D118" i="17"/>
  <c r="E118" i="17"/>
  <c r="F118" i="17"/>
  <c r="B44" i="17"/>
  <c r="C44" i="17"/>
  <c r="D44" i="17"/>
  <c r="E44" i="17"/>
  <c r="F44" i="17"/>
  <c r="B42" i="17"/>
  <c r="C42" i="17"/>
  <c r="D42" i="17"/>
  <c r="E42" i="17"/>
  <c r="F42" i="17"/>
  <c r="B115" i="17"/>
  <c r="C115" i="17"/>
  <c r="D115" i="17"/>
  <c r="E115" i="17"/>
  <c r="F115" i="17"/>
  <c r="B24" i="17"/>
  <c r="C24" i="17"/>
  <c r="D24" i="17"/>
  <c r="E24" i="17"/>
  <c r="F24" i="17"/>
  <c r="B48" i="17"/>
  <c r="C48" i="17"/>
  <c r="D48" i="17"/>
  <c r="E48" i="17"/>
  <c r="F48" i="17"/>
  <c r="B26" i="17"/>
  <c r="C26" i="17"/>
  <c r="D26" i="17"/>
  <c r="E26" i="17"/>
  <c r="F26" i="17"/>
  <c r="B34" i="17"/>
  <c r="C34" i="17"/>
  <c r="D34" i="17"/>
  <c r="E34" i="17"/>
  <c r="F34" i="17"/>
  <c r="B43" i="17"/>
  <c r="C43" i="17"/>
  <c r="D43" i="17"/>
  <c r="E43" i="17"/>
  <c r="F43" i="17"/>
  <c r="B71" i="17"/>
  <c r="C71" i="17"/>
  <c r="D71" i="17"/>
  <c r="E71" i="17"/>
  <c r="F71" i="17"/>
  <c r="B32" i="17"/>
  <c r="C32" i="17"/>
  <c r="D32" i="17"/>
  <c r="E32" i="17"/>
  <c r="F32" i="17"/>
  <c r="B89" i="17"/>
  <c r="C89" i="17"/>
  <c r="D89" i="17"/>
  <c r="E89" i="17"/>
  <c r="F89" i="17"/>
  <c r="B87" i="17"/>
  <c r="C87" i="17"/>
  <c r="D87" i="17"/>
  <c r="E87" i="17"/>
  <c r="F87" i="17"/>
  <c r="B60" i="17"/>
  <c r="C60" i="17"/>
  <c r="D60" i="17"/>
  <c r="E60" i="17"/>
  <c r="F60" i="17"/>
  <c r="B41" i="17"/>
  <c r="C41" i="17"/>
  <c r="D41" i="17"/>
  <c r="E41" i="17"/>
  <c r="F41" i="17"/>
  <c r="B73" i="17"/>
  <c r="C73" i="17"/>
  <c r="D73" i="17"/>
  <c r="E73" i="17"/>
  <c r="F73" i="17"/>
  <c r="B49" i="17"/>
  <c r="C49" i="17"/>
  <c r="D49" i="17"/>
  <c r="E49" i="17"/>
  <c r="F49" i="17"/>
  <c r="B88" i="17"/>
  <c r="C88" i="17"/>
  <c r="D88" i="17"/>
  <c r="E88" i="17"/>
  <c r="F88" i="17"/>
  <c r="B70" i="17"/>
  <c r="C70" i="17"/>
  <c r="D70" i="17"/>
  <c r="E70" i="17"/>
  <c r="F70" i="17"/>
  <c r="B35" i="17"/>
  <c r="C35" i="17"/>
  <c r="D35" i="17"/>
  <c r="E35" i="17"/>
  <c r="F35" i="17"/>
  <c r="B120" i="17"/>
  <c r="C120" i="17"/>
  <c r="D120" i="17"/>
  <c r="E120" i="17"/>
  <c r="F120" i="17"/>
  <c r="B66" i="17"/>
  <c r="C66" i="17"/>
  <c r="D66" i="17"/>
  <c r="E66" i="17"/>
  <c r="F66" i="17"/>
  <c r="B108" i="17"/>
  <c r="C108" i="17"/>
  <c r="D108" i="17"/>
  <c r="E108" i="17"/>
  <c r="F108" i="17"/>
  <c r="B40" i="17"/>
  <c r="C40" i="17"/>
  <c r="D40" i="17"/>
  <c r="E40" i="17"/>
  <c r="F40" i="17"/>
  <c r="B29" i="17"/>
  <c r="C29" i="17"/>
  <c r="D29" i="17"/>
  <c r="E29" i="17"/>
  <c r="F29" i="17"/>
  <c r="B47" i="17"/>
  <c r="C47" i="17"/>
  <c r="D47" i="17"/>
  <c r="E47" i="17"/>
  <c r="F47" i="17"/>
  <c r="B55" i="17"/>
  <c r="C55" i="17"/>
  <c r="D55" i="17"/>
  <c r="E55" i="17"/>
  <c r="F55" i="17"/>
  <c r="B45" i="17"/>
  <c r="C45" i="17"/>
  <c r="D45" i="17"/>
  <c r="E45" i="17"/>
  <c r="F45" i="17"/>
  <c r="B36" i="17"/>
  <c r="C36" i="17"/>
  <c r="D36" i="17"/>
  <c r="E36" i="17"/>
  <c r="F36" i="17"/>
  <c r="B95" i="17"/>
  <c r="C95" i="17"/>
  <c r="D95" i="17"/>
  <c r="E95" i="17"/>
  <c r="F95" i="17"/>
  <c r="B74" i="17"/>
  <c r="C74" i="17"/>
  <c r="D74" i="17"/>
  <c r="E74" i="17"/>
  <c r="F74" i="17"/>
  <c r="B39" i="17"/>
  <c r="C39" i="17"/>
  <c r="D39" i="17"/>
  <c r="E39" i="17"/>
  <c r="F39" i="17"/>
  <c r="B27" i="17"/>
  <c r="C27" i="17"/>
  <c r="D27" i="17"/>
  <c r="E27" i="17"/>
  <c r="F27" i="17"/>
  <c r="B77" i="17"/>
  <c r="C77" i="17"/>
  <c r="D77" i="17"/>
  <c r="E77" i="17"/>
  <c r="F77" i="17"/>
  <c r="B90" i="17"/>
  <c r="C90" i="17"/>
  <c r="D90" i="17"/>
  <c r="E90" i="17"/>
  <c r="F90" i="17"/>
  <c r="B113" i="17"/>
  <c r="C113" i="17"/>
  <c r="D113" i="17"/>
  <c r="E113" i="17"/>
  <c r="F113" i="17"/>
  <c r="B102" i="17"/>
  <c r="C102" i="17"/>
  <c r="D102" i="17"/>
  <c r="E102" i="17"/>
  <c r="F102" i="17"/>
  <c r="B110" i="17"/>
  <c r="C110" i="17"/>
  <c r="D110" i="17"/>
  <c r="E110" i="17"/>
  <c r="F110" i="17"/>
  <c r="B117" i="17"/>
  <c r="C117" i="17"/>
  <c r="D117" i="17"/>
  <c r="E117" i="17"/>
  <c r="F117" i="17"/>
  <c r="B38" i="17"/>
  <c r="C38" i="17"/>
  <c r="D38" i="17"/>
  <c r="E38" i="17"/>
  <c r="F38" i="17"/>
  <c r="B96" i="17"/>
  <c r="C96" i="17"/>
  <c r="D96" i="17"/>
  <c r="E96" i="17"/>
  <c r="F96" i="17"/>
  <c r="B25" i="17"/>
  <c r="C25" i="17"/>
  <c r="D25" i="17"/>
  <c r="E25" i="17"/>
  <c r="F25" i="17"/>
  <c r="B33" i="17"/>
  <c r="C33" i="17"/>
  <c r="D33" i="17"/>
  <c r="E33" i="17"/>
  <c r="F33" i="17"/>
  <c r="B76" i="17"/>
  <c r="C76" i="17"/>
  <c r="D76" i="17"/>
  <c r="E76" i="17"/>
  <c r="F76" i="17"/>
  <c r="B103" i="17"/>
  <c r="C103" i="17"/>
  <c r="D103" i="17"/>
  <c r="E103" i="17"/>
  <c r="F103" i="17"/>
  <c r="B20" i="17"/>
  <c r="C20" i="17"/>
  <c r="D20" i="17"/>
  <c r="E20" i="17"/>
  <c r="F20" i="17"/>
  <c r="B31" i="17"/>
  <c r="C31" i="17"/>
  <c r="D31" i="17"/>
  <c r="E31" i="17"/>
  <c r="F31" i="17"/>
  <c r="B30" i="17"/>
  <c r="C30" i="17"/>
  <c r="D30" i="17"/>
  <c r="E30" i="17"/>
  <c r="F30" i="17"/>
  <c r="B111" i="17"/>
  <c r="C111" i="17"/>
  <c r="D111" i="17"/>
  <c r="E111" i="17"/>
  <c r="F111" i="17"/>
  <c r="B94" i="17"/>
  <c r="C94" i="17"/>
  <c r="D94" i="17"/>
  <c r="E94" i="17"/>
  <c r="F94" i="17"/>
  <c r="B59" i="17"/>
  <c r="C59" i="17"/>
  <c r="D59" i="17"/>
  <c r="E59" i="17"/>
  <c r="F59" i="17"/>
  <c r="B56" i="17"/>
  <c r="C56" i="17"/>
  <c r="D56" i="17"/>
  <c r="E56" i="17"/>
  <c r="F56" i="17"/>
  <c r="B104" i="17"/>
  <c r="C104" i="17"/>
  <c r="D104" i="17"/>
  <c r="E104" i="17"/>
  <c r="F104" i="17"/>
  <c r="B84" i="17"/>
  <c r="C84" i="17"/>
  <c r="D84" i="17"/>
  <c r="E84" i="17"/>
  <c r="F84" i="17"/>
  <c r="B93" i="17"/>
  <c r="C93" i="17"/>
  <c r="D93" i="17"/>
  <c r="E93" i="17"/>
  <c r="F93" i="17"/>
  <c r="B52" i="17"/>
  <c r="C52" i="17"/>
  <c r="D52" i="17"/>
  <c r="E52" i="17"/>
  <c r="F52" i="17"/>
  <c r="B23" i="17"/>
  <c r="C23" i="17"/>
  <c r="D23" i="17"/>
  <c r="E23" i="17"/>
  <c r="F23" i="17"/>
  <c r="B67" i="17"/>
  <c r="C67" i="17"/>
  <c r="D67" i="17"/>
  <c r="E67" i="17"/>
  <c r="F67" i="17"/>
  <c r="B64" i="17"/>
  <c r="C64" i="17"/>
  <c r="D64" i="17"/>
  <c r="E64" i="17"/>
  <c r="F64" i="17"/>
  <c r="R44" i="13" l="1"/>
  <c r="T44" i="13" s="1"/>
  <c r="Q44" i="13"/>
  <c r="S44" i="13" s="1"/>
  <c r="Z387" i="13" l="1"/>
  <c r="AE387" i="13"/>
  <c r="U387" i="13"/>
  <c r="AA387" i="13"/>
  <c r="AB387" i="13" s="1"/>
  <c r="AF387" i="13"/>
  <c r="V387" i="13"/>
  <c r="AA188" i="13"/>
  <c r="V188" i="13"/>
  <c r="AF262" i="13"/>
  <c r="AA443" i="13"/>
  <c r="AA262" i="13"/>
  <c r="AA74" i="13"/>
  <c r="V566" i="13"/>
  <c r="V443" i="13"/>
  <c r="V262" i="13"/>
  <c r="AF74" i="13"/>
  <c r="AF294" i="13"/>
  <c r="AF564" i="13"/>
  <c r="V268" i="13"/>
  <c r="V598" i="13"/>
  <c r="AF303" i="13"/>
  <c r="AA268" i="13"/>
  <c r="AA137" i="13"/>
  <c r="AA281" i="13"/>
  <c r="AA598" i="13"/>
  <c r="AA303" i="13"/>
  <c r="AF137" i="13"/>
  <c r="V577" i="13"/>
  <c r="V281" i="13"/>
  <c r="AF576" i="13"/>
  <c r="V292" i="13"/>
  <c r="AF281" i="13"/>
  <c r="V131" i="13"/>
  <c r="V511" i="13"/>
  <c r="AF616" i="13"/>
  <c r="AA242" i="13"/>
  <c r="AA524" i="13"/>
  <c r="AF88" i="13"/>
  <c r="AF402" i="13"/>
  <c r="AA131" i="13"/>
  <c r="AF208" i="13"/>
  <c r="AA291" i="13"/>
  <c r="V88" i="13"/>
  <c r="V402" i="13"/>
  <c r="V38" i="13"/>
  <c r="AF55" i="13"/>
  <c r="AA228" i="13"/>
  <c r="AA331" i="13"/>
  <c r="V403" i="13"/>
  <c r="AA38" i="13"/>
  <c r="AA616" i="13"/>
  <c r="AA403" i="13"/>
  <c r="V114" i="13"/>
  <c r="V331" i="13"/>
  <c r="AF397" i="13"/>
  <c r="AA55" i="13"/>
  <c r="V69" i="13"/>
  <c r="AF160" i="13"/>
  <c r="V228" i="13"/>
  <c r="AF212" i="13"/>
  <c r="V397" i="13"/>
  <c r="AA69" i="13"/>
  <c r="V406" i="13"/>
  <c r="AA405" i="13"/>
  <c r="V186" i="13"/>
  <c r="AA160" i="13"/>
  <c r="V145" i="13"/>
  <c r="AA480" i="13"/>
  <c r="V311" i="13"/>
  <c r="AF77" i="13"/>
  <c r="AA406" i="13"/>
  <c r="V405" i="13"/>
  <c r="AF455" i="13"/>
  <c r="AA186" i="13"/>
  <c r="AF483" i="13"/>
  <c r="AF480" i="13"/>
  <c r="AF311" i="13"/>
  <c r="V41" i="13"/>
  <c r="AF143" i="13"/>
  <c r="AF546" i="13"/>
  <c r="V420" i="13"/>
  <c r="AA41" i="13"/>
  <c r="AA143" i="13"/>
  <c r="V221" i="13"/>
  <c r="V508" i="13"/>
  <c r="AF516" i="13"/>
  <c r="AF61" i="13"/>
  <c r="AA508" i="13"/>
  <c r="AF581" i="13"/>
  <c r="AF240" i="13"/>
  <c r="AF497" i="13"/>
  <c r="AF100" i="13"/>
  <c r="AF435" i="13"/>
  <c r="AA61" i="13"/>
  <c r="V172" i="13"/>
  <c r="AA219" i="13"/>
  <c r="AA500" i="13"/>
  <c r="AF379" i="13"/>
  <c r="V488" i="13"/>
  <c r="V290" i="13"/>
  <c r="AF109" i="13"/>
  <c r="AA226" i="13"/>
  <c r="AA179" i="13"/>
  <c r="AF494" i="13"/>
  <c r="AA435" i="13"/>
  <c r="V224" i="13"/>
  <c r="AF62" i="13"/>
  <c r="V494" i="13"/>
  <c r="AA364" i="13"/>
  <c r="AA62" i="13"/>
  <c r="AF512" i="13"/>
  <c r="AF372" i="13"/>
  <c r="AA488" i="13"/>
  <c r="AF290" i="13"/>
  <c r="AF415" i="13"/>
  <c r="V364" i="13"/>
  <c r="V516" i="13"/>
  <c r="AA109" i="13"/>
  <c r="AA250" i="13"/>
  <c r="V250" i="13"/>
  <c r="AF105" i="13"/>
  <c r="AF321" i="13"/>
  <c r="V321" i="13"/>
  <c r="AF124" i="13"/>
  <c r="V368" i="13"/>
  <c r="V53" i="13"/>
  <c r="AA609" i="13"/>
  <c r="AA361" i="13"/>
  <c r="AF241" i="13"/>
  <c r="AF554" i="13"/>
  <c r="V554" i="13"/>
  <c r="AF401" i="13"/>
  <c r="AA227" i="13"/>
  <c r="V392" i="13"/>
  <c r="V313" i="13"/>
  <c r="V528" i="13"/>
  <c r="AA53" i="13"/>
  <c r="AA105" i="13"/>
  <c r="V28" i="13"/>
  <c r="AA321" i="13"/>
  <c r="AA124" i="13"/>
  <c r="V496" i="13"/>
  <c r="AA368" i="13"/>
  <c r="AF227" i="13"/>
  <c r="AA313" i="13"/>
  <c r="AA528" i="13"/>
  <c r="AF36" i="13"/>
  <c r="V609" i="13"/>
  <c r="V361" i="13"/>
  <c r="AA241" i="13"/>
  <c r="AA554" i="13"/>
  <c r="AF547" i="13"/>
  <c r="AA429" i="13"/>
  <c r="AA25" i="13"/>
  <c r="AF91" i="13"/>
  <c r="AA91" i="13"/>
  <c r="V104" i="13"/>
  <c r="V429" i="13"/>
  <c r="AA337" i="13"/>
  <c r="AA148" i="13"/>
  <c r="AA68" i="13"/>
  <c r="AF502" i="13"/>
  <c r="V47" i="13"/>
  <c r="V98" i="13"/>
  <c r="AF446" i="13"/>
  <c r="AF78" i="13"/>
  <c r="V337" i="13"/>
  <c r="AF204" i="13"/>
  <c r="V563" i="13"/>
  <c r="V282" i="13"/>
  <c r="AA47" i="13"/>
  <c r="V507" i="13"/>
  <c r="AF149" i="13"/>
  <c r="AF451" i="13"/>
  <c r="AF148" i="13"/>
  <c r="V148" i="13"/>
  <c r="V234" i="13"/>
  <c r="V68" i="13"/>
  <c r="AA460" i="13"/>
  <c r="AA417" i="13"/>
  <c r="V398" i="13"/>
  <c r="AA547" i="13"/>
  <c r="V25" i="13"/>
  <c r="AA204" i="13"/>
  <c r="AF507" i="13"/>
  <c r="AF460" i="13"/>
  <c r="AF98" i="13"/>
  <c r="AF326" i="13"/>
  <c r="AA82" i="13"/>
  <c r="AA357" i="13"/>
  <c r="AA26" i="13"/>
  <c r="AA151" i="13"/>
  <c r="AA414" i="13"/>
  <c r="AF587" i="13"/>
  <c r="V326" i="13"/>
  <c r="V26" i="13"/>
  <c r="V151" i="13"/>
  <c r="AF201" i="13"/>
  <c r="V201" i="13"/>
  <c r="AA328" i="13"/>
  <c r="AF595" i="13"/>
  <c r="V595" i="13"/>
  <c r="AF354" i="13"/>
  <c r="AF408" i="13"/>
  <c r="AA408" i="13"/>
  <c r="V147" i="13"/>
  <c r="AA341" i="13"/>
  <c r="AF64" i="13"/>
  <c r="AF181" i="13"/>
  <c r="V417" i="13"/>
  <c r="AA398" i="13"/>
  <c r="AF604" i="13"/>
  <c r="V414" i="13"/>
  <c r="AF82" i="13"/>
  <c r="AA584" i="13"/>
  <c r="AA354" i="13"/>
  <c r="AF561" i="13"/>
  <c r="AA561" i="13"/>
  <c r="AA327" i="13"/>
  <c r="AA351" i="13"/>
  <c r="AF223" i="13"/>
  <c r="AF614" i="13"/>
  <c r="V614" i="13"/>
  <c r="AF544" i="13"/>
  <c r="AF309" i="13"/>
  <c r="V309" i="13"/>
  <c r="V155" i="13"/>
  <c r="V195" i="13"/>
  <c r="AA434" i="13"/>
  <c r="AA411" i="13"/>
  <c r="AA442" i="13"/>
  <c r="AA112" i="13"/>
  <c r="AF247" i="13"/>
  <c r="AF317" i="13"/>
  <c r="V31" i="13"/>
  <c r="V463" i="13"/>
  <c r="AA423" i="13"/>
  <c r="V423" i="13"/>
  <c r="V551" i="13"/>
  <c r="AA444" i="13"/>
  <c r="V444" i="13"/>
  <c r="V43" i="13"/>
  <c r="AA45" i="13"/>
  <c r="AA34" i="13"/>
  <c r="AA356" i="13"/>
  <c r="V329" i="13"/>
  <c r="V509" i="13"/>
  <c r="V339" i="13"/>
  <c r="V341" i="13"/>
  <c r="AA267" i="13"/>
  <c r="AA89" i="13"/>
  <c r="AA284" i="13"/>
  <c r="V592" i="13"/>
  <c r="AA366" i="13"/>
  <c r="AA416" i="13"/>
  <c r="AF277" i="13"/>
  <c r="AF307" i="13"/>
  <c r="V307" i="13"/>
  <c r="AF459" i="13"/>
  <c r="AF192" i="13"/>
  <c r="AF175" i="13"/>
  <c r="V175" i="13"/>
  <c r="AF161" i="13"/>
  <c r="V167" i="13"/>
  <c r="V101" i="13"/>
  <c r="V490" i="13"/>
  <c r="AF442" i="13"/>
  <c r="AA275" i="13"/>
  <c r="AA113" i="13"/>
  <c r="AF363" i="13"/>
  <c r="AF274" i="13"/>
  <c r="AA299" i="13"/>
  <c r="V362" i="13"/>
  <c r="V35" i="13"/>
  <c r="V121" i="13"/>
  <c r="AA31" i="13"/>
  <c r="V400" i="13"/>
  <c r="AF348" i="13"/>
  <c r="AF162" i="13"/>
  <c r="AF65" i="13"/>
  <c r="AF163" i="13"/>
  <c r="AA163" i="13"/>
  <c r="AA142" i="13"/>
  <c r="V142" i="13"/>
  <c r="AF551" i="13"/>
  <c r="V327" i="13"/>
  <c r="V351" i="13"/>
  <c r="AA223" i="13"/>
  <c r="V319" i="13"/>
  <c r="AA614" i="13"/>
  <c r="AA544" i="13"/>
  <c r="V99" i="13"/>
  <c r="AA155" i="13"/>
  <c r="AA195" i="13"/>
  <c r="AF434" i="13"/>
  <c r="AF411" i="13"/>
  <c r="V411" i="13"/>
  <c r="AF125" i="13"/>
  <c r="AA101" i="13"/>
  <c r="V363" i="13"/>
  <c r="V274" i="13"/>
  <c r="AF299" i="13"/>
  <c r="AA35" i="13"/>
  <c r="AA121" i="13"/>
  <c r="AA349" i="13"/>
  <c r="AF263" i="13"/>
  <c r="AA263" i="13"/>
  <c r="AF232" i="13"/>
  <c r="AA232" i="13"/>
  <c r="AF532" i="13"/>
  <c r="AA532" i="13"/>
  <c r="AF568" i="13"/>
  <c r="AA568" i="13"/>
  <c r="AF89" i="13"/>
  <c r="V89" i="13"/>
  <c r="AF284" i="13"/>
  <c r="V366" i="13"/>
  <c r="V416" i="13"/>
  <c r="AA277" i="13"/>
  <c r="AA307" i="13"/>
  <c r="AA192" i="13"/>
  <c r="AA167" i="13"/>
  <c r="V112" i="13"/>
  <c r="AF349" i="13"/>
  <c r="V45" i="13"/>
  <c r="V34" i="13"/>
  <c r="V356" i="13"/>
  <c r="AA329" i="13"/>
  <c r="AA509" i="13"/>
  <c r="AA339" i="13"/>
  <c r="V445" i="13"/>
  <c r="AF139" i="13"/>
  <c r="AA254" i="13"/>
  <c r="AF359" i="13"/>
  <c r="AA194" i="13"/>
  <c r="V305" i="13"/>
  <c r="AF567" i="13"/>
  <c r="AA58" i="13"/>
  <c r="AA367" i="13"/>
  <c r="AA410" i="13"/>
  <c r="V491" i="13"/>
  <c r="AF518" i="13"/>
  <c r="AA391" i="13"/>
  <c r="AA526" i="13"/>
  <c r="AF466" i="13"/>
  <c r="AF536" i="13"/>
  <c r="AA342" i="13"/>
  <c r="AA280" i="13"/>
  <c r="V123" i="13"/>
  <c r="AF244" i="13"/>
  <c r="AA610" i="13"/>
  <c r="AA33" i="13"/>
  <c r="AF43" i="13"/>
  <c r="AF615" i="13"/>
  <c r="V295" i="13"/>
  <c r="AA607" i="13"/>
  <c r="AF539" i="13"/>
  <c r="AA139" i="13"/>
  <c r="V254" i="13"/>
  <c r="AA359" i="13"/>
  <c r="AA436" i="13"/>
  <c r="AF421" i="13"/>
  <c r="V421" i="13"/>
  <c r="V94" i="13"/>
  <c r="V57" i="13"/>
  <c r="AF555" i="13"/>
  <c r="V555" i="13"/>
  <c r="V437" i="13"/>
  <c r="AA572" i="13"/>
  <c r="AA54" i="13"/>
  <c r="AF369" i="13"/>
  <c r="V369" i="13"/>
  <c r="V122" i="13"/>
  <c r="V375" i="13"/>
  <c r="AF441" i="13"/>
  <c r="V441" i="13"/>
  <c r="V534" i="13"/>
  <c r="V466" i="13"/>
  <c r="V536" i="13"/>
  <c r="V304" i="13"/>
  <c r="AF342" i="13"/>
  <c r="AA485" i="13"/>
  <c r="V499" i="13"/>
  <c r="V600" i="13"/>
  <c r="AA123" i="13"/>
  <c r="AF243" i="13"/>
  <c r="V557" i="13"/>
  <c r="AF39" i="13"/>
  <c r="AA253" i="13"/>
  <c r="AA615" i="13"/>
  <c r="V607" i="13"/>
  <c r="AA539" i="13"/>
  <c r="V359" i="13"/>
  <c r="AA305" i="13"/>
  <c r="AA567" i="13"/>
  <c r="AF573" i="13"/>
  <c r="AF437" i="13"/>
  <c r="V58" i="13"/>
  <c r="AF367" i="13"/>
  <c r="AF410" i="13"/>
  <c r="AA491" i="13"/>
  <c r="AA518" i="13"/>
  <c r="AF535" i="13"/>
  <c r="AF534" i="13"/>
  <c r="V391" i="13"/>
  <c r="AF540" i="13"/>
  <c r="AF371" i="13"/>
  <c r="V50" i="13"/>
  <c r="AA304" i="13"/>
  <c r="V297" i="13"/>
  <c r="AF187" i="13"/>
  <c r="V129" i="13"/>
  <c r="V489" i="13"/>
  <c r="AF485" i="13"/>
  <c r="AA499" i="13"/>
  <c r="AA600" i="13"/>
  <c r="AF325" i="13"/>
  <c r="AF134" i="13"/>
  <c r="AA39" i="13"/>
  <c r="V253" i="13"/>
  <c r="AA445" i="13"/>
  <c r="V539" i="13"/>
  <c r="AF220" i="13"/>
  <c r="AA50" i="13"/>
  <c r="V280" i="13"/>
  <c r="AF79" i="13"/>
  <c r="AA244" i="13"/>
  <c r="AA540" i="13"/>
  <c r="V187" i="13"/>
  <c r="AF225" i="13"/>
  <c r="AF127" i="13"/>
  <c r="AA412" i="13"/>
  <c r="AF56" i="13"/>
  <c r="V610" i="13"/>
  <c r="V33" i="13"/>
  <c r="V56" i="13"/>
  <c r="AA23" i="13"/>
  <c r="AF538" i="13"/>
  <c r="V619" i="13"/>
  <c r="AF23" i="13"/>
  <c r="V448" i="13"/>
  <c r="AF486" i="13"/>
  <c r="AA619" i="13"/>
  <c r="V171" i="13"/>
  <c r="AA448" i="13"/>
  <c r="AA486" i="13"/>
  <c r="AA85" i="13"/>
  <c r="V63" i="13"/>
  <c r="AF358" i="13"/>
  <c r="AA557" i="13"/>
  <c r="AF520" i="13"/>
  <c r="V553" i="13"/>
  <c r="AA211" i="13"/>
  <c r="AA126" i="13"/>
  <c r="AF378" i="13"/>
  <c r="AA79" i="13"/>
  <c r="V32" i="13"/>
  <c r="AF193" i="13"/>
  <c r="AA596" i="13"/>
  <c r="AF553" i="13"/>
  <c r="AF85" i="13"/>
  <c r="AF211" i="13"/>
  <c r="AA580" i="13"/>
  <c r="AA218" i="13"/>
  <c r="V266" i="13"/>
  <c r="V377" i="13"/>
  <c r="V54" i="13"/>
  <c r="AA166" i="13"/>
  <c r="AA189" i="13"/>
  <c r="AF171" i="13"/>
  <c r="AF600" i="13"/>
  <c r="V128" i="13"/>
  <c r="AF590" i="13"/>
  <c r="V449" i="13"/>
  <c r="AF572" i="13"/>
  <c r="AA393" i="13"/>
  <c r="AF447" i="13"/>
  <c r="V325" i="13"/>
  <c r="AF165" i="13"/>
  <c r="AF526" i="13"/>
  <c r="V390" i="13"/>
  <c r="AA378" i="13"/>
  <c r="V427" i="13"/>
  <c r="AF588" i="13"/>
  <c r="AF76" i="13"/>
  <c r="AF601" i="13"/>
  <c r="AA217" i="13"/>
  <c r="AF324" i="13"/>
  <c r="AA187" i="13"/>
  <c r="V126" i="13"/>
  <c r="AA553" i="13"/>
  <c r="V193" i="13"/>
  <c r="AF213" i="13"/>
  <c r="AA333" i="13"/>
  <c r="AF21" i="13"/>
  <c r="V470" i="13"/>
  <c r="AA358" i="13"/>
  <c r="V315" i="13"/>
  <c r="V108" i="13"/>
  <c r="V436" i="13"/>
  <c r="AF448" i="13"/>
  <c r="AA271" i="13"/>
  <c r="AA335" i="13"/>
  <c r="V180" i="13"/>
  <c r="AA129" i="13"/>
  <c r="V42" i="13"/>
  <c r="AA388" i="13"/>
  <c r="V422" i="13"/>
  <c r="AF266" i="13"/>
  <c r="AA127" i="13"/>
  <c r="AF514" i="13"/>
  <c r="AA466" i="13"/>
  <c r="V261" i="13"/>
  <c r="V95" i="13"/>
  <c r="AA184" i="13"/>
  <c r="AF558" i="13"/>
  <c r="AF233" i="13"/>
  <c r="AA235" i="13"/>
  <c r="AF365" i="13"/>
  <c r="AA229" i="13"/>
  <c r="AF506" i="13"/>
  <c r="V113" i="13"/>
  <c r="V301" i="13"/>
  <c r="AA574" i="13"/>
  <c r="AA461" i="13"/>
  <c r="AF399" i="13"/>
  <c r="AA514" i="13"/>
  <c r="AA593" i="13"/>
  <c r="V380" i="13"/>
  <c r="AA209" i="13"/>
  <c r="AA419" i="13"/>
  <c r="AF94" i="13"/>
  <c r="AF230" i="13"/>
  <c r="AF322" i="13"/>
  <c r="AA295" i="13"/>
  <c r="V48" i="13"/>
  <c r="AA469" i="13"/>
  <c r="AA345" i="13"/>
  <c r="V103" i="13"/>
  <c r="AF618" i="13"/>
  <c r="V386" i="13"/>
  <c r="V473" i="13"/>
  <c r="AF298" i="13"/>
  <c r="AF96" i="13"/>
  <c r="AF335" i="13"/>
  <c r="AF412" i="13"/>
  <c r="AF302" i="13"/>
  <c r="V399" i="13"/>
  <c r="AF173" i="13"/>
  <c r="AF278" i="13"/>
  <c r="AA377" i="13"/>
  <c r="AA371" i="13"/>
  <c r="AA449" i="13"/>
  <c r="AA390" i="13"/>
  <c r="V602" i="13"/>
  <c r="AF352" i="13"/>
  <c r="AF457" i="13"/>
  <c r="AA522" i="13"/>
  <c r="AF517" i="13"/>
  <c r="AF510" i="13"/>
  <c r="AF199" i="13"/>
  <c r="AA140" i="13"/>
  <c r="AA310" i="13"/>
  <c r="V447" i="13"/>
  <c r="V481" i="13"/>
  <c r="V243" i="13"/>
  <c r="AA138" i="13"/>
  <c r="V174" i="13"/>
  <c r="AF320" i="13"/>
  <c r="AA418" i="13"/>
  <c r="AA373" i="13"/>
  <c r="AF287" i="13"/>
  <c r="AA505" i="13"/>
  <c r="V286" i="13"/>
  <c r="AF30" i="13"/>
  <c r="V276" i="13"/>
  <c r="AF525" i="13"/>
  <c r="V515" i="13"/>
  <c r="AA424" i="13"/>
  <c r="AA336" i="13"/>
  <c r="AA562" i="13"/>
  <c r="V159" i="13"/>
  <c r="AF599" i="13"/>
  <c r="AF267" i="13"/>
  <c r="AF254" i="13"/>
  <c r="V244" i="13"/>
  <c r="V79" i="13"/>
  <c r="V485" i="13"/>
  <c r="V342" i="13"/>
  <c r="V540" i="13"/>
  <c r="AA338" i="13"/>
  <c r="V518" i="13"/>
  <c r="AA238" i="13"/>
  <c r="V367" i="13"/>
  <c r="AA513" i="13"/>
  <c r="V567" i="13"/>
  <c r="AA517" i="13"/>
  <c r="AA510" i="13"/>
  <c r="V462" i="13"/>
  <c r="AA605" i="13"/>
  <c r="V263" i="13"/>
  <c r="AA157" i="13"/>
  <c r="AF29" i="13"/>
  <c r="V374" i="13"/>
  <c r="AA110" i="13"/>
  <c r="AF101" i="13"/>
  <c r="AF214" i="13"/>
  <c r="V185" i="13"/>
  <c r="V559" i="13"/>
  <c r="AF319" i="13"/>
  <c r="AA83" i="13"/>
  <c r="V139" i="13"/>
  <c r="AF556" i="13"/>
  <c r="AA43" i="13"/>
  <c r="AA463" i="13"/>
  <c r="AA164" i="13"/>
  <c r="AF479" i="13"/>
  <c r="V210" i="13"/>
  <c r="AF113" i="13"/>
  <c r="V46" i="13"/>
  <c r="AA471" i="13"/>
  <c r="AF487" i="13"/>
  <c r="V565" i="13"/>
  <c r="AA395" i="13"/>
  <c r="AA344" i="13"/>
  <c r="V545" i="13"/>
  <c r="AA569" i="13"/>
  <c r="AA272" i="13"/>
  <c r="AA382" i="13"/>
  <c r="AF353" i="13"/>
  <c r="AF196" i="13"/>
  <c r="AA552" i="13"/>
  <c r="AF454" i="13"/>
  <c r="AA201" i="13"/>
  <c r="V517" i="13"/>
  <c r="AF253" i="13"/>
  <c r="AF395" i="13"/>
  <c r="AA348" i="13"/>
  <c r="AA363" i="13"/>
  <c r="AF440" i="13"/>
  <c r="AA306" i="13"/>
  <c r="AA381" i="13"/>
  <c r="AF272" i="13"/>
  <c r="AF382" i="13"/>
  <c r="AA298" i="13"/>
  <c r="AA96" i="13"/>
  <c r="AA606" i="13"/>
  <c r="AA560" i="13"/>
  <c r="AF383" i="13"/>
  <c r="V492" i="13"/>
  <c r="V340" i="13"/>
  <c r="AA389" i="13"/>
  <c r="AF584" i="13"/>
  <c r="V289" i="13"/>
  <c r="AF151" i="13"/>
  <c r="AA343" i="13"/>
  <c r="V146" i="13"/>
  <c r="V434" i="13"/>
  <c r="AF416" i="13"/>
  <c r="AF341" i="13"/>
  <c r="AA611" i="13"/>
  <c r="V343" i="13"/>
  <c r="V316" i="13"/>
  <c r="AF285" i="13"/>
  <c r="AA87" i="13"/>
  <c r="AF323" i="13"/>
  <c r="AA222" i="13"/>
  <c r="AA150" i="13"/>
  <c r="AF67" i="13"/>
  <c r="AF86" i="13"/>
  <c r="V360" i="13"/>
  <c r="V59" i="13"/>
  <c r="AA234" i="13"/>
  <c r="AF549" i="13"/>
  <c r="AF571" i="13"/>
  <c r="V604" i="13"/>
  <c r="AA98" i="13"/>
  <c r="AF206" i="13"/>
  <c r="V591" i="13"/>
  <c r="AF22" i="13"/>
  <c r="AF239" i="13"/>
  <c r="AA59" i="13"/>
  <c r="AF150" i="13"/>
  <c r="AA149" i="13"/>
  <c r="AA270" i="13"/>
  <c r="AA269" i="13"/>
  <c r="AA141" i="13"/>
  <c r="AA504" i="13"/>
  <c r="AA104" i="13"/>
  <c r="V330" i="13"/>
  <c r="AF92" i="13"/>
  <c r="AA496" i="13"/>
  <c r="AA203" i="13"/>
  <c r="AA523" i="13"/>
  <c r="AA37" i="13"/>
  <c r="AF392" i="13"/>
  <c r="V401" i="13"/>
  <c r="AA176" i="13"/>
  <c r="AF283" i="13"/>
  <c r="AA27" i="13"/>
  <c r="AA97" i="13"/>
  <c r="V346" i="13"/>
  <c r="AF433" i="13"/>
  <c r="V226" i="13"/>
  <c r="AA512" i="13"/>
  <c r="AA70" i="13"/>
  <c r="V451" i="13"/>
  <c r="AF153" i="13"/>
  <c r="AA257" i="13"/>
  <c r="AF120" i="13"/>
  <c r="AF617" i="13"/>
  <c r="V179" i="13"/>
  <c r="AA372" i="13"/>
  <c r="AA498" i="13"/>
  <c r="AA347" i="13"/>
  <c r="V273" i="13"/>
  <c r="V255" i="13"/>
  <c r="AF361" i="13"/>
  <c r="V519" i="13"/>
  <c r="V318" i="13"/>
  <c r="AF589" i="13"/>
  <c r="AA264" i="13"/>
  <c r="V355" i="13"/>
  <c r="AA40" i="13"/>
  <c r="V109" i="13"/>
  <c r="AA49" i="13"/>
  <c r="AA495" i="13"/>
  <c r="AA224" i="13"/>
  <c r="AA519" i="13"/>
  <c r="AA80" i="13"/>
  <c r="V578" i="13"/>
  <c r="AF575" i="13"/>
  <c r="V478" i="13"/>
  <c r="AA583" i="13"/>
  <c r="AF482" i="13"/>
  <c r="V608" i="13"/>
  <c r="V474" i="13"/>
  <c r="AA296" i="13"/>
  <c r="V585" i="13"/>
  <c r="AF364" i="13"/>
  <c r="AF508" i="13"/>
  <c r="AA603" i="13"/>
  <c r="AF71" i="13"/>
  <c r="AA93" i="13"/>
  <c r="AA145" i="13"/>
  <c r="AA452" i="13"/>
  <c r="V93" i="13"/>
  <c r="AF41" i="13"/>
  <c r="AA77" i="13"/>
  <c r="AF405" i="13"/>
  <c r="V483" i="13"/>
  <c r="V350" i="13"/>
  <c r="AF548" i="13"/>
  <c r="AA582" i="13"/>
  <c r="AF385" i="13"/>
  <c r="AA597" i="13"/>
  <c r="AF259" i="13"/>
  <c r="V291" i="13"/>
  <c r="V480" i="13"/>
  <c r="AA402" i="13"/>
  <c r="AA397" i="13"/>
  <c r="AA111" i="13"/>
  <c r="V527" i="13"/>
  <c r="AF248" i="13"/>
  <c r="V484" i="13"/>
  <c r="AA170" i="13"/>
  <c r="AA430" i="13"/>
  <c r="AF75" i="13"/>
  <c r="AA258" i="13"/>
  <c r="AA116" i="13"/>
  <c r="AA407" i="13"/>
  <c r="AA84" i="13"/>
  <c r="AF580" i="13"/>
  <c r="V218" i="13"/>
  <c r="AA63" i="13"/>
  <c r="AF409" i="13"/>
  <c r="AF472" i="13"/>
  <c r="V189" i="13"/>
  <c r="AA590" i="13"/>
  <c r="AA207" i="13"/>
  <c r="AA555" i="13"/>
  <c r="AF550" i="13"/>
  <c r="AA245" i="13"/>
  <c r="AF542" i="13"/>
  <c r="AF118" i="13"/>
  <c r="AF388" i="13"/>
  <c r="AA613" i="13"/>
  <c r="V373" i="13"/>
  <c r="AA376" i="13"/>
  <c r="AA588" i="13"/>
  <c r="AF427" i="13"/>
  <c r="AF126" i="13"/>
  <c r="AA601" i="13"/>
  <c r="V217" i="13"/>
  <c r="AF90" i="13"/>
  <c r="V404" i="13"/>
  <c r="AA213" i="13"/>
  <c r="AF333" i="13"/>
  <c r="V21" i="13"/>
  <c r="AF470" i="13"/>
  <c r="V358" i="13"/>
  <c r="AA115" i="13"/>
  <c r="AF315" i="13"/>
  <c r="V514" i="13"/>
  <c r="V503" i="13"/>
  <c r="AA152" i="13"/>
  <c r="AF445" i="13"/>
  <c r="AA180" i="13"/>
  <c r="AA297" i="13"/>
  <c r="V198" i="13"/>
  <c r="AF33" i="13"/>
  <c r="V486" i="13"/>
  <c r="AF183" i="13"/>
  <c r="AF422" i="13"/>
  <c r="AA489" i="13"/>
  <c r="AF304" i="13"/>
  <c r="V526" i="13"/>
  <c r="AA535" i="13"/>
  <c r="V410" i="13"/>
  <c r="V425" i="13"/>
  <c r="AA573" i="13"/>
  <c r="V194" i="13"/>
  <c r="V166" i="13"/>
  <c r="V235" i="13"/>
  <c r="V365" i="13"/>
  <c r="V229" i="13"/>
  <c r="AA506" i="13"/>
  <c r="AA309" i="13"/>
  <c r="AF249" i="13"/>
  <c r="V574" i="13"/>
  <c r="V165" i="13"/>
  <c r="V593" i="13"/>
  <c r="AF375" i="13"/>
  <c r="AF135" i="13"/>
  <c r="V419" i="13"/>
  <c r="V594" i="13"/>
  <c r="AF66" i="13"/>
  <c r="AA230" i="13"/>
  <c r="AA322" i="13"/>
  <c r="AF295" i="13"/>
  <c r="AF468" i="13"/>
  <c r="AF177" i="13"/>
  <c r="V469" i="13"/>
  <c r="V395" i="13"/>
  <c r="AF103" i="13"/>
  <c r="AA386" i="13"/>
  <c r="AA175" i="13"/>
  <c r="AF530" i="13"/>
  <c r="AA520" i="13"/>
  <c r="AA134" i="13"/>
  <c r="AA302" i="13"/>
  <c r="AF297" i="13"/>
  <c r="AA173" i="13"/>
  <c r="AA278" i="13"/>
  <c r="AA501" i="13"/>
  <c r="AA352" i="13"/>
  <c r="AA30" i="13"/>
  <c r="V522" i="13"/>
  <c r="AF467" i="13"/>
  <c r="AA119" i="13"/>
  <c r="AF279" i="13"/>
  <c r="AA493" i="13"/>
  <c r="AA199" i="13"/>
  <c r="V140" i="13"/>
  <c r="AF533" i="13"/>
  <c r="V458" i="13"/>
  <c r="V310" i="13"/>
  <c r="AA243" i="13"/>
  <c r="V138" i="13"/>
  <c r="AF174" i="13"/>
  <c r="AA320" i="13"/>
  <c r="V418" i="13"/>
  <c r="AF373" i="13"/>
  <c r="AF428" i="13"/>
  <c r="AF522" i="13"/>
  <c r="AF276" i="13"/>
  <c r="V119" i="13"/>
  <c r="AA543" i="13"/>
  <c r="AA525" i="13"/>
  <c r="V424" i="13"/>
  <c r="V336" i="13"/>
  <c r="V562" i="13"/>
  <c r="AF107" i="13"/>
  <c r="AA599" i="13"/>
  <c r="V338" i="13"/>
  <c r="V513" i="13"/>
  <c r="AF338" i="13"/>
  <c r="AF238" i="13"/>
  <c r="AF513" i="13"/>
  <c r="AF34" i="13"/>
  <c r="AF45" i="13"/>
  <c r="V345" i="13"/>
  <c r="V157" i="13"/>
  <c r="AA29" i="13"/>
  <c r="AA107" i="13"/>
  <c r="V344" i="13"/>
  <c r="V247" i="13"/>
  <c r="V251" i="13"/>
  <c r="AA214" i="13"/>
  <c r="AF559" i="13"/>
  <c r="V215" i="13"/>
  <c r="AF83" i="13"/>
  <c r="AF462" i="13"/>
  <c r="AA551" i="13"/>
  <c r="V107" i="13"/>
  <c r="V164" i="13"/>
  <c r="AA479" i="13"/>
  <c r="AA362" i="13"/>
  <c r="AF541" i="13"/>
  <c r="AA210" i="13"/>
  <c r="AF275" i="13"/>
  <c r="AA161" i="13"/>
  <c r="AA459" i="13"/>
  <c r="AF46" i="13"/>
  <c r="V471" i="13"/>
  <c r="AF178" i="13"/>
  <c r="AA592" i="13"/>
  <c r="AA487" i="13"/>
  <c r="AF370" i="13"/>
  <c r="V267" i="13"/>
  <c r="AA618" i="13"/>
  <c r="AF586" i="13"/>
  <c r="AA541" i="13"/>
  <c r="AF136" i="13"/>
  <c r="AF545" i="13"/>
  <c r="AA439" i="13"/>
  <c r="V106" i="13"/>
  <c r="AF569" i="13"/>
  <c r="V272" i="13"/>
  <c r="V382" i="13"/>
  <c r="AA353" i="13"/>
  <c r="AA196" i="13"/>
  <c r="V552" i="13"/>
  <c r="AA454" i="13"/>
  <c r="AF391" i="13"/>
  <c r="AF58" i="13"/>
  <c r="V558" i="13"/>
  <c r="V426" i="13"/>
  <c r="AF142" i="13"/>
  <c r="V65" i="13"/>
  <c r="AF458" i="13"/>
  <c r="AF110" i="13"/>
  <c r="AA440" i="13"/>
  <c r="AF306" i="13"/>
  <c r="V298" i="13"/>
  <c r="V96" i="13"/>
  <c r="AF606" i="13"/>
  <c r="V560" i="13"/>
  <c r="AF340" i="13"/>
  <c r="AF51" i="13"/>
  <c r="AA334" i="13"/>
  <c r="V389" i="13"/>
  <c r="AA22" i="13"/>
  <c r="V349" i="13"/>
  <c r="V299" i="13"/>
  <c r="V442" i="13"/>
  <c r="V192" i="13"/>
  <c r="V544" i="13"/>
  <c r="V284" i="13"/>
  <c r="AA492" i="13"/>
  <c r="V357" i="13"/>
  <c r="AF343" i="13"/>
  <c r="AF565" i="13"/>
  <c r="AF384" i="13"/>
  <c r="AF146" i="13"/>
  <c r="V277" i="13"/>
  <c r="AF351" i="13"/>
  <c r="V561" i="13"/>
  <c r="V158" i="13"/>
  <c r="AF132" i="13"/>
  <c r="AF316" i="13"/>
  <c r="AA285" i="13"/>
  <c r="AF87" i="13"/>
  <c r="AA323" i="13"/>
  <c r="AF222" i="13"/>
  <c r="AA587" i="13"/>
  <c r="AA67" i="13"/>
  <c r="AA86" i="13"/>
  <c r="AA384" i="13"/>
  <c r="V502" i="13"/>
  <c r="AF282" i="13"/>
  <c r="AF234" i="13"/>
  <c r="AA549" i="13"/>
  <c r="AA571" i="13"/>
  <c r="AA604" i="13"/>
  <c r="AF26" i="13"/>
  <c r="V384" i="13"/>
  <c r="AA206" i="13"/>
  <c r="AF591" i="13"/>
  <c r="AA456" i="13"/>
  <c r="AF570" i="13"/>
  <c r="AF25" i="13"/>
  <c r="V270" i="13"/>
  <c r="V269" i="13"/>
  <c r="V141" i="13"/>
  <c r="AF104" i="13"/>
  <c r="V153" i="13"/>
  <c r="AF313" i="13"/>
  <c r="AA92" i="13"/>
  <c r="AF496" i="13"/>
  <c r="AA28" i="13"/>
  <c r="V523" i="13"/>
  <c r="AA521" i="13"/>
  <c r="AA283" i="13"/>
  <c r="V27" i="13"/>
  <c r="V97" i="13"/>
  <c r="AA433" i="13"/>
  <c r="V40" i="13"/>
  <c r="V70" i="13"/>
  <c r="AF398" i="13"/>
  <c r="AF417" i="13"/>
  <c r="AF47" i="13"/>
  <c r="AA451" i="13"/>
  <c r="V521" i="13"/>
  <c r="AA154" i="13"/>
  <c r="AA290" i="13"/>
  <c r="V547" i="13"/>
  <c r="V227" i="13"/>
  <c r="V124" i="13"/>
  <c r="AA617" i="13"/>
  <c r="V500" i="13"/>
  <c r="V372" i="13"/>
  <c r="AF219" i="13"/>
  <c r="V498" i="13"/>
  <c r="AA293" i="13"/>
  <c r="AA236" i="13"/>
  <c r="V347" i="13"/>
  <c r="AA465" i="13"/>
  <c r="V216" i="13"/>
  <c r="V241" i="13"/>
  <c r="V415" i="13"/>
  <c r="AF226" i="13"/>
  <c r="V617" i="13"/>
  <c r="AF288" i="13"/>
  <c r="AF318" i="13"/>
  <c r="AA589" i="13"/>
  <c r="V264" i="13"/>
  <c r="AF355" i="13"/>
  <c r="AA260" i="13"/>
  <c r="AF40" i="13"/>
  <c r="V100" i="13"/>
  <c r="V49" i="13"/>
  <c r="AF169" i="13"/>
  <c r="AA100" i="13"/>
  <c r="AA575" i="13"/>
  <c r="V20" i="13"/>
  <c r="V581" i="13"/>
  <c r="V583" i="13"/>
  <c r="AF608" i="13"/>
  <c r="AF60" i="13"/>
  <c r="AF420" i="13"/>
  <c r="V296" i="13"/>
  <c r="V431" i="13"/>
  <c r="AF585" i="13"/>
  <c r="AA438" i="13"/>
  <c r="V497" i="13"/>
  <c r="AA221" i="13"/>
  <c r="V603" i="13"/>
  <c r="AA71" i="13"/>
  <c r="AA252" i="13"/>
  <c r="AF579" i="13"/>
  <c r="V252" i="13"/>
  <c r="AF93" i="13"/>
  <c r="AF144" i="13"/>
  <c r="V133" i="13"/>
  <c r="AA350" i="13"/>
  <c r="AF475" i="13"/>
  <c r="V242" i="13"/>
  <c r="AA548" i="13"/>
  <c r="AA385" i="13"/>
  <c r="AF197" i="13"/>
  <c r="AF394" i="13"/>
  <c r="V582" i="13"/>
  <c r="V524" i="13"/>
  <c r="AF597" i="13"/>
  <c r="AA117" i="13"/>
  <c r="AA200" i="13"/>
  <c r="AF527" i="13"/>
  <c r="AA114" i="13"/>
  <c r="V248" i="13"/>
  <c r="V116" i="13"/>
  <c r="V170" i="13"/>
  <c r="V246" i="13"/>
  <c r="AF403" i="13"/>
  <c r="V208" i="13"/>
  <c r="V258" i="13"/>
  <c r="AA292" i="13"/>
  <c r="V200" i="13"/>
  <c r="AF531" i="13"/>
  <c r="AF131" i="13"/>
  <c r="AF598" i="13"/>
  <c r="V564" i="13"/>
  <c r="V168" i="13"/>
  <c r="AF577" i="13"/>
  <c r="V464" i="13"/>
  <c r="V294" i="13"/>
  <c r="AF566" i="13"/>
  <c r="AA182" i="13"/>
  <c r="AF312" i="13"/>
  <c r="V308" i="13"/>
  <c r="AA52" i="13"/>
  <c r="V74" i="13"/>
  <c r="AF332" i="13"/>
  <c r="V52" i="13"/>
  <c r="V332" i="13"/>
  <c r="AF231" i="13"/>
  <c r="V312" i="13"/>
  <c r="AF511" i="13"/>
  <c r="AF84" i="13"/>
  <c r="AF245" i="13"/>
  <c r="V580" i="13"/>
  <c r="V412" i="13"/>
  <c r="AF593" i="13"/>
  <c r="AA287" i="13"/>
  <c r="V596" i="13"/>
  <c r="AA409" i="13"/>
  <c r="V472" i="13"/>
  <c r="AF189" i="13"/>
  <c r="AF128" i="13"/>
  <c r="AA42" i="13"/>
  <c r="V590" i="13"/>
  <c r="AA375" i="13"/>
  <c r="AA421" i="13"/>
  <c r="V393" i="13"/>
  <c r="AA550" i="13"/>
  <c r="AA542" i="13"/>
  <c r="AA32" i="13"/>
  <c r="V118" i="13"/>
  <c r="AA441" i="13"/>
  <c r="AF376" i="13"/>
  <c r="V588" i="13"/>
  <c r="AA404" i="13"/>
  <c r="AF596" i="13"/>
  <c r="AA324" i="13"/>
  <c r="AA90" i="13"/>
  <c r="V76" i="13"/>
  <c r="V211" i="13"/>
  <c r="V213" i="13"/>
  <c r="V333" i="13"/>
  <c r="AA21" i="13"/>
  <c r="AF115" i="13"/>
  <c r="AF256" i="13"/>
  <c r="AA108" i="13"/>
  <c r="V152" i="13"/>
  <c r="AF619" i="13"/>
  <c r="V271" i="13"/>
  <c r="AA477" i="13"/>
  <c r="AF198" i="13"/>
  <c r="AA183" i="13"/>
  <c r="AA422" i="13"/>
  <c r="V225" i="13"/>
  <c r="AA536" i="13"/>
  <c r="V613" i="13"/>
  <c r="AA534" i="13"/>
  <c r="V535" i="13"/>
  <c r="AF261" i="13"/>
  <c r="AF425" i="13"/>
  <c r="AA437" i="13"/>
  <c r="V573" i="13"/>
  <c r="AF95" i="13"/>
  <c r="AF166" i="13"/>
  <c r="V184" i="13"/>
  <c r="AA556" i="13"/>
  <c r="AF235" i="13"/>
  <c r="AF463" i="13"/>
  <c r="AF229" i="13"/>
  <c r="V110" i="13"/>
  <c r="V506" i="13"/>
  <c r="V306" i="13"/>
  <c r="AF301" i="13"/>
  <c r="AA249" i="13"/>
  <c r="V461" i="13"/>
  <c r="V256" i="13"/>
  <c r="AF42" i="13"/>
  <c r="AA165" i="13"/>
  <c r="AF380" i="13"/>
  <c r="AA122" i="13"/>
  <c r="V209" i="13"/>
  <c r="AA135" i="13"/>
  <c r="AF57" i="13"/>
  <c r="AF594" i="13"/>
  <c r="AA66" i="13"/>
  <c r="V220" i="13"/>
  <c r="V322" i="13"/>
  <c r="AA48" i="13"/>
  <c r="AA177" i="13"/>
  <c r="AF469" i="13"/>
  <c r="AF426" i="13"/>
  <c r="AF473" i="13"/>
  <c r="AA530" i="13"/>
  <c r="V538" i="13"/>
  <c r="AF180" i="13"/>
  <c r="V302" i="13"/>
  <c r="AF129" i="13"/>
  <c r="V173" i="13"/>
  <c r="V207" i="13"/>
  <c r="V501" i="13"/>
  <c r="V352" i="13"/>
  <c r="AA457" i="13"/>
  <c r="AA467" i="13"/>
  <c r="AF119" i="13"/>
  <c r="AA279" i="13"/>
  <c r="V493" i="13"/>
  <c r="AA462" i="13"/>
  <c r="AA533" i="13"/>
  <c r="AA400" i="13"/>
  <c r="AF121" i="13"/>
  <c r="AF310" i="13"/>
  <c r="AF481" i="13"/>
  <c r="AF63" i="13"/>
  <c r="AA503" i="13"/>
  <c r="AF207" i="13"/>
  <c r="AA174" i="13"/>
  <c r="V320" i="13"/>
  <c r="AF390" i="13"/>
  <c r="V505" i="13"/>
  <c r="AF286" i="13"/>
  <c r="AA428" i="13"/>
  <c r="AF436" i="13"/>
  <c r="AF543" i="13"/>
  <c r="V525" i="13"/>
  <c r="AF515" i="13"/>
  <c r="AF605" i="13"/>
  <c r="AA162" i="13"/>
  <c r="AA490" i="13"/>
  <c r="V599" i="13"/>
  <c r="AF607" i="13"/>
  <c r="AF557" i="13"/>
  <c r="AF123" i="13"/>
  <c r="AF280" i="13"/>
  <c r="AF50" i="13"/>
  <c r="AF339" i="13"/>
  <c r="AF509" i="13"/>
  <c r="AF329" i="13"/>
  <c r="AF356" i="13"/>
  <c r="V556" i="13"/>
  <c r="V468" i="13"/>
  <c r="AA558" i="13"/>
  <c r="AF444" i="13"/>
  <c r="AA458" i="13"/>
  <c r="V317" i="13"/>
  <c r="AF35" i="13"/>
  <c r="AA247" i="13"/>
  <c r="AA125" i="13"/>
  <c r="AF251" i="13"/>
  <c r="V214" i="13"/>
  <c r="AF185" i="13"/>
  <c r="AA99" i="13"/>
  <c r="AA559" i="13"/>
  <c r="AF215" i="13"/>
  <c r="AF158" i="13"/>
  <c r="V83" i="13"/>
  <c r="AA220" i="13"/>
  <c r="V615" i="13"/>
  <c r="AF345" i="13"/>
  <c r="V163" i="13"/>
  <c r="AF362" i="13"/>
  <c r="V161" i="13"/>
  <c r="V459" i="13"/>
  <c r="AA46" i="13"/>
  <c r="AA178" i="13"/>
  <c r="AF592" i="13"/>
  <c r="AA370" i="13"/>
  <c r="V205" i="13"/>
  <c r="AF300" i="13"/>
  <c r="V618" i="13"/>
  <c r="AF72" i="13"/>
  <c r="AA586" i="13"/>
  <c r="AA136" i="13"/>
  <c r="AA545" i="13"/>
  <c r="AF439" i="13"/>
  <c r="AF106" i="13"/>
  <c r="V196" i="13"/>
  <c r="V454" i="13"/>
  <c r="V510" i="13"/>
  <c r="AA205" i="13"/>
  <c r="V537" i="13"/>
  <c r="AA65" i="13"/>
  <c r="AA72" i="13"/>
  <c r="AA274" i="13"/>
  <c r="V275" i="13"/>
  <c r="V440" i="13"/>
  <c r="V381" i="13"/>
  <c r="AA159" i="13"/>
  <c r="V606" i="13"/>
  <c r="AA383" i="13"/>
  <c r="AF328" i="13"/>
  <c r="AA147" i="13"/>
  <c r="AA51" i="13"/>
  <c r="V328" i="13"/>
  <c r="V334" i="13"/>
  <c r="AF389" i="13"/>
  <c r="AF492" i="13"/>
  <c r="AF147" i="13"/>
  <c r="V51" i="13"/>
  <c r="AF289" i="13"/>
  <c r="AF357" i="13"/>
  <c r="AA340" i="13"/>
  <c r="AA565" i="13"/>
  <c r="AA282" i="13"/>
  <c r="V223" i="13"/>
  <c r="AA158" i="13"/>
  <c r="AA132" i="13"/>
  <c r="AA191" i="13"/>
  <c r="AA316" i="13"/>
  <c r="V285" i="13"/>
  <c r="V87" i="13"/>
  <c r="V323" i="13"/>
  <c r="V222" i="13"/>
  <c r="V67" i="13"/>
  <c r="AA81" i="13"/>
  <c r="AA502" i="13"/>
  <c r="AF563" i="13"/>
  <c r="V549" i="13"/>
  <c r="V571" i="13"/>
  <c r="AA326" i="13"/>
  <c r="V206" i="13"/>
  <c r="AA591" i="13"/>
  <c r="AA563" i="13"/>
  <c r="V456" i="13"/>
  <c r="AA446" i="13"/>
  <c r="AA239" i="13"/>
  <c r="AA570" i="13"/>
  <c r="AA529" i="13"/>
  <c r="V24" i="13"/>
  <c r="V181" i="13"/>
  <c r="AF81" i="13"/>
  <c r="AF521" i="13"/>
  <c r="V504" i="13"/>
  <c r="AA153" i="13"/>
  <c r="AF330" i="13"/>
  <c r="V92" i="13"/>
  <c r="V203" i="13"/>
  <c r="AF28" i="13"/>
  <c r="V37" i="13"/>
  <c r="V176" i="13"/>
  <c r="V283" i="13"/>
  <c r="AF346" i="13"/>
  <c r="V433" i="13"/>
  <c r="AA36" i="13"/>
  <c r="AA120" i="13"/>
  <c r="AA450" i="13"/>
  <c r="AA612" i="13"/>
  <c r="AF179" i="13"/>
  <c r="V78" i="13"/>
  <c r="V257" i="13"/>
  <c r="AA24" i="13"/>
  <c r="AF154" i="13"/>
  <c r="V379" i="13"/>
  <c r="V612" i="13"/>
  <c r="AF500" i="13"/>
  <c r="V219" i="13"/>
  <c r="AF224" i="13"/>
  <c r="V293" i="13"/>
  <c r="V236" i="13"/>
  <c r="AF347" i="13"/>
  <c r="AA273" i="13"/>
  <c r="V465" i="13"/>
  <c r="AA255" i="13"/>
  <c r="V105" i="13"/>
  <c r="AA415" i="13"/>
  <c r="AA379" i="13"/>
  <c r="V512" i="13"/>
  <c r="AA288" i="13"/>
  <c r="AA318" i="13"/>
  <c r="AA413" i="13"/>
  <c r="V589" i="13"/>
  <c r="V62" i="13"/>
  <c r="V260" i="13"/>
  <c r="AF250" i="13"/>
  <c r="V495" i="13"/>
  <c r="V80" i="13"/>
  <c r="AA169" i="13"/>
  <c r="V575" i="13"/>
  <c r="AF478" i="13"/>
  <c r="AF20" i="13"/>
  <c r="V240" i="13"/>
  <c r="AF172" i="13"/>
  <c r="AA581" i="13"/>
  <c r="AA482" i="13"/>
  <c r="AA608" i="13"/>
  <c r="AF474" i="13"/>
  <c r="AA60" i="13"/>
  <c r="AA497" i="13"/>
  <c r="AF431" i="13"/>
  <c r="AA585" i="13"/>
  <c r="V190" i="13"/>
  <c r="V438" i="13"/>
  <c r="V61" i="13"/>
  <c r="V435" i="13"/>
  <c r="AA190" i="13"/>
  <c r="V546" i="13"/>
  <c r="AF221" i="13"/>
  <c r="AF603" i="13"/>
  <c r="AA579" i="13"/>
  <c r="V71" i="13"/>
  <c r="AA237" i="13"/>
  <c r="AF252" i="13"/>
  <c r="V237" i="13"/>
  <c r="V432" i="13"/>
  <c r="V452" i="13"/>
  <c r="AF432" i="13"/>
  <c r="AA144" i="13"/>
  <c r="AF117" i="13"/>
  <c r="AF133" i="13"/>
  <c r="AF350" i="13"/>
  <c r="AA475" i="13"/>
  <c r="V75" i="13"/>
  <c r="AA197" i="13"/>
  <c r="V548" i="13"/>
  <c r="V455" i="13"/>
  <c r="AF406" i="13"/>
  <c r="V385" i="13"/>
  <c r="AA259" i="13"/>
  <c r="AF265" i="13"/>
  <c r="AF186" i="13"/>
  <c r="AF69" i="13"/>
  <c r="AA212" i="13"/>
  <c r="AF102" i="13"/>
  <c r="V160" i="13"/>
  <c r="V130" i="13"/>
  <c r="AF228" i="13"/>
  <c r="V117" i="13"/>
  <c r="AA394" i="13"/>
  <c r="AA527" i="13"/>
  <c r="AF114" i="13"/>
  <c r="V265" i="13"/>
  <c r="AF242" i="13"/>
  <c r="AA511" i="13"/>
  <c r="AF484" i="13"/>
  <c r="V430" i="13"/>
  <c r="AA246" i="13"/>
  <c r="AA208" i="13"/>
  <c r="AF292" i="13"/>
  <c r="AF200" i="13"/>
  <c r="AA531" i="13"/>
  <c r="AA576" i="13"/>
  <c r="AF314" i="13"/>
  <c r="AA156" i="13"/>
  <c r="V396" i="13"/>
  <c r="AF168" i="13"/>
  <c r="V407" i="13"/>
  <c r="AF268" i="13"/>
  <c r="AA294" i="13"/>
  <c r="V231" i="13"/>
  <c r="V182" i="13"/>
  <c r="AF453" i="13"/>
  <c r="AA312" i="13"/>
  <c r="AA564" i="13"/>
  <c r="AF464" i="13"/>
  <c r="AF182" i="13"/>
  <c r="AF308" i="13"/>
  <c r="AF246" i="13"/>
  <c r="AA202" i="13"/>
  <c r="V84" i="13"/>
  <c r="V378" i="13"/>
  <c r="AF218" i="13"/>
  <c r="V134" i="13"/>
  <c r="AA57" i="13"/>
  <c r="AA76" i="13"/>
  <c r="V409" i="13"/>
  <c r="AA472" i="13"/>
  <c r="AA171" i="13"/>
  <c r="AA128" i="13"/>
  <c r="AA425" i="13"/>
  <c r="V30" i="13"/>
  <c r="AF393" i="13"/>
  <c r="V550" i="13"/>
  <c r="V542" i="13"/>
  <c r="AA56" i="13"/>
  <c r="AA118" i="13"/>
  <c r="AA369" i="13"/>
  <c r="V376" i="13"/>
  <c r="AA427" i="13"/>
  <c r="AF404" i="13"/>
  <c r="V601" i="13"/>
  <c r="AF217" i="13"/>
  <c r="V324" i="13"/>
  <c r="V90" i="13"/>
  <c r="V85" i="13"/>
  <c r="V245" i="13"/>
  <c r="AA193" i="13"/>
  <c r="V335" i="13"/>
  <c r="V520" i="13"/>
  <c r="AA470" i="13"/>
  <c r="V115" i="13"/>
  <c r="AA315" i="13"/>
  <c r="AF108" i="13"/>
  <c r="AF152" i="13"/>
  <c r="AF271" i="13"/>
  <c r="AF32" i="13"/>
  <c r="V477" i="13"/>
  <c r="AF489" i="13"/>
  <c r="AA198" i="13"/>
  <c r="V23" i="13"/>
  <c r="AA447" i="13"/>
  <c r="AF610" i="13"/>
  <c r="V183" i="13"/>
  <c r="V127" i="13"/>
  <c r="AF499" i="13"/>
  <c r="AA225" i="13"/>
  <c r="V388" i="13"/>
  <c r="AF613" i="13"/>
  <c r="AA261" i="13"/>
  <c r="V572" i="13"/>
  <c r="AA95" i="13"/>
  <c r="AF184" i="13"/>
  <c r="AA233" i="13"/>
  <c r="AA365" i="13"/>
  <c r="AA301" i="13"/>
  <c r="V249" i="13"/>
  <c r="AA266" i="13"/>
  <c r="AF574" i="13"/>
  <c r="AF461" i="13"/>
  <c r="AA399" i="13"/>
  <c r="AA256" i="13"/>
  <c r="AF377" i="13"/>
  <c r="AA380" i="13"/>
  <c r="AF122" i="13"/>
  <c r="AF209" i="13"/>
  <c r="V135" i="13"/>
  <c r="AF419" i="13"/>
  <c r="AA94" i="13"/>
  <c r="AF194" i="13"/>
  <c r="AA594" i="13"/>
  <c r="V66" i="13"/>
  <c r="V230" i="13"/>
  <c r="AF48" i="13"/>
  <c r="V177" i="13"/>
  <c r="V233" i="13"/>
  <c r="AA103" i="13"/>
  <c r="V72" i="13"/>
  <c r="AF386" i="13"/>
  <c r="V541" i="13"/>
  <c r="AA473" i="13"/>
  <c r="V530" i="13"/>
  <c r="AA538" i="13"/>
  <c r="AA325" i="13"/>
  <c r="AF477" i="13"/>
  <c r="V278" i="13"/>
  <c r="V371" i="13"/>
  <c r="AF449" i="13"/>
  <c r="AF501" i="13"/>
  <c r="AA602" i="13"/>
  <c r="V287" i="13"/>
  <c r="V457" i="13"/>
  <c r="V467" i="13"/>
  <c r="V279" i="13"/>
  <c r="AF493" i="13"/>
  <c r="V199" i="13"/>
  <c r="AF140" i="13"/>
  <c r="AA300" i="13"/>
  <c r="V533" i="13"/>
  <c r="AF210" i="13"/>
  <c r="AA481" i="13"/>
  <c r="AF138" i="13"/>
  <c r="AF503" i="13"/>
  <c r="AF418" i="13"/>
  <c r="AF602" i="13"/>
  <c r="AF54" i="13"/>
  <c r="AF505" i="13"/>
  <c r="AA286" i="13"/>
  <c r="V428" i="13"/>
  <c r="AA276" i="13"/>
  <c r="V543" i="13"/>
  <c r="AA515" i="13"/>
  <c r="AF424" i="13"/>
  <c r="AF336" i="13"/>
  <c r="AF562" i="13"/>
  <c r="AF537" i="13"/>
  <c r="AF374" i="13"/>
  <c r="AF344" i="13"/>
  <c r="AA215" i="13"/>
  <c r="V238" i="13"/>
  <c r="V568" i="13"/>
  <c r="V532" i="13"/>
  <c r="AA468" i="13"/>
  <c r="V232" i="13"/>
  <c r="V605" i="13"/>
  <c r="AA426" i="13"/>
  <c r="AF423" i="13"/>
  <c r="AF157" i="13"/>
  <c r="V29" i="13"/>
  <c r="V162" i="13"/>
  <c r="AF400" i="13"/>
  <c r="AA317" i="13"/>
  <c r="AF490" i="13"/>
  <c r="V125" i="13"/>
  <c r="AA251" i="13"/>
  <c r="AA185" i="13"/>
  <c r="AF99" i="13"/>
  <c r="AA319" i="13"/>
  <c r="AF191" i="13"/>
  <c r="V39" i="13"/>
  <c r="V300" i="13"/>
  <c r="AF164" i="13"/>
  <c r="V479" i="13"/>
  <c r="AF471" i="13"/>
  <c r="V178" i="13"/>
  <c r="V487" i="13"/>
  <c r="V370" i="13"/>
  <c r="AF73" i="13"/>
  <c r="AA374" i="13"/>
  <c r="V586" i="13"/>
  <c r="V136" i="13"/>
  <c r="AA106" i="13"/>
  <c r="V353" i="13"/>
  <c r="AF552" i="13"/>
  <c r="AF491" i="13"/>
  <c r="AF305" i="13"/>
  <c r="AF205" i="13"/>
  <c r="AA537" i="13"/>
  <c r="V348" i="13"/>
  <c r="V439" i="13"/>
  <c r="V569" i="13"/>
  <c r="AF381" i="13"/>
  <c r="AF159" i="13"/>
  <c r="AF560" i="13"/>
  <c r="V383" i="13"/>
  <c r="AF611" i="13"/>
  <c r="V73" i="13"/>
  <c r="AF334" i="13"/>
  <c r="AF529" i="13"/>
  <c r="AF31" i="13"/>
  <c r="AF112" i="13"/>
  <c r="AF167" i="13"/>
  <c r="AF155" i="13"/>
  <c r="AF366" i="13"/>
  <c r="AF327" i="13"/>
  <c r="V408" i="13"/>
  <c r="AA595" i="13"/>
  <c r="V584" i="13"/>
  <c r="AA289" i="13"/>
  <c r="V587" i="13"/>
  <c r="AA507" i="13"/>
  <c r="AA146" i="13"/>
  <c r="AF195" i="13"/>
  <c r="V611" i="13"/>
  <c r="V132" i="13"/>
  <c r="AA73" i="13"/>
  <c r="V191" i="13"/>
  <c r="V81" i="13"/>
  <c r="AA64" i="13"/>
  <c r="AF360" i="13"/>
  <c r="AF59" i="13"/>
  <c r="V86" i="13"/>
  <c r="V64" i="13"/>
  <c r="AF68" i="13"/>
  <c r="V36" i="13"/>
  <c r="AF414" i="13"/>
  <c r="V22" i="13"/>
  <c r="AF456" i="13"/>
  <c r="V446" i="13"/>
  <c r="V239" i="13"/>
  <c r="AA360" i="13"/>
  <c r="V570" i="13"/>
  <c r="V529" i="13"/>
  <c r="AA181" i="13"/>
  <c r="V149" i="13"/>
  <c r="AF270" i="13"/>
  <c r="V150" i="13"/>
  <c r="AF528" i="13"/>
  <c r="AF269" i="13"/>
  <c r="V204" i="13"/>
  <c r="AF141" i="13"/>
  <c r="AF504" i="13"/>
  <c r="AA330" i="13"/>
  <c r="AF203" i="13"/>
  <c r="AF236" i="13"/>
  <c r="V413" i="13"/>
  <c r="AF523" i="13"/>
  <c r="AF37" i="13"/>
  <c r="AA392" i="13"/>
  <c r="AA401" i="13"/>
  <c r="AF176" i="13"/>
  <c r="AF27" i="13"/>
  <c r="AF97" i="13"/>
  <c r="AA346" i="13"/>
  <c r="AF70" i="13"/>
  <c r="V120" i="13"/>
  <c r="V450" i="13"/>
  <c r="V354" i="13"/>
  <c r="V82" i="13"/>
  <c r="V460" i="13"/>
  <c r="V91" i="13"/>
  <c r="AA78" i="13"/>
  <c r="AF429" i="13"/>
  <c r="AF257" i="13"/>
  <c r="AF24" i="13"/>
  <c r="AF450" i="13"/>
  <c r="V154" i="13"/>
  <c r="AF337" i="13"/>
  <c r="AF53" i="13"/>
  <c r="AF368" i="13"/>
  <c r="AF609" i="13"/>
  <c r="AA494" i="13"/>
  <c r="AF498" i="13"/>
  <c r="AF293" i="13"/>
  <c r="AF273" i="13"/>
  <c r="AF255" i="13"/>
  <c r="AF612" i="13"/>
  <c r="AA172" i="13"/>
  <c r="V288" i="13"/>
  <c r="AF413" i="13"/>
  <c r="AF264" i="13"/>
  <c r="AA355" i="13"/>
  <c r="AA516" i="13"/>
  <c r="AF260" i="13"/>
  <c r="AF465" i="13"/>
  <c r="AF49" i="13"/>
  <c r="AF495" i="13"/>
  <c r="AF519" i="13"/>
  <c r="AF80" i="13"/>
  <c r="V169" i="13"/>
  <c r="AF476" i="13"/>
  <c r="AF216" i="13"/>
  <c r="AA578" i="13"/>
  <c r="AF488" i="13"/>
  <c r="AA478" i="13"/>
  <c r="AA20" i="13"/>
  <c r="AA240" i="13"/>
  <c r="AA216" i="13"/>
  <c r="AF578" i="13"/>
  <c r="AF583" i="13"/>
  <c r="V482" i="13"/>
  <c r="AA476" i="13"/>
  <c r="AA474" i="13"/>
  <c r="V60" i="13"/>
  <c r="AF296" i="13"/>
  <c r="AA431" i="13"/>
  <c r="AA311" i="13"/>
  <c r="V476" i="13"/>
  <c r="AF190" i="13"/>
  <c r="AA546" i="13"/>
  <c r="AF438" i="13"/>
  <c r="V579" i="13"/>
  <c r="AF237" i="13"/>
  <c r="AA432" i="13"/>
  <c r="V143" i="13"/>
  <c r="AF145" i="13"/>
  <c r="AA420" i="13"/>
  <c r="AF452" i="13"/>
  <c r="V77" i="13"/>
  <c r="V144" i="13"/>
  <c r="AA130" i="13"/>
  <c r="AA133" i="13"/>
  <c r="AF331" i="13"/>
  <c r="V475" i="13"/>
  <c r="V102" i="13"/>
  <c r="V197" i="13"/>
  <c r="AF111" i="13"/>
  <c r="AF524" i="13"/>
  <c r="AA455" i="13"/>
  <c r="AA483" i="13"/>
  <c r="V259" i="13"/>
  <c r="V597" i="13"/>
  <c r="V212" i="13"/>
  <c r="AF38" i="13"/>
  <c r="AA88" i="13"/>
  <c r="V111" i="13"/>
  <c r="V394" i="13"/>
  <c r="AF130" i="13"/>
  <c r="AF582" i="13"/>
  <c r="AA265" i="13"/>
  <c r="AA102" i="13"/>
  <c r="AA248" i="13"/>
  <c r="AA484" i="13"/>
  <c r="AF170" i="13"/>
  <c r="AF430" i="13"/>
  <c r="AA75" i="13"/>
  <c r="AF291" i="13"/>
  <c r="AF202" i="13"/>
  <c r="V55" i="13"/>
  <c r="V616" i="13"/>
  <c r="AF258" i="13"/>
  <c r="V202" i="13"/>
  <c r="AF116" i="13"/>
  <c r="V531" i="13"/>
  <c r="V576" i="13"/>
  <c r="AA314" i="13"/>
  <c r="V156" i="13"/>
  <c r="AF396" i="13"/>
  <c r="AA168" i="13"/>
  <c r="AF407" i="13"/>
  <c r="AA453" i="13"/>
  <c r="AF188" i="13"/>
  <c r="AA396" i="13"/>
  <c r="V303" i="13"/>
  <c r="AF52" i="13"/>
  <c r="V453" i="13"/>
  <c r="AA308" i="13"/>
  <c r="V314" i="13"/>
  <c r="AA577" i="13"/>
  <c r="AA566" i="13"/>
  <c r="AF443" i="13"/>
  <c r="AF156" i="13"/>
  <c r="AA464" i="13"/>
  <c r="AA231" i="13"/>
  <c r="V137" i="13"/>
  <c r="AA332" i="13"/>
  <c r="Z182" i="13"/>
  <c r="U182" i="13"/>
  <c r="AE312" i="13"/>
  <c r="U312" i="13"/>
  <c r="Z564" i="13"/>
  <c r="Z52" i="13"/>
  <c r="AE453" i="13"/>
  <c r="AE396" i="13"/>
  <c r="U464" i="13"/>
  <c r="U52" i="13"/>
  <c r="Z453" i="13"/>
  <c r="Z464" i="13"/>
  <c r="U314" i="13"/>
  <c r="U564" i="13"/>
  <c r="Z156" i="13"/>
  <c r="U294" i="13"/>
  <c r="U156" i="13"/>
  <c r="AE168" i="13"/>
  <c r="Z308" i="13"/>
  <c r="AE531" i="13"/>
  <c r="U531" i="13"/>
  <c r="Z258" i="13"/>
  <c r="Z200" i="13"/>
  <c r="AE314" i="13"/>
  <c r="Z531" i="13"/>
  <c r="AE258" i="13"/>
  <c r="Z576" i="13"/>
  <c r="AE200" i="13"/>
  <c r="AE102" i="13"/>
  <c r="U576" i="13"/>
  <c r="Z248" i="13"/>
  <c r="Z394" i="13"/>
  <c r="AE170" i="13"/>
  <c r="U117" i="13"/>
  <c r="U131" i="13"/>
  <c r="Z102" i="13"/>
  <c r="Z117" i="13"/>
  <c r="U170" i="13"/>
  <c r="AE93" i="13"/>
  <c r="Z350" i="13"/>
  <c r="U197" i="13"/>
  <c r="U397" i="13"/>
  <c r="U603" i="13"/>
  <c r="Z432" i="13"/>
  <c r="Z197" i="13"/>
  <c r="AE597" i="13"/>
  <c r="U597" i="13"/>
  <c r="Z385" i="13"/>
  <c r="AE350" i="13"/>
  <c r="AE432" i="13"/>
  <c r="U483" i="13"/>
  <c r="AE452" i="13"/>
  <c r="Z579" i="13"/>
  <c r="U420" i="13"/>
  <c r="U585" i="13"/>
  <c r="Z397" i="13"/>
  <c r="AE69" i="13"/>
  <c r="Z603" i="13"/>
  <c r="AE71" i="13"/>
  <c r="U71" i="13"/>
  <c r="Z420" i="13"/>
  <c r="U69" i="13"/>
  <c r="U160" i="13"/>
  <c r="U579" i="13"/>
  <c r="Z93" i="13"/>
  <c r="Z71" i="13"/>
  <c r="U77" i="13"/>
  <c r="Z585" i="13"/>
  <c r="U438" i="13"/>
  <c r="U482" i="13"/>
  <c r="Z311" i="13"/>
  <c r="AE60" i="13"/>
  <c r="U60" i="13"/>
  <c r="Z474" i="13"/>
  <c r="Z482" i="13"/>
  <c r="U497" i="13"/>
  <c r="Z293" i="13"/>
  <c r="U293" i="13"/>
  <c r="AE431" i="13"/>
  <c r="Z438" i="13"/>
  <c r="Z497" i="13"/>
  <c r="Z60" i="13"/>
  <c r="AE474" i="13"/>
  <c r="AE608" i="13"/>
  <c r="AE583" i="13"/>
  <c r="U578" i="13"/>
  <c r="AE519" i="13"/>
  <c r="U465" i="13"/>
  <c r="AE498" i="13"/>
  <c r="U62" i="13"/>
  <c r="AE478" i="13"/>
  <c r="Z255" i="13"/>
  <c r="AE495" i="13"/>
  <c r="Z465" i="13"/>
  <c r="U546" i="13"/>
  <c r="AE80" i="13"/>
  <c r="Z578" i="13"/>
  <c r="AE255" i="13"/>
  <c r="AE512" i="13"/>
  <c r="AE516" i="13"/>
  <c r="Z512" i="13"/>
  <c r="Z347" i="13"/>
  <c r="U379" i="13"/>
  <c r="AE288" i="13"/>
  <c r="AE617" i="13"/>
  <c r="Z154" i="13"/>
  <c r="Z49" i="13"/>
  <c r="Z219" i="13"/>
  <c r="U347" i="13"/>
  <c r="AE488" i="13"/>
  <c r="U488" i="13"/>
  <c r="U236" i="13"/>
  <c r="Z260" i="13"/>
  <c r="Z355" i="13"/>
  <c r="U219" i="13"/>
  <c r="U61" i="13"/>
  <c r="U478" i="13"/>
  <c r="U500" i="13"/>
  <c r="Z290" i="13"/>
  <c r="AE318" i="13"/>
  <c r="Z236" i="13"/>
  <c r="U288" i="13"/>
  <c r="U260" i="13"/>
  <c r="U355" i="13"/>
  <c r="AE589" i="13"/>
  <c r="AE290" i="13"/>
  <c r="AE346" i="13"/>
  <c r="U346" i="13"/>
  <c r="Z97" i="13"/>
  <c r="U450" i="13"/>
  <c r="Z283" i="13"/>
  <c r="U120" i="13"/>
  <c r="Z239" i="13"/>
  <c r="U146" i="13"/>
  <c r="AE27" i="13"/>
  <c r="U27" i="13"/>
  <c r="AE92" i="13"/>
  <c r="U92" i="13"/>
  <c r="Z269" i="13"/>
  <c r="U401" i="13"/>
  <c r="Z571" i="13"/>
  <c r="Z36" i="13"/>
  <c r="U494" i="13"/>
  <c r="Z346" i="13"/>
  <c r="AE97" i="13"/>
  <c r="Z450" i="13"/>
  <c r="AE283" i="13"/>
  <c r="AE176" i="13"/>
  <c r="Z120" i="13"/>
  <c r="AE330" i="13"/>
  <c r="U330" i="13"/>
  <c r="AE523" i="13"/>
  <c r="AE612" i="13"/>
  <c r="U154" i="13"/>
  <c r="Z92" i="13"/>
  <c r="AE269" i="13"/>
  <c r="Z401" i="13"/>
  <c r="AE571" i="13"/>
  <c r="U239" i="13"/>
  <c r="AE22" i="13"/>
  <c r="Z22" i="13"/>
  <c r="U547" i="13"/>
  <c r="AE504" i="13"/>
  <c r="Z456" i="13"/>
  <c r="AE591" i="13"/>
  <c r="Z389" i="13"/>
  <c r="U59" i="13"/>
  <c r="AE507" i="13"/>
  <c r="U360" i="13"/>
  <c r="U323" i="13"/>
  <c r="U334" i="13"/>
  <c r="AE285" i="13"/>
  <c r="Z549" i="13"/>
  <c r="U456" i="13"/>
  <c r="Z148" i="13"/>
  <c r="U204" i="13"/>
  <c r="Z59" i="13"/>
  <c r="Z360" i="13"/>
  <c r="AE446" i="13"/>
  <c r="Z146" i="13"/>
  <c r="AE64" i="13"/>
  <c r="Z151" i="13"/>
  <c r="Z191" i="13"/>
  <c r="Z446" i="13"/>
  <c r="AE148" i="13"/>
  <c r="U389" i="13"/>
  <c r="AE570" i="13"/>
  <c r="U149" i="13"/>
  <c r="AE67" i="13"/>
  <c r="AE151" i="13"/>
  <c r="U67" i="13"/>
  <c r="Z454" i="13"/>
  <c r="U357" i="13"/>
  <c r="AE584" i="13"/>
  <c r="U584" i="13"/>
  <c r="Z73" i="13"/>
  <c r="AE398" i="13"/>
  <c r="U398" i="13"/>
  <c r="Z340" i="13"/>
  <c r="AE158" i="13"/>
  <c r="Z158" i="13"/>
  <c r="Z334" i="13"/>
  <c r="U98" i="13"/>
  <c r="U326" i="13"/>
  <c r="U26" i="13"/>
  <c r="Z323" i="13"/>
  <c r="Z64" i="13"/>
  <c r="AE86" i="13"/>
  <c r="AE417" i="13"/>
  <c r="Z587" i="13"/>
  <c r="U191" i="13"/>
  <c r="Z398" i="13"/>
  <c r="AE604" i="13"/>
  <c r="U604" i="13"/>
  <c r="AE340" i="13"/>
  <c r="AE492" i="13"/>
  <c r="Z383" i="13"/>
  <c r="U383" i="13"/>
  <c r="AE370" i="13"/>
  <c r="Z370" i="13"/>
  <c r="U370" i="13"/>
  <c r="AE560" i="13"/>
  <c r="Z560" i="13"/>
  <c r="AE552" i="13"/>
  <c r="U552" i="13"/>
  <c r="AE178" i="13"/>
  <c r="U178" i="13"/>
  <c r="Z599" i="13"/>
  <c r="U382" i="13"/>
  <c r="Z249" i="13"/>
  <c r="U272" i="13"/>
  <c r="Z440" i="13"/>
  <c r="AE473" i="13"/>
  <c r="Z125" i="13"/>
  <c r="AE490" i="13"/>
  <c r="Z386" i="13"/>
  <c r="AE479" i="13"/>
  <c r="Z229" i="13"/>
  <c r="U344" i="13"/>
  <c r="AE400" i="13"/>
  <c r="U374" i="13"/>
  <c r="U72" i="13"/>
  <c r="U618" i="13"/>
  <c r="AE533" i="13"/>
  <c r="Z395" i="13"/>
  <c r="U395" i="13"/>
  <c r="Z48" i="13"/>
  <c r="U48" i="13"/>
  <c r="Z543" i="13"/>
  <c r="Z376" i="13"/>
  <c r="U457" i="13"/>
  <c r="U152" i="13"/>
  <c r="U501" i="13"/>
  <c r="Z96" i="13"/>
  <c r="AE196" i="13"/>
  <c r="AE353" i="13"/>
  <c r="Z298" i="13"/>
  <c r="AE471" i="13"/>
  <c r="U471" i="13"/>
  <c r="AE185" i="13"/>
  <c r="U185" i="13"/>
  <c r="Z301" i="13"/>
  <c r="U459" i="13"/>
  <c r="Z530" i="13"/>
  <c r="U161" i="13"/>
  <c r="AE106" i="13"/>
  <c r="AE136" i="13"/>
  <c r="AE386" i="13"/>
  <c r="AE317" i="13"/>
  <c r="Z344" i="13"/>
  <c r="Z374" i="13"/>
  <c r="Z72" i="13"/>
  <c r="Z162" i="13"/>
  <c r="AE29" i="13"/>
  <c r="Z618" i="13"/>
  <c r="U157" i="13"/>
  <c r="U463" i="13"/>
  <c r="AE537" i="13"/>
  <c r="Z537" i="13"/>
  <c r="Z178" i="13"/>
  <c r="AE599" i="13"/>
  <c r="Z382" i="13"/>
  <c r="AE249" i="13"/>
  <c r="AE46" i="13"/>
  <c r="Z272" i="13"/>
  <c r="AE214" i="13"/>
  <c r="U214" i="13"/>
  <c r="AE440" i="13"/>
  <c r="U440" i="13"/>
  <c r="Z473" i="13"/>
  <c r="U125" i="13"/>
  <c r="U101" i="13"/>
  <c r="U310" i="13"/>
  <c r="AE162" i="13"/>
  <c r="AE562" i="13"/>
  <c r="Z562" i="13"/>
  <c r="AE445" i="13"/>
  <c r="Z445" i="13"/>
  <c r="AE539" i="13"/>
  <c r="Z539" i="13"/>
  <c r="AE359" i="13"/>
  <c r="Z359" i="13"/>
  <c r="U96" i="13"/>
  <c r="Z196" i="13"/>
  <c r="U298" i="13"/>
  <c r="Z185" i="13"/>
  <c r="AE301" i="13"/>
  <c r="Z459" i="13"/>
  <c r="AE530" i="13"/>
  <c r="AE251" i="13"/>
  <c r="Z161" i="13"/>
  <c r="Z490" i="13"/>
  <c r="Z310" i="13"/>
  <c r="U229" i="13"/>
  <c r="U543" i="13"/>
  <c r="U376" i="13"/>
  <c r="Z457" i="13"/>
  <c r="Z152" i="13"/>
  <c r="Z501" i="13"/>
  <c r="U551" i="13"/>
  <c r="Z140" i="13"/>
  <c r="U39" i="13"/>
  <c r="AE230" i="13"/>
  <c r="Z220" i="13"/>
  <c r="U34" i="13"/>
  <c r="U522" i="13"/>
  <c r="Z356" i="13"/>
  <c r="U30" i="13"/>
  <c r="Z421" i="13"/>
  <c r="U567" i="13"/>
  <c r="Z573" i="13"/>
  <c r="Z419" i="13"/>
  <c r="U287" i="13"/>
  <c r="AE572" i="13"/>
  <c r="U602" i="13"/>
  <c r="Z509" i="13"/>
  <c r="U390" i="13"/>
  <c r="Z369" i="13"/>
  <c r="U518" i="13"/>
  <c r="Z535" i="13"/>
  <c r="Z380" i="13"/>
  <c r="U207" i="13"/>
  <c r="AE613" i="13"/>
  <c r="Z129" i="13"/>
  <c r="Z489" i="13"/>
  <c r="Z118" i="13"/>
  <c r="Z477" i="13"/>
  <c r="U325" i="13"/>
  <c r="AE266" i="13"/>
  <c r="U538" i="13"/>
  <c r="Z409" i="13"/>
  <c r="Z84" i="13"/>
  <c r="Z45" i="13"/>
  <c r="U220" i="13"/>
  <c r="AE184" i="13"/>
  <c r="AE305" i="13"/>
  <c r="U305" i="13"/>
  <c r="AE287" i="13"/>
  <c r="AE491" i="13"/>
  <c r="U491" i="13"/>
  <c r="AE207" i="13"/>
  <c r="U593" i="13"/>
  <c r="AE118" i="13"/>
  <c r="Z325" i="13"/>
  <c r="Z115" i="13"/>
  <c r="AE422" i="13"/>
  <c r="Z358" i="13"/>
  <c r="U189" i="13"/>
  <c r="AE56" i="13"/>
  <c r="U470" i="13"/>
  <c r="U21" i="13"/>
  <c r="Z43" i="13"/>
  <c r="AE515" i="13"/>
  <c r="AE34" i="13"/>
  <c r="Z184" i="13"/>
  <c r="Z522" i="13"/>
  <c r="AE421" i="13"/>
  <c r="U573" i="13"/>
  <c r="AE419" i="13"/>
  <c r="Z572" i="13"/>
  <c r="AE209" i="13"/>
  <c r="Z602" i="13"/>
  <c r="AE509" i="13"/>
  <c r="U509" i="13"/>
  <c r="AE369" i="13"/>
  <c r="U535" i="13"/>
  <c r="AE380" i="13"/>
  <c r="U534" i="13"/>
  <c r="Z613" i="13"/>
  <c r="U540" i="13"/>
  <c r="AE198" i="13"/>
  <c r="Z593" i="13"/>
  <c r="U138" i="13"/>
  <c r="U466" i="13"/>
  <c r="AE388" i="13"/>
  <c r="U536" i="13"/>
  <c r="U304" i="13"/>
  <c r="U315" i="13"/>
  <c r="AE128" i="13"/>
  <c r="AE280" i="13"/>
  <c r="U225" i="13"/>
  <c r="AE574" i="13"/>
  <c r="Z551" i="13"/>
  <c r="AE140" i="13"/>
  <c r="U43" i="13"/>
  <c r="Z515" i="13"/>
  <c r="U615" i="13"/>
  <c r="Z34" i="13"/>
  <c r="Z514" i="13"/>
  <c r="Z315" i="13"/>
  <c r="U477" i="13"/>
  <c r="AE520" i="13"/>
  <c r="AE138" i="13"/>
  <c r="AE514" i="13"/>
  <c r="U280" i="13"/>
  <c r="AE461" i="13"/>
  <c r="U574" i="13"/>
  <c r="U358" i="13"/>
  <c r="AE90" i="13"/>
  <c r="AE481" i="13"/>
  <c r="U409" i="13"/>
  <c r="U84" i="13"/>
  <c r="U324" i="13"/>
  <c r="AE378" i="13"/>
  <c r="AE115" i="13"/>
  <c r="Z189" i="13"/>
  <c r="U481" i="13"/>
  <c r="Z193" i="13"/>
  <c r="U596" i="13"/>
  <c r="AE211" i="13"/>
  <c r="U427" i="13"/>
  <c r="Z33" i="13"/>
  <c r="U619" i="13"/>
  <c r="U553" i="13"/>
  <c r="AE33" i="13"/>
  <c r="AE412" i="13"/>
  <c r="Z218" i="13"/>
  <c r="AE619" i="13"/>
  <c r="U486" i="13"/>
  <c r="Z427" i="13"/>
  <c r="U85" i="13"/>
  <c r="AE243" i="13"/>
  <c r="U244" i="13"/>
  <c r="AE409" i="13"/>
  <c r="AE596" i="13"/>
  <c r="Z211" i="13"/>
  <c r="U33" i="13"/>
  <c r="Z542" i="13"/>
  <c r="Z183" i="13"/>
  <c r="U557" i="13"/>
  <c r="Z470" i="13"/>
  <c r="Z21" i="13"/>
  <c r="Z520" i="13"/>
  <c r="Z324" i="13"/>
  <c r="U193" i="13"/>
  <c r="Z610" i="13"/>
  <c r="AE218" i="13"/>
  <c r="AE393" i="13"/>
  <c r="Z378" i="13"/>
  <c r="Z619" i="13"/>
  <c r="Z23" i="13"/>
  <c r="Z447" i="13"/>
  <c r="U213" i="13"/>
  <c r="Z449" i="13"/>
  <c r="AE404" i="13"/>
  <c r="AE486" i="13"/>
  <c r="U601" i="13"/>
  <c r="Z481" i="13"/>
  <c r="U256" i="13"/>
  <c r="U139" i="13"/>
  <c r="AE76" i="13"/>
  <c r="U126" i="13"/>
  <c r="AE245" i="13"/>
  <c r="Z557" i="13"/>
  <c r="U129" i="13"/>
  <c r="U194" i="13"/>
  <c r="U588" i="13"/>
  <c r="AE553" i="13"/>
  <c r="AE335" i="13"/>
  <c r="Z333" i="13"/>
  <c r="U243" i="13"/>
  <c r="AE85" i="13"/>
  <c r="U63" i="13"/>
  <c r="U412" i="13"/>
  <c r="U134" i="13"/>
  <c r="U127" i="13"/>
  <c r="Z50" i="13"/>
  <c r="U410" i="13"/>
  <c r="U367" i="13"/>
  <c r="AE399" i="13"/>
  <c r="U526" i="13"/>
  <c r="U378" i="13"/>
  <c r="Z245" i="13"/>
  <c r="AE470" i="13"/>
  <c r="Z90" i="13"/>
  <c r="AE32" i="13"/>
  <c r="U489" i="13"/>
  <c r="U173" i="13"/>
  <c r="U391" i="13"/>
  <c r="U380" i="13"/>
  <c r="AE320" i="13"/>
  <c r="AE122" i="13"/>
  <c r="AE518" i="13"/>
  <c r="U209" i="13"/>
  <c r="U58" i="13"/>
  <c r="U419" i="13"/>
  <c r="AE286" i="13"/>
  <c r="AE94" i="13"/>
  <c r="AE567" i="13"/>
  <c r="U594" i="13"/>
  <c r="Z254" i="13"/>
  <c r="AE322" i="13"/>
  <c r="Z295" i="13"/>
  <c r="AE199" i="13"/>
  <c r="U426" i="13"/>
  <c r="Z423" i="13"/>
  <c r="Z35" i="13"/>
  <c r="U112" i="13"/>
  <c r="AE277" i="13"/>
  <c r="U544" i="13"/>
  <c r="U284" i="13"/>
  <c r="Z123" i="13"/>
  <c r="AE499" i="13"/>
  <c r="Z187" i="13"/>
  <c r="Z278" i="13"/>
  <c r="U261" i="13"/>
  <c r="AE390" i="13"/>
  <c r="Z238" i="13"/>
  <c r="Z95" i="13"/>
  <c r="U356" i="13"/>
  <c r="AE594" i="13"/>
  <c r="Z517" i="13"/>
  <c r="Z119" i="13"/>
  <c r="U556" i="13"/>
  <c r="U45" i="13"/>
  <c r="Z444" i="13"/>
  <c r="U142" i="13"/>
  <c r="Z349" i="13"/>
  <c r="Z299" i="13"/>
  <c r="U363" i="13"/>
  <c r="AE434" i="13"/>
  <c r="U192" i="13"/>
  <c r="Z243" i="13"/>
  <c r="AE225" i="13"/>
  <c r="Z42" i="13"/>
  <c r="U388" i="13"/>
  <c r="Z540" i="13"/>
  <c r="U174" i="13"/>
  <c r="Z54" i="13"/>
  <c r="U373" i="13"/>
  <c r="Z505" i="13"/>
  <c r="Z66" i="13"/>
  <c r="Z276" i="13"/>
  <c r="AE139" i="13"/>
  <c r="Z532" i="13"/>
  <c r="AE253" i="13"/>
  <c r="Z463" i="13"/>
  <c r="Z157" i="13"/>
  <c r="AE586" i="13"/>
  <c r="Z471" i="13"/>
  <c r="U371" i="13"/>
  <c r="AE534" i="13"/>
  <c r="U338" i="13"/>
  <c r="AE352" i="13"/>
  <c r="AE428" i="13"/>
  <c r="U467" i="13"/>
  <c r="AE568" i="13"/>
  <c r="Z279" i="13"/>
  <c r="Z607" i="13"/>
  <c r="Z558" i="13"/>
  <c r="Z233" i="13"/>
  <c r="AE65" i="13"/>
  <c r="U31" i="13"/>
  <c r="Z110" i="13"/>
  <c r="U425" i="13"/>
  <c r="U359" i="13"/>
  <c r="U539" i="13"/>
  <c r="U424" i="13"/>
  <c r="AE232" i="13"/>
  <c r="Z336" i="13"/>
  <c r="U65" i="13"/>
  <c r="Z107" i="13"/>
  <c r="AE344" i="13"/>
  <c r="Z479" i="13"/>
  <c r="AE439" i="13"/>
  <c r="Z106" i="13"/>
  <c r="U569" i="13"/>
  <c r="AE307" i="13"/>
  <c r="Z341" i="13"/>
  <c r="U140" i="13"/>
  <c r="AE103" i="13"/>
  <c r="AE348" i="13"/>
  <c r="Z121" i="13"/>
  <c r="Z541" i="13"/>
  <c r="U167" i="13"/>
  <c r="AE175" i="13"/>
  <c r="U306" i="13"/>
  <c r="U381" i="13"/>
  <c r="Z614" i="13"/>
  <c r="U353" i="13"/>
  <c r="U561" i="13"/>
  <c r="U492" i="13"/>
  <c r="U611" i="13"/>
  <c r="Z65" i="13"/>
  <c r="Z365" i="13"/>
  <c r="Z164" i="13"/>
  <c r="AE247" i="13"/>
  <c r="Z506" i="13"/>
  <c r="AE113" i="13"/>
  <c r="U275" i="13"/>
  <c r="AE442" i="13"/>
  <c r="U195" i="13"/>
  <c r="Z309" i="13"/>
  <c r="AE319" i="13"/>
  <c r="Z89" i="13"/>
  <c r="AE414" i="13"/>
  <c r="AE602" i="13"/>
  <c r="AE43" i="13"/>
  <c r="Z605" i="13"/>
  <c r="Z263" i="13"/>
  <c r="AE463" i="13"/>
  <c r="U29" i="13"/>
  <c r="U362" i="13"/>
  <c r="U411" i="13"/>
  <c r="Z215" i="13"/>
  <c r="U354" i="13"/>
  <c r="Z132" i="13"/>
  <c r="U595" i="13"/>
  <c r="U454" i="13"/>
  <c r="Z563" i="13"/>
  <c r="U91" i="13"/>
  <c r="AE618" i="13"/>
  <c r="AE229" i="13"/>
  <c r="AE310" i="13"/>
  <c r="AE161" i="13"/>
  <c r="AE272" i="13"/>
  <c r="AE298" i="13"/>
  <c r="AE383" i="13"/>
  <c r="AE267" i="13"/>
  <c r="U158" i="13"/>
  <c r="Z604" i="13"/>
  <c r="AE587" i="13"/>
  <c r="AE328" i="13"/>
  <c r="AE316" i="13"/>
  <c r="Z98" i="13"/>
  <c r="Z67" i="13"/>
  <c r="U81" i="13"/>
  <c r="Z460" i="13"/>
  <c r="AE502" i="13"/>
  <c r="AE459" i="13"/>
  <c r="Z353" i="13"/>
  <c r="Z606" i="13"/>
  <c r="Z584" i="13"/>
  <c r="Z565" i="13"/>
  <c r="U82" i="13"/>
  <c r="U47" i="13"/>
  <c r="AE357" i="13"/>
  <c r="Z384" i="13"/>
  <c r="U591" i="13"/>
  <c r="Z104" i="13"/>
  <c r="U83" i="13"/>
  <c r="AE149" i="13"/>
  <c r="AE282" i="13"/>
  <c r="Z78" i="13"/>
  <c r="Z429" i="13"/>
  <c r="AE529" i="13"/>
  <c r="AE609" i="13"/>
  <c r="Z206" i="13"/>
  <c r="U153" i="13"/>
  <c r="AE203" i="13"/>
  <c r="Z86" i="13"/>
  <c r="U222" i="13"/>
  <c r="AE234" i="13"/>
  <c r="AE204" i="13"/>
  <c r="AE549" i="13"/>
  <c r="U53" i="13"/>
  <c r="Z241" i="13"/>
  <c r="U148" i="13"/>
  <c r="AE36" i="13"/>
  <c r="U37" i="13"/>
  <c r="AE226" i="13"/>
  <c r="Z488" i="13"/>
  <c r="AE313" i="13"/>
  <c r="Z24" i="13"/>
  <c r="Z321" i="13"/>
  <c r="Z368" i="13"/>
  <c r="U521" i="13"/>
  <c r="Z496" i="13"/>
  <c r="Z203" i="13"/>
  <c r="U28" i="13"/>
  <c r="AE415" i="13"/>
  <c r="U340" i="13"/>
  <c r="U151" i="13"/>
  <c r="U64" i="13"/>
  <c r="U22" i="13"/>
  <c r="AE270" i="13"/>
  <c r="U392" i="13"/>
  <c r="U105" i="13"/>
  <c r="AE146" i="13"/>
  <c r="AE239" i="13"/>
  <c r="AE120" i="13"/>
  <c r="AE154" i="13"/>
  <c r="U273" i="13"/>
  <c r="U581" i="13"/>
  <c r="Z415" i="13"/>
  <c r="Z413" i="13"/>
  <c r="U20" i="13"/>
  <c r="AE49" i="13"/>
  <c r="Z172" i="13"/>
  <c r="AE401" i="13"/>
  <c r="Z617" i="13"/>
  <c r="AE494" i="13"/>
  <c r="U318" i="13"/>
  <c r="AE500" i="13"/>
  <c r="Z61" i="13"/>
  <c r="Z433" i="13"/>
  <c r="AE179" i="13"/>
  <c r="U364" i="13"/>
  <c r="Z240" i="13"/>
  <c r="U435" i="13"/>
  <c r="AE62" i="13"/>
  <c r="AE508" i="13"/>
  <c r="AE216" i="13"/>
  <c r="Z190" i="13"/>
  <c r="AE40" i="13"/>
  <c r="Z216" i="13"/>
  <c r="AE546" i="13"/>
  <c r="U589" i="13"/>
  <c r="U372" i="13"/>
  <c r="Z516" i="13"/>
  <c r="Z495" i="13"/>
  <c r="U100" i="13"/>
  <c r="AE575" i="13"/>
  <c r="Z143" i="13"/>
  <c r="AE585" i="13"/>
  <c r="Z455" i="13"/>
  <c r="AE480" i="13"/>
  <c r="AE476" i="13"/>
  <c r="U221" i="13"/>
  <c r="Z144" i="13"/>
  <c r="U143" i="13"/>
  <c r="AE497" i="13"/>
  <c r="U608" i="13"/>
  <c r="Z406" i="13"/>
  <c r="AE405" i="13"/>
  <c r="AE483" i="13"/>
  <c r="U474" i="13"/>
  <c r="AE77" i="13"/>
  <c r="U144" i="13"/>
  <c r="U55" i="13"/>
  <c r="Z246" i="13"/>
  <c r="AE130" i="13"/>
  <c r="AE212" i="13"/>
  <c r="Z38" i="13"/>
  <c r="AE582" i="13"/>
  <c r="AE265" i="13"/>
  <c r="Z170" i="13"/>
  <c r="Z483" i="13"/>
  <c r="Z452" i="13"/>
  <c r="Z145" i="13"/>
  <c r="U252" i="13"/>
  <c r="AE548" i="13"/>
  <c r="AE197" i="13"/>
  <c r="AE114" i="13"/>
  <c r="Z88" i="13"/>
  <c r="U394" i="13"/>
  <c r="AE303" i="13"/>
  <c r="Z527" i="13"/>
  <c r="Z75" i="13"/>
  <c r="AE511" i="13"/>
  <c r="AE484" i="13"/>
  <c r="AE331" i="13"/>
  <c r="U228" i="13"/>
  <c r="AE55" i="13"/>
  <c r="AE403" i="13"/>
  <c r="Z430" i="13"/>
  <c r="AE291" i="13"/>
  <c r="AE246" i="13"/>
  <c r="AE111" i="13"/>
  <c r="AE242" i="13"/>
  <c r="U350" i="13"/>
  <c r="U102" i="13"/>
  <c r="U281" i="13"/>
  <c r="AE23" i="13"/>
  <c r="AE448" i="13"/>
  <c r="AE447" i="13"/>
  <c r="AE302" i="13"/>
  <c r="Z304" i="13"/>
  <c r="U449" i="13"/>
  <c r="U437" i="13"/>
  <c r="AE45" i="13"/>
  <c r="Z404" i="13"/>
  <c r="Z448" i="13"/>
  <c r="Z79" i="13"/>
  <c r="AE187" i="13"/>
  <c r="AE256" i="13"/>
  <c r="AE173" i="13"/>
  <c r="AE580" i="13"/>
  <c r="Z76" i="13"/>
  <c r="U610" i="13"/>
  <c r="AE557" i="13"/>
  <c r="AE278" i="13"/>
  <c r="Z85" i="13"/>
  <c r="U550" i="13"/>
  <c r="Z553" i="13"/>
  <c r="Z271" i="13"/>
  <c r="Z335" i="13"/>
  <c r="U333" i="13"/>
  <c r="U297" i="13"/>
  <c r="Z393" i="13"/>
  <c r="Z596" i="13"/>
  <c r="U217" i="13"/>
  <c r="Z412" i="13"/>
  <c r="U123" i="13"/>
  <c r="U485" i="13"/>
  <c r="AE329" i="13"/>
  <c r="AE193" i="13"/>
  <c r="U472" i="13"/>
  <c r="Z422" i="13"/>
  <c r="Z399" i="13"/>
  <c r="AE304" i="13"/>
  <c r="AE526" i="13"/>
  <c r="Z538" i="13"/>
  <c r="Z32" i="13"/>
  <c r="AE123" i="13"/>
  <c r="Z461" i="13"/>
  <c r="AE108" i="13"/>
  <c r="AE391" i="13"/>
  <c r="Z320" i="13"/>
  <c r="AE375" i="13"/>
  <c r="Z122" i="13"/>
  <c r="AE58" i="13"/>
  <c r="Z286" i="13"/>
  <c r="AE57" i="13"/>
  <c r="Z94" i="13"/>
  <c r="U254" i="13"/>
  <c r="U230" i="13"/>
  <c r="Z322" i="13"/>
  <c r="U295" i="13"/>
  <c r="U468" i="13"/>
  <c r="AE424" i="13"/>
  <c r="Z39" i="13"/>
  <c r="AE336" i="13"/>
  <c r="U423" i="13"/>
  <c r="U35" i="13"/>
  <c r="Z210" i="13"/>
  <c r="AE101" i="13"/>
  <c r="U277" i="13"/>
  <c r="Z180" i="13"/>
  <c r="U302" i="13"/>
  <c r="U600" i="13"/>
  <c r="Z499" i="13"/>
  <c r="Z485" i="13"/>
  <c r="AE297" i="13"/>
  <c r="U278" i="13"/>
  <c r="Z339" i="13"/>
  <c r="Z390" i="13"/>
  <c r="U238" i="13"/>
  <c r="U95" i="13"/>
  <c r="AE30" i="13"/>
  <c r="AE517" i="13"/>
  <c r="U119" i="13"/>
  <c r="Z510" i="13"/>
  <c r="Z205" i="13"/>
  <c r="Z163" i="13"/>
  <c r="AE458" i="13"/>
  <c r="AE349" i="13"/>
  <c r="AE299" i="13"/>
  <c r="AE506" i="13"/>
  <c r="U434" i="13"/>
  <c r="AE351" i="13"/>
  <c r="AE327" i="13"/>
  <c r="AE171" i="13"/>
  <c r="AE129" i="13"/>
  <c r="AE377" i="13"/>
  <c r="Z342" i="13"/>
  <c r="Z388" i="13"/>
  <c r="Z198" i="13"/>
  <c r="AE503" i="13"/>
  <c r="AE540" i="13"/>
  <c r="Z410" i="13"/>
  <c r="U135" i="13"/>
  <c r="U54" i="13"/>
  <c r="Z367" i="13"/>
  <c r="U505" i="13"/>
  <c r="AE436" i="13"/>
  <c r="U532" i="13"/>
  <c r="Z253" i="13"/>
  <c r="U164" i="13"/>
  <c r="AE559" i="13"/>
  <c r="U245" i="13"/>
  <c r="U56" i="13"/>
  <c r="U590" i="13"/>
  <c r="Z534" i="13"/>
  <c r="AE338" i="13"/>
  <c r="Z352" i="13"/>
  <c r="U329" i="13"/>
  <c r="AE505" i="13"/>
  <c r="Z513" i="13"/>
  <c r="AE166" i="13"/>
  <c r="U607" i="13"/>
  <c r="AE462" i="13"/>
  <c r="AE558" i="13"/>
  <c r="U233" i="13"/>
  <c r="Z31" i="13"/>
  <c r="U247" i="13"/>
  <c r="Z223" i="13"/>
  <c r="AE220" i="13"/>
  <c r="U520" i="13"/>
  <c r="U115" i="13"/>
  <c r="U118" i="13"/>
  <c r="U514" i="13"/>
  <c r="U613" i="13"/>
  <c r="U369" i="13"/>
  <c r="U572" i="13"/>
  <c r="U421" i="13"/>
  <c r="Z166" i="13"/>
  <c r="Z525" i="13"/>
  <c r="AE48" i="13"/>
  <c r="Z424" i="13"/>
  <c r="U445" i="13"/>
  <c r="U300" i="13"/>
  <c r="AE263" i="13"/>
  <c r="U533" i="13"/>
  <c r="U400" i="13"/>
  <c r="U479" i="13"/>
  <c r="Z439" i="13"/>
  <c r="Z101" i="13"/>
  <c r="U106" i="13"/>
  <c r="Z307" i="13"/>
  <c r="U46" i="13"/>
  <c r="U341" i="13"/>
  <c r="U184" i="13"/>
  <c r="AE493" i="13"/>
  <c r="U235" i="13"/>
  <c r="U586" i="13"/>
  <c r="Z175" i="13"/>
  <c r="AE159" i="13"/>
  <c r="AE132" i="13"/>
  <c r="U460" i="13"/>
  <c r="Z426" i="13"/>
  <c r="U365" i="13"/>
  <c r="AE110" i="13"/>
  <c r="Z113" i="13"/>
  <c r="AE155" i="13"/>
  <c r="AE99" i="13"/>
  <c r="Z319" i="13"/>
  <c r="Z408" i="13"/>
  <c r="Z414" i="13"/>
  <c r="U166" i="13"/>
  <c r="AE551" i="13"/>
  <c r="AE605" i="13"/>
  <c r="Z317" i="13"/>
  <c r="Z363" i="13"/>
  <c r="AE411" i="13"/>
  <c r="AE381" i="13"/>
  <c r="AE416" i="13"/>
  <c r="AE366" i="13"/>
  <c r="AE592" i="13"/>
  <c r="Z147" i="13"/>
  <c r="U267" i="13"/>
  <c r="AE343" i="13"/>
  <c r="Z595" i="13"/>
  <c r="U563" i="13"/>
  <c r="U147" i="13"/>
  <c r="U132" i="13"/>
  <c r="AE73" i="13"/>
  <c r="AE454" i="13"/>
  <c r="U201" i="13"/>
  <c r="U337" i="13"/>
  <c r="U289" i="13"/>
  <c r="Z181" i="13"/>
  <c r="AE87" i="13"/>
  <c r="AE460" i="13"/>
  <c r="U206" i="13"/>
  <c r="U473" i="13"/>
  <c r="AE382" i="13"/>
  <c r="U51" i="13"/>
  <c r="AE289" i="13"/>
  <c r="U565" i="13"/>
  <c r="Z26" i="13"/>
  <c r="Z47" i="13"/>
  <c r="AE26" i="13"/>
  <c r="U507" i="13"/>
  <c r="U104" i="13"/>
  <c r="U502" i="13"/>
  <c r="Z282" i="13"/>
  <c r="U78" i="13"/>
  <c r="U429" i="13"/>
  <c r="U529" i="13"/>
  <c r="AE361" i="13"/>
  <c r="Z609" i="13"/>
  <c r="AE53" i="13"/>
  <c r="Z330" i="13"/>
  <c r="AE98" i="13"/>
  <c r="U86" i="13"/>
  <c r="Z502" i="13"/>
  <c r="AE68" i="13"/>
  <c r="Z234" i="13"/>
  <c r="AE337" i="13"/>
  <c r="Z451" i="13"/>
  <c r="AE70" i="13"/>
  <c r="AE241" i="13"/>
  <c r="U270" i="13"/>
  <c r="U25" i="13"/>
  <c r="U554" i="13"/>
  <c r="Z226" i="13"/>
  <c r="U70" i="13"/>
  <c r="U528" i="13"/>
  <c r="Z313" i="13"/>
  <c r="Z227" i="13"/>
  <c r="Z257" i="13"/>
  <c r="U24" i="13"/>
  <c r="Z105" i="13"/>
  <c r="Z250" i="13"/>
  <c r="Z109" i="13"/>
  <c r="U368" i="13"/>
  <c r="AE521" i="13"/>
  <c r="U496" i="13"/>
  <c r="U203" i="13"/>
  <c r="U617" i="13"/>
  <c r="AE433" i="13"/>
  <c r="AE456" i="13"/>
  <c r="Z504" i="13"/>
  <c r="AE37" i="13"/>
  <c r="U227" i="13"/>
  <c r="AE257" i="13"/>
  <c r="U413" i="13"/>
  <c r="AE20" i="13"/>
  <c r="AE364" i="13"/>
  <c r="U172" i="13"/>
  <c r="AE450" i="13"/>
  <c r="U612" i="13"/>
  <c r="AE264" i="13"/>
  <c r="AE61" i="13"/>
  <c r="Z179" i="13"/>
  <c r="U240" i="13"/>
  <c r="U290" i="13"/>
  <c r="U498" i="13"/>
  <c r="U224" i="13"/>
  <c r="U519" i="13"/>
  <c r="Z80" i="13"/>
  <c r="AE100" i="13"/>
  <c r="Z508" i="13"/>
  <c r="U190" i="13"/>
  <c r="Z40" i="13"/>
  <c r="U169" i="13"/>
  <c r="U296" i="13"/>
  <c r="Z589" i="13"/>
  <c r="AE372" i="13"/>
  <c r="AE260" i="13"/>
  <c r="U495" i="13"/>
  <c r="Z575" i="13"/>
  <c r="AE41" i="13"/>
  <c r="AE143" i="13"/>
  <c r="AE455" i="13"/>
  <c r="U480" i="13"/>
  <c r="Z476" i="13"/>
  <c r="AE578" i="13"/>
  <c r="AE347" i="13"/>
  <c r="AE465" i="13"/>
  <c r="AE293" i="13"/>
  <c r="AE186" i="13"/>
  <c r="U406" i="13"/>
  <c r="Z405" i="13"/>
  <c r="AE38" i="13"/>
  <c r="Z431" i="13"/>
  <c r="AE144" i="13"/>
  <c r="AE237" i="13"/>
  <c r="AE438" i="13"/>
  <c r="Z69" i="13"/>
  <c r="Z133" i="13"/>
  <c r="U111" i="13"/>
  <c r="Z130" i="13"/>
  <c r="U212" i="13"/>
  <c r="AE402" i="13"/>
  <c r="Z403" i="13"/>
  <c r="U385" i="13"/>
  <c r="U88" i="13"/>
  <c r="AE579" i="13"/>
  <c r="U452" i="13"/>
  <c r="U145" i="13"/>
  <c r="Z160" i="13"/>
  <c r="Z548" i="13"/>
  <c r="AE527" i="13"/>
  <c r="U93" i="13"/>
  <c r="U259" i="13"/>
  <c r="Z114" i="13"/>
  <c r="Z131" i="13"/>
  <c r="U303" i="13"/>
  <c r="U527" i="13"/>
  <c r="U75" i="13"/>
  <c r="Z202" i="13"/>
  <c r="Z331" i="13"/>
  <c r="U582" i="13"/>
  <c r="AE88" i="13"/>
  <c r="U430" i="13"/>
  <c r="Z291" i="13"/>
  <c r="U208" i="13"/>
  <c r="U475" i="13"/>
  <c r="U524" i="13"/>
  <c r="Z242" i="13"/>
  <c r="Z616" i="13"/>
  <c r="Z116" i="13"/>
  <c r="AE281" i="13"/>
  <c r="AE131" i="13"/>
  <c r="U484" i="13"/>
  <c r="Z268" i="13"/>
  <c r="AE294" i="13"/>
  <c r="U168" i="13"/>
  <c r="U74" i="13"/>
  <c r="Z314" i="13"/>
  <c r="AE443" i="13"/>
  <c r="U200" i="13"/>
  <c r="AE74" i="13"/>
  <c r="AE262" i="13"/>
  <c r="U258" i="13"/>
  <c r="Z407" i="13"/>
  <c r="AE188" i="13"/>
  <c r="U332" i="13"/>
  <c r="AE52" i="13"/>
  <c r="Z188" i="13"/>
  <c r="U453" i="13"/>
  <c r="AE576" i="13"/>
  <c r="Z231" i="13"/>
  <c r="AE182" i="13"/>
  <c r="AE268" i="13"/>
  <c r="U292" i="13"/>
  <c r="U23" i="13"/>
  <c r="U447" i="13"/>
  <c r="AE213" i="13"/>
  <c r="Z574" i="13"/>
  <c r="AE339" i="13"/>
  <c r="AE444" i="13"/>
  <c r="U404" i="13"/>
  <c r="AE79" i="13"/>
  <c r="Z280" i="13"/>
  <c r="Z580" i="13"/>
  <c r="AE126" i="13"/>
  <c r="AE21" i="13"/>
  <c r="U342" i="13"/>
  <c r="AE371" i="13"/>
  <c r="Z58" i="13"/>
  <c r="U542" i="13"/>
  <c r="AE550" i="13"/>
  <c r="AE588" i="13"/>
  <c r="AE601" i="13"/>
  <c r="U271" i="13"/>
  <c r="U335" i="13"/>
  <c r="Z244" i="13"/>
  <c r="U393" i="13"/>
  <c r="U218" i="13"/>
  <c r="AE217" i="13"/>
  <c r="U183" i="13"/>
  <c r="AE63" i="13"/>
  <c r="AE134" i="13"/>
  <c r="Z127" i="13"/>
  <c r="AE50" i="13"/>
  <c r="Z391" i="13"/>
  <c r="Z428" i="13"/>
  <c r="AE472" i="13"/>
  <c r="U422" i="13"/>
  <c r="U399" i="13"/>
  <c r="Z297" i="13"/>
  <c r="Z165" i="13"/>
  <c r="Z526" i="13"/>
  <c r="AE84" i="13"/>
  <c r="U211" i="13"/>
  <c r="AE538" i="13"/>
  <c r="U266" i="13"/>
  <c r="AE325" i="13"/>
  <c r="U461" i="13"/>
  <c r="Z108" i="13"/>
  <c r="Z375" i="13"/>
  <c r="U122" i="13"/>
  <c r="AE410" i="13"/>
  <c r="Z57" i="13"/>
  <c r="U94" i="13"/>
  <c r="AE194" i="13"/>
  <c r="U322" i="13"/>
  <c r="Z199" i="13"/>
  <c r="AE468" i="13"/>
  <c r="Z469" i="13"/>
  <c r="AE39" i="13"/>
  <c r="Z103" i="13"/>
  <c r="AE72" i="13"/>
  <c r="AE210" i="13"/>
  <c r="Z544" i="13"/>
  <c r="AE180" i="13"/>
  <c r="Z302" i="13"/>
  <c r="AE600" i="13"/>
  <c r="U499" i="13"/>
  <c r="AE485" i="13"/>
  <c r="AE261" i="13"/>
  <c r="AE238" i="13"/>
  <c r="Z329" i="13"/>
  <c r="Z30" i="13"/>
  <c r="U517" i="13"/>
  <c r="AE556" i="13"/>
  <c r="AE510" i="13"/>
  <c r="Z615" i="13"/>
  <c r="U205" i="13"/>
  <c r="AE142" i="13"/>
  <c r="U163" i="13"/>
  <c r="Z458" i="13"/>
  <c r="U349" i="13"/>
  <c r="U299" i="13"/>
  <c r="U274" i="13"/>
  <c r="AE545" i="13"/>
  <c r="Z192" i="13"/>
  <c r="Z351" i="13"/>
  <c r="Z327" i="13"/>
  <c r="Z171" i="13"/>
  <c r="U128" i="13"/>
  <c r="U42" i="13"/>
  <c r="Z377" i="13"/>
  <c r="AE342" i="13"/>
  <c r="AE466" i="13"/>
  <c r="U198" i="13"/>
  <c r="Z503" i="13"/>
  <c r="U418" i="13"/>
  <c r="AE135" i="13"/>
  <c r="AE373" i="13"/>
  <c r="AE367" i="13"/>
  <c r="Z194" i="13"/>
  <c r="U66" i="13"/>
  <c r="Z436" i="13"/>
  <c r="AE532" i="13"/>
  <c r="U253" i="13"/>
  <c r="AE345" i="13"/>
  <c r="Z552" i="13"/>
  <c r="Z56" i="13"/>
  <c r="Z590" i="13"/>
  <c r="AE418" i="13"/>
  <c r="U352" i="13"/>
  <c r="AE437" i="13"/>
  <c r="U513" i="13"/>
  <c r="AE467" i="13"/>
  <c r="Z568" i="13"/>
  <c r="U279" i="13"/>
  <c r="Z462" i="13"/>
  <c r="U558" i="13"/>
  <c r="U232" i="13"/>
  <c r="AE300" i="13"/>
  <c r="Z235" i="13"/>
  <c r="AE31" i="13"/>
  <c r="AE223" i="13"/>
  <c r="U441" i="13"/>
  <c r="U555" i="13"/>
  <c r="Z441" i="13"/>
  <c r="Z425" i="13"/>
  <c r="Z555" i="13"/>
  <c r="U276" i="13"/>
  <c r="U493" i="13"/>
  <c r="U469" i="13"/>
  <c r="AE395" i="13"/>
  <c r="Z300" i="13"/>
  <c r="U562" i="13"/>
  <c r="Z533" i="13"/>
  <c r="AE157" i="13"/>
  <c r="U107" i="13"/>
  <c r="Z400" i="13"/>
  <c r="U439" i="13"/>
  <c r="AE569" i="13"/>
  <c r="AE469" i="13"/>
  <c r="AE374" i="13"/>
  <c r="Z586" i="13"/>
  <c r="AE164" i="13"/>
  <c r="U121" i="13"/>
  <c r="AE112" i="13"/>
  <c r="Z545" i="13"/>
  <c r="AE167" i="13"/>
  <c r="AE306" i="13"/>
  <c r="Z159" i="13"/>
  <c r="U614" i="13"/>
  <c r="Z561" i="13"/>
  <c r="AE611" i="13"/>
  <c r="AE51" i="13"/>
  <c r="AE274" i="13"/>
  <c r="Z112" i="13"/>
  <c r="AE275" i="13"/>
  <c r="AE195" i="13"/>
  <c r="Z155" i="13"/>
  <c r="U309" i="13"/>
  <c r="Z99" i="13"/>
  <c r="Z559" i="13"/>
  <c r="U319" i="13"/>
  <c r="Z284" i="13"/>
  <c r="U89" i="13"/>
  <c r="U408" i="13"/>
  <c r="U414" i="13"/>
  <c r="AE535" i="13"/>
  <c r="AE573" i="13"/>
  <c r="U177" i="13"/>
  <c r="U345" i="13"/>
  <c r="AE426" i="13"/>
  <c r="AE362" i="13"/>
  <c r="Z411" i="13"/>
  <c r="Z416" i="13"/>
  <c r="Z366" i="13"/>
  <c r="U215" i="13"/>
  <c r="Z592" i="13"/>
  <c r="Z487" i="13"/>
  <c r="Z354" i="13"/>
  <c r="Z343" i="13"/>
  <c r="Z91" i="13"/>
  <c r="Z141" i="13"/>
  <c r="U162" i="13"/>
  <c r="U386" i="13"/>
  <c r="U490" i="13"/>
  <c r="U530" i="13"/>
  <c r="U249" i="13"/>
  <c r="U196" i="13"/>
  <c r="U73" i="13"/>
  <c r="AE201" i="13"/>
  <c r="AE451" i="13"/>
  <c r="Z316" i="13"/>
  <c r="AE181" i="13"/>
  <c r="AE81" i="13"/>
  <c r="Z87" i="13"/>
  <c r="AE323" i="13"/>
  <c r="Z53" i="13"/>
  <c r="Z251" i="13"/>
  <c r="U301" i="13"/>
  <c r="AE96" i="13"/>
  <c r="U560" i="13"/>
  <c r="Z51" i="13"/>
  <c r="Z82" i="13"/>
  <c r="U417" i="13"/>
  <c r="AE47" i="13"/>
  <c r="AE326" i="13"/>
  <c r="U285" i="13"/>
  <c r="U384" i="13"/>
  <c r="Z507" i="13"/>
  <c r="U141" i="13"/>
  <c r="Z547" i="13"/>
  <c r="AE83" i="13"/>
  <c r="AE360" i="13"/>
  <c r="U570" i="13"/>
  <c r="AE78" i="13"/>
  <c r="Z361" i="13"/>
  <c r="U609" i="13"/>
  <c r="Z153" i="13"/>
  <c r="AE222" i="13"/>
  <c r="Z68" i="13"/>
  <c r="U234" i="13"/>
  <c r="Z337" i="13"/>
  <c r="AE141" i="13"/>
  <c r="U451" i="13"/>
  <c r="U523" i="13"/>
  <c r="U241" i="13"/>
  <c r="Z270" i="13"/>
  <c r="AE25" i="13"/>
  <c r="U150" i="13"/>
  <c r="AE554" i="13"/>
  <c r="U226" i="13"/>
  <c r="Z70" i="13"/>
  <c r="AE528" i="13"/>
  <c r="U313" i="13"/>
  <c r="AE227" i="13"/>
  <c r="U257" i="13"/>
  <c r="Z124" i="13"/>
  <c r="U321" i="13"/>
  <c r="AE105" i="13"/>
  <c r="AE250" i="13"/>
  <c r="AE109" i="13"/>
  <c r="Z523" i="13"/>
  <c r="Z521" i="13"/>
  <c r="AE28" i="13"/>
  <c r="AE191" i="13"/>
  <c r="AE334" i="13"/>
  <c r="AE389" i="13"/>
  <c r="U504" i="13"/>
  <c r="AE150" i="13"/>
  <c r="AE392" i="13"/>
  <c r="U124" i="13"/>
  <c r="U446" i="13"/>
  <c r="U571" i="13"/>
  <c r="U283" i="13"/>
  <c r="AE273" i="13"/>
  <c r="AE379" i="13"/>
  <c r="Z364" i="13"/>
  <c r="U508" i="13"/>
  <c r="U269" i="13"/>
  <c r="Z612" i="13"/>
  <c r="Z264" i="13"/>
  <c r="U415" i="13"/>
  <c r="AE219" i="13"/>
  <c r="AE240" i="13"/>
  <c r="Z435" i="13"/>
  <c r="AE355" i="13"/>
  <c r="Z498" i="13"/>
  <c r="AE224" i="13"/>
  <c r="Z519" i="13"/>
  <c r="U80" i="13"/>
  <c r="Z581" i="13"/>
  <c r="AE190" i="13"/>
  <c r="U40" i="13"/>
  <c r="Z100" i="13"/>
  <c r="AE169" i="13"/>
  <c r="AE296" i="13"/>
  <c r="Z372" i="13"/>
  <c r="U575" i="13"/>
  <c r="Z41" i="13"/>
  <c r="U311" i="13"/>
  <c r="U455" i="13"/>
  <c r="Z583" i="13"/>
  <c r="AE221" i="13"/>
  <c r="U186" i="13"/>
  <c r="AE482" i="13"/>
  <c r="AE420" i="13"/>
  <c r="Z237" i="13"/>
  <c r="U431" i="13"/>
  <c r="Z597" i="13"/>
  <c r="U133" i="13"/>
  <c r="U130" i="13"/>
  <c r="Z212" i="13"/>
  <c r="U402" i="13"/>
  <c r="Z265" i="13"/>
  <c r="AE475" i="13"/>
  <c r="AE252" i="13"/>
  <c r="AE160" i="13"/>
  <c r="AE133" i="13"/>
  <c r="U114" i="13"/>
  <c r="U403" i="13"/>
  <c r="U248" i="13"/>
  <c r="U202" i="13"/>
  <c r="U137" i="13"/>
  <c r="AE228" i="13"/>
  <c r="Z582" i="13"/>
  <c r="U291" i="13"/>
  <c r="U598" i="13"/>
  <c r="Z475" i="13"/>
  <c r="AE524" i="13"/>
  <c r="U242" i="13"/>
  <c r="AE616" i="13"/>
  <c r="U116" i="13"/>
  <c r="AE117" i="13"/>
  <c r="Z281" i="13"/>
  <c r="U511" i="13"/>
  <c r="AE248" i="13"/>
  <c r="Z484" i="13"/>
  <c r="U268" i="13"/>
  <c r="U308" i="13"/>
  <c r="AE292" i="13"/>
  <c r="AE577" i="13"/>
  <c r="Z443" i="13"/>
  <c r="Z312" i="13"/>
  <c r="Z262" i="13"/>
  <c r="AE566" i="13"/>
  <c r="AE332" i="13"/>
  <c r="U188" i="13"/>
  <c r="AE464" i="13"/>
  <c r="AE137" i="13"/>
  <c r="AE542" i="13"/>
  <c r="AE610" i="13"/>
  <c r="Z213" i="13"/>
  <c r="AE489" i="13"/>
  <c r="AE449" i="13"/>
  <c r="Z418" i="13"/>
  <c r="Z486" i="13"/>
  <c r="Z601" i="13"/>
  <c r="U79" i="13"/>
  <c r="Z256" i="13"/>
  <c r="Z466" i="13"/>
  <c r="Z138" i="13"/>
  <c r="U580" i="13"/>
  <c r="Z126" i="13"/>
  <c r="U180" i="13"/>
  <c r="Z536" i="13"/>
  <c r="AE590" i="13"/>
  <c r="Z305" i="13"/>
  <c r="Z550" i="13"/>
  <c r="U76" i="13"/>
  <c r="Z588" i="13"/>
  <c r="AE271" i="13"/>
  <c r="AE333" i="13"/>
  <c r="AE244" i="13"/>
  <c r="U448" i="13"/>
  <c r="Z217" i="13"/>
  <c r="AE183" i="13"/>
  <c r="Z63" i="13"/>
  <c r="Z134" i="13"/>
  <c r="AE127" i="13"/>
  <c r="U50" i="13"/>
  <c r="Z491" i="13"/>
  <c r="AE356" i="13"/>
  <c r="AE427" i="13"/>
  <c r="Z472" i="13"/>
  <c r="Z173" i="13"/>
  <c r="AE165" i="13"/>
  <c r="U90" i="13"/>
  <c r="U32" i="13"/>
  <c r="Z266" i="13"/>
  <c r="U108" i="13"/>
  <c r="Z207" i="13"/>
  <c r="U320" i="13"/>
  <c r="U375" i="13"/>
  <c r="Z518" i="13"/>
  <c r="Z209" i="13"/>
  <c r="Z287" i="13"/>
  <c r="U286" i="13"/>
  <c r="U57" i="13"/>
  <c r="Z567" i="13"/>
  <c r="Z594" i="13"/>
  <c r="AE254" i="13"/>
  <c r="AE525" i="13"/>
  <c r="AE295" i="13"/>
  <c r="U199" i="13"/>
  <c r="Z468" i="13"/>
  <c r="U444" i="13"/>
  <c r="U263" i="13"/>
  <c r="AE423" i="13"/>
  <c r="U348" i="13"/>
  <c r="AE35" i="13"/>
  <c r="AE541" i="13"/>
  <c r="U210" i="13"/>
  <c r="Z136" i="13"/>
  <c r="Z277" i="13"/>
  <c r="AE544" i="13"/>
  <c r="Z600" i="13"/>
  <c r="U187" i="13"/>
  <c r="Z371" i="13"/>
  <c r="Z261" i="13"/>
  <c r="AE95" i="13"/>
  <c r="AE119" i="13"/>
  <c r="Z556" i="13"/>
  <c r="U510" i="13"/>
  <c r="Z493" i="13"/>
  <c r="AE615" i="13"/>
  <c r="AE205" i="13"/>
  <c r="Z142" i="13"/>
  <c r="AE163" i="13"/>
  <c r="U458" i="13"/>
  <c r="Z434" i="13"/>
  <c r="AE192" i="13"/>
  <c r="U351" i="13"/>
  <c r="U327" i="13"/>
  <c r="U171" i="13"/>
  <c r="Z225" i="13"/>
  <c r="Z128" i="13"/>
  <c r="AE42" i="13"/>
  <c r="U377" i="13"/>
  <c r="U165" i="13"/>
  <c r="U503" i="13"/>
  <c r="Z174" i="13"/>
  <c r="Z135" i="13"/>
  <c r="AE54" i="13"/>
  <c r="Z373" i="13"/>
  <c r="U428" i="13"/>
  <c r="AE66" i="13"/>
  <c r="U436" i="13"/>
  <c r="Z139" i="13"/>
  <c r="AE177" i="13"/>
  <c r="U317" i="13"/>
  <c r="U442" i="13"/>
  <c r="AE487" i="13"/>
  <c r="AE189" i="13"/>
  <c r="AE536" i="13"/>
  <c r="U339" i="13"/>
  <c r="AE174" i="13"/>
  <c r="Z338" i="13"/>
  <c r="Z437" i="13"/>
  <c r="AE513" i="13"/>
  <c r="Z467" i="13"/>
  <c r="U568" i="13"/>
  <c r="AE279" i="13"/>
  <c r="AE607" i="13"/>
  <c r="U462" i="13"/>
  <c r="AE233" i="13"/>
  <c r="Z214" i="13"/>
  <c r="U223" i="13"/>
  <c r="AE522" i="13"/>
  <c r="AE324" i="13"/>
  <c r="AE358" i="13"/>
  <c r="AE477" i="13"/>
  <c r="AE315" i="13"/>
  <c r="AE593" i="13"/>
  <c r="AE501" i="13"/>
  <c r="AE441" i="13"/>
  <c r="AE152" i="13"/>
  <c r="AE425" i="13"/>
  <c r="AE457" i="13"/>
  <c r="AE555" i="13"/>
  <c r="AE376" i="13"/>
  <c r="AE543" i="13"/>
  <c r="Z177" i="13"/>
  <c r="U103" i="13"/>
  <c r="AE107" i="13"/>
  <c r="U110" i="13"/>
  <c r="U136" i="13"/>
  <c r="Z569" i="13"/>
  <c r="U307" i="13"/>
  <c r="AE341" i="13"/>
  <c r="AE276" i="13"/>
  <c r="Z230" i="13"/>
  <c r="U515" i="13"/>
  <c r="U537" i="13"/>
  <c r="Z348" i="13"/>
  <c r="AE121" i="13"/>
  <c r="U541" i="13"/>
  <c r="AE363" i="13"/>
  <c r="U545" i="13"/>
  <c r="Z167" i="13"/>
  <c r="U175" i="13"/>
  <c r="Z306" i="13"/>
  <c r="Z381" i="13"/>
  <c r="U159" i="13"/>
  <c r="AE614" i="13"/>
  <c r="AE561" i="13"/>
  <c r="Z611" i="13"/>
  <c r="U605" i="13"/>
  <c r="AE235" i="13"/>
  <c r="AE365" i="13"/>
  <c r="Z247" i="13"/>
  <c r="U506" i="13"/>
  <c r="U113" i="13"/>
  <c r="Z275" i="13"/>
  <c r="Z442" i="13"/>
  <c r="Z195" i="13"/>
  <c r="U155" i="13"/>
  <c r="AE309" i="13"/>
  <c r="U99" i="13"/>
  <c r="U559" i="13"/>
  <c r="AE284" i="13"/>
  <c r="AE89" i="13"/>
  <c r="AE408" i="13"/>
  <c r="Z328" i="13"/>
  <c r="Z289" i="13"/>
  <c r="U525" i="13"/>
  <c r="Z232" i="13"/>
  <c r="Z345" i="13"/>
  <c r="U336" i="13"/>
  <c r="Z29" i="13"/>
  <c r="Z362" i="13"/>
  <c r="Z274" i="13"/>
  <c r="U251" i="13"/>
  <c r="U416" i="13"/>
  <c r="U366" i="13"/>
  <c r="AE215" i="13"/>
  <c r="U592" i="13"/>
  <c r="U487" i="13"/>
  <c r="AE354" i="13"/>
  <c r="AE606" i="13"/>
  <c r="U343" i="13"/>
  <c r="AE595" i="13"/>
  <c r="AE563" i="13"/>
  <c r="AE91" i="13"/>
  <c r="Z267" i="13"/>
  <c r="Z201" i="13"/>
  <c r="U587" i="13"/>
  <c r="AE147" i="13"/>
  <c r="U328" i="13"/>
  <c r="U316" i="13"/>
  <c r="U181" i="13"/>
  <c r="Z81" i="13"/>
  <c r="U87" i="13"/>
  <c r="AE125" i="13"/>
  <c r="Z46" i="13"/>
  <c r="U599" i="13"/>
  <c r="U606" i="13"/>
  <c r="Z492" i="13"/>
  <c r="AE565" i="13"/>
  <c r="AE82" i="13"/>
  <c r="Z417" i="13"/>
  <c r="Z529" i="13"/>
  <c r="Z357" i="13"/>
  <c r="Z285" i="13"/>
  <c r="AE384" i="13"/>
  <c r="AE59" i="13"/>
  <c r="Z591" i="13"/>
  <c r="AE104" i="13"/>
  <c r="AE547" i="13"/>
  <c r="Z83" i="13"/>
  <c r="Z326" i="13"/>
  <c r="Z149" i="13"/>
  <c r="Z570" i="13"/>
  <c r="AE206" i="13"/>
  <c r="U282" i="13"/>
  <c r="AE429" i="13"/>
  <c r="U361" i="13"/>
  <c r="AE153" i="13"/>
  <c r="Z27" i="13"/>
  <c r="Z222" i="13"/>
  <c r="U68" i="13"/>
  <c r="Z204" i="13"/>
  <c r="U549" i="13"/>
  <c r="Z25" i="13"/>
  <c r="Z150" i="13"/>
  <c r="Z37" i="13"/>
  <c r="Z554" i="13"/>
  <c r="U176" i="13"/>
  <c r="Z528" i="13"/>
  <c r="AE24" i="13"/>
  <c r="AE124" i="13"/>
  <c r="AE321" i="13"/>
  <c r="U250" i="13"/>
  <c r="Z288" i="13"/>
  <c r="U109" i="13"/>
  <c r="AE368" i="13"/>
  <c r="AE496" i="13"/>
  <c r="Z28" i="13"/>
  <c r="Z494" i="13"/>
  <c r="U36" i="13"/>
  <c r="Z392" i="13"/>
  <c r="Z478" i="13"/>
  <c r="Z273" i="13"/>
  <c r="U216" i="13"/>
  <c r="AE413" i="13"/>
  <c r="Z379" i="13"/>
  <c r="Z20" i="13"/>
  <c r="U49" i="13"/>
  <c r="AE172" i="13"/>
  <c r="Z296" i="13"/>
  <c r="Z176" i="13"/>
  <c r="U97" i="13"/>
  <c r="Z318" i="13"/>
  <c r="Z500" i="13"/>
  <c r="U264" i="13"/>
  <c r="U433" i="13"/>
  <c r="U179" i="13"/>
  <c r="AE435" i="13"/>
  <c r="AE236" i="13"/>
  <c r="Z62" i="13"/>
  <c r="Z224" i="13"/>
  <c r="U583" i="13"/>
  <c r="AE581" i="13"/>
  <c r="Z169" i="13"/>
  <c r="Z546" i="13"/>
  <c r="U516" i="13"/>
  <c r="U41" i="13"/>
  <c r="AE311" i="13"/>
  <c r="Z480" i="13"/>
  <c r="U476" i="13"/>
  <c r="Z221" i="13"/>
  <c r="U512" i="13"/>
  <c r="U255" i="13"/>
  <c r="Z186" i="13"/>
  <c r="AE406" i="13"/>
  <c r="U405" i="13"/>
  <c r="Z77" i="13"/>
  <c r="U237" i="13"/>
  <c r="Z608" i="13"/>
  <c r="AE397" i="13"/>
  <c r="U616" i="13"/>
  <c r="Z259" i="13"/>
  <c r="U38" i="13"/>
  <c r="Z402" i="13"/>
  <c r="U265" i="13"/>
  <c r="AE145" i="13"/>
  <c r="Z252" i="13"/>
  <c r="AE385" i="13"/>
  <c r="U548" i="13"/>
  <c r="AE430" i="13"/>
  <c r="AE603" i="13"/>
  <c r="AE394" i="13"/>
  <c r="Z303" i="13"/>
  <c r="U432" i="13"/>
  <c r="AE259" i="13"/>
  <c r="AE75" i="13"/>
  <c r="AE202" i="13"/>
  <c r="U331" i="13"/>
  <c r="Z228" i="13"/>
  <c r="Z55" i="13"/>
  <c r="U246" i="13"/>
  <c r="Z111" i="13"/>
  <c r="Z524" i="13"/>
  <c r="AE598" i="13"/>
  <c r="Z511" i="13"/>
  <c r="Z208" i="13"/>
  <c r="Z598" i="13"/>
  <c r="Z137" i="13"/>
  <c r="AE308" i="13"/>
  <c r="Z292" i="13"/>
  <c r="Z577" i="13"/>
  <c r="U443" i="13"/>
  <c r="AE231" i="13"/>
  <c r="AE156" i="13"/>
  <c r="Z396" i="13"/>
  <c r="U407" i="13"/>
  <c r="Z566" i="13"/>
  <c r="AE116" i="13"/>
  <c r="AE208" i="13"/>
  <c r="Z294" i="13"/>
  <c r="Z168" i="13"/>
  <c r="Z74" i="13"/>
  <c r="U577" i="13"/>
  <c r="AE564" i="13"/>
  <c r="AE407" i="13"/>
  <c r="U396" i="13"/>
  <c r="U262" i="13"/>
  <c r="U566" i="13"/>
  <c r="Z332" i="13"/>
  <c r="U231" i="13"/>
  <c r="U44" i="13"/>
  <c r="AF44" i="13"/>
  <c r="AE44" i="13"/>
  <c r="AA44" i="13"/>
  <c r="Z44" i="13"/>
  <c r="V44" i="13"/>
  <c r="R134" i="12"/>
  <c r="T134" i="12" s="1"/>
  <c r="Q134" i="12"/>
  <c r="S134" i="12" s="1"/>
  <c r="R412" i="12"/>
  <c r="T412" i="12" s="1"/>
  <c r="Q412" i="12"/>
  <c r="S412" i="12" s="1"/>
  <c r="R227" i="12"/>
  <c r="T227" i="12" s="1"/>
  <c r="Q227" i="12"/>
  <c r="S227" i="12" s="1"/>
  <c r="R228" i="12"/>
  <c r="T228" i="12" s="1"/>
  <c r="Q228" i="12"/>
  <c r="S228" i="12" s="1"/>
  <c r="R263" i="12"/>
  <c r="T263" i="12" s="1"/>
  <c r="Q263" i="12"/>
  <c r="S263" i="12" s="1"/>
  <c r="R281" i="12"/>
  <c r="T281" i="12" s="1"/>
  <c r="Q281" i="12"/>
  <c r="S281" i="12" s="1"/>
  <c r="R380" i="12"/>
  <c r="T380" i="12" s="1"/>
  <c r="Q380" i="12"/>
  <c r="S380" i="12" s="1"/>
  <c r="R346" i="12"/>
  <c r="T346" i="12" s="1"/>
  <c r="Q346" i="12"/>
  <c r="S346" i="12" s="1"/>
  <c r="R371" i="12"/>
  <c r="T371" i="12" s="1"/>
  <c r="Q371" i="12"/>
  <c r="S371" i="12" s="1"/>
  <c r="R418" i="12"/>
  <c r="T418" i="12" s="1"/>
  <c r="Q418" i="12"/>
  <c r="S418" i="12" s="1"/>
  <c r="R28" i="12"/>
  <c r="T28" i="12" s="1"/>
  <c r="Q28" i="12"/>
  <c r="S28" i="12" s="1"/>
  <c r="R321" i="12"/>
  <c r="T321" i="12" s="1"/>
  <c r="Q321" i="12"/>
  <c r="S321" i="12" s="1"/>
  <c r="R413" i="12"/>
  <c r="T413" i="12" s="1"/>
  <c r="Q413" i="12"/>
  <c r="S413" i="12" s="1"/>
  <c r="R348" i="12"/>
  <c r="T348" i="12" s="1"/>
  <c r="Q348" i="12"/>
  <c r="S348" i="12" s="1"/>
  <c r="R190" i="12"/>
  <c r="T190" i="12" s="1"/>
  <c r="Q190" i="12"/>
  <c r="S190" i="12" s="1"/>
  <c r="R166" i="12"/>
  <c r="T166" i="12" s="1"/>
  <c r="Q166" i="12"/>
  <c r="S166" i="12" s="1"/>
  <c r="R289" i="12"/>
  <c r="T289" i="12" s="1"/>
  <c r="Q289" i="12"/>
  <c r="S289" i="12" s="1"/>
  <c r="R265" i="12"/>
  <c r="T265" i="12" s="1"/>
  <c r="Q265" i="12"/>
  <c r="S265" i="12" s="1"/>
  <c r="R268" i="12"/>
  <c r="T268" i="12" s="1"/>
  <c r="Q268" i="12"/>
  <c r="S268" i="12" s="1"/>
  <c r="R34" i="12"/>
  <c r="T34" i="12" s="1"/>
  <c r="Q34" i="12"/>
  <c r="S34" i="12" s="1"/>
  <c r="R229" i="12"/>
  <c r="T229" i="12" s="1"/>
  <c r="Q229" i="12"/>
  <c r="S229" i="12" s="1"/>
  <c r="R77" i="12"/>
  <c r="T77" i="12" s="1"/>
  <c r="Q77" i="12"/>
  <c r="S77" i="12" s="1"/>
  <c r="R88" i="12"/>
  <c r="T88" i="12" s="1"/>
  <c r="Q88" i="12"/>
  <c r="S88" i="12" s="1"/>
  <c r="R309" i="12"/>
  <c r="T309" i="12" s="1"/>
  <c r="Q309" i="12"/>
  <c r="S309" i="12" s="1"/>
  <c r="R80" i="12"/>
  <c r="T80" i="12" s="1"/>
  <c r="Q80" i="12"/>
  <c r="S80" i="12" s="1"/>
  <c r="R58" i="12"/>
  <c r="T58" i="12" s="1"/>
  <c r="Q58" i="12"/>
  <c r="S58" i="12" s="1"/>
  <c r="R368" i="12"/>
  <c r="T368" i="12" s="1"/>
  <c r="Q368" i="12"/>
  <c r="S368" i="12" s="1"/>
  <c r="R100" i="12"/>
  <c r="T100" i="12" s="1"/>
  <c r="Q100" i="12"/>
  <c r="S100" i="12" s="1"/>
  <c r="R233" i="12"/>
  <c r="T233" i="12" s="1"/>
  <c r="Q233" i="12"/>
  <c r="S233" i="12" s="1"/>
  <c r="R307" i="12"/>
  <c r="T307" i="12" s="1"/>
  <c r="Q307" i="12"/>
  <c r="S307" i="12" s="1"/>
  <c r="R360" i="12"/>
  <c r="T360" i="12" s="1"/>
  <c r="Q360" i="12"/>
  <c r="S360" i="12" s="1"/>
  <c r="R273" i="12"/>
  <c r="T273" i="12" s="1"/>
  <c r="Q273" i="12"/>
  <c r="S273" i="12" s="1"/>
  <c r="R414" i="12"/>
  <c r="T414" i="12" s="1"/>
  <c r="Q414" i="12"/>
  <c r="S414" i="12" s="1"/>
  <c r="R312" i="12"/>
  <c r="T312" i="12" s="1"/>
  <c r="Q312" i="12"/>
  <c r="S312" i="12" s="1"/>
  <c r="R148" i="12"/>
  <c r="T148" i="12" s="1"/>
  <c r="Q148" i="12"/>
  <c r="S148" i="12" s="1"/>
  <c r="R97" i="12"/>
  <c r="T97" i="12" s="1"/>
  <c r="Q97" i="12"/>
  <c r="S97" i="12" s="1"/>
  <c r="R95" i="12"/>
  <c r="T95" i="12" s="1"/>
  <c r="Q95" i="12"/>
  <c r="S95" i="12" s="1"/>
  <c r="R352" i="12"/>
  <c r="T352" i="12" s="1"/>
  <c r="Q352" i="12"/>
  <c r="S352" i="12" s="1"/>
  <c r="R367" i="12"/>
  <c r="T367" i="12" s="1"/>
  <c r="Q367" i="12"/>
  <c r="S367" i="12" s="1"/>
  <c r="R269" i="12"/>
  <c r="T269" i="12" s="1"/>
  <c r="Q269" i="12"/>
  <c r="S269" i="12" s="1"/>
  <c r="R216" i="12"/>
  <c r="T216" i="12" s="1"/>
  <c r="Q216" i="12"/>
  <c r="S216" i="12" s="1"/>
  <c r="R128" i="12"/>
  <c r="T128" i="12" s="1"/>
  <c r="Q128" i="12"/>
  <c r="S128" i="12" s="1"/>
  <c r="R135" i="12"/>
  <c r="T135" i="12" s="1"/>
  <c r="Q135" i="12"/>
  <c r="S135" i="12" s="1"/>
  <c r="R108" i="12"/>
  <c r="T108" i="12" s="1"/>
  <c r="Q108" i="12"/>
  <c r="S108" i="12" s="1"/>
  <c r="R235" i="12"/>
  <c r="T235" i="12" s="1"/>
  <c r="Q235" i="12"/>
  <c r="S235" i="12" s="1"/>
  <c r="R26" i="12"/>
  <c r="T26" i="12" s="1"/>
  <c r="Q26" i="12"/>
  <c r="S26" i="12" s="1"/>
  <c r="R121" i="12"/>
  <c r="T121" i="12" s="1"/>
  <c r="Q121" i="12"/>
  <c r="S121" i="12" s="1"/>
  <c r="R74" i="12"/>
  <c r="T74" i="12" s="1"/>
  <c r="Q74" i="12"/>
  <c r="S74" i="12" s="1"/>
  <c r="R116" i="12"/>
  <c r="T116" i="12" s="1"/>
  <c r="Q116" i="12"/>
  <c r="S116" i="12" s="1"/>
  <c r="R332" i="12"/>
  <c r="T332" i="12" s="1"/>
  <c r="Q332" i="12"/>
  <c r="S332" i="12" s="1"/>
  <c r="R308" i="12"/>
  <c r="T308" i="12" s="1"/>
  <c r="Q308" i="12"/>
  <c r="S308" i="12" s="1"/>
  <c r="R56" i="12"/>
  <c r="T56" i="12" s="1"/>
  <c r="Q56" i="12"/>
  <c r="S56" i="12" s="1"/>
  <c r="R104" i="12"/>
  <c r="T104" i="12" s="1"/>
  <c r="Q104" i="12"/>
  <c r="S104" i="12" s="1"/>
  <c r="R115" i="12"/>
  <c r="T115" i="12" s="1"/>
  <c r="Q115" i="12"/>
  <c r="S115" i="12" s="1"/>
  <c r="R306" i="12"/>
  <c r="T306" i="12" s="1"/>
  <c r="Q306" i="12"/>
  <c r="S306" i="12" s="1"/>
  <c r="R212" i="12"/>
  <c r="T212" i="12" s="1"/>
  <c r="Q212" i="12"/>
  <c r="S212" i="12" s="1"/>
  <c r="R53" i="12"/>
  <c r="T53" i="12" s="1"/>
  <c r="Q53" i="12"/>
  <c r="S53" i="12" s="1"/>
  <c r="R251" i="12"/>
  <c r="T251" i="12" s="1"/>
  <c r="Q251" i="12"/>
  <c r="S251" i="12" s="1"/>
  <c r="R195" i="12"/>
  <c r="T195" i="12" s="1"/>
  <c r="Q195" i="12"/>
  <c r="S195" i="12" s="1"/>
  <c r="R246" i="12"/>
  <c r="T246" i="12" s="1"/>
  <c r="Q246" i="12"/>
  <c r="S246" i="12" s="1"/>
  <c r="R111" i="12"/>
  <c r="T111" i="12" s="1"/>
  <c r="Q111" i="12"/>
  <c r="S111" i="12" s="1"/>
  <c r="R107" i="12"/>
  <c r="T107" i="12" s="1"/>
  <c r="Q107" i="12"/>
  <c r="S107" i="12" s="1"/>
  <c r="R42" i="12"/>
  <c r="T42" i="12" s="1"/>
  <c r="Q42" i="12"/>
  <c r="S42" i="12" s="1"/>
  <c r="R340" i="12"/>
  <c r="T340" i="12" s="1"/>
  <c r="Q340" i="12"/>
  <c r="S340" i="12" s="1"/>
  <c r="R316" i="12"/>
  <c r="T316" i="12" s="1"/>
  <c r="Q316" i="12"/>
  <c r="S316" i="12" s="1"/>
  <c r="R113" i="12"/>
  <c r="T113" i="12" s="1"/>
  <c r="Q113" i="12"/>
  <c r="S113" i="12" s="1"/>
  <c r="R204" i="12"/>
  <c r="T204" i="12" s="1"/>
  <c r="Q204" i="12"/>
  <c r="S204" i="12" s="1"/>
  <c r="R186" i="12"/>
  <c r="T186" i="12" s="1"/>
  <c r="Q186" i="12"/>
  <c r="S186" i="12" s="1"/>
  <c r="R196" i="12"/>
  <c r="T196" i="12" s="1"/>
  <c r="Q196" i="12"/>
  <c r="S196" i="12" s="1"/>
  <c r="R254" i="12"/>
  <c r="T254" i="12" s="1"/>
  <c r="Q254" i="12"/>
  <c r="S254" i="12" s="1"/>
  <c r="R391" i="12"/>
  <c r="T391" i="12" s="1"/>
  <c r="Q391" i="12"/>
  <c r="S391" i="12" s="1"/>
  <c r="R72" i="12"/>
  <c r="T72" i="12" s="1"/>
  <c r="Q72" i="12"/>
  <c r="S72" i="12" s="1"/>
  <c r="R293" i="12"/>
  <c r="T293" i="12" s="1"/>
  <c r="Q293" i="12"/>
  <c r="S293" i="12" s="1"/>
  <c r="R181" i="12"/>
  <c r="T181" i="12" s="1"/>
  <c r="Q181" i="12"/>
  <c r="S181" i="12" s="1"/>
  <c r="R417" i="12"/>
  <c r="T417" i="12" s="1"/>
  <c r="Q417" i="12"/>
  <c r="S417" i="12" s="1"/>
  <c r="R50" i="12"/>
  <c r="T50" i="12" s="1"/>
  <c r="Q50" i="12"/>
  <c r="S50" i="12" s="1"/>
  <c r="R169" i="12"/>
  <c r="T169" i="12" s="1"/>
  <c r="Q169" i="12"/>
  <c r="S169" i="12" s="1"/>
  <c r="R41" i="12"/>
  <c r="T41" i="12" s="1"/>
  <c r="Q41" i="12"/>
  <c r="S41" i="12" s="1"/>
  <c r="R25" i="12"/>
  <c r="T25" i="12" s="1"/>
  <c r="Q25" i="12"/>
  <c r="S25" i="12" s="1"/>
  <c r="R404" i="12"/>
  <c r="T404" i="12" s="1"/>
  <c r="Q404" i="12"/>
  <c r="S404" i="12" s="1"/>
  <c r="R267" i="12"/>
  <c r="T267" i="12" s="1"/>
  <c r="Q267" i="12"/>
  <c r="S267" i="12" s="1"/>
  <c r="R126" i="12"/>
  <c r="T126" i="12" s="1"/>
  <c r="Q126" i="12"/>
  <c r="S126" i="12" s="1"/>
  <c r="R291" i="12"/>
  <c r="T291" i="12" s="1"/>
  <c r="Q291" i="12"/>
  <c r="S291" i="12" s="1"/>
  <c r="R218" i="12"/>
  <c r="T218" i="12" s="1"/>
  <c r="Q218" i="12"/>
  <c r="S218" i="12" s="1"/>
  <c r="R398" i="12"/>
  <c r="T398" i="12" s="1"/>
  <c r="Q398" i="12"/>
  <c r="S398" i="12" s="1"/>
  <c r="R132" i="12"/>
  <c r="T132" i="12" s="1"/>
  <c r="Q132" i="12"/>
  <c r="S132" i="12" s="1"/>
  <c r="R94" i="12"/>
  <c r="T94" i="12" s="1"/>
  <c r="Q94" i="12"/>
  <c r="S94" i="12" s="1"/>
  <c r="R222" i="12"/>
  <c r="T222" i="12" s="1"/>
  <c r="Q222" i="12"/>
  <c r="S222" i="12" s="1"/>
  <c r="R89" i="12"/>
  <c r="T89" i="12" s="1"/>
  <c r="Q89" i="12"/>
  <c r="S89" i="12" s="1"/>
  <c r="R248" i="12"/>
  <c r="T248" i="12" s="1"/>
  <c r="Q248" i="12"/>
  <c r="S248" i="12" s="1"/>
  <c r="R160" i="12"/>
  <c r="T160" i="12" s="1"/>
  <c r="Q160" i="12"/>
  <c r="S160" i="12" s="1"/>
  <c r="R214" i="12"/>
  <c r="T214" i="12" s="1"/>
  <c r="Q214" i="12"/>
  <c r="S214" i="12" s="1"/>
  <c r="R48" i="12"/>
  <c r="T48" i="12" s="1"/>
  <c r="Q48" i="12"/>
  <c r="S48" i="12" s="1"/>
  <c r="R206" i="12"/>
  <c r="T206" i="12" s="1"/>
  <c r="Q206" i="12"/>
  <c r="S206" i="12" s="1"/>
  <c r="R274" i="12"/>
  <c r="T274" i="12" s="1"/>
  <c r="Q274" i="12"/>
  <c r="S274" i="12" s="1"/>
  <c r="R336" i="12"/>
  <c r="T336" i="12" s="1"/>
  <c r="Q336" i="12"/>
  <c r="S336" i="12" s="1"/>
  <c r="R49" i="12"/>
  <c r="T49" i="12" s="1"/>
  <c r="Q49" i="12"/>
  <c r="S49" i="12" s="1"/>
  <c r="R261" i="12"/>
  <c r="T261" i="12" s="1"/>
  <c r="Q261" i="12"/>
  <c r="S261" i="12" s="1"/>
  <c r="R394" i="12"/>
  <c r="T394" i="12" s="1"/>
  <c r="Q394" i="12"/>
  <c r="S394" i="12" s="1"/>
  <c r="R199" i="12"/>
  <c r="T199" i="12" s="1"/>
  <c r="Q199" i="12"/>
  <c r="S199" i="12" s="1"/>
  <c r="R408" i="12"/>
  <c r="T408" i="12" s="1"/>
  <c r="Q408" i="12"/>
  <c r="S408" i="12" s="1"/>
  <c r="R120" i="12"/>
  <c r="T120" i="12" s="1"/>
  <c r="Q120" i="12"/>
  <c r="S120" i="12" s="1"/>
  <c r="R311" i="12"/>
  <c r="T311" i="12" s="1"/>
  <c r="Q311" i="12"/>
  <c r="S311" i="12" s="1"/>
  <c r="R396" i="12"/>
  <c r="T396" i="12" s="1"/>
  <c r="Q396" i="12"/>
  <c r="S396" i="12" s="1"/>
  <c r="R86" i="12"/>
  <c r="T86" i="12" s="1"/>
  <c r="Q86" i="12"/>
  <c r="S86" i="12" s="1"/>
  <c r="R125" i="12"/>
  <c r="T125" i="12" s="1"/>
  <c r="Q125" i="12"/>
  <c r="S125" i="12" s="1"/>
  <c r="R151" i="12"/>
  <c r="T151" i="12" s="1"/>
  <c r="Q151" i="12"/>
  <c r="S151" i="12" s="1"/>
  <c r="R232" i="12"/>
  <c r="T232" i="12" s="1"/>
  <c r="Q232" i="12"/>
  <c r="S232" i="12" s="1"/>
  <c r="R278" i="12"/>
  <c r="T278" i="12" s="1"/>
  <c r="Q278" i="12"/>
  <c r="S278" i="12" s="1"/>
  <c r="R52" i="12"/>
  <c r="T52" i="12" s="1"/>
  <c r="Q52" i="12"/>
  <c r="S52" i="12" s="1"/>
  <c r="R323" i="12"/>
  <c r="T323" i="12" s="1"/>
  <c r="Q323" i="12"/>
  <c r="S323" i="12" s="1"/>
  <c r="R213" i="12"/>
  <c r="T213" i="12" s="1"/>
  <c r="Q213" i="12"/>
  <c r="S213" i="12" s="1"/>
  <c r="R183" i="12"/>
  <c r="T183" i="12" s="1"/>
  <c r="Q183" i="12"/>
  <c r="S183" i="12" s="1"/>
  <c r="R106" i="12"/>
  <c r="T106" i="12" s="1"/>
  <c r="Q106" i="12"/>
  <c r="S106" i="12" s="1"/>
  <c r="R337" i="12"/>
  <c r="T337" i="12" s="1"/>
  <c r="Q337" i="12"/>
  <c r="S337" i="12" s="1"/>
  <c r="R163" i="12"/>
  <c r="T163" i="12" s="1"/>
  <c r="Q163" i="12"/>
  <c r="S163" i="12" s="1"/>
  <c r="R241" i="12"/>
  <c r="T241" i="12" s="1"/>
  <c r="Q241" i="12"/>
  <c r="S241" i="12" s="1"/>
  <c r="R369" i="12"/>
  <c r="T369" i="12" s="1"/>
  <c r="Q369" i="12"/>
  <c r="S369" i="12" s="1"/>
  <c r="R260" i="12"/>
  <c r="T260" i="12" s="1"/>
  <c r="Q260" i="12"/>
  <c r="S260" i="12" s="1"/>
  <c r="R410" i="12"/>
  <c r="T410" i="12" s="1"/>
  <c r="Q410" i="12"/>
  <c r="S410" i="12" s="1"/>
  <c r="R155" i="12"/>
  <c r="T155" i="12" s="1"/>
  <c r="Q155" i="12"/>
  <c r="S155" i="12" s="1"/>
  <c r="R335" i="12"/>
  <c r="T335" i="12" s="1"/>
  <c r="Q335" i="12"/>
  <c r="S335" i="12" s="1"/>
  <c r="R144" i="12"/>
  <c r="T144" i="12" s="1"/>
  <c r="Q144" i="12"/>
  <c r="S144" i="12" s="1"/>
  <c r="R382" i="12"/>
  <c r="T382" i="12" s="1"/>
  <c r="Q382" i="12"/>
  <c r="S382" i="12" s="1"/>
  <c r="R136" i="12"/>
  <c r="T136" i="12" s="1"/>
  <c r="Q136" i="12"/>
  <c r="S136" i="12" s="1"/>
  <c r="R358" i="12"/>
  <c r="T358" i="12" s="1"/>
  <c r="Q358" i="12"/>
  <c r="S358" i="12" s="1"/>
  <c r="R330" i="12"/>
  <c r="T330" i="12" s="1"/>
  <c r="Q330" i="12"/>
  <c r="S330" i="12" s="1"/>
  <c r="R240" i="12"/>
  <c r="T240" i="12" s="1"/>
  <c r="Q240" i="12"/>
  <c r="S240" i="12" s="1"/>
  <c r="R137" i="12"/>
  <c r="T137" i="12" s="1"/>
  <c r="Q137" i="12"/>
  <c r="S137" i="12" s="1"/>
  <c r="R75" i="12"/>
  <c r="T75" i="12" s="1"/>
  <c r="Q75" i="12"/>
  <c r="S75" i="12" s="1"/>
  <c r="R390" i="12"/>
  <c r="T390" i="12" s="1"/>
  <c r="Q390" i="12"/>
  <c r="S390" i="12" s="1"/>
  <c r="R275" i="12"/>
  <c r="T275" i="12" s="1"/>
  <c r="Q275" i="12"/>
  <c r="S275" i="12" s="1"/>
  <c r="R32" i="12"/>
  <c r="T32" i="12" s="1"/>
  <c r="Q32" i="12"/>
  <c r="S32" i="12" s="1"/>
  <c r="R397" i="12"/>
  <c r="T397" i="12" s="1"/>
  <c r="Q397" i="12"/>
  <c r="S397" i="12" s="1"/>
  <c r="R23" i="12"/>
  <c r="T23" i="12" s="1"/>
  <c r="Q23" i="12"/>
  <c r="S23" i="12" s="1"/>
  <c r="R210" i="12"/>
  <c r="T210" i="12" s="1"/>
  <c r="Q210" i="12"/>
  <c r="S210" i="12" s="1"/>
  <c r="R103" i="12"/>
  <c r="T103" i="12" s="1"/>
  <c r="Q103" i="12"/>
  <c r="S103" i="12" s="1"/>
  <c r="R76" i="12"/>
  <c r="T76" i="12" s="1"/>
  <c r="Q76" i="12"/>
  <c r="S76" i="12" s="1"/>
  <c r="R294" i="12"/>
  <c r="T294" i="12" s="1"/>
  <c r="Q294" i="12"/>
  <c r="S294" i="12" s="1"/>
  <c r="R328" i="12"/>
  <c r="T328" i="12" s="1"/>
  <c r="Q328" i="12"/>
  <c r="S328" i="12" s="1"/>
  <c r="R153" i="12"/>
  <c r="T153" i="12" s="1"/>
  <c r="Q153" i="12"/>
  <c r="S153" i="12" s="1"/>
  <c r="R168" i="12"/>
  <c r="T168" i="12" s="1"/>
  <c r="Q168" i="12"/>
  <c r="S168" i="12" s="1"/>
  <c r="R349" i="12"/>
  <c r="T349" i="12" s="1"/>
  <c r="Q349" i="12"/>
  <c r="S349" i="12" s="1"/>
  <c r="R70" i="12"/>
  <c r="T70" i="12" s="1"/>
  <c r="Q70" i="12"/>
  <c r="S70" i="12" s="1"/>
  <c r="R130" i="12"/>
  <c r="T130" i="12" s="1"/>
  <c r="Q130" i="12"/>
  <c r="S130" i="12" s="1"/>
  <c r="R29" i="12"/>
  <c r="T29" i="12" s="1"/>
  <c r="Q29" i="12"/>
  <c r="S29" i="12" s="1"/>
  <c r="R30" i="12"/>
  <c r="T30" i="12" s="1"/>
  <c r="Q30" i="12"/>
  <c r="S30" i="12" s="1"/>
  <c r="R351" i="12"/>
  <c r="T351" i="12" s="1"/>
  <c r="Q351" i="12"/>
  <c r="S351" i="12" s="1"/>
  <c r="R365" i="12"/>
  <c r="T365" i="12" s="1"/>
  <c r="Q365" i="12"/>
  <c r="S365" i="12" s="1"/>
  <c r="R140" i="12"/>
  <c r="T140" i="12" s="1"/>
  <c r="Q140" i="12"/>
  <c r="S140" i="12" s="1"/>
  <c r="R378" i="12"/>
  <c r="T378" i="12" s="1"/>
  <c r="Q378" i="12"/>
  <c r="S378" i="12" s="1"/>
  <c r="R192" i="12"/>
  <c r="T192" i="12" s="1"/>
  <c r="Q192" i="12"/>
  <c r="S192" i="12" s="1"/>
  <c r="R85" i="12"/>
  <c r="T85" i="12" s="1"/>
  <c r="Q85" i="12"/>
  <c r="S85" i="12" s="1"/>
  <c r="R65" i="12"/>
  <c r="T65" i="12" s="1"/>
  <c r="Q65" i="12"/>
  <c r="S65" i="12" s="1"/>
  <c r="R114" i="12"/>
  <c r="T114" i="12" s="1"/>
  <c r="Q114" i="12"/>
  <c r="S114" i="12" s="1"/>
  <c r="R370" i="12"/>
  <c r="T370" i="12" s="1"/>
  <c r="Q370" i="12"/>
  <c r="S370" i="12" s="1"/>
  <c r="R334" i="12"/>
  <c r="T334" i="12" s="1"/>
  <c r="Q334" i="12"/>
  <c r="S334" i="12" s="1"/>
  <c r="R117" i="12"/>
  <c r="T117" i="12" s="1"/>
  <c r="Q117" i="12"/>
  <c r="S117" i="12" s="1"/>
  <c r="R22" i="12"/>
  <c r="T22" i="12" s="1"/>
  <c r="Q22" i="12"/>
  <c r="S22" i="12" s="1"/>
  <c r="R122" i="12"/>
  <c r="T122" i="12" s="1"/>
  <c r="Q122" i="12"/>
  <c r="S122" i="12" s="1"/>
  <c r="R315" i="12"/>
  <c r="T315" i="12" s="1"/>
  <c r="Q315" i="12"/>
  <c r="S315" i="12" s="1"/>
  <c r="R62" i="12"/>
  <c r="T62" i="12" s="1"/>
  <c r="Q62" i="12"/>
  <c r="S62" i="12" s="1"/>
  <c r="R208" i="12"/>
  <c r="T208" i="12" s="1"/>
  <c r="Q208" i="12"/>
  <c r="S208" i="12" s="1"/>
  <c r="R35" i="12"/>
  <c r="T35" i="12" s="1"/>
  <c r="Q35" i="12"/>
  <c r="S35" i="12" s="1"/>
  <c r="R419" i="12"/>
  <c r="T419" i="12" s="1"/>
  <c r="Q419" i="12"/>
  <c r="S419" i="12" s="1"/>
  <c r="R325" i="12"/>
  <c r="T325" i="12" s="1"/>
  <c r="Q325" i="12"/>
  <c r="S325" i="12" s="1"/>
  <c r="R317" i="12"/>
  <c r="T317" i="12" s="1"/>
  <c r="Q317" i="12"/>
  <c r="S317" i="12" s="1"/>
  <c r="R174" i="12"/>
  <c r="T174" i="12" s="1"/>
  <c r="Q174" i="12"/>
  <c r="S174" i="12" s="1"/>
  <c r="R272" i="12"/>
  <c r="T272" i="12" s="1"/>
  <c r="Q272" i="12"/>
  <c r="S272" i="12" s="1"/>
  <c r="R284" i="12"/>
  <c r="T284" i="12" s="1"/>
  <c r="Q284" i="12"/>
  <c r="S284" i="12" s="1"/>
  <c r="R197" i="12"/>
  <c r="T197" i="12" s="1"/>
  <c r="Q197" i="12"/>
  <c r="S197" i="12" s="1"/>
  <c r="R64" i="12"/>
  <c r="T64" i="12" s="1"/>
  <c r="Q64" i="12"/>
  <c r="S64" i="12" s="1"/>
  <c r="R54" i="12"/>
  <c r="T54" i="12" s="1"/>
  <c r="Q54" i="12"/>
  <c r="S54" i="12" s="1"/>
  <c r="R319" i="12"/>
  <c r="T319" i="12" s="1"/>
  <c r="Q319" i="12"/>
  <c r="S319" i="12" s="1"/>
  <c r="R223" i="12"/>
  <c r="T223" i="12" s="1"/>
  <c r="Q223" i="12"/>
  <c r="S223" i="12" s="1"/>
  <c r="R109" i="12"/>
  <c r="T109" i="12" s="1"/>
  <c r="Q109" i="12"/>
  <c r="S109" i="12" s="1"/>
  <c r="R123" i="12"/>
  <c r="T123" i="12" s="1"/>
  <c r="Q123" i="12"/>
  <c r="S123" i="12" s="1"/>
  <c r="R364" i="12"/>
  <c r="T364" i="12" s="1"/>
  <c r="Q364" i="12"/>
  <c r="S364" i="12" s="1"/>
  <c r="R178" i="12"/>
  <c r="T178" i="12" s="1"/>
  <c r="Q178" i="12"/>
  <c r="S178" i="12" s="1"/>
  <c r="R376" i="12"/>
  <c r="T376" i="12" s="1"/>
  <c r="Q376" i="12"/>
  <c r="S376" i="12" s="1"/>
  <c r="R187" i="12"/>
  <c r="T187" i="12" s="1"/>
  <c r="Q187" i="12"/>
  <c r="S187" i="12" s="1"/>
  <c r="R259" i="12"/>
  <c r="T259" i="12" s="1"/>
  <c r="Q259" i="12"/>
  <c r="S259" i="12" s="1"/>
  <c r="R143" i="12"/>
  <c r="T143" i="12" s="1"/>
  <c r="Q143" i="12"/>
  <c r="S143" i="12" s="1"/>
  <c r="R250" i="12"/>
  <c r="T250" i="12" s="1"/>
  <c r="Q250" i="12"/>
  <c r="S250" i="12" s="1"/>
  <c r="R256" i="12"/>
  <c r="T256" i="12" s="1"/>
  <c r="Q256" i="12"/>
  <c r="S256" i="12" s="1"/>
  <c r="R345" i="12"/>
  <c r="T345" i="12" s="1"/>
  <c r="Q345" i="12"/>
  <c r="S345" i="12" s="1"/>
  <c r="R386" i="12"/>
  <c r="T386" i="12" s="1"/>
  <c r="Q386" i="12"/>
  <c r="S386" i="12" s="1"/>
  <c r="R202" i="12"/>
  <c r="T202" i="12" s="1"/>
  <c r="Q202" i="12"/>
  <c r="S202" i="12" s="1"/>
  <c r="R43" i="12"/>
  <c r="T43" i="12" s="1"/>
  <c r="Q43" i="12"/>
  <c r="S43" i="12" s="1"/>
  <c r="R389" i="12"/>
  <c r="T389" i="12" s="1"/>
  <c r="Q389" i="12"/>
  <c r="S389" i="12" s="1"/>
  <c r="R245" i="12"/>
  <c r="T245" i="12" s="1"/>
  <c r="Q245" i="12"/>
  <c r="S245" i="12" s="1"/>
  <c r="R69" i="12"/>
  <c r="T69" i="12" s="1"/>
  <c r="Q69" i="12"/>
  <c r="S69" i="12" s="1"/>
  <c r="R402" i="12"/>
  <c r="T402" i="12" s="1"/>
  <c r="Q402" i="12"/>
  <c r="S402" i="12" s="1"/>
  <c r="R96" i="12"/>
  <c r="T96" i="12" s="1"/>
  <c r="Q96" i="12"/>
  <c r="S96" i="12" s="1"/>
  <c r="R45" i="12"/>
  <c r="T45" i="12" s="1"/>
  <c r="Q45" i="12"/>
  <c r="S45" i="12" s="1"/>
  <c r="R255" i="12"/>
  <c r="T255" i="12" s="1"/>
  <c r="Q255" i="12"/>
  <c r="S255" i="12" s="1"/>
  <c r="R244" i="12"/>
  <c r="T244" i="12" s="1"/>
  <c r="Q244" i="12"/>
  <c r="S244" i="12" s="1"/>
  <c r="R326" i="12"/>
  <c r="T326" i="12" s="1"/>
  <c r="Q326" i="12"/>
  <c r="S326" i="12" s="1"/>
  <c r="R264" i="12"/>
  <c r="T264" i="12" s="1"/>
  <c r="Q264" i="12"/>
  <c r="S264" i="12" s="1"/>
  <c r="R146" i="12"/>
  <c r="T146" i="12" s="1"/>
  <c r="Q146" i="12"/>
  <c r="S146" i="12" s="1"/>
  <c r="R68" i="12"/>
  <c r="T68" i="12" s="1"/>
  <c r="Q68" i="12"/>
  <c r="S68" i="12" s="1"/>
  <c r="R20" i="12"/>
  <c r="T20" i="12" s="1"/>
  <c r="Q20" i="12"/>
  <c r="S20" i="12" s="1"/>
  <c r="R384" i="12"/>
  <c r="T384" i="12" s="1"/>
  <c r="Q384" i="12"/>
  <c r="S384" i="12" s="1"/>
  <c r="R71" i="12"/>
  <c r="T71" i="12" s="1"/>
  <c r="Q71" i="12"/>
  <c r="S71" i="12" s="1"/>
  <c r="R331" i="12"/>
  <c r="T331" i="12" s="1"/>
  <c r="Q331" i="12"/>
  <c r="S331" i="12" s="1"/>
  <c r="R200" i="12"/>
  <c r="T200" i="12" s="1"/>
  <c r="Q200" i="12"/>
  <c r="S200" i="12" s="1"/>
  <c r="R176" i="12"/>
  <c r="T176" i="12" s="1"/>
  <c r="Q176" i="12"/>
  <c r="S176" i="12" s="1"/>
  <c r="R350" i="12"/>
  <c r="T350" i="12" s="1"/>
  <c r="Q350" i="12"/>
  <c r="S350" i="12" s="1"/>
  <c r="R152" i="12"/>
  <c r="T152" i="12" s="1"/>
  <c r="Q152" i="12"/>
  <c r="S152" i="12" s="1"/>
  <c r="R400" i="12"/>
  <c r="T400" i="12" s="1"/>
  <c r="Q400" i="12"/>
  <c r="S400" i="12" s="1"/>
  <c r="R33" i="12"/>
  <c r="T33" i="12" s="1"/>
  <c r="Q33" i="12"/>
  <c r="S33" i="12" s="1"/>
  <c r="R304" i="12"/>
  <c r="T304" i="12" s="1"/>
  <c r="Q304" i="12"/>
  <c r="S304" i="12" s="1"/>
  <c r="R401" i="12"/>
  <c r="T401" i="12" s="1"/>
  <c r="Q401" i="12"/>
  <c r="S401" i="12" s="1"/>
  <c r="R270" i="12"/>
  <c r="T270" i="12" s="1"/>
  <c r="Q270" i="12"/>
  <c r="S270" i="12" s="1"/>
  <c r="R375" i="12"/>
  <c r="T375" i="12" s="1"/>
  <c r="Q375" i="12"/>
  <c r="S375" i="12" s="1"/>
  <c r="R198" i="12"/>
  <c r="T198" i="12" s="1"/>
  <c r="Q198" i="12"/>
  <c r="S198" i="12" s="1"/>
  <c r="R127" i="12"/>
  <c r="T127" i="12" s="1"/>
  <c r="Q127" i="12"/>
  <c r="S127" i="12" s="1"/>
  <c r="R209" i="12"/>
  <c r="T209" i="12" s="1"/>
  <c r="Q209" i="12"/>
  <c r="S209" i="12" s="1"/>
  <c r="R338" i="12"/>
  <c r="T338" i="12" s="1"/>
  <c r="Q338" i="12"/>
  <c r="S338" i="12" s="1"/>
  <c r="R172" i="12"/>
  <c r="T172" i="12" s="1"/>
  <c r="Q172" i="12"/>
  <c r="S172" i="12" s="1"/>
  <c r="R170" i="12"/>
  <c r="T170" i="12" s="1"/>
  <c r="Q170" i="12"/>
  <c r="S170" i="12" s="1"/>
  <c r="R225" i="12"/>
  <c r="T225" i="12" s="1"/>
  <c r="Q225" i="12"/>
  <c r="S225" i="12" s="1"/>
  <c r="R403" i="12"/>
  <c r="T403" i="12" s="1"/>
  <c r="Q403" i="12"/>
  <c r="S403" i="12" s="1"/>
  <c r="R61" i="12"/>
  <c r="T61" i="12" s="1"/>
  <c r="Q61" i="12"/>
  <c r="S61" i="12" s="1"/>
  <c r="R395" i="12"/>
  <c r="T395" i="12" s="1"/>
  <c r="Q395" i="12"/>
  <c r="S395" i="12" s="1"/>
  <c r="R237" i="12"/>
  <c r="T237" i="12" s="1"/>
  <c r="Q237" i="12"/>
  <c r="S237" i="12" s="1"/>
  <c r="R359" i="12"/>
  <c r="T359" i="12" s="1"/>
  <c r="Q359" i="12"/>
  <c r="S359" i="12" s="1"/>
  <c r="R79" i="12"/>
  <c r="T79" i="12" s="1"/>
  <c r="Q79" i="12"/>
  <c r="S79" i="12" s="1"/>
  <c r="R147" i="12"/>
  <c r="T147" i="12" s="1"/>
  <c r="Q147" i="12"/>
  <c r="S147" i="12" s="1"/>
  <c r="R302" i="12"/>
  <c r="T302" i="12" s="1"/>
  <c r="Q302" i="12"/>
  <c r="S302" i="12" s="1"/>
  <c r="R51" i="12"/>
  <c r="T51" i="12" s="1"/>
  <c r="Q51" i="12"/>
  <c r="S51" i="12" s="1"/>
  <c r="R341" i="12"/>
  <c r="T341" i="12" s="1"/>
  <c r="Q341" i="12"/>
  <c r="S341" i="12" s="1"/>
  <c r="R91" i="12"/>
  <c r="T91" i="12" s="1"/>
  <c r="Q91" i="12"/>
  <c r="S91" i="12" s="1"/>
  <c r="R99" i="12"/>
  <c r="T99" i="12" s="1"/>
  <c r="Q99" i="12"/>
  <c r="S99" i="12" s="1"/>
  <c r="R119" i="12"/>
  <c r="T119" i="12" s="1"/>
  <c r="Q119" i="12"/>
  <c r="S119" i="12" s="1"/>
  <c r="R314" i="12"/>
  <c r="T314" i="12" s="1"/>
  <c r="Q314" i="12"/>
  <c r="S314" i="12" s="1"/>
  <c r="R138" i="12"/>
  <c r="T138" i="12" s="1"/>
  <c r="Q138" i="12"/>
  <c r="S138" i="12" s="1"/>
  <c r="R292" i="12"/>
  <c r="T292" i="12" s="1"/>
  <c r="Q292" i="12"/>
  <c r="S292" i="12" s="1"/>
  <c r="R379" i="12"/>
  <c r="T379" i="12" s="1"/>
  <c r="Q379" i="12"/>
  <c r="S379" i="12" s="1"/>
  <c r="R201" i="12"/>
  <c r="T201" i="12" s="1"/>
  <c r="Q201" i="12"/>
  <c r="S201" i="12" s="1"/>
  <c r="R287" i="12"/>
  <c r="T287" i="12" s="1"/>
  <c r="Q287" i="12"/>
  <c r="S287" i="12" s="1"/>
  <c r="R258" i="12"/>
  <c r="T258" i="12" s="1"/>
  <c r="Q258" i="12"/>
  <c r="S258" i="12" s="1"/>
  <c r="R343" i="12"/>
  <c r="T343" i="12" s="1"/>
  <c r="Q343" i="12"/>
  <c r="S343" i="12" s="1"/>
  <c r="R44" i="12"/>
  <c r="T44" i="12" s="1"/>
  <c r="Q44" i="12"/>
  <c r="S44" i="12" s="1"/>
  <c r="R415" i="12"/>
  <c r="T415" i="12" s="1"/>
  <c r="Q415" i="12"/>
  <c r="S415" i="12" s="1"/>
  <c r="R67" i="12"/>
  <c r="T67" i="12" s="1"/>
  <c r="Q67" i="12"/>
  <c r="S67" i="12" s="1"/>
  <c r="R27" i="12"/>
  <c r="T27" i="12" s="1"/>
  <c r="Q27" i="12"/>
  <c r="S27" i="12" s="1"/>
  <c r="R173" i="12"/>
  <c r="T173" i="12" s="1"/>
  <c r="Q173" i="12"/>
  <c r="S173" i="12" s="1"/>
  <c r="R366" i="12"/>
  <c r="T366" i="12" s="1"/>
  <c r="Q366" i="12"/>
  <c r="S366" i="12" s="1"/>
  <c r="R354" i="12"/>
  <c r="T354" i="12" s="1"/>
  <c r="Q354" i="12"/>
  <c r="S354" i="12" s="1"/>
  <c r="R393" i="12"/>
  <c r="T393" i="12" s="1"/>
  <c r="Q393" i="12"/>
  <c r="S393" i="12" s="1"/>
  <c r="R288" i="12"/>
  <c r="T288" i="12" s="1"/>
  <c r="Q288" i="12"/>
  <c r="S288" i="12" s="1"/>
  <c r="R301" i="12"/>
  <c r="T301" i="12" s="1"/>
  <c r="Q301" i="12"/>
  <c r="S301" i="12" s="1"/>
  <c r="R313" i="12"/>
  <c r="T313" i="12" s="1"/>
  <c r="Q313" i="12"/>
  <c r="S313" i="12" s="1"/>
  <c r="R139" i="12"/>
  <c r="T139" i="12" s="1"/>
  <c r="Q139" i="12"/>
  <c r="S139" i="12" s="1"/>
  <c r="R55" i="12"/>
  <c r="T55" i="12" s="1"/>
  <c r="Q55" i="12"/>
  <c r="S55" i="12" s="1"/>
  <c r="R411" i="12"/>
  <c r="T411" i="12" s="1"/>
  <c r="Q411" i="12"/>
  <c r="S411" i="12" s="1"/>
  <c r="R191" i="12"/>
  <c r="T191" i="12" s="1"/>
  <c r="Q191" i="12"/>
  <c r="S191" i="12" s="1"/>
  <c r="R381" i="12"/>
  <c r="T381" i="12" s="1"/>
  <c r="Q381" i="12"/>
  <c r="S381" i="12" s="1"/>
  <c r="R296" i="12"/>
  <c r="T296" i="12" s="1"/>
  <c r="Q296" i="12"/>
  <c r="S296" i="12" s="1"/>
  <c r="R230" i="12"/>
  <c r="T230" i="12" s="1"/>
  <c r="Q230" i="12"/>
  <c r="S230" i="12" s="1"/>
  <c r="R279" i="12"/>
  <c r="T279" i="12" s="1"/>
  <c r="Q279" i="12"/>
  <c r="S279" i="12" s="1"/>
  <c r="R356" i="12"/>
  <c r="T356" i="12" s="1"/>
  <c r="Q356" i="12"/>
  <c r="S356" i="12" s="1"/>
  <c r="R303" i="12"/>
  <c r="T303" i="12" s="1"/>
  <c r="Q303" i="12"/>
  <c r="S303" i="12" s="1"/>
  <c r="R177" i="12"/>
  <c r="T177" i="12" s="1"/>
  <c r="Q177" i="12"/>
  <c r="S177" i="12" s="1"/>
  <c r="R383" i="12"/>
  <c r="T383" i="12" s="1"/>
  <c r="Q383" i="12"/>
  <c r="S383" i="12" s="1"/>
  <c r="R327" i="12"/>
  <c r="T327" i="12" s="1"/>
  <c r="Q327" i="12"/>
  <c r="S327" i="12" s="1"/>
  <c r="R21" i="12"/>
  <c r="T21" i="12" s="1"/>
  <c r="Q21" i="12"/>
  <c r="S21" i="12" s="1"/>
  <c r="R320" i="12"/>
  <c r="T320" i="12" s="1"/>
  <c r="Q320" i="12"/>
  <c r="S320" i="12" s="1"/>
  <c r="R290" i="12"/>
  <c r="T290" i="12" s="1"/>
  <c r="Q290" i="12"/>
  <c r="S290" i="12" s="1"/>
  <c r="R239" i="12"/>
  <c r="T239" i="12" s="1"/>
  <c r="Q239" i="12"/>
  <c r="S239" i="12" s="1"/>
  <c r="R156" i="12"/>
  <c r="T156" i="12" s="1"/>
  <c r="Q156" i="12"/>
  <c r="S156" i="12" s="1"/>
  <c r="R164" i="12"/>
  <c r="T164" i="12" s="1"/>
  <c r="Q164" i="12"/>
  <c r="S164" i="12" s="1"/>
  <c r="R377" i="12"/>
  <c r="T377" i="12" s="1"/>
  <c r="Q377" i="12"/>
  <c r="S377" i="12" s="1"/>
  <c r="R226" i="12"/>
  <c r="T226" i="12" s="1"/>
  <c r="Q226" i="12"/>
  <c r="S226" i="12" s="1"/>
  <c r="R40" i="12"/>
  <c r="T40" i="12" s="1"/>
  <c r="Q40" i="12"/>
  <c r="S40" i="12" s="1"/>
  <c r="R158" i="12"/>
  <c r="T158" i="12" s="1"/>
  <c r="Q158" i="12"/>
  <c r="S158" i="12" s="1"/>
  <c r="R405" i="12"/>
  <c r="T405" i="12" s="1"/>
  <c r="Q405" i="12"/>
  <c r="S405" i="12" s="1"/>
  <c r="R46" i="12"/>
  <c r="T46" i="12" s="1"/>
  <c r="Q46" i="12"/>
  <c r="S46" i="12" s="1"/>
  <c r="R98" i="12"/>
  <c r="T98" i="12" s="1"/>
  <c r="Q98" i="12"/>
  <c r="S98" i="12" s="1"/>
  <c r="R167" i="12"/>
  <c r="T167" i="12" s="1"/>
  <c r="Q167" i="12"/>
  <c r="S167" i="12" s="1"/>
  <c r="R416" i="12"/>
  <c r="T416" i="12" s="1"/>
  <c r="Q416" i="12"/>
  <c r="S416" i="12" s="1"/>
  <c r="R194" i="12"/>
  <c r="T194" i="12" s="1"/>
  <c r="Q194" i="12"/>
  <c r="S194" i="12" s="1"/>
  <c r="R81" i="12"/>
  <c r="T81" i="12" s="1"/>
  <c r="Q81" i="12"/>
  <c r="S81" i="12" s="1"/>
  <c r="R31" i="12"/>
  <c r="T31" i="12" s="1"/>
  <c r="Q31" i="12"/>
  <c r="S31" i="12" s="1"/>
  <c r="R249" i="12"/>
  <c r="T249" i="12" s="1"/>
  <c r="Q249" i="12"/>
  <c r="S249" i="12" s="1"/>
  <c r="R242" i="12"/>
  <c r="T242" i="12" s="1"/>
  <c r="Q242" i="12"/>
  <c r="S242" i="12" s="1"/>
  <c r="R105" i="12"/>
  <c r="T105" i="12" s="1"/>
  <c r="Q105" i="12"/>
  <c r="S105" i="12" s="1"/>
  <c r="R131" i="12"/>
  <c r="T131" i="12" s="1"/>
  <c r="Q131" i="12"/>
  <c r="S131" i="12" s="1"/>
  <c r="R118" i="12"/>
  <c r="T118" i="12" s="1"/>
  <c r="Q118" i="12"/>
  <c r="S118" i="12" s="1"/>
  <c r="R66" i="12"/>
  <c r="T66" i="12" s="1"/>
  <c r="Q66" i="12"/>
  <c r="S66" i="12" s="1"/>
  <c r="R374" i="12"/>
  <c r="T374" i="12" s="1"/>
  <c r="Q374" i="12"/>
  <c r="S374" i="12" s="1"/>
  <c r="R388" i="12"/>
  <c r="T388" i="12" s="1"/>
  <c r="Q388" i="12"/>
  <c r="S388" i="12" s="1"/>
  <c r="R87" i="12"/>
  <c r="T87" i="12" s="1"/>
  <c r="Q87" i="12"/>
  <c r="S87" i="12" s="1"/>
  <c r="R133" i="12"/>
  <c r="T133" i="12" s="1"/>
  <c r="Q133" i="12"/>
  <c r="S133" i="12" s="1"/>
  <c r="R333" i="12"/>
  <c r="T333" i="12" s="1"/>
  <c r="Q333" i="12"/>
  <c r="S333" i="12" s="1"/>
  <c r="R361" i="12"/>
  <c r="T361" i="12" s="1"/>
  <c r="Q361" i="12"/>
  <c r="S361" i="12" s="1"/>
  <c r="R231" i="12"/>
  <c r="T231" i="12" s="1"/>
  <c r="Q231" i="12"/>
  <c r="S231" i="12" s="1"/>
  <c r="R78" i="12"/>
  <c r="T78" i="12" s="1"/>
  <c r="Q78" i="12"/>
  <c r="S78" i="12" s="1"/>
  <c r="R112" i="12"/>
  <c r="T112" i="12" s="1"/>
  <c r="Q112" i="12"/>
  <c r="S112" i="12" s="1"/>
  <c r="R162" i="12"/>
  <c r="T162" i="12" s="1"/>
  <c r="Q162" i="12"/>
  <c r="S162" i="12" s="1"/>
  <c r="R203" i="12"/>
  <c r="T203" i="12" s="1"/>
  <c r="Q203" i="12"/>
  <c r="S203" i="12" s="1"/>
  <c r="R157" i="12"/>
  <c r="T157" i="12" s="1"/>
  <c r="Q157" i="12"/>
  <c r="S157" i="12" s="1"/>
  <c r="R175" i="12"/>
  <c r="T175" i="12" s="1"/>
  <c r="Q175" i="12"/>
  <c r="S175" i="12" s="1"/>
  <c r="R63" i="12"/>
  <c r="T63" i="12" s="1"/>
  <c r="Q63" i="12"/>
  <c r="S63" i="12" s="1"/>
  <c r="R280" i="12"/>
  <c r="T280" i="12" s="1"/>
  <c r="Q280" i="12"/>
  <c r="S280" i="12" s="1"/>
  <c r="R392" i="12"/>
  <c r="T392" i="12" s="1"/>
  <c r="Q392" i="12"/>
  <c r="S392" i="12" s="1"/>
  <c r="R145" i="12"/>
  <c r="T145" i="12" s="1"/>
  <c r="Q145" i="12"/>
  <c r="S145" i="12" s="1"/>
  <c r="R266" i="12"/>
  <c r="T266" i="12" s="1"/>
  <c r="Q266" i="12"/>
  <c r="S266" i="12" s="1"/>
  <c r="R297" i="12"/>
  <c r="T297" i="12" s="1"/>
  <c r="Q297" i="12"/>
  <c r="S297" i="12" s="1"/>
  <c r="R362" i="12"/>
  <c r="T362" i="12" s="1"/>
  <c r="Q362" i="12"/>
  <c r="S362" i="12" s="1"/>
  <c r="R159" i="12"/>
  <c r="T159" i="12" s="1"/>
  <c r="Q159" i="12"/>
  <c r="S159" i="12" s="1"/>
  <c r="R171" i="12"/>
  <c r="T171" i="12" s="1"/>
  <c r="Q171" i="12"/>
  <c r="S171" i="12" s="1"/>
  <c r="R387" i="12"/>
  <c r="T387" i="12" s="1"/>
  <c r="Q387" i="12"/>
  <c r="S387" i="12" s="1"/>
  <c r="R73" i="12"/>
  <c r="T73" i="12" s="1"/>
  <c r="Q73" i="12"/>
  <c r="S73" i="12" s="1"/>
  <c r="R385" i="12"/>
  <c r="T385" i="12" s="1"/>
  <c r="Q385" i="12"/>
  <c r="S385" i="12" s="1"/>
  <c r="R182" i="12"/>
  <c r="T182" i="12" s="1"/>
  <c r="Q182" i="12"/>
  <c r="S182" i="12" s="1"/>
  <c r="R92" i="12"/>
  <c r="T92" i="12" s="1"/>
  <c r="Q92" i="12"/>
  <c r="S92" i="12" s="1"/>
  <c r="R243" i="12"/>
  <c r="T243" i="12" s="1"/>
  <c r="Q243" i="12"/>
  <c r="S243" i="12" s="1"/>
  <c r="R36" i="12"/>
  <c r="T36" i="12" s="1"/>
  <c r="Q36" i="12"/>
  <c r="S36" i="12" s="1"/>
  <c r="R298" i="12"/>
  <c r="T298" i="12" s="1"/>
  <c r="Q298" i="12"/>
  <c r="S298" i="12" s="1"/>
  <c r="R215" i="12"/>
  <c r="T215" i="12" s="1"/>
  <c r="Q215" i="12"/>
  <c r="S215" i="12" s="1"/>
  <c r="R353" i="12"/>
  <c r="T353" i="12" s="1"/>
  <c r="Q353" i="12"/>
  <c r="S353" i="12" s="1"/>
  <c r="R286" i="12"/>
  <c r="T286" i="12" s="1"/>
  <c r="Q286" i="12"/>
  <c r="S286" i="12" s="1"/>
  <c r="R247" i="12"/>
  <c r="T247" i="12" s="1"/>
  <c r="Q247" i="12"/>
  <c r="S247" i="12" s="1"/>
  <c r="R84" i="12"/>
  <c r="T84" i="12" s="1"/>
  <c r="Q84" i="12"/>
  <c r="S84" i="12" s="1"/>
  <c r="R407" i="12"/>
  <c r="T407" i="12" s="1"/>
  <c r="Q407" i="12"/>
  <c r="S407" i="12" s="1"/>
  <c r="R299" i="12"/>
  <c r="T299" i="12" s="1"/>
  <c r="Q299" i="12"/>
  <c r="S299" i="12" s="1"/>
  <c r="R149" i="12"/>
  <c r="T149" i="12" s="1"/>
  <c r="Q149" i="12"/>
  <c r="S149" i="12" s="1"/>
  <c r="R124" i="12"/>
  <c r="T124" i="12" s="1"/>
  <c r="Q124" i="12"/>
  <c r="S124" i="12" s="1"/>
  <c r="R399" i="12"/>
  <c r="T399" i="12" s="1"/>
  <c r="Q399" i="12"/>
  <c r="S399" i="12" s="1"/>
  <c r="R276" i="12"/>
  <c r="T276" i="12" s="1"/>
  <c r="Q276" i="12"/>
  <c r="S276" i="12" s="1"/>
  <c r="R406" i="12"/>
  <c r="T406" i="12" s="1"/>
  <c r="Q406" i="12"/>
  <c r="S406" i="12" s="1"/>
  <c r="R283" i="12"/>
  <c r="T283" i="12" s="1"/>
  <c r="Q283" i="12"/>
  <c r="S283" i="12" s="1"/>
  <c r="R329" i="12"/>
  <c r="T329" i="12" s="1"/>
  <c r="Q329" i="12"/>
  <c r="S329" i="12" s="1"/>
  <c r="R253" i="12"/>
  <c r="T253" i="12" s="1"/>
  <c r="Q253" i="12"/>
  <c r="S253" i="12" s="1"/>
  <c r="R83" i="12"/>
  <c r="T83" i="12" s="1"/>
  <c r="Q83" i="12"/>
  <c r="S83" i="12" s="1"/>
  <c r="R189" i="12"/>
  <c r="T189" i="12" s="1"/>
  <c r="Q189" i="12"/>
  <c r="S189" i="12" s="1"/>
  <c r="R339" i="12"/>
  <c r="T339" i="12" s="1"/>
  <c r="Q339" i="12"/>
  <c r="S339" i="12" s="1"/>
  <c r="R238" i="12"/>
  <c r="T238" i="12" s="1"/>
  <c r="Q238" i="12"/>
  <c r="S238" i="12" s="1"/>
  <c r="R150" i="12"/>
  <c r="T150" i="12" s="1"/>
  <c r="Q150" i="12"/>
  <c r="S150" i="12" s="1"/>
  <c r="R344" i="12"/>
  <c r="T344" i="12" s="1"/>
  <c r="Q344" i="12"/>
  <c r="S344" i="12" s="1"/>
  <c r="R93" i="12"/>
  <c r="T93" i="12" s="1"/>
  <c r="Q93" i="12"/>
  <c r="S93" i="12" s="1"/>
  <c r="R57" i="12"/>
  <c r="T57" i="12" s="1"/>
  <c r="Q57" i="12"/>
  <c r="S57" i="12" s="1"/>
  <c r="R47" i="12"/>
  <c r="T47" i="12" s="1"/>
  <c r="Q47" i="12"/>
  <c r="S47" i="12" s="1"/>
  <c r="R102" i="12"/>
  <c r="T102" i="12" s="1"/>
  <c r="Q102" i="12"/>
  <c r="S102" i="12" s="1"/>
  <c r="R252" i="12"/>
  <c r="T252" i="12" s="1"/>
  <c r="Q252" i="12"/>
  <c r="S252" i="12" s="1"/>
  <c r="R37" i="12"/>
  <c r="T37" i="12" s="1"/>
  <c r="Q37" i="12"/>
  <c r="S37" i="12" s="1"/>
  <c r="R271" i="12"/>
  <c r="T271" i="12" s="1"/>
  <c r="Q271" i="12"/>
  <c r="S271" i="12" s="1"/>
  <c r="R24" i="12"/>
  <c r="T24" i="12" s="1"/>
  <c r="Q24" i="12"/>
  <c r="S24" i="12" s="1"/>
  <c r="R217" i="12"/>
  <c r="T217" i="12" s="1"/>
  <c r="Q217" i="12"/>
  <c r="S217" i="12" s="1"/>
  <c r="R39" i="12"/>
  <c r="T39" i="12" s="1"/>
  <c r="Q39" i="12"/>
  <c r="S39" i="12" s="1"/>
  <c r="R211" i="12"/>
  <c r="T211" i="12" s="1"/>
  <c r="Q211" i="12"/>
  <c r="S211" i="12" s="1"/>
  <c r="R224" i="12"/>
  <c r="T224" i="12" s="1"/>
  <c r="Q224" i="12"/>
  <c r="S224" i="12" s="1"/>
  <c r="R262" i="12"/>
  <c r="T262" i="12" s="1"/>
  <c r="Q262" i="12"/>
  <c r="S262" i="12" s="1"/>
  <c r="R207" i="12"/>
  <c r="T207" i="12" s="1"/>
  <c r="Q207" i="12"/>
  <c r="S207" i="12" s="1"/>
  <c r="R154" i="12"/>
  <c r="T154" i="12" s="1"/>
  <c r="Q154" i="12"/>
  <c r="S154" i="12" s="1"/>
  <c r="R101" i="12"/>
  <c r="T101" i="12" s="1"/>
  <c r="Q101" i="12"/>
  <c r="S101" i="12" s="1"/>
  <c r="R142" i="12"/>
  <c r="T142" i="12" s="1"/>
  <c r="Q142" i="12"/>
  <c r="S142" i="12" s="1"/>
  <c r="R129" i="12"/>
  <c r="T129" i="12" s="1"/>
  <c r="Q129" i="12"/>
  <c r="S129" i="12" s="1"/>
  <c r="R277" i="12"/>
  <c r="T277" i="12" s="1"/>
  <c r="Q277" i="12"/>
  <c r="S277" i="12" s="1"/>
  <c r="R305" i="12"/>
  <c r="T305" i="12" s="1"/>
  <c r="Q305" i="12"/>
  <c r="S305" i="12" s="1"/>
  <c r="R342" i="12"/>
  <c r="T342" i="12" s="1"/>
  <c r="Q342" i="12"/>
  <c r="S342" i="12" s="1"/>
  <c r="R188" i="12"/>
  <c r="T188" i="12" s="1"/>
  <c r="Q188" i="12"/>
  <c r="S188" i="12" s="1"/>
  <c r="R322" i="12"/>
  <c r="T322" i="12" s="1"/>
  <c r="Q322" i="12"/>
  <c r="S322" i="12" s="1"/>
  <c r="R179" i="12"/>
  <c r="T179" i="12" s="1"/>
  <c r="Q179" i="12"/>
  <c r="S179" i="12" s="1"/>
  <c r="R373" i="12"/>
  <c r="T373" i="12" s="1"/>
  <c r="Q373" i="12"/>
  <c r="S373" i="12" s="1"/>
  <c r="R236" i="12"/>
  <c r="T236" i="12" s="1"/>
  <c r="Q236" i="12"/>
  <c r="S236" i="12" s="1"/>
  <c r="R205" i="12"/>
  <c r="T205" i="12" s="1"/>
  <c r="Q205" i="12"/>
  <c r="S205" i="12" s="1"/>
  <c r="R90" i="12"/>
  <c r="T90" i="12" s="1"/>
  <c r="Q90" i="12"/>
  <c r="S90" i="12" s="1"/>
  <c r="R141" i="12"/>
  <c r="T141" i="12" s="1"/>
  <c r="Q141" i="12"/>
  <c r="S141" i="12" s="1"/>
  <c r="R59" i="12"/>
  <c r="T59" i="12" s="1"/>
  <c r="Q59" i="12"/>
  <c r="S59" i="12" s="1"/>
  <c r="R60" i="12"/>
  <c r="T60" i="12" s="1"/>
  <c r="Q60" i="12"/>
  <c r="S60" i="12" s="1"/>
  <c r="R324" i="12"/>
  <c r="T324" i="12" s="1"/>
  <c r="Q324" i="12"/>
  <c r="S324" i="12" s="1"/>
  <c r="R347" i="12"/>
  <c r="T347" i="12" s="1"/>
  <c r="Q347" i="12"/>
  <c r="S347" i="12" s="1"/>
  <c r="R180" i="12"/>
  <c r="T180" i="12" s="1"/>
  <c r="Q180" i="12"/>
  <c r="S180" i="12" s="1"/>
  <c r="R318" i="12"/>
  <c r="T318" i="12" s="1"/>
  <c r="Q318" i="12"/>
  <c r="S318" i="12" s="1"/>
  <c r="R285" i="12"/>
  <c r="T285" i="12" s="1"/>
  <c r="Q285" i="12"/>
  <c r="S285" i="12" s="1"/>
  <c r="R355" i="12"/>
  <c r="T355" i="12" s="1"/>
  <c r="Q355" i="12"/>
  <c r="S355" i="12" s="1"/>
  <c r="R184" i="12"/>
  <c r="T184" i="12" s="1"/>
  <c r="Q184" i="12"/>
  <c r="S184" i="12" s="1"/>
  <c r="R110" i="12"/>
  <c r="T110" i="12" s="1"/>
  <c r="Q110" i="12"/>
  <c r="S110" i="12" s="1"/>
  <c r="R310" i="12"/>
  <c r="T310" i="12" s="1"/>
  <c r="Q310" i="12"/>
  <c r="S310" i="12" s="1"/>
  <c r="R282" i="12"/>
  <c r="T282" i="12" s="1"/>
  <c r="Q282" i="12"/>
  <c r="S282" i="12" s="1"/>
  <c r="R82" i="12"/>
  <c r="T82" i="12" s="1"/>
  <c r="Q82" i="12"/>
  <c r="S82" i="12" s="1"/>
  <c r="R300" i="12"/>
  <c r="T300" i="12" s="1"/>
  <c r="Q300" i="12"/>
  <c r="S300" i="12" s="1"/>
  <c r="R161" i="12"/>
  <c r="T161" i="12" s="1"/>
  <c r="Q161" i="12"/>
  <c r="S161" i="12" s="1"/>
  <c r="R38" i="12"/>
  <c r="T38" i="12" s="1"/>
  <c r="Q38" i="12"/>
  <c r="S38" i="12" s="1"/>
  <c r="R363" i="12"/>
  <c r="T363" i="12" s="1"/>
  <c r="Q363" i="12"/>
  <c r="S363" i="12" s="1"/>
  <c r="R372" i="12"/>
  <c r="T372" i="12" s="1"/>
  <c r="Q372" i="12"/>
  <c r="S372" i="12" s="1"/>
  <c r="R409" i="12"/>
  <c r="T409" i="12" s="1"/>
  <c r="Q409" i="12"/>
  <c r="S409" i="12" s="1"/>
  <c r="R165" i="12"/>
  <c r="T165" i="12" s="1"/>
  <c r="Q165" i="12"/>
  <c r="S165" i="12" s="1"/>
  <c r="R220" i="12"/>
  <c r="T220" i="12" s="1"/>
  <c r="Q220" i="12"/>
  <c r="S220" i="12" s="1"/>
  <c r="R257" i="12"/>
  <c r="T257" i="12" s="1"/>
  <c r="Q257" i="12"/>
  <c r="S257" i="12" s="1"/>
  <c r="R219" i="12"/>
  <c r="T219" i="12" s="1"/>
  <c r="Q219" i="12"/>
  <c r="S219" i="12" s="1"/>
  <c r="R295" i="12"/>
  <c r="T295" i="12" s="1"/>
  <c r="Q295" i="12"/>
  <c r="S295" i="12" s="1"/>
  <c r="R357" i="12"/>
  <c r="T357" i="12" s="1"/>
  <c r="Q357" i="12"/>
  <c r="S357" i="12" s="1"/>
  <c r="R193" i="12"/>
  <c r="T193" i="12" s="1"/>
  <c r="Q193" i="12"/>
  <c r="S193" i="12" s="1"/>
  <c r="R234" i="12"/>
  <c r="T234" i="12" s="1"/>
  <c r="Q234" i="12"/>
  <c r="S234" i="12" s="1"/>
  <c r="W387" i="13" l="1"/>
  <c r="AL387" i="13" s="1"/>
  <c r="AG387" i="13"/>
  <c r="AG396" i="13"/>
  <c r="W531" i="13"/>
  <c r="W137" i="13"/>
  <c r="AG443" i="13"/>
  <c r="AB308" i="13"/>
  <c r="AB396" i="13"/>
  <c r="AB168" i="13"/>
  <c r="W576" i="13"/>
  <c r="AG258" i="13"/>
  <c r="AG291" i="13"/>
  <c r="AB484" i="13"/>
  <c r="AG582" i="13"/>
  <c r="AB88" i="13"/>
  <c r="W259" i="13"/>
  <c r="AL259" i="13" s="1"/>
  <c r="AG111" i="13"/>
  <c r="AG331" i="13"/>
  <c r="W77" i="13"/>
  <c r="AL77" i="13" s="1"/>
  <c r="W143" i="13"/>
  <c r="AL143" i="13" s="1"/>
  <c r="AG438" i="13"/>
  <c r="W476" i="13"/>
  <c r="W60" i="13"/>
  <c r="AG583" i="13"/>
  <c r="AB20" i="13"/>
  <c r="AG216" i="13"/>
  <c r="AG519" i="13"/>
  <c r="AG260" i="13"/>
  <c r="AG413" i="13"/>
  <c r="AG255" i="13"/>
  <c r="AB494" i="13"/>
  <c r="AG337" i="13"/>
  <c r="AG257" i="13"/>
  <c r="W460" i="13"/>
  <c r="W120" i="13"/>
  <c r="AG27" i="13"/>
  <c r="AG37" i="13"/>
  <c r="AG203" i="13"/>
  <c r="W204" i="13"/>
  <c r="AG270" i="13"/>
  <c r="W570" i="13"/>
  <c r="AG456" i="13"/>
  <c r="AG68" i="13"/>
  <c r="AG360" i="13"/>
  <c r="AB73" i="13"/>
  <c r="AB146" i="13"/>
  <c r="W584" i="13"/>
  <c r="AL584" i="13" s="1"/>
  <c r="AG366" i="13"/>
  <c r="AG31" i="13"/>
  <c r="AG611" i="13"/>
  <c r="AG381" i="13"/>
  <c r="AB537" i="13"/>
  <c r="AG552" i="13"/>
  <c r="W586" i="13"/>
  <c r="AL586" i="13" s="1"/>
  <c r="W487" i="13"/>
  <c r="AG164" i="13"/>
  <c r="AB319" i="13"/>
  <c r="W125" i="13"/>
  <c r="W162" i="13"/>
  <c r="AB426" i="13"/>
  <c r="W532" i="13"/>
  <c r="AG344" i="13"/>
  <c r="AG336" i="13"/>
  <c r="AB276" i="13"/>
  <c r="AG54" i="13"/>
  <c r="AG138" i="13"/>
  <c r="AB300" i="13"/>
  <c r="W279" i="13"/>
  <c r="AB602" i="13"/>
  <c r="W278" i="13"/>
  <c r="AL278" i="13" s="1"/>
  <c r="W530" i="13"/>
  <c r="W72" i="13"/>
  <c r="AL72" i="13" s="1"/>
  <c r="AG48" i="13"/>
  <c r="AG194" i="13"/>
  <c r="AG209" i="13"/>
  <c r="AB256" i="13"/>
  <c r="AB266" i="13"/>
  <c r="AB233" i="13"/>
  <c r="AB261" i="13"/>
  <c r="AG499" i="13"/>
  <c r="AB447" i="13"/>
  <c r="W477" i="13"/>
  <c r="AG108" i="13"/>
  <c r="W520" i="13"/>
  <c r="AL520" i="13" s="1"/>
  <c r="W85" i="13"/>
  <c r="W601" i="13"/>
  <c r="AB369" i="13"/>
  <c r="W550" i="13"/>
  <c r="AB128" i="13"/>
  <c r="AB76" i="13"/>
  <c r="W378" i="13"/>
  <c r="AL378" i="13" s="1"/>
  <c r="AG308" i="13"/>
  <c r="AB312" i="13"/>
  <c r="AB294" i="13"/>
  <c r="W396" i="13"/>
  <c r="AL396" i="13" s="1"/>
  <c r="AB531" i="13"/>
  <c r="AB246" i="13"/>
  <c r="AG242" i="13"/>
  <c r="AB394" i="13"/>
  <c r="W160" i="13"/>
  <c r="AG186" i="13"/>
  <c r="AG406" i="13"/>
  <c r="W75" i="13"/>
  <c r="AL75" i="13" s="1"/>
  <c r="AG117" i="13"/>
  <c r="W432" i="13"/>
  <c r="W71" i="13"/>
  <c r="W546" i="13"/>
  <c r="W438" i="13"/>
  <c r="AL438" i="13" s="1"/>
  <c r="AB497" i="13"/>
  <c r="AB482" i="13"/>
  <c r="AG20" i="13"/>
  <c r="W80" i="13"/>
  <c r="W62" i="13"/>
  <c r="AL62" i="13" s="1"/>
  <c r="AB288" i="13"/>
  <c r="W105" i="13"/>
  <c r="AG347" i="13"/>
  <c r="W219" i="13"/>
  <c r="AL219" i="13" s="1"/>
  <c r="AG154" i="13"/>
  <c r="AG179" i="13"/>
  <c r="AB36" i="13"/>
  <c r="W176" i="13"/>
  <c r="W92" i="13"/>
  <c r="AG521" i="13"/>
  <c r="AB529" i="13"/>
  <c r="W456" i="13"/>
  <c r="AB326" i="13"/>
  <c r="AB502" i="13"/>
  <c r="W323" i="13"/>
  <c r="AB191" i="13"/>
  <c r="AB282" i="13"/>
  <c r="AG289" i="13"/>
  <c r="AG389" i="13"/>
  <c r="AB147" i="13"/>
  <c r="AB159" i="13"/>
  <c r="AB274" i="13"/>
  <c r="AB205" i="13"/>
  <c r="AG106" i="13"/>
  <c r="AB586" i="13"/>
  <c r="W205" i="13"/>
  <c r="AB46" i="13"/>
  <c r="W163" i="13"/>
  <c r="W83" i="13"/>
  <c r="AL83" i="13" s="1"/>
  <c r="AB99" i="13"/>
  <c r="AB125" i="13"/>
  <c r="AB458" i="13"/>
  <c r="W556" i="13"/>
  <c r="AG339" i="13"/>
  <c r="AG557" i="13"/>
  <c r="AB162" i="13"/>
  <c r="AG543" i="13"/>
  <c r="W505" i="13"/>
  <c r="AL505" i="13" s="1"/>
  <c r="AG207" i="13"/>
  <c r="AG310" i="13"/>
  <c r="AB462" i="13"/>
  <c r="AB467" i="13"/>
  <c r="W207" i="13"/>
  <c r="AG180" i="13"/>
  <c r="AG426" i="13"/>
  <c r="W322" i="13"/>
  <c r="AL322" i="13" s="1"/>
  <c r="AG57" i="13"/>
  <c r="AG380" i="13"/>
  <c r="W461" i="13"/>
  <c r="W506" i="13"/>
  <c r="AL506" i="13" s="1"/>
  <c r="AG235" i="13"/>
  <c r="AG95" i="13"/>
  <c r="AG261" i="13"/>
  <c r="AB536" i="13"/>
  <c r="AG198" i="13"/>
  <c r="W152" i="13"/>
  <c r="AB21" i="13"/>
  <c r="W76" i="13"/>
  <c r="AB404" i="13"/>
  <c r="W118" i="13"/>
  <c r="AL118" i="13" s="1"/>
  <c r="W393" i="13"/>
  <c r="AB42" i="13"/>
  <c r="AB409" i="13"/>
  <c r="W412" i="13"/>
  <c r="AL412" i="13" s="1"/>
  <c r="AG511" i="13"/>
  <c r="W52" i="13"/>
  <c r="W308" i="13"/>
  <c r="W294" i="13"/>
  <c r="AL294" i="13" s="1"/>
  <c r="W564" i="13"/>
  <c r="AL564" i="13" s="1"/>
  <c r="W200" i="13"/>
  <c r="AL200" i="13" s="1"/>
  <c r="AG403" i="13"/>
  <c r="W248" i="13"/>
  <c r="AB117" i="13"/>
  <c r="AG394" i="13"/>
  <c r="W242" i="13"/>
  <c r="AL242" i="13" s="1"/>
  <c r="AG144" i="13"/>
  <c r="AB252" i="13"/>
  <c r="W497" i="13"/>
  <c r="W296" i="13"/>
  <c r="W583" i="13"/>
  <c r="AB100" i="13"/>
  <c r="AG40" i="13"/>
  <c r="AB589" i="13"/>
  <c r="AG226" i="13"/>
  <c r="AB465" i="13"/>
  <c r="W498" i="13"/>
  <c r="AL498" i="13" s="1"/>
  <c r="AB617" i="13"/>
  <c r="AB290" i="13"/>
  <c r="AG47" i="13"/>
  <c r="W40" i="13"/>
  <c r="AB283" i="13"/>
  <c r="AG496" i="13"/>
  <c r="AG104" i="13"/>
  <c r="AG25" i="13"/>
  <c r="AB206" i="13"/>
  <c r="AB571" i="13"/>
  <c r="W502" i="13"/>
  <c r="AB587" i="13"/>
  <c r="AB285" i="13"/>
  <c r="W561" i="13"/>
  <c r="AG384" i="13"/>
  <c r="AB492" i="13"/>
  <c r="W442" i="13"/>
  <c r="AL442" i="13" s="1"/>
  <c r="W389" i="13"/>
  <c r="W560" i="13"/>
  <c r="AL560" i="13" s="1"/>
  <c r="AG306" i="13"/>
  <c r="W65" i="13"/>
  <c r="AG58" i="13"/>
  <c r="AB196" i="13"/>
  <c r="AG569" i="13"/>
  <c r="AG136" i="13"/>
  <c r="W267" i="13"/>
  <c r="AL267" i="13" s="1"/>
  <c r="AG178" i="13"/>
  <c r="AB161" i="13"/>
  <c r="AB362" i="13"/>
  <c r="AB551" i="13"/>
  <c r="AG559" i="13"/>
  <c r="W344" i="13"/>
  <c r="W345" i="13"/>
  <c r="AL345" i="13" s="1"/>
  <c r="AG238" i="13"/>
  <c r="AB599" i="13"/>
  <c r="W424" i="13"/>
  <c r="AG276" i="13"/>
  <c r="W418" i="13"/>
  <c r="AL418" i="13" s="1"/>
  <c r="AB243" i="13"/>
  <c r="W140" i="13"/>
  <c r="AB119" i="13"/>
  <c r="AB352" i="13"/>
  <c r="AG297" i="13"/>
  <c r="AG530" i="13"/>
  <c r="W395" i="13"/>
  <c r="AL395" i="13" s="1"/>
  <c r="AG295" i="13"/>
  <c r="W594" i="13"/>
  <c r="AL594" i="13" s="1"/>
  <c r="W593" i="13"/>
  <c r="AL593" i="13" s="1"/>
  <c r="AB309" i="13"/>
  <c r="W235" i="13"/>
  <c r="AL235" i="13" s="1"/>
  <c r="W425" i="13"/>
  <c r="AG304" i="13"/>
  <c r="W486" i="13"/>
  <c r="AL486" i="13" s="1"/>
  <c r="AB180" i="13"/>
  <c r="W514" i="13"/>
  <c r="AG470" i="13"/>
  <c r="W404" i="13"/>
  <c r="AG126" i="13"/>
  <c r="W373" i="13"/>
  <c r="AG542" i="13"/>
  <c r="AB207" i="13"/>
  <c r="AG409" i="13"/>
  <c r="AB84" i="13"/>
  <c r="AG75" i="13"/>
  <c r="AG248" i="13"/>
  <c r="AB402" i="13"/>
  <c r="AB597" i="13"/>
  <c r="W350" i="13"/>
  <c r="AG41" i="13"/>
  <c r="AB93" i="13"/>
  <c r="AG508" i="13"/>
  <c r="AB296" i="13"/>
  <c r="AB583" i="13"/>
  <c r="AB80" i="13"/>
  <c r="AB49" i="13"/>
  <c r="AB264" i="13"/>
  <c r="AG361" i="13"/>
  <c r="AB498" i="13"/>
  <c r="AG120" i="13"/>
  <c r="AB70" i="13"/>
  <c r="W346" i="13"/>
  <c r="AL346" i="13" s="1"/>
  <c r="AB176" i="13"/>
  <c r="AB523" i="13"/>
  <c r="W330" i="13"/>
  <c r="AL330" i="13" s="1"/>
  <c r="AB269" i="13"/>
  <c r="AB59" i="13"/>
  <c r="AG206" i="13"/>
  <c r="AG549" i="13"/>
  <c r="AG86" i="13"/>
  <c r="AG323" i="13"/>
  <c r="W343" i="13"/>
  <c r="AL343" i="13" s="1"/>
  <c r="W434" i="13"/>
  <c r="AL434" i="13" s="1"/>
  <c r="W289" i="13"/>
  <c r="W492" i="13"/>
  <c r="AB96" i="13"/>
  <c r="AB381" i="13"/>
  <c r="AB348" i="13"/>
  <c r="AB201" i="13"/>
  <c r="AG353" i="13"/>
  <c r="W545" i="13"/>
  <c r="AG487" i="13"/>
  <c r="W210" i="13"/>
  <c r="AL210" i="13" s="1"/>
  <c r="AB43" i="13"/>
  <c r="AG319" i="13"/>
  <c r="AG101" i="13"/>
  <c r="AB157" i="13"/>
  <c r="AB510" i="13"/>
  <c r="W367" i="13"/>
  <c r="AL367" i="13" s="1"/>
  <c r="W540" i="13"/>
  <c r="W244" i="13"/>
  <c r="AL244" i="13" s="1"/>
  <c r="W159" i="13"/>
  <c r="W515" i="13"/>
  <c r="AL515" i="13" s="1"/>
  <c r="W286" i="13"/>
  <c r="AL286" i="13" s="1"/>
  <c r="AB418" i="13"/>
  <c r="W243" i="13"/>
  <c r="AB140" i="13"/>
  <c r="AB522" i="13"/>
  <c r="AB390" i="13"/>
  <c r="AG278" i="13"/>
  <c r="AG412" i="13"/>
  <c r="W473" i="13"/>
  <c r="AL473" i="13" s="1"/>
  <c r="AB345" i="13"/>
  <c r="AG322" i="13"/>
  <c r="AB209" i="13"/>
  <c r="AG399" i="13"/>
  <c r="W113" i="13"/>
  <c r="AL113" i="13" s="1"/>
  <c r="AB235" i="13"/>
  <c r="W95" i="13"/>
  <c r="AL95" i="13" s="1"/>
  <c r="AB127" i="13"/>
  <c r="W42" i="13"/>
  <c r="AB271" i="13"/>
  <c r="W315" i="13"/>
  <c r="AL315" i="13" s="1"/>
  <c r="AB333" i="13"/>
  <c r="W126" i="13"/>
  <c r="AG601" i="13"/>
  <c r="AB378" i="13"/>
  <c r="W325" i="13"/>
  <c r="AL325" i="13" s="1"/>
  <c r="W449" i="13"/>
  <c r="AG171" i="13"/>
  <c r="W377" i="13"/>
  <c r="AG211" i="13"/>
  <c r="AG193" i="13"/>
  <c r="AB126" i="13"/>
  <c r="AB557" i="13"/>
  <c r="AB486" i="13"/>
  <c r="AG486" i="13"/>
  <c r="AG538" i="13"/>
  <c r="W610" i="13"/>
  <c r="AG225" i="13"/>
  <c r="AG79" i="13"/>
  <c r="W539" i="13"/>
  <c r="AG134" i="13"/>
  <c r="AG485" i="13"/>
  <c r="W297" i="13"/>
  <c r="AG540" i="13"/>
  <c r="AB518" i="13"/>
  <c r="W58" i="13"/>
  <c r="AB305" i="13"/>
  <c r="AB615" i="13"/>
  <c r="AG243" i="13"/>
  <c r="AB485" i="13"/>
  <c r="W466" i="13"/>
  <c r="W375" i="13"/>
  <c r="AB54" i="13"/>
  <c r="AG555" i="13"/>
  <c r="AG421" i="13"/>
  <c r="AB139" i="13"/>
  <c r="AG615" i="13"/>
  <c r="AG244" i="13"/>
  <c r="AG536" i="13"/>
  <c r="AG518" i="13"/>
  <c r="AB58" i="13"/>
  <c r="AG359" i="13"/>
  <c r="AB339" i="13"/>
  <c r="W34" i="13"/>
  <c r="AB167" i="13"/>
  <c r="W416" i="13"/>
  <c r="AG89" i="13"/>
  <c r="AG532" i="13"/>
  <c r="AG263" i="13"/>
  <c r="AG299" i="13"/>
  <c r="AG125" i="13"/>
  <c r="AB195" i="13"/>
  <c r="AB614" i="13"/>
  <c r="W327" i="13"/>
  <c r="AB163" i="13"/>
  <c r="AG348" i="13"/>
  <c r="W35" i="13"/>
  <c r="AL35" i="13" s="1"/>
  <c r="AG363" i="13"/>
  <c r="W490" i="13"/>
  <c r="AL490" i="13" s="1"/>
  <c r="W175" i="13"/>
  <c r="W307" i="13"/>
  <c r="AL307" i="13" s="1"/>
  <c r="AB366" i="13"/>
  <c r="AB267" i="13"/>
  <c r="W329" i="13"/>
  <c r="AL329" i="13" s="1"/>
  <c r="W43" i="13"/>
  <c r="W423" i="13"/>
  <c r="AG317" i="13"/>
  <c r="AB411" i="13"/>
  <c r="W309" i="13"/>
  <c r="AG614" i="13"/>
  <c r="AB561" i="13"/>
  <c r="AG82" i="13"/>
  <c r="W417" i="13"/>
  <c r="W147" i="13"/>
  <c r="AL147" i="13" s="1"/>
  <c r="W595" i="13"/>
  <c r="AG201" i="13"/>
  <c r="AG587" i="13"/>
  <c r="AB357" i="13"/>
  <c r="AG460" i="13"/>
  <c r="AB547" i="13"/>
  <c r="W68" i="13"/>
  <c r="AL68" i="13" s="1"/>
  <c r="AG451" i="13"/>
  <c r="W282" i="13"/>
  <c r="AG78" i="13"/>
  <c r="AG502" i="13"/>
  <c r="W429" i="13"/>
  <c r="AL429" i="13" s="1"/>
  <c r="AB25" i="13"/>
  <c r="AB241" i="13"/>
  <c r="AB528" i="13"/>
  <c r="W496" i="13"/>
  <c r="AL496" i="13" s="1"/>
  <c r="AB105" i="13"/>
  <c r="W392" i="13"/>
  <c r="AL392" i="13" s="1"/>
  <c r="AG554" i="13"/>
  <c r="W53" i="13"/>
  <c r="AL53" i="13" s="1"/>
  <c r="AG321" i="13"/>
  <c r="AB109" i="13"/>
  <c r="AG290" i="13"/>
  <c r="AB62" i="13"/>
  <c r="W224" i="13"/>
  <c r="AL224" i="13" s="1"/>
  <c r="AB226" i="13"/>
  <c r="AG379" i="13"/>
  <c r="AB61" i="13"/>
  <c r="AG240" i="13"/>
  <c r="AG516" i="13"/>
  <c r="AB41" i="13"/>
  <c r="W41" i="13"/>
  <c r="AB186" i="13"/>
  <c r="AG77" i="13"/>
  <c r="AB160" i="13"/>
  <c r="AB69" i="13"/>
  <c r="AG160" i="13"/>
  <c r="W331" i="13"/>
  <c r="AB38" i="13"/>
  <c r="AG55" i="13"/>
  <c r="AB291" i="13"/>
  <c r="AG88" i="13"/>
  <c r="W511" i="13"/>
  <c r="AL511" i="13" s="1"/>
  <c r="AG576" i="13"/>
  <c r="AB303" i="13"/>
  <c r="AB268" i="13"/>
  <c r="AG564" i="13"/>
  <c r="W443" i="13"/>
  <c r="AL443" i="13" s="1"/>
  <c r="AB443" i="13"/>
  <c r="AB231" i="13"/>
  <c r="AB566" i="13"/>
  <c r="W453" i="13"/>
  <c r="AG188" i="13"/>
  <c r="W616" i="13"/>
  <c r="AB75" i="13"/>
  <c r="AB248" i="13"/>
  <c r="AG130" i="13"/>
  <c r="AG38" i="13"/>
  <c r="AB483" i="13"/>
  <c r="W197" i="13"/>
  <c r="AB133" i="13"/>
  <c r="AG452" i="13"/>
  <c r="AB432" i="13"/>
  <c r="AB546" i="13"/>
  <c r="AB311" i="13"/>
  <c r="AB474" i="13"/>
  <c r="AG578" i="13"/>
  <c r="AB478" i="13"/>
  <c r="AG476" i="13"/>
  <c r="AG495" i="13"/>
  <c r="AB516" i="13"/>
  <c r="W288" i="13"/>
  <c r="AL288" i="13" s="1"/>
  <c r="AG273" i="13"/>
  <c r="AG609" i="13"/>
  <c r="W154" i="13"/>
  <c r="AG429" i="13"/>
  <c r="W82" i="13"/>
  <c r="AL82" i="13" s="1"/>
  <c r="AG70" i="13"/>
  <c r="AG176" i="13"/>
  <c r="AG523" i="13"/>
  <c r="AB330" i="13"/>
  <c r="AG269" i="13"/>
  <c r="W149" i="13"/>
  <c r="AL149" i="13" s="1"/>
  <c r="AB360" i="13"/>
  <c r="W22" i="13"/>
  <c r="AL22" i="13" s="1"/>
  <c r="W64" i="13"/>
  <c r="AL64" i="13" s="1"/>
  <c r="AB64" i="13"/>
  <c r="W132" i="13"/>
  <c r="AB507" i="13"/>
  <c r="AB595" i="13"/>
  <c r="AG155" i="13"/>
  <c r="AG529" i="13"/>
  <c r="W383" i="13"/>
  <c r="AL383" i="13" s="1"/>
  <c r="W569" i="13"/>
  <c r="AG205" i="13"/>
  <c r="W353" i="13"/>
  <c r="AL353" i="13" s="1"/>
  <c r="AB374" i="13"/>
  <c r="W178" i="13"/>
  <c r="AL178" i="13" s="1"/>
  <c r="W300" i="13"/>
  <c r="AG99" i="13"/>
  <c r="AG490" i="13"/>
  <c r="W29" i="13"/>
  <c r="AL29" i="13" s="1"/>
  <c r="W605" i="13"/>
  <c r="W568" i="13"/>
  <c r="AL568" i="13" s="1"/>
  <c r="AG374" i="13"/>
  <c r="AG424" i="13"/>
  <c r="W428" i="13"/>
  <c r="AL428" i="13" s="1"/>
  <c r="AG602" i="13"/>
  <c r="AB481" i="13"/>
  <c r="AG140" i="13"/>
  <c r="W467" i="13"/>
  <c r="AL467" i="13" s="1"/>
  <c r="AG501" i="13"/>
  <c r="AG477" i="13"/>
  <c r="AB473" i="13"/>
  <c r="AB103" i="13"/>
  <c r="W230" i="13"/>
  <c r="AL230" i="13" s="1"/>
  <c r="AB94" i="13"/>
  <c r="AG122" i="13"/>
  <c r="AB399" i="13"/>
  <c r="W249" i="13"/>
  <c r="AL249" i="13" s="1"/>
  <c r="AG184" i="13"/>
  <c r="AG613" i="13"/>
  <c r="W127" i="13"/>
  <c r="W23" i="13"/>
  <c r="AG32" i="13"/>
  <c r="AB315" i="13"/>
  <c r="W335" i="13"/>
  <c r="W90" i="13"/>
  <c r="AG404" i="13"/>
  <c r="AB118" i="13"/>
  <c r="AG393" i="13"/>
  <c r="AB171" i="13"/>
  <c r="AB57" i="13"/>
  <c r="W84" i="13"/>
  <c r="AL84" i="13" s="1"/>
  <c r="AG182" i="13"/>
  <c r="AG453" i="13"/>
  <c r="AG268" i="13"/>
  <c r="AB156" i="13"/>
  <c r="AG200" i="13"/>
  <c r="W430" i="13"/>
  <c r="W265" i="13"/>
  <c r="W117" i="13"/>
  <c r="AG102" i="13"/>
  <c r="AG265" i="13"/>
  <c r="W455" i="13"/>
  <c r="AB475" i="13"/>
  <c r="AB144" i="13"/>
  <c r="W237" i="13"/>
  <c r="AL237" i="13" s="1"/>
  <c r="AB579" i="13"/>
  <c r="AB190" i="13"/>
  <c r="W190" i="13"/>
  <c r="AB60" i="13"/>
  <c r="AB581" i="13"/>
  <c r="AG478" i="13"/>
  <c r="W495" i="13"/>
  <c r="W589" i="13"/>
  <c r="AL589" i="13" s="1"/>
  <c r="W512" i="13"/>
  <c r="AL512" i="13" s="1"/>
  <c r="AB255" i="13"/>
  <c r="W236" i="13"/>
  <c r="AL236" i="13" s="1"/>
  <c r="AG500" i="13"/>
  <c r="AB24" i="13"/>
  <c r="AB612" i="13"/>
  <c r="W433" i="13"/>
  <c r="AL433" i="13" s="1"/>
  <c r="W37" i="13"/>
  <c r="AL37" i="13" s="1"/>
  <c r="AG330" i="13"/>
  <c r="AG81" i="13"/>
  <c r="AB570" i="13"/>
  <c r="AB563" i="13"/>
  <c r="W571" i="13"/>
  <c r="AL571" i="13" s="1"/>
  <c r="AB81" i="13"/>
  <c r="W87" i="13"/>
  <c r="AB132" i="13"/>
  <c r="AB565" i="13"/>
  <c r="W51" i="13"/>
  <c r="W334" i="13"/>
  <c r="AG328" i="13"/>
  <c r="W381" i="13"/>
  <c r="AB72" i="13"/>
  <c r="W510" i="13"/>
  <c r="AL510" i="13" s="1"/>
  <c r="AG439" i="13"/>
  <c r="AG72" i="13"/>
  <c r="AB370" i="13"/>
  <c r="W459" i="13"/>
  <c r="AG345" i="13"/>
  <c r="AG158" i="13"/>
  <c r="AG185" i="13"/>
  <c r="AB247" i="13"/>
  <c r="AG444" i="13"/>
  <c r="AG356" i="13"/>
  <c r="AG50" i="13"/>
  <c r="AG607" i="13"/>
  <c r="AG605" i="13"/>
  <c r="AG436" i="13"/>
  <c r="AG390" i="13"/>
  <c r="AB503" i="13"/>
  <c r="AG121" i="13"/>
  <c r="W493" i="13"/>
  <c r="AL493" i="13" s="1"/>
  <c r="AB457" i="13"/>
  <c r="W173" i="13"/>
  <c r="W538" i="13"/>
  <c r="AG469" i="13"/>
  <c r="W220" i="13"/>
  <c r="AL220" i="13" s="1"/>
  <c r="AB135" i="13"/>
  <c r="AB165" i="13"/>
  <c r="AB249" i="13"/>
  <c r="W110" i="13"/>
  <c r="AB556" i="13"/>
  <c r="W573" i="13"/>
  <c r="AL573" i="13" s="1"/>
  <c r="W535" i="13"/>
  <c r="W225" i="13"/>
  <c r="AL225" i="13" s="1"/>
  <c r="AB477" i="13"/>
  <c r="AB108" i="13"/>
  <c r="W333" i="13"/>
  <c r="AB90" i="13"/>
  <c r="W588" i="13"/>
  <c r="AB32" i="13"/>
  <c r="AB421" i="13"/>
  <c r="AG128" i="13"/>
  <c r="W596" i="13"/>
  <c r="AL596" i="13" s="1"/>
  <c r="W580" i="13"/>
  <c r="AL580" i="13" s="1"/>
  <c r="W312" i="13"/>
  <c r="AL312" i="13" s="1"/>
  <c r="AG332" i="13"/>
  <c r="AG312" i="13"/>
  <c r="W464" i="13"/>
  <c r="AL464" i="13" s="1"/>
  <c r="AG598" i="13"/>
  <c r="AB292" i="13"/>
  <c r="W246" i="13"/>
  <c r="AL246" i="13" s="1"/>
  <c r="AB114" i="13"/>
  <c r="AG597" i="13"/>
  <c r="AG197" i="13"/>
  <c r="AG475" i="13"/>
  <c r="AG93" i="13"/>
  <c r="AB71" i="13"/>
  <c r="AB438" i="13"/>
  <c r="AG420" i="13"/>
  <c r="W581" i="13"/>
  <c r="AG169" i="13"/>
  <c r="AB260" i="13"/>
  <c r="AG318" i="13"/>
  <c r="W415" i="13"/>
  <c r="W347" i="13"/>
  <c r="AG219" i="13"/>
  <c r="W124" i="13"/>
  <c r="AB154" i="13"/>
  <c r="AG417" i="13"/>
  <c r="AB433" i="13"/>
  <c r="AB521" i="13"/>
  <c r="AB92" i="13"/>
  <c r="W141" i="13"/>
  <c r="AL141" i="13" s="1"/>
  <c r="AG570" i="13"/>
  <c r="W384" i="13"/>
  <c r="AB549" i="13"/>
  <c r="AB384" i="13"/>
  <c r="AG222" i="13"/>
  <c r="AG316" i="13"/>
  <c r="AG351" i="13"/>
  <c r="AG565" i="13"/>
  <c r="W284" i="13"/>
  <c r="AL284" i="13" s="1"/>
  <c r="W299" i="13"/>
  <c r="AL299" i="13" s="1"/>
  <c r="AB334" i="13"/>
  <c r="AG606" i="13"/>
  <c r="AB440" i="13"/>
  <c r="AG142" i="13"/>
  <c r="AG391" i="13"/>
  <c r="AB353" i="13"/>
  <c r="W106" i="13"/>
  <c r="AL106" i="13" s="1"/>
  <c r="AB541" i="13"/>
  <c r="AG370" i="13"/>
  <c r="W471" i="13"/>
  <c r="AL471" i="13" s="1"/>
  <c r="AG275" i="13"/>
  <c r="AB479" i="13"/>
  <c r="AG462" i="13"/>
  <c r="AB214" i="13"/>
  <c r="AB107" i="13"/>
  <c r="AG45" i="13"/>
  <c r="AG338" i="13"/>
  <c r="AG107" i="13"/>
  <c r="AB525" i="13"/>
  <c r="AG522" i="13"/>
  <c r="AB320" i="13"/>
  <c r="W310" i="13"/>
  <c r="AB199" i="13"/>
  <c r="AG467" i="13"/>
  <c r="AB501" i="13"/>
  <c r="AB302" i="13"/>
  <c r="AB175" i="13"/>
  <c r="W469" i="13"/>
  <c r="AB322" i="13"/>
  <c r="W419" i="13"/>
  <c r="AL419" i="13" s="1"/>
  <c r="W165" i="13"/>
  <c r="AL165" i="13" s="1"/>
  <c r="AB506" i="13"/>
  <c r="W166" i="13"/>
  <c r="AL166" i="13" s="1"/>
  <c r="W410" i="13"/>
  <c r="AB489" i="13"/>
  <c r="AG33" i="13"/>
  <c r="AG445" i="13"/>
  <c r="AG315" i="13"/>
  <c r="W21" i="13"/>
  <c r="AG90" i="13"/>
  <c r="AG427" i="13"/>
  <c r="AB613" i="13"/>
  <c r="AB245" i="13"/>
  <c r="AB590" i="13"/>
  <c r="AB63" i="13"/>
  <c r="AB407" i="13"/>
  <c r="AB430" i="13"/>
  <c r="W527" i="13"/>
  <c r="AL527" i="13" s="1"/>
  <c r="W480" i="13"/>
  <c r="AG385" i="13"/>
  <c r="W483" i="13"/>
  <c r="W93" i="13"/>
  <c r="AG71" i="13"/>
  <c r="AG364" i="13"/>
  <c r="W474" i="13"/>
  <c r="AL474" i="13" s="1"/>
  <c r="W478" i="13"/>
  <c r="AL478" i="13" s="1"/>
  <c r="AB519" i="13"/>
  <c r="W109" i="13"/>
  <c r="AG589" i="13"/>
  <c r="W255" i="13"/>
  <c r="AB372" i="13"/>
  <c r="AB257" i="13"/>
  <c r="AB512" i="13"/>
  <c r="AB97" i="13"/>
  <c r="W401" i="13"/>
  <c r="AB203" i="13"/>
  <c r="AB104" i="13"/>
  <c r="AB270" i="13"/>
  <c r="AG239" i="13"/>
  <c r="AB98" i="13"/>
  <c r="AB234" i="13"/>
  <c r="AG67" i="13"/>
  <c r="AB87" i="13"/>
  <c r="AB611" i="13"/>
  <c r="W146" i="13"/>
  <c r="AL146" i="13" s="1"/>
  <c r="AG584" i="13"/>
  <c r="AG383" i="13"/>
  <c r="AB298" i="13"/>
  <c r="AB306" i="13"/>
  <c r="AG395" i="13"/>
  <c r="AG454" i="13"/>
  <c r="AB382" i="13"/>
  <c r="AB344" i="13"/>
  <c r="AB471" i="13"/>
  <c r="AG479" i="13"/>
  <c r="AG556" i="13"/>
  <c r="W559" i="13"/>
  <c r="AB110" i="13"/>
  <c r="W263" i="13"/>
  <c r="AB517" i="13"/>
  <c r="AB238" i="13"/>
  <c r="W342" i="13"/>
  <c r="AG254" i="13"/>
  <c r="AB562" i="13"/>
  <c r="AG525" i="13"/>
  <c r="AB505" i="13"/>
  <c r="AG320" i="13"/>
  <c r="W481" i="13"/>
  <c r="AG199" i="13"/>
  <c r="AG457" i="13"/>
  <c r="AB449" i="13"/>
  <c r="AG173" i="13"/>
  <c r="AG335" i="13"/>
  <c r="W386" i="13"/>
  <c r="AB469" i="13"/>
  <c r="AG230" i="13"/>
  <c r="W380" i="13"/>
  <c r="AB461" i="13"/>
  <c r="AG506" i="13"/>
  <c r="AG233" i="13"/>
  <c r="W261" i="13"/>
  <c r="AL261" i="13" s="1"/>
  <c r="AG266" i="13"/>
  <c r="AB129" i="13"/>
  <c r="AG448" i="13"/>
  <c r="AB358" i="13"/>
  <c r="AG213" i="13"/>
  <c r="AB187" i="13"/>
  <c r="AG76" i="13"/>
  <c r="W390" i="13"/>
  <c r="AG447" i="13"/>
  <c r="AG590" i="13"/>
  <c r="AB189" i="13"/>
  <c r="W266" i="13"/>
  <c r="AG85" i="13"/>
  <c r="W32" i="13"/>
  <c r="AL32" i="13" s="1"/>
  <c r="AB211" i="13"/>
  <c r="AG358" i="13"/>
  <c r="AB448" i="13"/>
  <c r="W448" i="13"/>
  <c r="AL448" i="13" s="1"/>
  <c r="AB23" i="13"/>
  <c r="AG56" i="13"/>
  <c r="W187" i="13"/>
  <c r="W280" i="13"/>
  <c r="AL280" i="13" s="1"/>
  <c r="AB445" i="13"/>
  <c r="AG325" i="13"/>
  <c r="W489" i="13"/>
  <c r="AB304" i="13"/>
  <c r="W391" i="13"/>
  <c r="AL391" i="13" s="1"/>
  <c r="AB491" i="13"/>
  <c r="AG437" i="13"/>
  <c r="W359" i="13"/>
  <c r="AL359" i="13" s="1"/>
  <c r="AB253" i="13"/>
  <c r="AB123" i="13"/>
  <c r="AG342" i="13"/>
  <c r="W534" i="13"/>
  <c r="AL534" i="13" s="1"/>
  <c r="W122" i="13"/>
  <c r="AB572" i="13"/>
  <c r="W57" i="13"/>
  <c r="AB436" i="13"/>
  <c r="AG539" i="13"/>
  <c r="AG43" i="13"/>
  <c r="W123" i="13"/>
  <c r="AG466" i="13"/>
  <c r="W491" i="13"/>
  <c r="AG567" i="13"/>
  <c r="AB254" i="13"/>
  <c r="AB509" i="13"/>
  <c r="W45" i="13"/>
  <c r="AB192" i="13"/>
  <c r="W366" i="13"/>
  <c r="AB568" i="13"/>
  <c r="AB232" i="13"/>
  <c r="AB349" i="13"/>
  <c r="W274" i="13"/>
  <c r="W411" i="13"/>
  <c r="AB155" i="13"/>
  <c r="W319" i="13"/>
  <c r="AG551" i="13"/>
  <c r="AG163" i="13"/>
  <c r="W400" i="13"/>
  <c r="W362" i="13"/>
  <c r="AB113" i="13"/>
  <c r="W101" i="13"/>
  <c r="AL101" i="13" s="1"/>
  <c r="AG175" i="13"/>
  <c r="AG307" i="13"/>
  <c r="W592" i="13"/>
  <c r="AL592" i="13" s="1"/>
  <c r="W341" i="13"/>
  <c r="AL341" i="13" s="1"/>
  <c r="AB356" i="13"/>
  <c r="W444" i="13"/>
  <c r="AL444" i="13" s="1"/>
  <c r="AB423" i="13"/>
  <c r="AG247" i="13"/>
  <c r="AB434" i="13"/>
  <c r="AG309" i="13"/>
  <c r="AG223" i="13"/>
  <c r="AG561" i="13"/>
  <c r="W414" i="13"/>
  <c r="AG181" i="13"/>
  <c r="AB408" i="13"/>
  <c r="AG595" i="13"/>
  <c r="W151" i="13"/>
  <c r="AL151" i="13" s="1"/>
  <c r="AB414" i="13"/>
  <c r="AB82" i="13"/>
  <c r="AG507" i="13"/>
  <c r="W398" i="13"/>
  <c r="AL398" i="13" s="1"/>
  <c r="W234" i="13"/>
  <c r="AG149" i="13"/>
  <c r="W563" i="13"/>
  <c r="AL563" i="13" s="1"/>
  <c r="AG446" i="13"/>
  <c r="AB68" i="13"/>
  <c r="W104" i="13"/>
  <c r="AB429" i="13"/>
  <c r="W361" i="13"/>
  <c r="AB313" i="13"/>
  <c r="AB124" i="13"/>
  <c r="AB53" i="13"/>
  <c r="AB227" i="13"/>
  <c r="AG241" i="13"/>
  <c r="W368" i="13"/>
  <c r="AG105" i="13"/>
  <c r="W516" i="13"/>
  <c r="AL516" i="13" s="1"/>
  <c r="AB488" i="13"/>
  <c r="AB364" i="13"/>
  <c r="AB435" i="13"/>
  <c r="AG109" i="13"/>
  <c r="AB500" i="13"/>
  <c r="AG435" i="13"/>
  <c r="AG581" i="13"/>
  <c r="W508" i="13"/>
  <c r="W420" i="13"/>
  <c r="AL420" i="13" s="1"/>
  <c r="AG311" i="13"/>
  <c r="AG455" i="13"/>
  <c r="W311" i="13"/>
  <c r="AL311" i="13" s="1"/>
  <c r="W186" i="13"/>
  <c r="W397" i="13"/>
  <c r="W69" i="13"/>
  <c r="AL69" i="13" s="1"/>
  <c r="W114" i="13"/>
  <c r="AL114" i="13" s="1"/>
  <c r="W403" i="13"/>
  <c r="W38" i="13"/>
  <c r="AG208" i="13"/>
  <c r="AB524" i="13"/>
  <c r="W131" i="13"/>
  <c r="W281" i="13"/>
  <c r="AB598" i="13"/>
  <c r="AG303" i="13"/>
  <c r="AG294" i="13"/>
  <c r="W566" i="13"/>
  <c r="AL566" i="13" s="1"/>
  <c r="AG262" i="13"/>
  <c r="AB464" i="13"/>
  <c r="AB577" i="13"/>
  <c r="AG52" i="13"/>
  <c r="AB453" i="13"/>
  <c r="W156" i="13"/>
  <c r="AG116" i="13"/>
  <c r="W55" i="13"/>
  <c r="AL55" i="13" s="1"/>
  <c r="AG430" i="13"/>
  <c r="AB102" i="13"/>
  <c r="W394" i="13"/>
  <c r="W212" i="13"/>
  <c r="AL212" i="13" s="1"/>
  <c r="AB455" i="13"/>
  <c r="W102" i="13"/>
  <c r="AB130" i="13"/>
  <c r="AB420" i="13"/>
  <c r="AG237" i="13"/>
  <c r="AG190" i="13"/>
  <c r="AB431" i="13"/>
  <c r="AB476" i="13"/>
  <c r="AB216" i="13"/>
  <c r="AG488" i="13"/>
  <c r="W169" i="13"/>
  <c r="AG49" i="13"/>
  <c r="AB355" i="13"/>
  <c r="AB172" i="13"/>
  <c r="AG293" i="13"/>
  <c r="AG368" i="13"/>
  <c r="AG450" i="13"/>
  <c r="AB78" i="13"/>
  <c r="W354" i="13"/>
  <c r="AL354" i="13" s="1"/>
  <c r="AB346" i="13"/>
  <c r="AB401" i="13"/>
  <c r="W413" i="13"/>
  <c r="AL413" i="13" s="1"/>
  <c r="AG504" i="13"/>
  <c r="AG528" i="13"/>
  <c r="AB181" i="13"/>
  <c r="W239" i="13"/>
  <c r="AL239" i="13" s="1"/>
  <c r="AG414" i="13"/>
  <c r="W86" i="13"/>
  <c r="W81" i="13"/>
  <c r="AL81" i="13" s="1"/>
  <c r="W611" i="13"/>
  <c r="AL611" i="13" s="1"/>
  <c r="W587" i="13"/>
  <c r="AL587" i="13" s="1"/>
  <c r="W408" i="13"/>
  <c r="AG167" i="13"/>
  <c r="AG334" i="13"/>
  <c r="AG560" i="13"/>
  <c r="W439" i="13"/>
  <c r="AG305" i="13"/>
  <c r="AB106" i="13"/>
  <c r="AG73" i="13"/>
  <c r="AG471" i="13"/>
  <c r="W39" i="13"/>
  <c r="AB185" i="13"/>
  <c r="AB317" i="13"/>
  <c r="AG157" i="13"/>
  <c r="W232" i="13"/>
  <c r="W238" i="13"/>
  <c r="AL238" i="13" s="1"/>
  <c r="AG537" i="13"/>
  <c r="AB515" i="13"/>
  <c r="AB286" i="13"/>
  <c r="AG418" i="13"/>
  <c r="AG210" i="13"/>
  <c r="W199" i="13"/>
  <c r="W457" i="13"/>
  <c r="AG449" i="13"/>
  <c r="AB325" i="13"/>
  <c r="W541" i="13"/>
  <c r="W233" i="13"/>
  <c r="AL233" i="13" s="1"/>
  <c r="W66" i="13"/>
  <c r="AL66" i="13" s="1"/>
  <c r="AG419" i="13"/>
  <c r="AB380" i="13"/>
  <c r="AG461" i="13"/>
  <c r="AB301" i="13"/>
  <c r="AB95" i="13"/>
  <c r="W388" i="13"/>
  <c r="AL388" i="13" s="1"/>
  <c r="W183" i="13"/>
  <c r="AL183" i="13" s="1"/>
  <c r="AB198" i="13"/>
  <c r="AG271" i="13"/>
  <c r="W115" i="13"/>
  <c r="AB193" i="13"/>
  <c r="W324" i="13"/>
  <c r="AL324" i="13" s="1"/>
  <c r="AB427" i="13"/>
  <c r="AB56" i="13"/>
  <c r="W30" i="13"/>
  <c r="AB472" i="13"/>
  <c r="W134" i="13"/>
  <c r="AB202" i="13"/>
  <c r="AG464" i="13"/>
  <c r="W182" i="13"/>
  <c r="AL182" i="13" s="1"/>
  <c r="W407" i="13"/>
  <c r="AL407" i="13" s="1"/>
  <c r="AG314" i="13"/>
  <c r="AG292" i="13"/>
  <c r="AG484" i="13"/>
  <c r="AG114" i="13"/>
  <c r="AG228" i="13"/>
  <c r="AB212" i="13"/>
  <c r="AB259" i="13"/>
  <c r="W548" i="13"/>
  <c r="AL548" i="13" s="1"/>
  <c r="AG350" i="13"/>
  <c r="AG432" i="13"/>
  <c r="AG252" i="13"/>
  <c r="AG603" i="13"/>
  <c r="W435" i="13"/>
  <c r="AL435" i="13" s="1"/>
  <c r="AB585" i="13"/>
  <c r="AG474" i="13"/>
  <c r="AG172" i="13"/>
  <c r="W575" i="13"/>
  <c r="AG250" i="13"/>
  <c r="AB413" i="13"/>
  <c r="AB379" i="13"/>
  <c r="W465" i="13"/>
  <c r="W293" i="13"/>
  <c r="W612" i="13"/>
  <c r="W257" i="13"/>
  <c r="AB450" i="13"/>
  <c r="AG346" i="13"/>
  <c r="AG28" i="13"/>
  <c r="AB153" i="13"/>
  <c r="W181" i="13"/>
  <c r="AB239" i="13"/>
  <c r="AB591" i="13"/>
  <c r="W549" i="13"/>
  <c r="AL549" i="13" s="1"/>
  <c r="W67" i="13"/>
  <c r="AL67" i="13" s="1"/>
  <c r="W285" i="13"/>
  <c r="AB158" i="13"/>
  <c r="AB340" i="13"/>
  <c r="AG147" i="13"/>
  <c r="W328" i="13"/>
  <c r="AB383" i="13"/>
  <c r="W440" i="13"/>
  <c r="AL440" i="13" s="1"/>
  <c r="AB65" i="13"/>
  <c r="W454" i="13"/>
  <c r="AL454" i="13" s="1"/>
  <c r="AB545" i="13"/>
  <c r="W618" i="13"/>
  <c r="AL618" i="13" s="1"/>
  <c r="AG592" i="13"/>
  <c r="W161" i="13"/>
  <c r="W615" i="13"/>
  <c r="AL615" i="13" s="1"/>
  <c r="AG215" i="13"/>
  <c r="W214" i="13"/>
  <c r="AL214" i="13" s="1"/>
  <c r="AG35" i="13"/>
  <c r="AB558" i="13"/>
  <c r="AG329" i="13"/>
  <c r="AG280" i="13"/>
  <c r="W599" i="13"/>
  <c r="AL599" i="13" s="1"/>
  <c r="AG515" i="13"/>
  <c r="AB428" i="13"/>
  <c r="W320" i="13"/>
  <c r="AL320" i="13" s="1"/>
  <c r="AG63" i="13"/>
  <c r="AB400" i="13"/>
  <c r="AB279" i="13"/>
  <c r="W352" i="13"/>
  <c r="AG129" i="13"/>
  <c r="AB530" i="13"/>
  <c r="AB177" i="13"/>
  <c r="AB66" i="13"/>
  <c r="W209" i="13"/>
  <c r="AL209" i="13" s="1"/>
  <c r="AG42" i="13"/>
  <c r="AG301" i="13"/>
  <c r="AG229" i="13"/>
  <c r="W184" i="13"/>
  <c r="AB437" i="13"/>
  <c r="AB534" i="13"/>
  <c r="AB422" i="13"/>
  <c r="W271" i="13"/>
  <c r="AG256" i="13"/>
  <c r="W213" i="13"/>
  <c r="AB324" i="13"/>
  <c r="AG376" i="13"/>
  <c r="AB542" i="13"/>
  <c r="AB375" i="13"/>
  <c r="AG189" i="13"/>
  <c r="AB287" i="13"/>
  <c r="AG245" i="13"/>
  <c r="AG231" i="13"/>
  <c r="W74" i="13"/>
  <c r="AB182" i="13"/>
  <c r="AG577" i="13"/>
  <c r="AG131" i="13"/>
  <c r="W258" i="13"/>
  <c r="W170" i="13"/>
  <c r="AG527" i="13"/>
  <c r="W524" i="13"/>
  <c r="AL524" i="13" s="1"/>
  <c r="AB385" i="13"/>
  <c r="AB350" i="13"/>
  <c r="W252" i="13"/>
  <c r="AL252" i="13" s="1"/>
  <c r="W603" i="13"/>
  <c r="AG585" i="13"/>
  <c r="AG60" i="13"/>
  <c r="W20" i="13"/>
  <c r="W49" i="13"/>
  <c r="AG355" i="13"/>
  <c r="AG288" i="13"/>
  <c r="W241" i="13"/>
  <c r="AB236" i="13"/>
  <c r="W372" i="13"/>
  <c r="AL372" i="13" s="1"/>
  <c r="W227" i="13"/>
  <c r="AL227" i="13" s="1"/>
  <c r="W521" i="13"/>
  <c r="AL521" i="13" s="1"/>
  <c r="AG398" i="13"/>
  <c r="W97" i="13"/>
  <c r="W523" i="13"/>
  <c r="AL523" i="13" s="1"/>
  <c r="AG313" i="13"/>
  <c r="W269" i="13"/>
  <c r="AB456" i="13"/>
  <c r="AG26" i="13"/>
  <c r="AG234" i="13"/>
  <c r="AB86" i="13"/>
  <c r="AB323" i="13"/>
  <c r="AG132" i="13"/>
  <c r="W277" i="13"/>
  <c r="AL277" i="13" s="1"/>
  <c r="AG343" i="13"/>
  <c r="W544" i="13"/>
  <c r="W349" i="13"/>
  <c r="AL349" i="13" s="1"/>
  <c r="AG51" i="13"/>
  <c r="W96" i="13"/>
  <c r="AG110" i="13"/>
  <c r="W426" i="13"/>
  <c r="AB454" i="13"/>
  <c r="W382" i="13"/>
  <c r="AL382" i="13" s="1"/>
  <c r="AB439" i="13"/>
  <c r="AG586" i="13"/>
  <c r="AB487" i="13"/>
  <c r="AG46" i="13"/>
  <c r="AB210" i="13"/>
  <c r="W164" i="13"/>
  <c r="AL164" i="13" s="1"/>
  <c r="AG83" i="13"/>
  <c r="W251" i="13"/>
  <c r="AL251" i="13" s="1"/>
  <c r="AB29" i="13"/>
  <c r="AG34" i="13"/>
  <c r="W513" i="13"/>
  <c r="AL513" i="13" s="1"/>
  <c r="W562" i="13"/>
  <c r="AL562" i="13" s="1"/>
  <c r="AB543" i="13"/>
  <c r="AG428" i="13"/>
  <c r="AG174" i="13"/>
  <c r="W458" i="13"/>
  <c r="AL458" i="13" s="1"/>
  <c r="AB493" i="13"/>
  <c r="W522" i="13"/>
  <c r="AL522" i="13" s="1"/>
  <c r="AB278" i="13"/>
  <c r="AB134" i="13"/>
  <c r="AB386" i="13"/>
  <c r="AG177" i="13"/>
  <c r="AB230" i="13"/>
  <c r="AG135" i="13"/>
  <c r="W574" i="13"/>
  <c r="W229" i="13"/>
  <c r="AL229" i="13" s="1"/>
  <c r="W194" i="13"/>
  <c r="AB535" i="13"/>
  <c r="AG422" i="13"/>
  <c r="W198" i="13"/>
  <c r="AB152" i="13"/>
  <c r="AB115" i="13"/>
  <c r="AG333" i="13"/>
  <c r="W217" i="13"/>
  <c r="AL217" i="13" s="1"/>
  <c r="AB588" i="13"/>
  <c r="AG388" i="13"/>
  <c r="AG550" i="13"/>
  <c r="W189" i="13"/>
  <c r="AL189" i="13" s="1"/>
  <c r="W218" i="13"/>
  <c r="AB116" i="13"/>
  <c r="AB170" i="13"/>
  <c r="AB111" i="13"/>
  <c r="W291" i="13"/>
  <c r="AB582" i="13"/>
  <c r="AG405" i="13"/>
  <c r="AB452" i="13"/>
  <c r="AB603" i="13"/>
  <c r="W585" i="13"/>
  <c r="AL585" i="13" s="1"/>
  <c r="W608" i="13"/>
  <c r="AG575" i="13"/>
  <c r="AB224" i="13"/>
  <c r="AB40" i="13"/>
  <c r="W318" i="13"/>
  <c r="AL318" i="13" s="1"/>
  <c r="W273" i="13"/>
  <c r="W179" i="13"/>
  <c r="AG153" i="13"/>
  <c r="W226" i="13"/>
  <c r="AB27" i="13"/>
  <c r="AG392" i="13"/>
  <c r="AB496" i="13"/>
  <c r="AB504" i="13"/>
  <c r="AB149" i="13"/>
  <c r="AG22" i="13"/>
  <c r="W604" i="13"/>
  <c r="W59" i="13"/>
  <c r="AL59" i="13" s="1"/>
  <c r="AB150" i="13"/>
  <c r="AG285" i="13"/>
  <c r="AG341" i="13"/>
  <c r="AB343" i="13"/>
  <c r="AB389" i="13"/>
  <c r="AB560" i="13"/>
  <c r="AG382" i="13"/>
  <c r="AG440" i="13"/>
  <c r="AG253" i="13"/>
  <c r="AB552" i="13"/>
  <c r="AB272" i="13"/>
  <c r="AB395" i="13"/>
  <c r="W46" i="13"/>
  <c r="AL46" i="13" s="1"/>
  <c r="AB164" i="13"/>
  <c r="W139" i="13"/>
  <c r="AL139" i="13" s="1"/>
  <c r="W185" i="13"/>
  <c r="AL185" i="13" s="1"/>
  <c r="W374" i="13"/>
  <c r="AB605" i="13"/>
  <c r="W567" i="13"/>
  <c r="AL567" i="13" s="1"/>
  <c r="W518" i="13"/>
  <c r="W485" i="13"/>
  <c r="AL485" i="13" s="1"/>
  <c r="AG267" i="13"/>
  <c r="AB336" i="13"/>
  <c r="W276" i="13"/>
  <c r="AG287" i="13"/>
  <c r="W174" i="13"/>
  <c r="AL174" i="13" s="1"/>
  <c r="W447" i="13"/>
  <c r="AG510" i="13"/>
  <c r="AG352" i="13"/>
  <c r="AB371" i="13"/>
  <c r="W399" i="13"/>
  <c r="AL399" i="13" s="1"/>
  <c r="AG96" i="13"/>
  <c r="AG618" i="13"/>
  <c r="W48" i="13"/>
  <c r="AL48" i="13" s="1"/>
  <c r="AG94" i="13"/>
  <c r="AB593" i="13"/>
  <c r="AB574" i="13"/>
  <c r="AB229" i="13"/>
  <c r="AG558" i="13"/>
  <c r="AB466" i="13"/>
  <c r="W422" i="13"/>
  <c r="AL422" i="13" s="1"/>
  <c r="W180" i="13"/>
  <c r="W436" i="13"/>
  <c r="AL436" i="13" s="1"/>
  <c r="W470" i="13"/>
  <c r="AL470" i="13" s="1"/>
  <c r="W193" i="13"/>
  <c r="AG324" i="13"/>
  <c r="AG588" i="13"/>
  <c r="AG526" i="13"/>
  <c r="AB393" i="13"/>
  <c r="W128" i="13"/>
  <c r="AL128" i="13" s="1"/>
  <c r="AB166" i="13"/>
  <c r="AB218" i="13"/>
  <c r="AG553" i="13"/>
  <c r="AB79" i="13"/>
  <c r="W553" i="13"/>
  <c r="AL553" i="13" s="1"/>
  <c r="W63" i="13"/>
  <c r="AL63" i="13" s="1"/>
  <c r="W171" i="13"/>
  <c r="AL171" i="13" s="1"/>
  <c r="AG23" i="13"/>
  <c r="W56" i="13"/>
  <c r="AB412" i="13"/>
  <c r="AB540" i="13"/>
  <c r="AB50" i="13"/>
  <c r="W253" i="13"/>
  <c r="AL253" i="13" s="1"/>
  <c r="AB600" i="13"/>
  <c r="W129" i="13"/>
  <c r="AL129" i="13" s="1"/>
  <c r="W50" i="13"/>
  <c r="AG534" i="13"/>
  <c r="AG410" i="13"/>
  <c r="AG573" i="13"/>
  <c r="AB539" i="13"/>
  <c r="AG39" i="13"/>
  <c r="W600" i="13"/>
  <c r="AL600" i="13" s="1"/>
  <c r="W304" i="13"/>
  <c r="W441" i="13"/>
  <c r="W369" i="13"/>
  <c r="W437" i="13"/>
  <c r="W94" i="13"/>
  <c r="AL94" i="13" s="1"/>
  <c r="AB359" i="13"/>
  <c r="AB607" i="13"/>
  <c r="AB33" i="13"/>
  <c r="AB280" i="13"/>
  <c r="AB526" i="13"/>
  <c r="AB410" i="13"/>
  <c r="W305" i="13"/>
  <c r="AL305" i="13" s="1"/>
  <c r="AG139" i="13"/>
  <c r="AB329" i="13"/>
  <c r="AG349" i="13"/>
  <c r="AB307" i="13"/>
  <c r="AG284" i="13"/>
  <c r="AG568" i="13"/>
  <c r="AG232" i="13"/>
  <c r="AB121" i="13"/>
  <c r="W363" i="13"/>
  <c r="AG411" i="13"/>
  <c r="W99" i="13"/>
  <c r="AL99" i="13" s="1"/>
  <c r="AB223" i="13"/>
  <c r="W142" i="13"/>
  <c r="AG65" i="13"/>
  <c r="AB31" i="13"/>
  <c r="AB299" i="13"/>
  <c r="AB275" i="13"/>
  <c r="W167" i="13"/>
  <c r="AL167" i="13" s="1"/>
  <c r="AG192" i="13"/>
  <c r="AG277" i="13"/>
  <c r="AB284" i="13"/>
  <c r="W339" i="13"/>
  <c r="AB34" i="13"/>
  <c r="AB444" i="13"/>
  <c r="W463" i="13"/>
  <c r="AL463" i="13" s="1"/>
  <c r="AB112" i="13"/>
  <c r="W195" i="13"/>
  <c r="AL195" i="13" s="1"/>
  <c r="AG544" i="13"/>
  <c r="AB351" i="13"/>
  <c r="AB354" i="13"/>
  <c r="AG604" i="13"/>
  <c r="AG64" i="13"/>
  <c r="AG408" i="13"/>
  <c r="AB328" i="13"/>
  <c r="W26" i="13"/>
  <c r="AB151" i="13"/>
  <c r="AG326" i="13"/>
  <c r="AB204" i="13"/>
  <c r="AB417" i="13"/>
  <c r="W148" i="13"/>
  <c r="W507" i="13"/>
  <c r="AG204" i="13"/>
  <c r="W98" i="13"/>
  <c r="AL98" i="13" s="1"/>
  <c r="AB148" i="13"/>
  <c r="AB91" i="13"/>
  <c r="AG547" i="13"/>
  <c r="W609" i="13"/>
  <c r="AG227" i="13"/>
  <c r="AB321" i="13"/>
  <c r="W528" i="13"/>
  <c r="AG401" i="13"/>
  <c r="AB361" i="13"/>
  <c r="AG124" i="13"/>
  <c r="W250" i="13"/>
  <c r="W364" i="13"/>
  <c r="AL364" i="13" s="1"/>
  <c r="AG372" i="13"/>
  <c r="W494" i="13"/>
  <c r="AG494" i="13"/>
  <c r="W290" i="13"/>
  <c r="AL290" i="13" s="1"/>
  <c r="AB219" i="13"/>
  <c r="AG100" i="13"/>
  <c r="AB508" i="13"/>
  <c r="W221" i="13"/>
  <c r="AG546" i="13"/>
  <c r="AG480" i="13"/>
  <c r="W405" i="13"/>
  <c r="AL405" i="13" s="1"/>
  <c r="AB480" i="13"/>
  <c r="AB405" i="13"/>
  <c r="AG212" i="13"/>
  <c r="AB55" i="13"/>
  <c r="AB403" i="13"/>
  <c r="AB331" i="13"/>
  <c r="W402" i="13"/>
  <c r="AB131" i="13"/>
  <c r="AB242" i="13"/>
  <c r="AG281" i="13"/>
  <c r="W577" i="13"/>
  <c r="AL577" i="13" s="1"/>
  <c r="AB281" i="13"/>
  <c r="W598" i="13"/>
  <c r="AL598" i="13" s="1"/>
  <c r="AG74" i="13"/>
  <c r="AB74" i="13"/>
  <c r="W188" i="13"/>
  <c r="AB332" i="13"/>
  <c r="AG156" i="13"/>
  <c r="W314" i="13"/>
  <c r="AL314" i="13" s="1"/>
  <c r="W303" i="13"/>
  <c r="AL303" i="13" s="1"/>
  <c r="AG407" i="13"/>
  <c r="AB314" i="13"/>
  <c r="W202" i="13"/>
  <c r="AL202" i="13" s="1"/>
  <c r="AG202" i="13"/>
  <c r="AG170" i="13"/>
  <c r="AB265" i="13"/>
  <c r="W111" i="13"/>
  <c r="W597" i="13"/>
  <c r="AL597" i="13" s="1"/>
  <c r="AG524" i="13"/>
  <c r="W475" i="13"/>
  <c r="W144" i="13"/>
  <c r="AL144" i="13" s="1"/>
  <c r="AG145" i="13"/>
  <c r="W579" i="13"/>
  <c r="AL579" i="13" s="1"/>
  <c r="AG296" i="13"/>
  <c r="W482" i="13"/>
  <c r="AB240" i="13"/>
  <c r="AB578" i="13"/>
  <c r="AG80" i="13"/>
  <c r="AG465" i="13"/>
  <c r="AG264" i="13"/>
  <c r="AG612" i="13"/>
  <c r="AG498" i="13"/>
  <c r="AG53" i="13"/>
  <c r="AG24" i="13"/>
  <c r="W91" i="13"/>
  <c r="W450" i="13"/>
  <c r="AL450" i="13" s="1"/>
  <c r="AG97" i="13"/>
  <c r="AB392" i="13"/>
  <c r="AG236" i="13"/>
  <c r="AG141" i="13"/>
  <c r="W150" i="13"/>
  <c r="AL150" i="13" s="1"/>
  <c r="W529" i="13"/>
  <c r="W446" i="13"/>
  <c r="AL446" i="13" s="1"/>
  <c r="W36" i="13"/>
  <c r="AL36" i="13" s="1"/>
  <c r="AG59" i="13"/>
  <c r="W191" i="13"/>
  <c r="AG195" i="13"/>
  <c r="AB289" i="13"/>
  <c r="AG327" i="13"/>
  <c r="AG112" i="13"/>
  <c r="W73" i="13"/>
  <c r="AL73" i="13" s="1"/>
  <c r="AG159" i="13"/>
  <c r="W348" i="13"/>
  <c r="AG491" i="13"/>
  <c r="W136" i="13"/>
  <c r="AL136" i="13" s="1"/>
  <c r="W370" i="13"/>
  <c r="AL370" i="13" s="1"/>
  <c r="W479" i="13"/>
  <c r="AL479" i="13" s="1"/>
  <c r="AG191" i="13"/>
  <c r="AB251" i="13"/>
  <c r="AG400" i="13"/>
  <c r="AG423" i="13"/>
  <c r="AB468" i="13"/>
  <c r="AB215" i="13"/>
  <c r="AG562" i="13"/>
  <c r="W543" i="13"/>
  <c r="AG505" i="13"/>
  <c r="AG503" i="13"/>
  <c r="W533" i="13"/>
  <c r="AG493" i="13"/>
  <c r="W287" i="13"/>
  <c r="W371" i="13"/>
  <c r="AB538" i="13"/>
  <c r="AG386" i="13"/>
  <c r="W177" i="13"/>
  <c r="AL177" i="13" s="1"/>
  <c r="AB594" i="13"/>
  <c r="W135" i="13"/>
  <c r="AG377" i="13"/>
  <c r="AG574" i="13"/>
  <c r="AB365" i="13"/>
  <c r="W572" i="13"/>
  <c r="AB225" i="13"/>
  <c r="AG610" i="13"/>
  <c r="AG489" i="13"/>
  <c r="AG152" i="13"/>
  <c r="AB470" i="13"/>
  <c r="W245" i="13"/>
  <c r="AL245" i="13" s="1"/>
  <c r="AG217" i="13"/>
  <c r="W376" i="13"/>
  <c r="AL376" i="13" s="1"/>
  <c r="W542" i="13"/>
  <c r="AB425" i="13"/>
  <c r="W409" i="13"/>
  <c r="AG218" i="13"/>
  <c r="AG246" i="13"/>
  <c r="AB564" i="13"/>
  <c r="W231" i="13"/>
  <c r="AG168" i="13"/>
  <c r="AB576" i="13"/>
  <c r="AB208" i="13"/>
  <c r="AB511" i="13"/>
  <c r="AB527" i="13"/>
  <c r="W130" i="13"/>
  <c r="AG69" i="13"/>
  <c r="W385" i="13"/>
  <c r="AB197" i="13"/>
  <c r="AG133" i="13"/>
  <c r="W452" i="13"/>
  <c r="AL452" i="13" s="1"/>
  <c r="AB237" i="13"/>
  <c r="AG221" i="13"/>
  <c r="W61" i="13"/>
  <c r="AG431" i="13"/>
  <c r="AB608" i="13"/>
  <c r="W240" i="13"/>
  <c r="AB169" i="13"/>
  <c r="W260" i="13"/>
  <c r="AB318" i="13"/>
  <c r="AB415" i="13"/>
  <c r="AB273" i="13"/>
  <c r="AG224" i="13"/>
  <c r="W379" i="13"/>
  <c r="W78" i="13"/>
  <c r="AL78" i="13" s="1"/>
  <c r="AB120" i="13"/>
  <c r="W283" i="13"/>
  <c r="AL283" i="13" s="1"/>
  <c r="W203" i="13"/>
  <c r="AL203" i="13" s="1"/>
  <c r="W504" i="13"/>
  <c r="AL504" i="13" s="1"/>
  <c r="W24" i="13"/>
  <c r="AL24" i="13" s="1"/>
  <c r="AB446" i="13"/>
  <c r="W206" i="13"/>
  <c r="AL206" i="13" s="1"/>
  <c r="AG563" i="13"/>
  <c r="W222" i="13"/>
  <c r="AB316" i="13"/>
  <c r="W223" i="13"/>
  <c r="AL223" i="13" s="1"/>
  <c r="AG357" i="13"/>
  <c r="AG492" i="13"/>
  <c r="AB51" i="13"/>
  <c r="W606" i="13"/>
  <c r="W275" i="13"/>
  <c r="AL275" i="13" s="1"/>
  <c r="W537" i="13"/>
  <c r="AL537" i="13" s="1"/>
  <c r="W196" i="13"/>
  <c r="AB136" i="13"/>
  <c r="AG300" i="13"/>
  <c r="AB178" i="13"/>
  <c r="AG362" i="13"/>
  <c r="AB220" i="13"/>
  <c r="AB559" i="13"/>
  <c r="AG251" i="13"/>
  <c r="W317" i="13"/>
  <c r="W468" i="13"/>
  <c r="AL468" i="13" s="1"/>
  <c r="AG509" i="13"/>
  <c r="AG123" i="13"/>
  <c r="AB490" i="13"/>
  <c r="W525" i="13"/>
  <c r="AL525" i="13" s="1"/>
  <c r="AG286" i="13"/>
  <c r="AB174" i="13"/>
  <c r="AG481" i="13"/>
  <c r="AB533" i="13"/>
  <c r="AG119" i="13"/>
  <c r="W501" i="13"/>
  <c r="W302" i="13"/>
  <c r="AG473" i="13"/>
  <c r="AB48" i="13"/>
  <c r="AG594" i="13"/>
  <c r="AB122" i="13"/>
  <c r="W256" i="13"/>
  <c r="AL256" i="13" s="1"/>
  <c r="W306" i="13"/>
  <c r="AL306" i="13" s="1"/>
  <c r="AG463" i="13"/>
  <c r="AG166" i="13"/>
  <c r="AG425" i="13"/>
  <c r="W613" i="13"/>
  <c r="AB183" i="13"/>
  <c r="AG619" i="13"/>
  <c r="AG115" i="13"/>
  <c r="W211" i="13"/>
  <c r="AG596" i="13"/>
  <c r="AB441" i="13"/>
  <c r="AB550" i="13"/>
  <c r="W590" i="13"/>
  <c r="AL590" i="13" s="1"/>
  <c r="W472" i="13"/>
  <c r="AG593" i="13"/>
  <c r="AG84" i="13"/>
  <c r="W332" i="13"/>
  <c r="AL332" i="13" s="1"/>
  <c r="AB52" i="13"/>
  <c r="AG566" i="13"/>
  <c r="W168" i="13"/>
  <c r="AL168" i="13" s="1"/>
  <c r="AG531" i="13"/>
  <c r="W208" i="13"/>
  <c r="AL208" i="13" s="1"/>
  <c r="W116" i="13"/>
  <c r="AL116" i="13" s="1"/>
  <c r="AB200" i="13"/>
  <c r="W582" i="13"/>
  <c r="AL582" i="13" s="1"/>
  <c r="AB548" i="13"/>
  <c r="W133" i="13"/>
  <c r="AG579" i="13"/>
  <c r="AB221" i="13"/>
  <c r="W431" i="13"/>
  <c r="AG608" i="13"/>
  <c r="AB575" i="13"/>
  <c r="W100" i="13"/>
  <c r="W264" i="13"/>
  <c r="AL264" i="13" s="1"/>
  <c r="W617" i="13"/>
  <c r="W216" i="13"/>
  <c r="AB293" i="13"/>
  <c r="W500" i="13"/>
  <c r="AL500" i="13" s="1"/>
  <c r="W547" i="13"/>
  <c r="AB451" i="13"/>
  <c r="W70" i="13"/>
  <c r="AL70" i="13" s="1"/>
  <c r="W27" i="13"/>
  <c r="AL27" i="13" s="1"/>
  <c r="AB28" i="13"/>
  <c r="W153" i="13"/>
  <c r="AL153" i="13" s="1"/>
  <c r="W270" i="13"/>
  <c r="AL270" i="13" s="1"/>
  <c r="AG591" i="13"/>
  <c r="AB604" i="13"/>
  <c r="AG282" i="13"/>
  <c r="AB67" i="13"/>
  <c r="AG87" i="13"/>
  <c r="W158" i="13"/>
  <c r="AG146" i="13"/>
  <c r="W357" i="13"/>
  <c r="AL357" i="13" s="1"/>
  <c r="W192" i="13"/>
  <c r="AL192" i="13" s="1"/>
  <c r="AB22" i="13"/>
  <c r="AG340" i="13"/>
  <c r="W298" i="13"/>
  <c r="AG458" i="13"/>
  <c r="W558" i="13"/>
  <c r="W552" i="13"/>
  <c r="W272" i="13"/>
  <c r="AG545" i="13"/>
  <c r="AB618" i="13"/>
  <c r="AB592" i="13"/>
  <c r="AB459" i="13"/>
  <c r="AG541" i="13"/>
  <c r="W107" i="13"/>
  <c r="AL107" i="13" s="1"/>
  <c r="W215" i="13"/>
  <c r="AL215" i="13" s="1"/>
  <c r="W247" i="13"/>
  <c r="W157" i="13"/>
  <c r="AL157" i="13" s="1"/>
  <c r="AG513" i="13"/>
  <c r="W338" i="13"/>
  <c r="AL338" i="13" s="1"/>
  <c r="W336" i="13"/>
  <c r="W119" i="13"/>
  <c r="AG373" i="13"/>
  <c r="W138" i="13"/>
  <c r="AL138" i="13" s="1"/>
  <c r="AG533" i="13"/>
  <c r="AG279" i="13"/>
  <c r="AB30" i="13"/>
  <c r="AB173" i="13"/>
  <c r="AB520" i="13"/>
  <c r="AG103" i="13"/>
  <c r="AG468" i="13"/>
  <c r="AG66" i="13"/>
  <c r="AG375" i="13"/>
  <c r="AG249" i="13"/>
  <c r="W365" i="13"/>
  <c r="AL365" i="13" s="1"/>
  <c r="AB573" i="13"/>
  <c r="W526" i="13"/>
  <c r="AG183" i="13"/>
  <c r="AB297" i="13"/>
  <c r="W503" i="13"/>
  <c r="W358" i="13"/>
  <c r="AB213" i="13"/>
  <c r="AB601" i="13"/>
  <c r="AB376" i="13"/>
  <c r="AG118" i="13"/>
  <c r="AB555" i="13"/>
  <c r="AG472" i="13"/>
  <c r="AG580" i="13"/>
  <c r="AB258" i="13"/>
  <c r="W484" i="13"/>
  <c r="AL484" i="13" s="1"/>
  <c r="AB397" i="13"/>
  <c r="AG259" i="13"/>
  <c r="AG548" i="13"/>
  <c r="AB77" i="13"/>
  <c r="AB145" i="13"/>
  <c r="AG482" i="13"/>
  <c r="W578" i="13"/>
  <c r="AB495" i="13"/>
  <c r="W355" i="13"/>
  <c r="AL355" i="13" s="1"/>
  <c r="W519" i="13"/>
  <c r="AL519" i="13" s="1"/>
  <c r="AB347" i="13"/>
  <c r="AG617" i="13"/>
  <c r="W451" i="13"/>
  <c r="AL451" i="13" s="1"/>
  <c r="AG433" i="13"/>
  <c r="AG283" i="13"/>
  <c r="AB37" i="13"/>
  <c r="AG92" i="13"/>
  <c r="AB141" i="13"/>
  <c r="AG150" i="13"/>
  <c r="W591" i="13"/>
  <c r="AG571" i="13"/>
  <c r="W360" i="13"/>
  <c r="AL360" i="13" s="1"/>
  <c r="AB222" i="13"/>
  <c r="W316" i="13"/>
  <c r="AG416" i="13"/>
  <c r="AG151" i="13"/>
  <c r="W340" i="13"/>
  <c r="AB606" i="13"/>
  <c r="AG272" i="13"/>
  <c r="AB363" i="13"/>
  <c r="W517" i="13"/>
  <c r="AG196" i="13"/>
  <c r="AB569" i="13"/>
  <c r="W565" i="13"/>
  <c r="AL565" i="13" s="1"/>
  <c r="AG113" i="13"/>
  <c r="AB463" i="13"/>
  <c r="AB83" i="13"/>
  <c r="AG214" i="13"/>
  <c r="AG29" i="13"/>
  <c r="W462" i="13"/>
  <c r="AL462" i="13" s="1"/>
  <c r="AB513" i="13"/>
  <c r="AB338" i="13"/>
  <c r="W79" i="13"/>
  <c r="AL79" i="13" s="1"/>
  <c r="AG599" i="13"/>
  <c r="AB424" i="13"/>
  <c r="AG30" i="13"/>
  <c r="AB373" i="13"/>
  <c r="AB138" i="13"/>
  <c r="AB310" i="13"/>
  <c r="AG517" i="13"/>
  <c r="W602" i="13"/>
  <c r="AB377" i="13"/>
  <c r="AG302" i="13"/>
  <c r="AG298" i="13"/>
  <c r="W103" i="13"/>
  <c r="AL103" i="13" s="1"/>
  <c r="AB295" i="13"/>
  <c r="AB419" i="13"/>
  <c r="AB514" i="13"/>
  <c r="W301" i="13"/>
  <c r="AG365" i="13"/>
  <c r="AB184" i="13"/>
  <c r="AG514" i="13"/>
  <c r="AB388" i="13"/>
  <c r="AB335" i="13"/>
  <c r="W108" i="13"/>
  <c r="AG21" i="13"/>
  <c r="AB553" i="13"/>
  <c r="AB217" i="13"/>
  <c r="W427" i="13"/>
  <c r="AG165" i="13"/>
  <c r="AG572" i="13"/>
  <c r="AG600" i="13"/>
  <c r="W54" i="13"/>
  <c r="AL54" i="13" s="1"/>
  <c r="AB580" i="13"/>
  <c r="AB596" i="13"/>
  <c r="AG378" i="13"/>
  <c r="AG520" i="13"/>
  <c r="AB85" i="13"/>
  <c r="AB619" i="13"/>
  <c r="W619" i="13"/>
  <c r="AL619" i="13" s="1"/>
  <c r="W33" i="13"/>
  <c r="AG127" i="13"/>
  <c r="AB244" i="13"/>
  <c r="AG220" i="13"/>
  <c r="AB39" i="13"/>
  <c r="AB499" i="13"/>
  <c r="AG187" i="13"/>
  <c r="AG371" i="13"/>
  <c r="AG535" i="13"/>
  <c r="AG367" i="13"/>
  <c r="AB567" i="13"/>
  <c r="W607" i="13"/>
  <c r="W557" i="13"/>
  <c r="AL557" i="13" s="1"/>
  <c r="W499" i="13"/>
  <c r="AL499" i="13" s="1"/>
  <c r="W536" i="13"/>
  <c r="AL536" i="13" s="1"/>
  <c r="AG441" i="13"/>
  <c r="AG369" i="13"/>
  <c r="W555" i="13"/>
  <c r="W421" i="13"/>
  <c r="W254" i="13"/>
  <c r="W295" i="13"/>
  <c r="AB610" i="13"/>
  <c r="AB342" i="13"/>
  <c r="AB391" i="13"/>
  <c r="AB367" i="13"/>
  <c r="AB194" i="13"/>
  <c r="W445" i="13"/>
  <c r="AL445" i="13" s="1"/>
  <c r="W356" i="13"/>
  <c r="AL356" i="13" s="1"/>
  <c r="W112" i="13"/>
  <c r="AL112" i="13" s="1"/>
  <c r="AB277" i="13"/>
  <c r="W89" i="13"/>
  <c r="AB532" i="13"/>
  <c r="AB263" i="13"/>
  <c r="AB35" i="13"/>
  <c r="AB101" i="13"/>
  <c r="AG434" i="13"/>
  <c r="AB544" i="13"/>
  <c r="W351" i="13"/>
  <c r="AL351" i="13" s="1"/>
  <c r="AB142" i="13"/>
  <c r="AG162" i="13"/>
  <c r="W121" i="13"/>
  <c r="AG274" i="13"/>
  <c r="AG442" i="13"/>
  <c r="AG161" i="13"/>
  <c r="AG459" i="13"/>
  <c r="AB416" i="13"/>
  <c r="AB89" i="13"/>
  <c r="W509" i="13"/>
  <c r="AL509" i="13" s="1"/>
  <c r="AB45" i="13"/>
  <c r="W551" i="13"/>
  <c r="AL551" i="13" s="1"/>
  <c r="W31" i="13"/>
  <c r="AL31" i="13" s="1"/>
  <c r="AB442" i="13"/>
  <c r="W155" i="13"/>
  <c r="AL155" i="13" s="1"/>
  <c r="W614" i="13"/>
  <c r="AB327" i="13"/>
  <c r="AB584" i="13"/>
  <c r="AB398" i="13"/>
  <c r="AB341" i="13"/>
  <c r="AG354" i="13"/>
  <c r="W201" i="13"/>
  <c r="AL201" i="13" s="1"/>
  <c r="W326" i="13"/>
  <c r="AB26" i="13"/>
  <c r="AG98" i="13"/>
  <c r="W25" i="13"/>
  <c r="AB460" i="13"/>
  <c r="AG148" i="13"/>
  <c r="AB47" i="13"/>
  <c r="W337" i="13"/>
  <c r="W47" i="13"/>
  <c r="AL47" i="13" s="1"/>
  <c r="AB337" i="13"/>
  <c r="AG91" i="13"/>
  <c r="AB554" i="13"/>
  <c r="AG36" i="13"/>
  <c r="AB368" i="13"/>
  <c r="W28" i="13"/>
  <c r="AL28" i="13" s="1"/>
  <c r="W313" i="13"/>
  <c r="W554" i="13"/>
  <c r="AB609" i="13"/>
  <c r="W321" i="13"/>
  <c r="AB250" i="13"/>
  <c r="AG415" i="13"/>
  <c r="AG512" i="13"/>
  <c r="AG62" i="13"/>
  <c r="AB179" i="13"/>
  <c r="W488" i="13"/>
  <c r="W172" i="13"/>
  <c r="AG497" i="13"/>
  <c r="AG61" i="13"/>
  <c r="AB143" i="13"/>
  <c r="AG143" i="13"/>
  <c r="AG483" i="13"/>
  <c r="AB406" i="13"/>
  <c r="W145" i="13"/>
  <c r="W406" i="13"/>
  <c r="AL406" i="13" s="1"/>
  <c r="W228" i="13"/>
  <c r="AL228" i="13" s="1"/>
  <c r="AG397" i="13"/>
  <c r="AB616" i="13"/>
  <c r="AB228" i="13"/>
  <c r="W88" i="13"/>
  <c r="AL88" i="13" s="1"/>
  <c r="AG402" i="13"/>
  <c r="AG616" i="13"/>
  <c r="W292" i="13"/>
  <c r="AL292" i="13" s="1"/>
  <c r="AG137" i="13"/>
  <c r="AB137" i="13"/>
  <c r="W268" i="13"/>
  <c r="W262" i="13"/>
  <c r="AL262" i="13" s="1"/>
  <c r="AB262" i="13"/>
  <c r="AB188" i="13"/>
  <c r="W44" i="13"/>
  <c r="AL44" i="13" s="1"/>
  <c r="AL187" i="13"/>
  <c r="AL279" i="13"/>
  <c r="AL115" i="13"/>
  <c r="AL173" i="13"/>
  <c r="AG44" i="13"/>
  <c r="AL120" i="13"/>
  <c r="AL334" i="13"/>
  <c r="AL342" i="13"/>
  <c r="AL605" i="13"/>
  <c r="AB44" i="13"/>
  <c r="R195" i="1"/>
  <c r="T195" i="1" s="1"/>
  <c r="Q195" i="1"/>
  <c r="S195" i="1" s="1"/>
  <c r="AE285" i="1" l="1"/>
  <c r="Z285" i="1"/>
  <c r="AB285" i="1" s="1"/>
  <c r="U285" i="1"/>
  <c r="V464" i="1"/>
  <c r="AA285" i="1"/>
  <c r="AF285" i="1"/>
  <c r="V285" i="1"/>
  <c r="W285" i="1" s="1"/>
  <c r="AL285" i="1" s="1"/>
  <c r="AA369" i="1"/>
  <c r="AA85" i="1"/>
  <c r="V462" i="1"/>
  <c r="AA462" i="1"/>
  <c r="AF342" i="1"/>
  <c r="V342" i="1"/>
  <c r="AF462" i="1"/>
  <c r="V85" i="1"/>
  <c r="AA342" i="1"/>
  <c r="AF85" i="1"/>
  <c r="V369" i="1"/>
  <c r="AF369" i="1"/>
  <c r="Z342" i="1"/>
  <c r="AE462" i="1"/>
  <c r="U342" i="1"/>
  <c r="U369" i="1"/>
  <c r="Z462" i="1"/>
  <c r="Z369" i="1"/>
  <c r="U85" i="1"/>
  <c r="AE342" i="1"/>
  <c r="AE85" i="1"/>
  <c r="U462" i="1"/>
  <c r="Z85" i="1"/>
  <c r="AE369" i="1"/>
  <c r="V53" i="1"/>
  <c r="V310" i="1"/>
  <c r="V288" i="1"/>
  <c r="V294" i="1"/>
  <c r="V121" i="1"/>
  <c r="V181" i="1"/>
  <c r="V366" i="1"/>
  <c r="V487" i="1"/>
  <c r="V510" i="1"/>
  <c r="V413" i="1"/>
  <c r="V213" i="1"/>
  <c r="V424" i="1"/>
  <c r="V440" i="1"/>
  <c r="V191" i="1"/>
  <c r="V115" i="1"/>
  <c r="V345" i="1"/>
  <c r="V313" i="1"/>
  <c r="V24" i="1"/>
  <c r="V176" i="1"/>
  <c r="V170" i="1"/>
  <c r="V58" i="1"/>
  <c r="V328" i="1"/>
  <c r="V32" i="1"/>
  <c r="V138" i="1"/>
  <c r="V77" i="1"/>
  <c r="V441" i="1"/>
  <c r="V147" i="1"/>
  <c r="V500" i="1"/>
  <c r="V305" i="1"/>
  <c r="V39" i="1"/>
  <c r="V397" i="1"/>
  <c r="V348" i="1"/>
  <c r="V403" i="1"/>
  <c r="V217" i="1"/>
  <c r="V163" i="1"/>
  <c r="V246" i="1"/>
  <c r="V416" i="1"/>
  <c r="V203" i="1"/>
  <c r="V205" i="1"/>
  <c r="V81" i="1"/>
  <c r="V362" i="1"/>
  <c r="V190" i="1"/>
  <c r="V185" i="1"/>
  <c r="V336" i="1"/>
  <c r="V180" i="1"/>
  <c r="V222" i="1"/>
  <c r="V309" i="1"/>
  <c r="V417" i="1"/>
  <c r="V507" i="1"/>
  <c r="V139" i="1"/>
  <c r="V511" i="1"/>
  <c r="V516" i="1"/>
  <c r="V423" i="1"/>
  <c r="V130" i="1"/>
  <c r="V289" i="1"/>
  <c r="V296" i="1"/>
  <c r="V355" i="1"/>
  <c r="V80" i="1"/>
  <c r="V237" i="1"/>
  <c r="V134" i="1"/>
  <c r="V225" i="1"/>
  <c r="V344" i="1"/>
  <c r="V91" i="1"/>
  <c r="V186" i="1"/>
  <c r="V59" i="1"/>
  <c r="V62" i="1"/>
  <c r="V517" i="1"/>
  <c r="V106" i="1"/>
  <c r="V438" i="1"/>
  <c r="V175" i="1"/>
  <c r="V87" i="1"/>
  <c r="V372" i="1"/>
  <c r="V114" i="1"/>
  <c r="V450" i="1"/>
  <c r="V154" i="1"/>
  <c r="V339" i="1"/>
  <c r="V357" i="1"/>
  <c r="V520" i="1"/>
  <c r="V105" i="1"/>
  <c r="V300" i="1"/>
  <c r="V414" i="1"/>
  <c r="V395" i="1"/>
  <c r="V325" i="1"/>
  <c r="V228" i="1"/>
  <c r="V374" i="1"/>
  <c r="V140" i="1"/>
  <c r="V126" i="1"/>
  <c r="V497" i="1"/>
  <c r="V104" i="1"/>
  <c r="V244" i="1"/>
  <c r="V148" i="1"/>
  <c r="V408" i="1"/>
  <c r="V156" i="1"/>
  <c r="V499" i="1"/>
  <c r="V167" i="1"/>
  <c r="V514" i="1"/>
  <c r="V194" i="1"/>
  <c r="V231" i="1"/>
  <c r="V270" i="1"/>
  <c r="V196" i="1"/>
  <c r="AA321" i="1"/>
  <c r="AA365" i="1"/>
  <c r="AA405" i="1"/>
  <c r="AA504" i="1"/>
  <c r="AA239" i="1"/>
  <c r="AA451" i="1"/>
  <c r="AA47" i="1"/>
  <c r="AA159" i="1"/>
  <c r="AA146" i="1"/>
  <c r="AA282" i="1"/>
  <c r="AA360" i="1"/>
  <c r="AA69" i="1"/>
  <c r="AA73" i="1"/>
  <c r="AA56" i="1"/>
  <c r="AA518" i="1"/>
  <c r="AA293" i="1"/>
  <c r="AA481" i="1"/>
  <c r="AA242" i="1"/>
  <c r="AA252" i="1"/>
  <c r="AA367" i="1"/>
  <c r="AA184" i="1"/>
  <c r="AA295" i="1"/>
  <c r="AA88" i="1"/>
  <c r="AA66" i="1"/>
  <c r="AA96" i="1"/>
  <c r="AA466" i="1"/>
  <c r="AA183" i="1"/>
  <c r="AA418" i="1"/>
  <c r="AA375" i="1"/>
  <c r="AA75" i="1"/>
  <c r="AA371" i="1"/>
  <c r="AA215" i="1"/>
  <c r="AA297" i="1"/>
  <c r="AA120" i="1"/>
  <c r="AA323" i="1"/>
  <c r="AA261" i="1"/>
  <c r="AA206" i="1"/>
  <c r="AA95" i="1"/>
  <c r="AA133" i="1"/>
  <c r="AA320" i="1"/>
  <c r="AA44" i="1"/>
  <c r="AA51" i="1"/>
  <c r="AA486" i="1"/>
  <c r="AA467" i="1"/>
  <c r="AA458" i="1"/>
  <c r="AA127" i="1"/>
  <c r="AA494" i="1"/>
  <c r="AA426" i="1"/>
  <c r="AA89" i="1"/>
  <c r="AA55" i="1"/>
  <c r="AA131" i="1"/>
  <c r="AA434" i="1"/>
  <c r="AA281" i="1"/>
  <c r="AA207" i="1"/>
  <c r="AA221" i="1"/>
  <c r="AA465" i="1"/>
  <c r="AA400" i="1"/>
  <c r="AA169" i="1"/>
  <c r="AA210" i="1"/>
  <c r="AA351" i="1"/>
  <c r="AA319" i="1"/>
  <c r="AA135" i="1"/>
  <c r="AA410" i="1"/>
  <c r="AA92" i="1"/>
  <c r="AA41" i="1"/>
  <c r="AA304" i="1"/>
  <c r="AA64" i="1"/>
  <c r="AA82" i="1"/>
  <c r="AA506" i="1"/>
  <c r="AA45" i="1"/>
  <c r="AA258" i="1"/>
  <c r="AA230" i="1"/>
  <c r="AA116" i="1"/>
  <c r="AA126" i="1"/>
  <c r="AA170" i="1"/>
  <c r="AA24" i="1"/>
  <c r="AA345" i="1"/>
  <c r="AA84" i="1"/>
  <c r="AA137" i="1"/>
  <c r="AA173" i="1"/>
  <c r="AA134" i="1"/>
  <c r="AA176" i="1"/>
  <c r="AA313" i="1"/>
  <c r="AA115" i="1"/>
  <c r="AA372" i="1"/>
  <c r="AA143" i="1"/>
  <c r="AA444" i="1"/>
  <c r="AA65" i="1"/>
  <c r="AA463" i="1"/>
  <c r="AA38" i="1"/>
  <c r="AA100" i="1"/>
  <c r="AA105" i="1"/>
  <c r="AA270" i="1"/>
  <c r="AA361" i="1"/>
  <c r="AA140" i="1"/>
  <c r="AA194" i="1"/>
  <c r="AA167" i="1"/>
  <c r="AA109" i="1"/>
  <c r="AA156" i="1"/>
  <c r="AA303" i="1"/>
  <c r="AA172" i="1"/>
  <c r="V282" i="1"/>
  <c r="V490" i="1"/>
  <c r="V382" i="1"/>
  <c r="V258" i="1"/>
  <c r="V90" i="1"/>
  <c r="AA35" i="1"/>
  <c r="AA502" i="1"/>
  <c r="AA191" i="1"/>
  <c r="AA139" i="1"/>
  <c r="AA417" i="1"/>
  <c r="AA222" i="1"/>
  <c r="AA336" i="1"/>
  <c r="AA190" i="1"/>
  <c r="V375" i="1"/>
  <c r="V277" i="1"/>
  <c r="V269" i="1"/>
  <c r="V95" i="1"/>
  <c r="V25" i="1"/>
  <c r="V401" i="1"/>
  <c r="V298" i="1"/>
  <c r="V101" i="1"/>
  <c r="V505" i="1"/>
  <c r="AA378" i="1"/>
  <c r="AA516" i="1"/>
  <c r="AA37" i="1"/>
  <c r="AA287" i="1"/>
  <c r="AA509" i="1"/>
  <c r="AA27" i="1"/>
  <c r="AA264" i="1"/>
  <c r="AA414" i="1"/>
  <c r="V240" i="1"/>
  <c r="V350" i="1"/>
  <c r="V267" i="1"/>
  <c r="V346" i="1"/>
  <c r="V274" i="1"/>
  <c r="AA111" i="1"/>
  <c r="AA388" i="1"/>
  <c r="AA387" i="1"/>
  <c r="AA496" i="1"/>
  <c r="AA28" i="1"/>
  <c r="AA50" i="1"/>
  <c r="AA464" i="1"/>
  <c r="AA144" i="1"/>
  <c r="AA94" i="1"/>
  <c r="AA411" i="1"/>
  <c r="AA429" i="1"/>
  <c r="AA459" i="1"/>
  <c r="AA473" i="1"/>
  <c r="AA478" i="1"/>
  <c r="AA259" i="1"/>
  <c r="AA262" i="1"/>
  <c r="AA211" i="1"/>
  <c r="AA448" i="1"/>
  <c r="AA247" i="1"/>
  <c r="AA117" i="1"/>
  <c r="AA119" i="1"/>
  <c r="AA118" i="1"/>
  <c r="AA470" i="1"/>
  <c r="AA343" i="1"/>
  <c r="AA302" i="1"/>
  <c r="AA78" i="1"/>
  <c r="AA453" i="1"/>
  <c r="AA257" i="1"/>
  <c r="AA382" i="1"/>
  <c r="AA461" i="1"/>
  <c r="AA475" i="1"/>
  <c r="AA251" i="1"/>
  <c r="AA278" i="1"/>
  <c r="AA71" i="1"/>
  <c r="AA454" i="1"/>
  <c r="AA129" i="1"/>
  <c r="AA381" i="1"/>
  <c r="AA512" i="1"/>
  <c r="AA83" i="1"/>
  <c r="AA468" i="1"/>
  <c r="AA97" i="1"/>
  <c r="AA179" i="1"/>
  <c r="AA396" i="1"/>
  <c r="AA229" i="1"/>
  <c r="AA389" i="1"/>
  <c r="AA255" i="1"/>
  <c r="AA23" i="1"/>
  <c r="AA446" i="1"/>
  <c r="AA272" i="1"/>
  <c r="AA315" i="1"/>
  <c r="AA347" i="1"/>
  <c r="AA489" i="1"/>
  <c r="AA338" i="1"/>
  <c r="AA404" i="1"/>
  <c r="AA452" i="1"/>
  <c r="AA219" i="1"/>
  <c r="AA359" i="1"/>
  <c r="AA501" i="1"/>
  <c r="AA471" i="1"/>
  <c r="AA480" i="1"/>
  <c r="AA399" i="1"/>
  <c r="AA332" i="1"/>
  <c r="AA40" i="1"/>
  <c r="AA199" i="1"/>
  <c r="AA192" i="1"/>
  <c r="AA232" i="1"/>
  <c r="AA485" i="1"/>
  <c r="AA168" i="1"/>
  <c r="AA283" i="1"/>
  <c r="AA31" i="1"/>
  <c r="AA442" i="1"/>
  <c r="AA457" i="1"/>
  <c r="AA300" i="1"/>
  <c r="AA237" i="1"/>
  <c r="AA355" i="1"/>
  <c r="AA289" i="1"/>
  <c r="AA291" i="1"/>
  <c r="AA113" i="1"/>
  <c r="AA93" i="1"/>
  <c r="AA433" i="1"/>
  <c r="AA357" i="1"/>
  <c r="AA154" i="1"/>
  <c r="AA114" i="1"/>
  <c r="AA354" i="1"/>
  <c r="AA60" i="1"/>
  <c r="AA178" i="1"/>
  <c r="AA406" i="1"/>
  <c r="AA162" i="1"/>
  <c r="AA482" i="1"/>
  <c r="AA233" i="1"/>
  <c r="AA274" i="1"/>
  <c r="AA174" i="1"/>
  <c r="AA432" i="1"/>
  <c r="AA196" i="1"/>
  <c r="AA158" i="1"/>
  <c r="AA425" i="1"/>
  <c r="AA476" i="1"/>
  <c r="AA70" i="1"/>
  <c r="AA250" i="1"/>
  <c r="V435" i="1"/>
  <c r="V392" i="1"/>
  <c r="V74" i="1"/>
  <c r="V484" i="1"/>
  <c r="V352" i="1"/>
  <c r="V376" i="1"/>
  <c r="AA474" i="1"/>
  <c r="AA436" i="1"/>
  <c r="AA397" i="1"/>
  <c r="AA305" i="1"/>
  <c r="AA147" i="1"/>
  <c r="AA77" i="1"/>
  <c r="AA32" i="1"/>
  <c r="AA58" i="1"/>
  <c r="V360" i="1"/>
  <c r="V69" i="1"/>
  <c r="V73" i="1"/>
  <c r="V56" i="1"/>
  <c r="V518" i="1"/>
  <c r="V293" i="1"/>
  <c r="V29" i="1"/>
  <c r="V371" i="1"/>
  <c r="AA327" i="1"/>
  <c r="AA479" i="1"/>
  <c r="AA424" i="1"/>
  <c r="AA413" i="1"/>
  <c r="AA487" i="1"/>
  <c r="AA181" i="1"/>
  <c r="AA294" i="1"/>
  <c r="AA310" i="1"/>
  <c r="V308" i="1"/>
  <c r="V312" i="1"/>
  <c r="V109" i="1"/>
  <c r="V479" i="1"/>
  <c r="V100" i="1"/>
  <c r="V160" i="1"/>
  <c r="V38" i="1"/>
  <c r="V474" i="1"/>
  <c r="AA392" i="1"/>
  <c r="AA136" i="1"/>
  <c r="AA220" i="1"/>
  <c r="AA61" i="1"/>
  <c r="AA243" i="1"/>
  <c r="AA245" i="1"/>
  <c r="AA385" i="1"/>
  <c r="AA20" i="1"/>
  <c r="AA22" i="1"/>
  <c r="AA166" i="1"/>
  <c r="AA519" i="1"/>
  <c r="AA427" i="1"/>
  <c r="AA307" i="1"/>
  <c r="AA326" i="1"/>
  <c r="AA254" i="1"/>
  <c r="AA161" i="1"/>
  <c r="AA52" i="1"/>
  <c r="AA107" i="1"/>
  <c r="AA334" i="1"/>
  <c r="AA189" i="1"/>
  <c r="AA103" i="1"/>
  <c r="AA212" i="1"/>
  <c r="AA299" i="1"/>
  <c r="AA495" i="1"/>
  <c r="AA298" i="1"/>
  <c r="AA101" i="1"/>
  <c r="AA505" i="1"/>
  <c r="AA490" i="1"/>
  <c r="AA277" i="1"/>
  <c r="AA401" i="1"/>
  <c r="AA412" i="1"/>
  <c r="AA349" i="1"/>
  <c r="AA316" i="1"/>
  <c r="AA284" i="1"/>
  <c r="AA292" i="1"/>
  <c r="AA443" i="1"/>
  <c r="AA271" i="1"/>
  <c r="AA112" i="1"/>
  <c r="AA492" i="1"/>
  <c r="AA43" i="1"/>
  <c r="AA407" i="1"/>
  <c r="AA201" i="1"/>
  <c r="AA431" i="1"/>
  <c r="AA249" i="1"/>
  <c r="AA329" i="1"/>
  <c r="AA445" i="1"/>
  <c r="AA256" i="1"/>
  <c r="AA29" i="1"/>
  <c r="AA398" i="1"/>
  <c r="AA391" i="1"/>
  <c r="AA275" i="1"/>
  <c r="AA364" i="1"/>
  <c r="AA236" i="1"/>
  <c r="AA488" i="1"/>
  <c r="AA384" i="1"/>
  <c r="AA311" i="1"/>
  <c r="AA280" i="1"/>
  <c r="AA394" i="1"/>
  <c r="AA373" i="1"/>
  <c r="AA503" i="1"/>
  <c r="AA263" i="1"/>
  <c r="AA198" i="1"/>
  <c r="AA269" i="1"/>
  <c r="AA155" i="1"/>
  <c r="AA98" i="1"/>
  <c r="AA49" i="1"/>
  <c r="AA513" i="1"/>
  <c r="AA515" i="1"/>
  <c r="AA150" i="1"/>
  <c r="AA379" i="1"/>
  <c r="AA128" i="1"/>
  <c r="AA380" i="1"/>
  <c r="AA34" i="1"/>
  <c r="AA30" i="1"/>
  <c r="AA67" i="1"/>
  <c r="AA393" i="1"/>
  <c r="AA110" i="1"/>
  <c r="AA223" i="1"/>
  <c r="AA423" i="1"/>
  <c r="AA330" i="1"/>
  <c r="AA324" i="1"/>
  <c r="AA86" i="1"/>
  <c r="AA205" i="1"/>
  <c r="AA416" i="1"/>
  <c r="AA163" i="1"/>
  <c r="AA493" i="1"/>
  <c r="AA409" i="1"/>
  <c r="AA208" i="1"/>
  <c r="AA386" i="1"/>
  <c r="AA314" i="1"/>
  <c r="AA439" i="1"/>
  <c r="AA377" i="1"/>
  <c r="AA217" i="1"/>
  <c r="AA421" i="1"/>
  <c r="AA227" i="1"/>
  <c r="AA87" i="1"/>
  <c r="AA514" i="1"/>
  <c r="AA346" i="1"/>
  <c r="AA253" i="1"/>
  <c r="AA350" i="1"/>
  <c r="AA240" i="1"/>
  <c r="V321" i="1"/>
  <c r="V247" i="1"/>
  <c r="V388" i="1"/>
  <c r="V387" i="1"/>
  <c r="V496" i="1"/>
  <c r="AA248" i="1"/>
  <c r="AA477" i="1"/>
  <c r="AA203" i="1"/>
  <c r="AA511" i="1"/>
  <c r="AA507" i="1"/>
  <c r="AA309" i="1"/>
  <c r="AA180" i="1"/>
  <c r="AA185" i="1"/>
  <c r="AA374" i="1"/>
  <c r="V367" i="1"/>
  <c r="V184" i="1"/>
  <c r="V295" i="1"/>
  <c r="V88" i="1"/>
  <c r="V66" i="1"/>
  <c r="V96" i="1"/>
  <c r="V159" i="1"/>
  <c r="V146" i="1"/>
  <c r="AA447" i="1"/>
  <c r="AA440" i="1"/>
  <c r="AA420" i="1"/>
  <c r="AA449" i="1"/>
  <c r="AA165" i="1"/>
  <c r="AA241" i="1"/>
  <c r="AA341" i="1"/>
  <c r="V303" i="1"/>
  <c r="V79" i="1"/>
  <c r="V253" i="1"/>
  <c r="V472" i="1"/>
  <c r="V36" i="1"/>
  <c r="V358" i="1"/>
  <c r="V260" i="1"/>
  <c r="V363" i="1"/>
  <c r="V291" i="1"/>
  <c r="V286" i="1"/>
  <c r="V456" i="1"/>
  <c r="V378" i="1"/>
  <c r="V436" i="1"/>
  <c r="V227" i="1"/>
  <c r="AA322" i="1"/>
  <c r="AA74" i="1"/>
  <c r="AA484" i="1"/>
  <c r="AA352" i="1"/>
  <c r="AA376" i="1"/>
  <c r="AA521" i="1"/>
  <c r="AA318" i="1"/>
  <c r="AA157" i="1"/>
  <c r="AA491" i="1"/>
  <c r="AA469" i="1"/>
  <c r="AA430" i="1"/>
  <c r="AA460" i="1"/>
  <c r="AA335" i="1"/>
  <c r="AA415" i="1"/>
  <c r="AA57" i="1"/>
  <c r="AA508" i="1"/>
  <c r="AA455" i="1"/>
  <c r="AA268" i="1"/>
  <c r="AA435" i="1"/>
  <c r="AA402" i="1"/>
  <c r="AA202" i="1"/>
  <c r="AA317" i="1"/>
  <c r="AA356" i="1"/>
  <c r="AA102" i="1"/>
  <c r="AA353" i="1"/>
  <c r="AA390" i="1"/>
  <c r="AA151" i="1"/>
  <c r="AA132" i="1"/>
  <c r="AA90" i="1"/>
  <c r="AA145" i="1"/>
  <c r="AA483" i="1"/>
  <c r="AA142" i="1"/>
  <c r="AA122" i="1"/>
  <c r="AA188" i="1"/>
  <c r="AA235" i="1"/>
  <c r="AA46" i="1"/>
  <c r="AA214" i="1"/>
  <c r="AA141" i="1"/>
  <c r="AA296" i="1"/>
  <c r="AA193" i="1"/>
  <c r="AA325" i="1"/>
  <c r="AA265" i="1"/>
  <c r="AA403" i="1"/>
  <c r="AA498" i="1"/>
  <c r="AA422" i="1"/>
  <c r="V427" i="1"/>
  <c r="AA286" i="1"/>
  <c r="AA138" i="1"/>
  <c r="V103" i="1"/>
  <c r="V302" i="1"/>
  <c r="AA348" i="1"/>
  <c r="AA121" i="1"/>
  <c r="V111" i="1"/>
  <c r="V430" i="1"/>
  <c r="V460" i="1"/>
  <c r="V335" i="1"/>
  <c r="V415" i="1"/>
  <c r="V57" i="1"/>
  <c r="V508" i="1"/>
  <c r="AA59" i="1"/>
  <c r="V257" i="1"/>
  <c r="V219" i="1"/>
  <c r="V97" i="1"/>
  <c r="V94" i="1"/>
  <c r="V83" i="1"/>
  <c r="V201" i="1"/>
  <c r="V113" i="1"/>
  <c r="V315" i="1"/>
  <c r="V187" i="1"/>
  <c r="V261" i="1"/>
  <c r="V206" i="1"/>
  <c r="V182" i="1"/>
  <c r="V122" i="1"/>
  <c r="V235" i="1"/>
  <c r="V301" i="1"/>
  <c r="V234" i="1"/>
  <c r="V86" i="1"/>
  <c r="AA36" i="1"/>
  <c r="AA244" i="1"/>
  <c r="V119" i="1"/>
  <c r="V521" i="1"/>
  <c r="V21" i="1"/>
  <c r="V78" i="1"/>
  <c r="V475" i="1"/>
  <c r="V410" i="1"/>
  <c r="V279" i="1"/>
  <c r="V280" i="1"/>
  <c r="V46" i="1"/>
  <c r="V216" i="1"/>
  <c r="V23" i="1"/>
  <c r="V238" i="1"/>
  <c r="V63" i="1"/>
  <c r="V276" i="1"/>
  <c r="V419" i="1"/>
  <c r="AA438" i="1"/>
  <c r="AA225" i="1"/>
  <c r="V117" i="1"/>
  <c r="V245" i="1"/>
  <c r="V157" i="1"/>
  <c r="V52" i="1"/>
  <c r="V492" i="1"/>
  <c r="V124" i="1"/>
  <c r="V92" i="1"/>
  <c r="V370" i="1"/>
  <c r="V483" i="1"/>
  <c r="V224" i="1"/>
  <c r="V99" i="1"/>
  <c r="V330" i="1"/>
  <c r="V442" i="1"/>
  <c r="V488" i="1"/>
  <c r="V384" i="1"/>
  <c r="V324" i="1"/>
  <c r="V67" i="1"/>
  <c r="AA130" i="1"/>
  <c r="AA312" i="1"/>
  <c r="V61" i="1"/>
  <c r="V318" i="1"/>
  <c r="V51" i="1"/>
  <c r="V143" i="1"/>
  <c r="V89" i="1"/>
  <c r="V273" i="1"/>
  <c r="V347" i="1"/>
  <c r="V409" i="1"/>
  <c r="V373" i="1"/>
  <c r="V503" i="1"/>
  <c r="V477" i="1"/>
  <c r="V93" i="1"/>
  <c r="V457" i="1"/>
  <c r="V502" i="1"/>
  <c r="V172" i="1"/>
  <c r="V223" i="1"/>
  <c r="V377" i="1"/>
  <c r="V110" i="1"/>
  <c r="V439" i="1"/>
  <c r="V393" i="1"/>
  <c r="AA216" i="1"/>
  <c r="AA108" i="1"/>
  <c r="AA419" i="1"/>
  <c r="AA238" i="1"/>
  <c r="AA363" i="1"/>
  <c r="AA306" i="1"/>
  <c r="V166" i="1"/>
  <c r="AA500" i="1"/>
  <c r="V402" i="1"/>
  <c r="V202" i="1"/>
  <c r="V317" i="1"/>
  <c r="V356" i="1"/>
  <c r="V102" i="1"/>
  <c r="AA152" i="1"/>
  <c r="V304" i="1"/>
  <c r="V351" i="1"/>
  <c r="V432" i="1"/>
  <c r="V383" i="1"/>
  <c r="V28" i="1"/>
  <c r="V385" i="1"/>
  <c r="V144" i="1"/>
  <c r="V242" i="1"/>
  <c r="V412" i="1"/>
  <c r="V349" i="1"/>
  <c r="V316" i="1"/>
  <c r="V127" i="1"/>
  <c r="V404" i="1"/>
  <c r="AA472" i="1"/>
  <c r="V255" i="1"/>
  <c r="V218" i="1"/>
  <c r="V128" i="1"/>
  <c r="AA62" i="1"/>
  <c r="V264" i="1"/>
  <c r="V241" i="1"/>
  <c r="V287" i="1"/>
  <c r="V420" i="1"/>
  <c r="V84" i="1"/>
  <c r="AA26" i="1"/>
  <c r="AA340" i="1"/>
  <c r="AA273" i="1"/>
  <c r="AA164" i="1"/>
  <c r="AA204" i="1"/>
  <c r="AA123" i="1"/>
  <c r="AA290" i="1"/>
  <c r="AA276" i="1"/>
  <c r="AA99" i="1"/>
  <c r="AA301" i="1"/>
  <c r="AA224" i="1"/>
  <c r="AA428" i="1"/>
  <c r="AA362" i="1"/>
  <c r="AA197" i="1"/>
  <c r="AA228" i="1"/>
  <c r="AA231" i="1"/>
  <c r="AA177" i="1"/>
  <c r="AA72" i="1"/>
  <c r="AA331" i="1"/>
  <c r="V418" i="1"/>
  <c r="V307" i="1"/>
  <c r="AA39" i="1"/>
  <c r="AA328" i="1"/>
  <c r="V212" i="1"/>
  <c r="V407" i="1"/>
  <c r="AA213" i="1"/>
  <c r="AA288" i="1"/>
  <c r="V411" i="1"/>
  <c r="V429" i="1"/>
  <c r="V459" i="1"/>
  <c r="V473" i="1"/>
  <c r="V478" i="1"/>
  <c r="V259" i="1"/>
  <c r="AA246" i="1"/>
  <c r="AA186" i="1"/>
  <c r="V468" i="1"/>
  <c r="V243" i="1"/>
  <c r="V161" i="1"/>
  <c r="V22" i="1"/>
  <c r="V333" i="1"/>
  <c r="V155" i="1"/>
  <c r="V359" i="1"/>
  <c r="V174" i="1"/>
  <c r="V290" i="1"/>
  <c r="V129" i="1"/>
  <c r="V381" i="1"/>
  <c r="V434" i="1"/>
  <c r="V281" i="1"/>
  <c r="V319" i="1"/>
  <c r="V135" i="1"/>
  <c r="V193" i="1"/>
  <c r="AA437" i="1"/>
  <c r="AA91" i="1"/>
  <c r="V252" i="1"/>
  <c r="V446" i="1"/>
  <c r="V461" i="1"/>
  <c r="V455" i="1"/>
  <c r="V491" i="1"/>
  <c r="V107" i="1"/>
  <c r="V204" i="1"/>
  <c r="V142" i="1"/>
  <c r="V188" i="1"/>
  <c r="V41" i="1"/>
  <c r="V123" i="1"/>
  <c r="V76" i="1"/>
  <c r="V232" i="1"/>
  <c r="V34" i="1"/>
  <c r="V207" i="1"/>
  <c r="V221" i="1"/>
  <c r="AA106" i="1"/>
  <c r="AA497" i="1"/>
  <c r="V151" i="1"/>
  <c r="V44" i="1"/>
  <c r="V481" i="1"/>
  <c r="V26" i="1"/>
  <c r="V137" i="1"/>
  <c r="V398" i="1"/>
  <c r="V60" i="1"/>
  <c r="V467" i="1"/>
  <c r="V458" i="1"/>
  <c r="V394" i="1"/>
  <c r="V513" i="1"/>
  <c r="V327" i="1"/>
  <c r="V485" i="1"/>
  <c r="V168" i="1"/>
  <c r="V283" i="1"/>
  <c r="V406" i="1"/>
  <c r="V162" i="1"/>
  <c r="AA517" i="1"/>
  <c r="V322" i="1"/>
  <c r="V43" i="1"/>
  <c r="V390" i="1"/>
  <c r="V200" i="1"/>
  <c r="V465" i="1"/>
  <c r="V199" i="1"/>
  <c r="V323" i="1"/>
  <c r="V49" i="1"/>
  <c r="V489" i="1"/>
  <c r="V125" i="1"/>
  <c r="V368" i="1"/>
  <c r="V444" i="1"/>
  <c r="V266" i="1"/>
  <c r="V361" i="1"/>
  <c r="V447" i="1"/>
  <c r="V422" i="1"/>
  <c r="V250" i="1"/>
  <c r="V42" i="1"/>
  <c r="V70" i="1"/>
  <c r="V68" i="1"/>
  <c r="V476" i="1"/>
  <c r="V331" i="1"/>
  <c r="V425" i="1"/>
  <c r="V498" i="1"/>
  <c r="V158" i="1"/>
  <c r="V48" i="1"/>
  <c r="V493" i="1"/>
  <c r="V152" i="1"/>
  <c r="V153" i="1"/>
  <c r="V233" i="1"/>
  <c r="V306" i="1"/>
  <c r="V482" i="1"/>
  <c r="V177" i="1"/>
  <c r="AA308" i="1"/>
  <c r="AA333" i="1"/>
  <c r="AA209" i="1"/>
  <c r="AA21" i="1"/>
  <c r="AA520" i="1"/>
  <c r="AA218" i="1"/>
  <c r="AA68" i="1"/>
  <c r="V334" i="1"/>
  <c r="V299" i="1"/>
  <c r="V133" i="1"/>
  <c r="AA510" i="1"/>
  <c r="V353" i="1"/>
  <c r="AA79" i="1"/>
  <c r="V33" i="1"/>
  <c r="V226" i="1"/>
  <c r="V116" i="1"/>
  <c r="AA344" i="1"/>
  <c r="V501" i="1"/>
  <c r="V515" i="1"/>
  <c r="V208" i="1"/>
  <c r="V470" i="1"/>
  <c r="V211" i="1"/>
  <c r="V183" i="1"/>
  <c r="V215" i="1"/>
  <c r="V54" i="1"/>
  <c r="V132" i="1"/>
  <c r="V389" i="1"/>
  <c r="V230" i="1"/>
  <c r="V379" i="1"/>
  <c r="V314" i="1"/>
  <c r="V50" i="1"/>
  <c r="V272" i="1"/>
  <c r="V71" i="1"/>
  <c r="V445" i="1"/>
  <c r="V64" i="1"/>
  <c r="V506" i="1"/>
  <c r="V65" i="1"/>
  <c r="V27" i="1"/>
  <c r="V165" i="1"/>
  <c r="V37" i="1"/>
  <c r="V354" i="1"/>
  <c r="AA383" i="1"/>
  <c r="AA54" i="1"/>
  <c r="AA171" i="1"/>
  <c r="AA25" i="1"/>
  <c r="AA370" i="1"/>
  <c r="AA149" i="1"/>
  <c r="AA182" i="1"/>
  <c r="AA124" i="1"/>
  <c r="AA368" i="1"/>
  <c r="AA279" i="1"/>
  <c r="AA63" i="1"/>
  <c r="AA33" i="1"/>
  <c r="AA80" i="1"/>
  <c r="AA226" i="1"/>
  <c r="AA450" i="1"/>
  <c r="AA234" i="1"/>
  <c r="AA153" i="1"/>
  <c r="AA48" i="1"/>
  <c r="AA42" i="1"/>
  <c r="V519" i="1"/>
  <c r="AA266" i="1"/>
  <c r="AA441" i="1"/>
  <c r="V189" i="1"/>
  <c r="V495" i="1"/>
  <c r="AA81" i="1"/>
  <c r="AA366" i="1"/>
  <c r="AA53" i="1"/>
  <c r="V365" i="1"/>
  <c r="V405" i="1"/>
  <c r="V504" i="1"/>
  <c r="V239" i="1"/>
  <c r="V451" i="1"/>
  <c r="V47" i="1"/>
  <c r="AA260" i="1"/>
  <c r="AA408" i="1"/>
  <c r="V118" i="1"/>
  <c r="V343" i="1"/>
  <c r="V268" i="1"/>
  <c r="V31" i="1"/>
  <c r="V251" i="1"/>
  <c r="V297" i="1"/>
  <c r="V120" i="1"/>
  <c r="V380" i="1"/>
  <c r="V55" i="1"/>
  <c r="V443" i="1"/>
  <c r="V271" i="1"/>
  <c r="V338" i="1"/>
  <c r="V263" i="1"/>
  <c r="V198" i="1"/>
  <c r="V30" i="1"/>
  <c r="V433" i="1"/>
  <c r="AA358" i="1"/>
  <c r="AA148" i="1"/>
  <c r="V136" i="1"/>
  <c r="V326" i="1"/>
  <c r="V262" i="1"/>
  <c r="V20" i="1"/>
  <c r="V448" i="1"/>
  <c r="V248" i="1"/>
  <c r="V396" i="1"/>
  <c r="V229" i="1"/>
  <c r="V400" i="1"/>
  <c r="V131" i="1"/>
  <c r="V471" i="1"/>
  <c r="V480" i="1"/>
  <c r="V399" i="1"/>
  <c r="V332" i="1"/>
  <c r="AA499" i="1"/>
  <c r="V469" i="1"/>
  <c r="V112" i="1"/>
  <c r="V340" i="1"/>
  <c r="V311" i="1"/>
  <c r="V145" i="1"/>
  <c r="V179" i="1"/>
  <c r="V431" i="1"/>
  <c r="V249" i="1"/>
  <c r="V329" i="1"/>
  <c r="V275" i="1"/>
  <c r="V171" i="1"/>
  <c r="V364" i="1"/>
  <c r="V236" i="1"/>
  <c r="V214" i="1"/>
  <c r="V428" i="1"/>
  <c r="V337" i="1"/>
  <c r="V265" i="1"/>
  <c r="AA456" i="1"/>
  <c r="AA267" i="1"/>
  <c r="V75" i="1"/>
  <c r="V254" i="1"/>
  <c r="V149" i="1"/>
  <c r="V40" i="1"/>
  <c r="V278" i="1"/>
  <c r="V284" i="1"/>
  <c r="V292" i="1"/>
  <c r="V209" i="1"/>
  <c r="V421" i="1"/>
  <c r="V210" i="1"/>
  <c r="V173" i="1"/>
  <c r="V141" i="1"/>
  <c r="V72" i="1"/>
  <c r="V35" i="1"/>
  <c r="V197" i="1"/>
  <c r="AA200" i="1"/>
  <c r="AA76" i="1"/>
  <c r="AA125" i="1"/>
  <c r="AA337" i="1"/>
  <c r="AA339" i="1"/>
  <c r="AA160" i="1"/>
  <c r="AA187" i="1"/>
  <c r="AA395" i="1"/>
  <c r="V220" i="1"/>
  <c r="V512" i="1"/>
  <c r="V164" i="1"/>
  <c r="V453" i="1"/>
  <c r="V426" i="1"/>
  <c r="V486" i="1"/>
  <c r="V391" i="1"/>
  <c r="V169" i="1"/>
  <c r="V178" i="1"/>
  <c r="AA175" i="1"/>
  <c r="V98" i="1"/>
  <c r="V494" i="1"/>
  <c r="V452" i="1"/>
  <c r="AA104" i="1"/>
  <c r="V192" i="1"/>
  <c r="V150" i="1"/>
  <c r="V386" i="1"/>
  <c r="V320" i="1"/>
  <c r="V466" i="1"/>
  <c r="V108" i="1"/>
  <c r="V454" i="1"/>
  <c r="V256" i="1"/>
  <c r="V82" i="1"/>
  <c r="V45" i="1"/>
  <c r="V463" i="1"/>
  <c r="V341" i="1"/>
  <c r="V509" i="1"/>
  <c r="V449" i="1"/>
  <c r="V437" i="1"/>
  <c r="U162" i="1"/>
  <c r="U105" i="1"/>
  <c r="Z308" i="1"/>
  <c r="Z383" i="1"/>
  <c r="Z468" i="1"/>
  <c r="Z75" i="1"/>
  <c r="Z219" i="1"/>
  <c r="Z112" i="1"/>
  <c r="Z97" i="1"/>
  <c r="Z29" i="1"/>
  <c r="Z371" i="1"/>
  <c r="Z321" i="1"/>
  <c r="Z365" i="1"/>
  <c r="Z405" i="1"/>
  <c r="Z504" i="1"/>
  <c r="Z239" i="1"/>
  <c r="Z451" i="1"/>
  <c r="Z47" i="1"/>
  <c r="Z159" i="1"/>
  <c r="Z146" i="1"/>
  <c r="Z282" i="1"/>
  <c r="Z360" i="1"/>
  <c r="Z69" i="1"/>
  <c r="Z73" i="1"/>
  <c r="Z56" i="1"/>
  <c r="Z518" i="1"/>
  <c r="Z293" i="1"/>
  <c r="Z481" i="1"/>
  <c r="Z242" i="1"/>
  <c r="Z252" i="1"/>
  <c r="Z118" i="1"/>
  <c r="Z466" i="1"/>
  <c r="Z51" i="1"/>
  <c r="Z486" i="1"/>
  <c r="Z467" i="1"/>
  <c r="Z458" i="1"/>
  <c r="Z127" i="1"/>
  <c r="Z494" i="1"/>
  <c r="Z184" i="1"/>
  <c r="Z96" i="1"/>
  <c r="Z119" i="1"/>
  <c r="Z302" i="1"/>
  <c r="Z83" i="1"/>
  <c r="Z40" i="1"/>
  <c r="Z279" i="1"/>
  <c r="U374" i="1"/>
  <c r="U140" i="1"/>
  <c r="U497" i="1"/>
  <c r="U274" i="1"/>
  <c r="Z418" i="1"/>
  <c r="Z375" i="1"/>
  <c r="Z277" i="1"/>
  <c r="Z269" i="1"/>
  <c r="Z95" i="1"/>
  <c r="Z25" i="1"/>
  <c r="Z401" i="1"/>
  <c r="Z311" i="1"/>
  <c r="Z475" i="1"/>
  <c r="Z111" i="1"/>
  <c r="Z388" i="1"/>
  <c r="Z387" i="1"/>
  <c r="Z496" i="1"/>
  <c r="Z28" i="1"/>
  <c r="Z50" i="1"/>
  <c r="Z464" i="1"/>
  <c r="Z144" i="1"/>
  <c r="Z94" i="1"/>
  <c r="Z411" i="1"/>
  <c r="Z429" i="1"/>
  <c r="Z459" i="1"/>
  <c r="Z473" i="1"/>
  <c r="Z478" i="1"/>
  <c r="Z259" i="1"/>
  <c r="Z262" i="1"/>
  <c r="Z211" i="1"/>
  <c r="Z448" i="1"/>
  <c r="Z247" i="1"/>
  <c r="Z356" i="1"/>
  <c r="Z78" i="1"/>
  <c r="Z179" i="1"/>
  <c r="Z396" i="1"/>
  <c r="Z229" i="1"/>
  <c r="Z389" i="1"/>
  <c r="Z255" i="1"/>
  <c r="Z23" i="1"/>
  <c r="Z367" i="1"/>
  <c r="Z103" i="1"/>
  <c r="Z298" i="1"/>
  <c r="Z317" i="1"/>
  <c r="Z390" i="1"/>
  <c r="Z492" i="1"/>
  <c r="Z124" i="1"/>
  <c r="U414" i="1"/>
  <c r="U58" i="1"/>
  <c r="U328" i="1"/>
  <c r="U32" i="1"/>
  <c r="U138" i="1"/>
  <c r="U77" i="1"/>
  <c r="U441" i="1"/>
  <c r="U147" i="1"/>
  <c r="U500" i="1"/>
  <c r="U305" i="1"/>
  <c r="U39" i="1"/>
  <c r="U397" i="1"/>
  <c r="U348" i="1"/>
  <c r="U403" i="1"/>
  <c r="U217" i="1"/>
  <c r="U163" i="1"/>
  <c r="U246" i="1"/>
  <c r="U416" i="1"/>
  <c r="U203" i="1"/>
  <c r="U205" i="1"/>
  <c r="U81" i="1"/>
  <c r="U104" i="1"/>
  <c r="U244" i="1"/>
  <c r="U148" i="1"/>
  <c r="U408" i="1"/>
  <c r="U79" i="1"/>
  <c r="U312" i="1"/>
  <c r="U267" i="1"/>
  <c r="U499" i="1"/>
  <c r="U472" i="1"/>
  <c r="U36" i="1"/>
  <c r="U358" i="1"/>
  <c r="U260" i="1"/>
  <c r="U363" i="1"/>
  <c r="U291" i="1"/>
  <c r="U479" i="1"/>
  <c r="U100" i="1"/>
  <c r="U160" i="1"/>
  <c r="U38" i="1"/>
  <c r="U474" i="1"/>
  <c r="Z257" i="1"/>
  <c r="Z320" i="1"/>
  <c r="Z151" i="1"/>
  <c r="Z446" i="1"/>
  <c r="Z512" i="1"/>
  <c r="Z44" i="1"/>
  <c r="Z340" i="1"/>
  <c r="Z164" i="1"/>
  <c r="Z149" i="1"/>
  <c r="Z392" i="1"/>
  <c r="Z136" i="1"/>
  <c r="Z220" i="1"/>
  <c r="Z61" i="1"/>
  <c r="Z243" i="1"/>
  <c r="Z245" i="1"/>
  <c r="Z385" i="1"/>
  <c r="Z20" i="1"/>
  <c r="Z22" i="1"/>
  <c r="Z166" i="1"/>
  <c r="Z519" i="1"/>
  <c r="Z427" i="1"/>
  <c r="Z307" i="1"/>
  <c r="Z326" i="1"/>
  <c r="Z254" i="1"/>
  <c r="Z161" i="1"/>
  <c r="Z52" i="1"/>
  <c r="Z107" i="1"/>
  <c r="Z334" i="1"/>
  <c r="Z88" i="1"/>
  <c r="Z505" i="1"/>
  <c r="Z201" i="1"/>
  <c r="Z431" i="1"/>
  <c r="Z249" i="1"/>
  <c r="Z329" i="1"/>
  <c r="Z445" i="1"/>
  <c r="Z256" i="1"/>
  <c r="Z117" i="1"/>
  <c r="Z343" i="1"/>
  <c r="Z26" i="1"/>
  <c r="Z295" i="1"/>
  <c r="Z183" i="1"/>
  <c r="U225" i="1"/>
  <c r="U344" i="1"/>
  <c r="U91" i="1"/>
  <c r="U186" i="1"/>
  <c r="U59" i="1"/>
  <c r="U62" i="1"/>
  <c r="U517" i="1"/>
  <c r="U106" i="1"/>
  <c r="U438" i="1"/>
  <c r="U175" i="1"/>
  <c r="U87" i="1"/>
  <c r="U372" i="1"/>
  <c r="U114" i="1"/>
  <c r="U450" i="1"/>
  <c r="U154" i="1"/>
  <c r="U339" i="1"/>
  <c r="U357" i="1"/>
  <c r="U240" i="1"/>
  <c r="U303" i="1"/>
  <c r="U350" i="1"/>
  <c r="U156" i="1"/>
  <c r="U253" i="1"/>
  <c r="U109" i="1"/>
  <c r="U346" i="1"/>
  <c r="U167" i="1"/>
  <c r="U514" i="1"/>
  <c r="U194" i="1"/>
  <c r="U231" i="1"/>
  <c r="U270" i="1"/>
  <c r="U196" i="1"/>
  <c r="U286" i="1"/>
  <c r="U456" i="1"/>
  <c r="U378" i="1"/>
  <c r="U436" i="1"/>
  <c r="U227" i="1"/>
  <c r="Z490" i="1"/>
  <c r="Z382" i="1"/>
  <c r="Z258" i="1"/>
  <c r="Z90" i="1"/>
  <c r="Z43" i="1"/>
  <c r="Z461" i="1"/>
  <c r="Z21" i="1"/>
  <c r="Z407" i="1"/>
  <c r="Z322" i="1"/>
  <c r="Z74" i="1"/>
  <c r="Z484" i="1"/>
  <c r="Z352" i="1"/>
  <c r="Z376" i="1"/>
  <c r="Z521" i="1"/>
  <c r="Z318" i="1"/>
  <c r="Z157" i="1"/>
  <c r="Z491" i="1"/>
  <c r="Z469" i="1"/>
  <c r="Z430" i="1"/>
  <c r="Z460" i="1"/>
  <c r="Z335" i="1"/>
  <c r="Z415" i="1"/>
  <c r="Z57" i="1"/>
  <c r="Z508" i="1"/>
  <c r="Z455" i="1"/>
  <c r="Z268" i="1"/>
  <c r="Z435" i="1"/>
  <c r="Z402" i="1"/>
  <c r="Z299" i="1"/>
  <c r="Z145" i="1"/>
  <c r="Z204" i="1"/>
  <c r="Z108" i="1"/>
  <c r="Z370" i="1"/>
  <c r="Z483" i="1"/>
  <c r="Z123" i="1"/>
  <c r="Z76" i="1"/>
  <c r="Z202" i="1"/>
  <c r="Z353" i="1"/>
  <c r="Z31" i="1"/>
  <c r="Z212" i="1"/>
  <c r="Z133" i="1"/>
  <c r="Z410" i="1"/>
  <c r="Z465" i="1"/>
  <c r="Z333" i="1"/>
  <c r="Z199" i="1"/>
  <c r="Z400" i="1"/>
  <c r="Z394" i="1"/>
  <c r="Z189" i="1"/>
  <c r="Z297" i="1"/>
  <c r="Z323" i="1"/>
  <c r="Z513" i="1"/>
  <c r="Z515" i="1"/>
  <c r="Z150" i="1"/>
  <c r="Z379" i="1"/>
  <c r="Z453" i="1"/>
  <c r="Z398" i="1"/>
  <c r="Z391" i="1"/>
  <c r="Z275" i="1"/>
  <c r="Z271" i="1"/>
  <c r="Z338" i="1"/>
  <c r="Z404" i="1"/>
  <c r="Z452" i="1"/>
  <c r="Z208" i="1"/>
  <c r="Z143" i="1"/>
  <c r="Z380" i="1"/>
  <c r="Z421" i="1"/>
  <c r="Z327" i="1"/>
  <c r="Z173" i="1"/>
  <c r="Z141" i="1"/>
  <c r="Z72" i="1"/>
  <c r="Z210" i="1"/>
  <c r="Z234" i="1"/>
  <c r="Z265" i="1"/>
  <c r="Z177" i="1"/>
  <c r="Z306" i="1"/>
  <c r="Z153" i="1"/>
  <c r="Z403" i="1"/>
  <c r="Z273" i="1"/>
  <c r="Z235" i="1"/>
  <c r="Z126" i="1"/>
  <c r="Z170" i="1"/>
  <c r="Z24" i="1"/>
  <c r="Z345" i="1"/>
  <c r="Z84" i="1"/>
  <c r="Z516" i="1"/>
  <c r="Z454" i="1"/>
  <c r="Z432" i="1"/>
  <c r="Z81" i="1"/>
  <c r="Z203" i="1"/>
  <c r="Z246" i="1"/>
  <c r="Z196" i="1"/>
  <c r="Z440" i="1"/>
  <c r="Z205" i="1"/>
  <c r="Z348" i="1"/>
  <c r="Z37" i="1"/>
  <c r="Z287" i="1"/>
  <c r="Z509" i="1"/>
  <c r="Z27" i="1"/>
  <c r="Z264" i="1"/>
  <c r="Z414" i="1"/>
  <c r="U402" i="1"/>
  <c r="U202" i="1"/>
  <c r="U317" i="1"/>
  <c r="Z373" i="1"/>
  <c r="Z349" i="1"/>
  <c r="Z176" i="1"/>
  <c r="Z493" i="1"/>
  <c r="Z438" i="1"/>
  <c r="Z517" i="1"/>
  <c r="Z59" i="1"/>
  <c r="Z91" i="1"/>
  <c r="Z225" i="1"/>
  <c r="U322" i="1"/>
  <c r="U383" i="1"/>
  <c r="U468" i="1"/>
  <c r="U75" i="1"/>
  <c r="U219" i="1"/>
  <c r="U112" i="1"/>
  <c r="U97" i="1"/>
  <c r="U455" i="1"/>
  <c r="U268" i="1"/>
  <c r="Z278" i="1"/>
  <c r="Z193" i="1"/>
  <c r="Z325" i="1"/>
  <c r="Z39" i="1"/>
  <c r="Z500" i="1"/>
  <c r="Z155" i="1"/>
  <c r="Z280" i="1"/>
  <c r="Z46" i="1"/>
  <c r="Z49" i="1"/>
  <c r="Z192" i="1"/>
  <c r="Z66" i="1"/>
  <c r="Z316" i="1"/>
  <c r="Z292" i="1"/>
  <c r="Z238" i="1"/>
  <c r="Z63" i="1"/>
  <c r="Z214" i="1"/>
  <c r="Z428" i="1"/>
  <c r="Z412" i="1"/>
  <c r="Z142" i="1"/>
  <c r="Z290" i="1"/>
  <c r="Z209" i="1"/>
  <c r="Z364" i="1"/>
  <c r="Z236" i="1"/>
  <c r="Z488" i="1"/>
  <c r="Z384" i="1"/>
  <c r="Z102" i="1"/>
  <c r="Z113" i="1"/>
  <c r="Z187" i="1"/>
  <c r="Z230" i="1"/>
  <c r="Z218" i="1"/>
  <c r="Z477" i="1"/>
  <c r="Z93" i="1"/>
  <c r="Z457" i="1"/>
  <c r="Z480" i="1"/>
  <c r="Z65" i="1"/>
  <c r="Z463" i="1"/>
  <c r="Z38" i="1"/>
  <c r="Z100" i="1"/>
  <c r="Z105" i="1"/>
  <c r="Z270" i="1"/>
  <c r="Z381" i="1"/>
  <c r="Z283" i="1"/>
  <c r="Z300" i="1"/>
  <c r="Z237" i="1"/>
  <c r="Z355" i="1"/>
  <c r="Z289" i="1"/>
  <c r="Z291" i="1"/>
  <c r="Z101" i="1"/>
  <c r="Z261" i="1"/>
  <c r="Z198" i="1"/>
  <c r="Z35" i="1"/>
  <c r="Z227" i="1"/>
  <c r="Z378" i="1"/>
  <c r="Z286" i="1"/>
  <c r="Z130" i="1"/>
  <c r="Z368" i="1"/>
  <c r="Z450" i="1"/>
  <c r="Z424" i="1"/>
  <c r="Z413" i="1"/>
  <c r="Z487" i="1"/>
  <c r="Z181" i="1"/>
  <c r="Z294" i="1"/>
  <c r="Z310" i="1"/>
  <c r="U308" i="1"/>
  <c r="U365" i="1"/>
  <c r="U405" i="1"/>
  <c r="U504" i="1"/>
  <c r="Z399" i="1"/>
  <c r="Z216" i="1"/>
  <c r="Z154" i="1"/>
  <c r="Z260" i="1"/>
  <c r="Z36" i="1"/>
  <c r="Z499" i="1"/>
  <c r="Z312" i="1"/>
  <c r="Z408" i="1"/>
  <c r="Z244" i="1"/>
  <c r="U469" i="1"/>
  <c r="U136" i="1"/>
  <c r="U220" i="1"/>
  <c r="U61" i="1"/>
  <c r="U243" i="1"/>
  <c r="U245" i="1"/>
  <c r="U262" i="1"/>
  <c r="U20" i="1"/>
  <c r="U22" i="1"/>
  <c r="Z443" i="1"/>
  <c r="Z134" i="1"/>
  <c r="Z372" i="1"/>
  <c r="Z139" i="1"/>
  <c r="Z417" i="1"/>
  <c r="Z92" i="1"/>
  <c r="Z188" i="1"/>
  <c r="Z41" i="1"/>
  <c r="Z224" i="1"/>
  <c r="Z99" i="1"/>
  <c r="Z200" i="1"/>
  <c r="Z132" i="1"/>
  <c r="Z129" i="1"/>
  <c r="Z64" i="1"/>
  <c r="Z82" i="1"/>
  <c r="Z506" i="1"/>
  <c r="Z45" i="1"/>
  <c r="Z426" i="1"/>
  <c r="Z89" i="1"/>
  <c r="Z55" i="1"/>
  <c r="Z131" i="1"/>
  <c r="Z182" i="1"/>
  <c r="Z122" i="1"/>
  <c r="Z276" i="1"/>
  <c r="Z419" i="1"/>
  <c r="Z137" i="1"/>
  <c r="Z60" i="1"/>
  <c r="Z33" i="1"/>
  <c r="Z330" i="1"/>
  <c r="Z442" i="1"/>
  <c r="Z444" i="1"/>
  <c r="Z266" i="1"/>
  <c r="Z54" i="1"/>
  <c r="Z263" i="1"/>
  <c r="Z406" i="1"/>
  <c r="Z162" i="1"/>
  <c r="Z482" i="1"/>
  <c r="Z233" i="1"/>
  <c r="Z274" i="1"/>
  <c r="Z470" i="1"/>
  <c r="Z471" i="1"/>
  <c r="Z30" i="1"/>
  <c r="Z67" i="1"/>
  <c r="Z393" i="1"/>
  <c r="Z110" i="1"/>
  <c r="Z223" i="1"/>
  <c r="Z423" i="1"/>
  <c r="Z215" i="1"/>
  <c r="Z125" i="1"/>
  <c r="Z128" i="1"/>
  <c r="Z502" i="1"/>
  <c r="Z474" i="1"/>
  <c r="Z160" i="1"/>
  <c r="Z479" i="1"/>
  <c r="Z191" i="1"/>
  <c r="Z319" i="1"/>
  <c r="Z115" i="1"/>
  <c r="Z420" i="1"/>
  <c r="Z449" i="1"/>
  <c r="Z165" i="1"/>
  <c r="Z241" i="1"/>
  <c r="Z341" i="1"/>
  <c r="Z395" i="1"/>
  <c r="U111" i="1"/>
  <c r="U430" i="1"/>
  <c r="U460" i="1"/>
  <c r="U335" i="1"/>
  <c r="Z332" i="1"/>
  <c r="Z337" i="1"/>
  <c r="Z163" i="1"/>
  <c r="Z175" i="1"/>
  <c r="Z106" i="1"/>
  <c r="Z62" i="1"/>
  <c r="Z186" i="1"/>
  <c r="Z344" i="1"/>
  <c r="Z497" i="1"/>
  <c r="U252" i="1"/>
  <c r="U117" i="1"/>
  <c r="U119" i="1"/>
  <c r="U118" i="1"/>
  <c r="U470" i="1"/>
  <c r="U343" i="1"/>
  <c r="U161" i="1"/>
  <c r="U164" i="1"/>
  <c r="U149" i="1"/>
  <c r="Z135" i="1"/>
  <c r="Z357" i="1"/>
  <c r="Z397" i="1"/>
  <c r="Z305" i="1"/>
  <c r="Z147" i="1"/>
  <c r="Z359" i="1"/>
  <c r="Z98" i="1"/>
  <c r="Z501" i="1"/>
  <c r="Z304" i="1"/>
  <c r="Z169" i="1"/>
  <c r="Z251" i="1"/>
  <c r="Z71" i="1"/>
  <c r="Z206" i="1"/>
  <c r="Z232" i="1"/>
  <c r="Z485" i="1"/>
  <c r="Z168" i="1"/>
  <c r="Z495" i="1"/>
  <c r="Z272" i="1"/>
  <c r="Z315" i="1"/>
  <c r="Z347" i="1"/>
  <c r="Z489" i="1"/>
  <c r="Z434" i="1"/>
  <c r="Z281" i="1"/>
  <c r="Z207" i="1"/>
  <c r="Z221" i="1"/>
  <c r="Z248" i="1"/>
  <c r="Z174" i="1"/>
  <c r="Z409" i="1"/>
  <c r="Z226" i="1"/>
  <c r="Z34" i="1"/>
  <c r="Z178" i="1"/>
  <c r="Z116" i="1"/>
  <c r="Z171" i="1"/>
  <c r="Z301" i="1"/>
  <c r="Z386" i="1"/>
  <c r="Z314" i="1"/>
  <c r="Z439" i="1"/>
  <c r="Z377" i="1"/>
  <c r="Z217" i="1"/>
  <c r="Z120" i="1"/>
  <c r="Z503" i="1"/>
  <c r="Z362" i="1"/>
  <c r="Z520" i="1"/>
  <c r="Z80" i="1"/>
  <c r="Z296" i="1"/>
  <c r="Z197" i="1"/>
  <c r="Z363" i="1"/>
  <c r="Z284" i="1"/>
  <c r="Z351" i="1"/>
  <c r="Z361" i="1"/>
  <c r="Z447" i="1"/>
  <c r="Z436" i="1"/>
  <c r="Z456" i="1"/>
  <c r="Z140" i="1"/>
  <c r="Z152" i="1"/>
  <c r="Z433" i="1"/>
  <c r="Z354" i="1"/>
  <c r="Z213" i="1"/>
  <c r="Z510" i="1"/>
  <c r="Z366" i="1"/>
  <c r="Z121" i="1"/>
  <c r="Z288" i="1"/>
  <c r="Z53" i="1"/>
  <c r="U411" i="1"/>
  <c r="U429" i="1"/>
  <c r="U459" i="1"/>
  <c r="U473" i="1"/>
  <c r="Z86" i="1"/>
  <c r="Z228" i="1"/>
  <c r="Z437" i="1"/>
  <c r="Z358" i="1"/>
  <c r="Z472" i="1"/>
  <c r="Z267" i="1"/>
  <c r="Z79" i="1"/>
  <c r="Z148" i="1"/>
  <c r="Z104" i="1"/>
  <c r="U257" i="1"/>
  <c r="U320" i="1"/>
  <c r="U151" i="1"/>
  <c r="U446" i="1"/>
  <c r="U512" i="1"/>
  <c r="U44" i="1"/>
  <c r="U157" i="1"/>
  <c r="U491" i="1"/>
  <c r="U31" i="1"/>
  <c r="Z324" i="1"/>
  <c r="Z309" i="1"/>
  <c r="Z180" i="1"/>
  <c r="Z185" i="1"/>
  <c r="Z374" i="1"/>
  <c r="U367" i="1"/>
  <c r="U184" i="1"/>
  <c r="U295" i="1"/>
  <c r="U88" i="1"/>
  <c r="U66" i="1"/>
  <c r="Z514" i="1"/>
  <c r="Z240" i="1"/>
  <c r="U388" i="1"/>
  <c r="U43" i="1"/>
  <c r="U96" i="1"/>
  <c r="U466" i="1"/>
  <c r="U200" i="1"/>
  <c r="U465" i="1"/>
  <c r="U199" i="1"/>
  <c r="U323" i="1"/>
  <c r="U49" i="1"/>
  <c r="U489" i="1"/>
  <c r="U125" i="1"/>
  <c r="U368" i="1"/>
  <c r="U444" i="1"/>
  <c r="U266" i="1"/>
  <c r="U361" i="1"/>
  <c r="U447" i="1"/>
  <c r="Z346" i="1"/>
  <c r="U321" i="1"/>
  <c r="U356" i="1"/>
  <c r="U353" i="1"/>
  <c r="U94" i="1"/>
  <c r="U426" i="1"/>
  <c r="U486" i="1"/>
  <c r="U391" i="1"/>
  <c r="U33" i="1"/>
  <c r="U304" i="1"/>
  <c r="U169" i="1"/>
  <c r="U226" i="1"/>
  <c r="U351" i="1"/>
  <c r="U178" i="1"/>
  <c r="U116" i="1"/>
  <c r="Z109" i="1"/>
  <c r="U392" i="1"/>
  <c r="U307" i="1"/>
  <c r="U461" i="1"/>
  <c r="U78" i="1"/>
  <c r="U107" i="1"/>
  <c r="U410" i="1"/>
  <c r="U279" i="1"/>
  <c r="U280" i="1"/>
  <c r="U46" i="1"/>
  <c r="U216" i="1"/>
  <c r="U23" i="1"/>
  <c r="U238" i="1"/>
  <c r="U63" i="1"/>
  <c r="U276" i="1"/>
  <c r="U419" i="1"/>
  <c r="U362" i="1"/>
  <c r="U520" i="1"/>
  <c r="Z158" i="1"/>
  <c r="Z250" i="1"/>
  <c r="U387" i="1"/>
  <c r="U478" i="1"/>
  <c r="U464" i="1"/>
  <c r="U211" i="1"/>
  <c r="U26" i="1"/>
  <c r="U145" i="1"/>
  <c r="U179" i="1"/>
  <c r="U431" i="1"/>
  <c r="U249" i="1"/>
  <c r="U329" i="1"/>
  <c r="U275" i="1"/>
  <c r="U171" i="1"/>
  <c r="U364" i="1"/>
  <c r="U236" i="1"/>
  <c r="U214" i="1"/>
  <c r="U428" i="1"/>
  <c r="Z416" i="1"/>
  <c r="Z441" i="1"/>
  <c r="Z138" i="1"/>
  <c r="Z328" i="1"/>
  <c r="U334" i="1"/>
  <c r="U189" i="1"/>
  <c r="U103" i="1"/>
  <c r="U212" i="1"/>
  <c r="U299" i="1"/>
  <c r="U495" i="1"/>
  <c r="Z498" i="1"/>
  <c r="Z422" i="1"/>
  <c r="U519" i="1"/>
  <c r="U50" i="1"/>
  <c r="U298" i="1"/>
  <c r="U407" i="1"/>
  <c r="U272" i="1"/>
  <c r="U108" i="1"/>
  <c r="U71" i="1"/>
  <c r="U454" i="1"/>
  <c r="U445" i="1"/>
  <c r="U256" i="1"/>
  <c r="U64" i="1"/>
  <c r="U82" i="1"/>
  <c r="U506" i="1"/>
  <c r="U45" i="1"/>
  <c r="U65" i="1"/>
  <c r="Z339" i="1"/>
  <c r="Z331" i="1"/>
  <c r="U166" i="1"/>
  <c r="U415" i="1"/>
  <c r="U508" i="1"/>
  <c r="U453" i="1"/>
  <c r="U251" i="1"/>
  <c r="U297" i="1"/>
  <c r="U120" i="1"/>
  <c r="U380" i="1"/>
  <c r="U55" i="1"/>
  <c r="U443" i="1"/>
  <c r="U271" i="1"/>
  <c r="U338" i="1"/>
  <c r="U263" i="1"/>
  <c r="U198" i="1"/>
  <c r="U30" i="1"/>
  <c r="Z253" i="1"/>
  <c r="U490" i="1"/>
  <c r="U28" i="1"/>
  <c r="U385" i="1"/>
  <c r="U242" i="1"/>
  <c r="U505" i="1"/>
  <c r="U204" i="1"/>
  <c r="U142" i="1"/>
  <c r="U188" i="1"/>
  <c r="U41" i="1"/>
  <c r="U123" i="1"/>
  <c r="U76" i="1"/>
  <c r="U232" i="1"/>
  <c r="U34" i="1"/>
  <c r="U207" i="1"/>
  <c r="U221" i="1"/>
  <c r="U126" i="1"/>
  <c r="U170" i="1"/>
  <c r="Z156" i="1"/>
  <c r="U418" i="1"/>
  <c r="U427" i="1"/>
  <c r="U102" i="1"/>
  <c r="U302" i="1"/>
  <c r="U311" i="1"/>
  <c r="U146" i="1"/>
  <c r="U492" i="1"/>
  <c r="U124" i="1"/>
  <c r="U92" i="1"/>
  <c r="U370" i="1"/>
  <c r="U483" i="1"/>
  <c r="U224" i="1"/>
  <c r="U99" i="1"/>
  <c r="U330" i="1"/>
  <c r="U442" i="1"/>
  <c r="U488" i="1"/>
  <c r="U384" i="1"/>
  <c r="U324" i="1"/>
  <c r="U67" i="1"/>
  <c r="U264" i="1"/>
  <c r="U341" i="1"/>
  <c r="U27" i="1"/>
  <c r="U241" i="1"/>
  <c r="U509" i="1"/>
  <c r="U165" i="1"/>
  <c r="U287" i="1"/>
  <c r="Z511" i="1"/>
  <c r="Z222" i="1"/>
  <c r="Z336" i="1"/>
  <c r="Z190" i="1"/>
  <c r="U375" i="1"/>
  <c r="U277" i="1"/>
  <c r="U269" i="1"/>
  <c r="U95" i="1"/>
  <c r="U25" i="1"/>
  <c r="U401" i="1"/>
  <c r="Z425" i="1"/>
  <c r="U435" i="1"/>
  <c r="U258" i="1"/>
  <c r="U254" i="1"/>
  <c r="U390" i="1"/>
  <c r="U371" i="1"/>
  <c r="U40" i="1"/>
  <c r="U278" i="1"/>
  <c r="U284" i="1"/>
  <c r="U292" i="1"/>
  <c r="U209" i="1"/>
  <c r="U421" i="1"/>
  <c r="U210" i="1"/>
  <c r="U173" i="1"/>
  <c r="U141" i="1"/>
  <c r="U72" i="1"/>
  <c r="U35" i="1"/>
  <c r="Z114" i="1"/>
  <c r="Z476" i="1"/>
  <c r="U382" i="1"/>
  <c r="U451" i="1"/>
  <c r="U293" i="1"/>
  <c r="U83" i="1"/>
  <c r="U201" i="1"/>
  <c r="U113" i="1"/>
  <c r="U315" i="1"/>
  <c r="U187" i="1"/>
  <c r="U261" i="1"/>
  <c r="U206" i="1"/>
  <c r="U182" i="1"/>
  <c r="U122" i="1"/>
  <c r="U235" i="1"/>
  <c r="U301" i="1"/>
  <c r="Z313" i="1"/>
  <c r="Z68" i="1"/>
  <c r="U484" i="1"/>
  <c r="U326" i="1"/>
  <c r="U21" i="1"/>
  <c r="U448" i="1"/>
  <c r="U412" i="1"/>
  <c r="U349" i="1"/>
  <c r="U316" i="1"/>
  <c r="U98" i="1"/>
  <c r="U501" i="1"/>
  <c r="U127" i="1"/>
  <c r="U494" i="1"/>
  <c r="U515" i="1"/>
  <c r="U404" i="1"/>
  <c r="U452" i="1"/>
  <c r="U208" i="1"/>
  <c r="U300" i="1"/>
  <c r="Z231" i="1"/>
  <c r="Z350" i="1"/>
  <c r="U247" i="1"/>
  <c r="U90" i="1"/>
  <c r="U57" i="1"/>
  <c r="U340" i="1"/>
  <c r="U52" i="1"/>
  <c r="U183" i="1"/>
  <c r="U137" i="1"/>
  <c r="U398" i="1"/>
  <c r="U60" i="1"/>
  <c r="U467" i="1"/>
  <c r="U458" i="1"/>
  <c r="U394" i="1"/>
  <c r="U513" i="1"/>
  <c r="U327" i="1"/>
  <c r="U485" i="1"/>
  <c r="U168" i="1"/>
  <c r="U283" i="1"/>
  <c r="U406" i="1"/>
  <c r="Z507" i="1"/>
  <c r="U360" i="1"/>
  <c r="U518" i="1"/>
  <c r="U376" i="1"/>
  <c r="U143" i="1"/>
  <c r="U409" i="1"/>
  <c r="U93" i="1"/>
  <c r="Z172" i="1"/>
  <c r="U333" i="1"/>
  <c r="U290" i="1"/>
  <c r="U281" i="1"/>
  <c r="Z70" i="1"/>
  <c r="U475" i="1"/>
  <c r="U400" i="1"/>
  <c r="U480" i="1"/>
  <c r="U134" i="1"/>
  <c r="U239" i="1"/>
  <c r="U133" i="1"/>
  <c r="U389" i="1"/>
  <c r="U218" i="1"/>
  <c r="U337" i="1"/>
  <c r="U422" i="1"/>
  <c r="U42" i="1"/>
  <c r="U476" i="1"/>
  <c r="U223" i="1"/>
  <c r="U377" i="1"/>
  <c r="U110" i="1"/>
  <c r="U439" i="1"/>
  <c r="U393" i="1"/>
  <c r="U314" i="1"/>
  <c r="Z77" i="1"/>
  <c r="U69" i="1"/>
  <c r="Z194" i="1"/>
  <c r="U318" i="1"/>
  <c r="U89" i="1"/>
  <c r="U373" i="1"/>
  <c r="U457" i="1"/>
  <c r="U352" i="1"/>
  <c r="U155" i="1"/>
  <c r="U129" i="1"/>
  <c r="U319" i="1"/>
  <c r="U496" i="1"/>
  <c r="U248" i="1"/>
  <c r="Z48" i="1"/>
  <c r="U47" i="1"/>
  <c r="U215" i="1"/>
  <c r="U255" i="1"/>
  <c r="U150" i="1"/>
  <c r="U386" i="1"/>
  <c r="U68" i="1"/>
  <c r="U498" i="1"/>
  <c r="U158" i="1"/>
  <c r="U48" i="1"/>
  <c r="U493" i="1"/>
  <c r="U152" i="1"/>
  <c r="U153" i="1"/>
  <c r="U233" i="1"/>
  <c r="U306" i="1"/>
  <c r="U482" i="1"/>
  <c r="U177" i="1"/>
  <c r="U86" i="1"/>
  <c r="Z32" i="1"/>
  <c r="U73" i="1"/>
  <c r="Z303" i="1"/>
  <c r="U159" i="1"/>
  <c r="U273" i="1"/>
  <c r="U503" i="1"/>
  <c r="U502" i="1"/>
  <c r="U259" i="1"/>
  <c r="U359" i="1"/>
  <c r="U381" i="1"/>
  <c r="U135" i="1"/>
  <c r="U521" i="1"/>
  <c r="U396" i="1"/>
  <c r="U131" i="1"/>
  <c r="U399" i="1"/>
  <c r="Z42" i="1"/>
  <c r="U481" i="1"/>
  <c r="U54" i="1"/>
  <c r="U192" i="1"/>
  <c r="U379" i="1"/>
  <c r="U265" i="1"/>
  <c r="U250" i="1"/>
  <c r="U70" i="1"/>
  <c r="U425" i="1"/>
  <c r="U449" i="1"/>
  <c r="U37" i="1"/>
  <c r="U420" i="1"/>
  <c r="U437" i="1"/>
  <c r="U354" i="1"/>
  <c r="U84" i="1"/>
  <c r="U432" i="1"/>
  <c r="Z58" i="1"/>
  <c r="U56" i="1"/>
  <c r="U282" i="1"/>
  <c r="U51" i="1"/>
  <c r="U347" i="1"/>
  <c r="U477" i="1"/>
  <c r="Z167" i="1"/>
  <c r="U29" i="1"/>
  <c r="U174" i="1"/>
  <c r="U434" i="1"/>
  <c r="Z87" i="1"/>
  <c r="U144" i="1"/>
  <c r="U229" i="1"/>
  <c r="U471" i="1"/>
  <c r="U332" i="1"/>
  <c r="U74" i="1"/>
  <c r="U101" i="1"/>
  <c r="U132" i="1"/>
  <c r="U230" i="1"/>
  <c r="U128" i="1"/>
  <c r="U172" i="1"/>
  <c r="U331" i="1"/>
  <c r="U197" i="1"/>
  <c r="U190" i="1"/>
  <c r="U185" i="1"/>
  <c r="U336" i="1"/>
  <c r="U180" i="1"/>
  <c r="U222" i="1"/>
  <c r="U309" i="1"/>
  <c r="U417" i="1"/>
  <c r="U507" i="1"/>
  <c r="U139" i="1"/>
  <c r="U511" i="1"/>
  <c r="U516" i="1"/>
  <c r="U423" i="1"/>
  <c r="U130" i="1"/>
  <c r="U228" i="1"/>
  <c r="U234" i="1"/>
  <c r="U313" i="1"/>
  <c r="U325" i="1"/>
  <c r="U463" i="1"/>
  <c r="U395" i="1"/>
  <c r="U345" i="1"/>
  <c r="U176" i="1"/>
  <c r="U53" i="1"/>
  <c r="U310" i="1"/>
  <c r="U288" i="1"/>
  <c r="U294" i="1"/>
  <c r="U121" i="1"/>
  <c r="U181" i="1"/>
  <c r="U366" i="1"/>
  <c r="U487" i="1"/>
  <c r="U510" i="1"/>
  <c r="U413" i="1"/>
  <c r="U213" i="1"/>
  <c r="U424" i="1"/>
  <c r="U440" i="1"/>
  <c r="U191" i="1"/>
  <c r="U289" i="1"/>
  <c r="U296" i="1"/>
  <c r="U355" i="1"/>
  <c r="U80" i="1"/>
  <c r="U237" i="1"/>
  <c r="U193" i="1"/>
  <c r="U115" i="1"/>
  <c r="U24" i="1"/>
  <c r="U433" i="1"/>
  <c r="AL268" i="13"/>
  <c r="AL408" i="13"/>
  <c r="AL377" i="13"/>
  <c r="AL263" i="13"/>
  <c r="AL163" i="13"/>
  <c r="AL397" i="13"/>
  <c r="AL109" i="13"/>
  <c r="AL105" i="13"/>
  <c r="AL65" i="13"/>
  <c r="AL481" i="13"/>
  <c r="AL184" i="13"/>
  <c r="AL426" i="13"/>
  <c r="AL313" i="13"/>
  <c r="AL191" i="13"/>
  <c r="AL121" i="13"/>
  <c r="AL487" i="13"/>
  <c r="AL339" i="13"/>
  <c r="AL540" i="13"/>
  <c r="AL269" i="13"/>
  <c r="AL243" i="13"/>
  <c r="AL295" i="13"/>
  <c r="AL613" i="13"/>
  <c r="AL574" i="13"/>
  <c r="AL255" i="13"/>
  <c r="AL152" i="13"/>
  <c r="AL226" i="13"/>
  <c r="AL608" i="13"/>
  <c r="AL546" i="13"/>
  <c r="AL475" i="13"/>
  <c r="AL43" i="13"/>
  <c r="AL119" i="13"/>
  <c r="AL385" i="13"/>
  <c r="AL205" i="13"/>
  <c r="AL541" i="13"/>
  <c r="AL552" i="13"/>
  <c r="AL194" i="13"/>
  <c r="AL488" i="13"/>
  <c r="AL545" i="13"/>
  <c r="AL30" i="13"/>
  <c r="AL384" i="13"/>
  <c r="AL538" i="13"/>
  <c r="AL298" i="13"/>
  <c r="AL352" i="13"/>
  <c r="AL361" i="13"/>
  <c r="AL581" i="13"/>
  <c r="AL96" i="13"/>
  <c r="AL97" i="13"/>
  <c r="AL501" i="13"/>
  <c r="AL250" i="13"/>
  <c r="AL110" i="13"/>
  <c r="AL394" i="13"/>
  <c r="AL317" i="13"/>
  <c r="AL333" i="13"/>
  <c r="AL569" i="13"/>
  <c r="AL414" i="13"/>
  <c r="AL123" i="13"/>
  <c r="AL45" i="13"/>
  <c r="AL281" i="13"/>
  <c r="AL595" i="13"/>
  <c r="AL348" i="13"/>
  <c r="AL302" i="13"/>
  <c r="AL531" i="13"/>
  <c r="AL476" i="13"/>
  <c r="AL530" i="13"/>
  <c r="AL125" i="13"/>
  <c r="AL449" i="13"/>
  <c r="AL518" i="13"/>
  <c r="AL93" i="13"/>
  <c r="AL403" i="13"/>
  <c r="AL363" i="13"/>
  <c r="AL390" i="13"/>
  <c r="AL607" i="13"/>
  <c r="AL609" i="13"/>
  <c r="AL400" i="13"/>
  <c r="AL162" i="13"/>
  <c r="AL296" i="13"/>
  <c r="AL108" i="13"/>
  <c r="AL122" i="13"/>
  <c r="AL602" i="13"/>
  <c r="AL461" i="13"/>
  <c r="AL492" i="13"/>
  <c r="AL616" i="13"/>
  <c r="AL539" i="13"/>
  <c r="AL380" i="13"/>
  <c r="AL362" i="13"/>
  <c r="AL578" i="13"/>
  <c r="AL291" i="13"/>
  <c r="AL198" i="13"/>
  <c r="AL41" i="13"/>
  <c r="AL49" i="13"/>
  <c r="AL319" i="13"/>
  <c r="AL528" i="13"/>
  <c r="AL213" i="13"/>
  <c r="AL558" i="13"/>
  <c r="AL216" i="13"/>
  <c r="AL556" i="13"/>
  <c r="AL321" i="13"/>
  <c r="AL87" i="13"/>
  <c r="AL134" i="13"/>
  <c r="AL601" i="13"/>
  <c r="AL272" i="13"/>
  <c r="AL495" i="13"/>
  <c r="AL614" i="13"/>
  <c r="AL591" i="13"/>
  <c r="AL415" i="13"/>
  <c r="AL231" i="13"/>
  <c r="AL472" i="13"/>
  <c r="AL427" i="13"/>
  <c r="AL337" i="13"/>
  <c r="AL156" i="13"/>
  <c r="AL158" i="13"/>
  <c r="AL117" i="13"/>
  <c r="AL148" i="13"/>
  <c r="AL181" i="13"/>
  <c r="AL26" i="13"/>
  <c r="AL469" i="13"/>
  <c r="AL131" i="13"/>
  <c r="AL610" i="13"/>
  <c r="AL211" i="13"/>
  <c r="AL507" i="13"/>
  <c r="AL465" i="13"/>
  <c r="AL612" i="13"/>
  <c r="AL161" i="13"/>
  <c r="AL56" i="13"/>
  <c r="AL421" i="13"/>
  <c r="AL386" i="13"/>
  <c r="AL456" i="13"/>
  <c r="AL323" i="13"/>
  <c r="AL336" i="13"/>
  <c r="AL145" i="13"/>
  <c r="AL374" i="13"/>
  <c r="AL193" i="13"/>
  <c r="AL409" i="13"/>
  <c r="AL204" i="13"/>
  <c r="AL89" i="13"/>
  <c r="AL575" i="13"/>
  <c r="AL529" i="13"/>
  <c r="AL535" i="13"/>
  <c r="AL460" i="13"/>
  <c r="AL218" i="13"/>
  <c r="AL133" i="13"/>
  <c r="AL282" i="13"/>
  <c r="AL423" i="13"/>
  <c r="AL38" i="13"/>
  <c r="AL431" i="13"/>
  <c r="AL404" i="13"/>
  <c r="AL58" i="13"/>
  <c r="AL432" i="13"/>
  <c r="AL310" i="13"/>
  <c r="AL542" i="13"/>
  <c r="AL309" i="13"/>
  <c r="AL402" i="13"/>
  <c r="AL410" i="13"/>
  <c r="AL289" i="13"/>
  <c r="AL254" i="13"/>
  <c r="AL373" i="13"/>
  <c r="AL368" i="13"/>
  <c r="AL159" i="13"/>
  <c r="AL480" i="13"/>
  <c r="AL401" i="13"/>
  <c r="AL508" i="13"/>
  <c r="AL532" i="13"/>
  <c r="AL491" i="13"/>
  <c r="AL483" i="13"/>
  <c r="AL20" i="13"/>
  <c r="AL111" i="13"/>
  <c r="AL340" i="13"/>
  <c r="AL172" i="13"/>
  <c r="AL416" i="13"/>
  <c r="AL190" i="13"/>
  <c r="AL85" i="13"/>
  <c r="AL169" i="13"/>
  <c r="AL197" i="13"/>
  <c r="AL308" i="13"/>
  <c r="AL199" i="13"/>
  <c r="AL327" i="13"/>
  <c r="AL570" i="13"/>
  <c r="AL40" i="13"/>
  <c r="AL417" i="13"/>
  <c r="AL369" i="13"/>
  <c r="AL576" i="13"/>
  <c r="AL240" i="13"/>
  <c r="AL260" i="13"/>
  <c r="AL51" i="13"/>
  <c r="AL154" i="13"/>
  <c r="AL176" i="13"/>
  <c r="AL170" i="13"/>
  <c r="AL555" i="13"/>
  <c r="AL550" i="13"/>
  <c r="AL430" i="13"/>
  <c r="AL482" i="13"/>
  <c r="AL316" i="13"/>
  <c r="AL160" i="13"/>
  <c r="AL503" i="13"/>
  <c r="AL57" i="13"/>
  <c r="AL80" i="13"/>
  <c r="AL132" i="13"/>
  <c r="AL241" i="13"/>
  <c r="AL603" i="13"/>
  <c r="AL271" i="13"/>
  <c r="AL441" i="13"/>
  <c r="AL381" i="13"/>
  <c r="AL25" i="13"/>
  <c r="AL301" i="13"/>
  <c r="AL544" i="13"/>
  <c r="AL389" i="13"/>
  <c r="AL104" i="13"/>
  <c r="AL265" i="13"/>
  <c r="AL606" i="13"/>
  <c r="AL477" i="13"/>
  <c r="AL371" i="13"/>
  <c r="AL137" i="13"/>
  <c r="AL248" i="13"/>
  <c r="AL439" i="13"/>
  <c r="AL186" i="13"/>
  <c r="AL61" i="13"/>
  <c r="AL33" i="13"/>
  <c r="AL425" i="13"/>
  <c r="AL300" i="13"/>
  <c r="AL175" i="13"/>
  <c r="AL533" i="13"/>
  <c r="AL350" i="13"/>
  <c r="AL543" i="13"/>
  <c r="AL274" i="13"/>
  <c r="AL71" i="13"/>
  <c r="AL232" i="13"/>
  <c r="AL328" i="13"/>
  <c r="AL234" i="13"/>
  <c r="AL326" i="13"/>
  <c r="AL222" i="13"/>
  <c r="AL247" i="13"/>
  <c r="AL60" i="13"/>
  <c r="AL559" i="13"/>
  <c r="AL393" i="13"/>
  <c r="AL124" i="13"/>
  <c r="AL561" i="13"/>
  <c r="AL135" i="13"/>
  <c r="AL179" i="13"/>
  <c r="AL366" i="13"/>
  <c r="AL588" i="13"/>
  <c r="AL127" i="13"/>
  <c r="AL196" i="13"/>
  <c r="AL142" i="13"/>
  <c r="AL52" i="13"/>
  <c r="AL92" i="13"/>
  <c r="AL526" i="13"/>
  <c r="AL90" i="13"/>
  <c r="AL437" i="13"/>
  <c r="AL257" i="13"/>
  <c r="AL130" i="13"/>
  <c r="AL514" i="13"/>
  <c r="AL489" i="13"/>
  <c r="AL583" i="13"/>
  <c r="AL100" i="13"/>
  <c r="AL466" i="13"/>
  <c r="AL335" i="13"/>
  <c r="AL455" i="13"/>
  <c r="AL50" i="13"/>
  <c r="AL375" i="13"/>
  <c r="AL23" i="13"/>
  <c r="AL276" i="13"/>
  <c r="AL42" i="13"/>
  <c r="AL494" i="13"/>
  <c r="AL604" i="13"/>
  <c r="AL266" i="13"/>
  <c r="AL379" i="13"/>
  <c r="AL459" i="13"/>
  <c r="AL304" i="13"/>
  <c r="AL497" i="13"/>
  <c r="AL285" i="13"/>
  <c r="AL140" i="13"/>
  <c r="AL331" i="13"/>
  <c r="AL617" i="13"/>
  <c r="AL347" i="13"/>
  <c r="AL188" i="13"/>
  <c r="AL358" i="13"/>
  <c r="AL572" i="13"/>
  <c r="AL258" i="13"/>
  <c r="AL297" i="13"/>
  <c r="AL502" i="13"/>
  <c r="AL424" i="13"/>
  <c r="AL457" i="13"/>
  <c r="AL411" i="13"/>
  <c r="AL126" i="13"/>
  <c r="AL34" i="13"/>
  <c r="AL447" i="13"/>
  <c r="AL74" i="13"/>
  <c r="AL76" i="13"/>
  <c r="AL91" i="13"/>
  <c r="AL39" i="13"/>
  <c r="AL554" i="13"/>
  <c r="AL517" i="13"/>
  <c r="AL221" i="13"/>
  <c r="AL102" i="13"/>
  <c r="AL344" i="13"/>
  <c r="AL453" i="13"/>
  <c r="AL287" i="13"/>
  <c r="AL273" i="13"/>
  <c r="AL207" i="13"/>
  <c r="AL86" i="13"/>
  <c r="AL547" i="13"/>
  <c r="AL180" i="13"/>
  <c r="AL21" i="13"/>
  <c r="R185" i="12"/>
  <c r="T185" i="12" s="1"/>
  <c r="Q185" i="12"/>
  <c r="S185" i="12" s="1"/>
  <c r="W362" i="1" l="1"/>
  <c r="AG285" i="1"/>
  <c r="AE221" i="12"/>
  <c r="Z221" i="12"/>
  <c r="U221" i="12"/>
  <c r="V221" i="12"/>
  <c r="AF221" i="12"/>
  <c r="AA221" i="12"/>
  <c r="W510" i="1"/>
  <c r="W213" i="1"/>
  <c r="W288" i="1"/>
  <c r="W85" i="1"/>
  <c r="AL85" i="1" s="1"/>
  <c r="W342" i="1"/>
  <c r="AL342" i="1" s="1"/>
  <c r="AG342" i="1"/>
  <c r="AG369" i="1"/>
  <c r="AB462" i="1"/>
  <c r="W369" i="1"/>
  <c r="AL369" i="1" s="1"/>
  <c r="W462" i="1"/>
  <c r="AL462" i="1" s="1"/>
  <c r="AG85" i="1"/>
  <c r="AB85" i="1"/>
  <c r="AG462" i="1"/>
  <c r="AB342" i="1"/>
  <c r="AB369" i="1"/>
  <c r="W440" i="1"/>
  <c r="W130" i="1"/>
  <c r="W366" i="1"/>
  <c r="W121" i="1"/>
  <c r="W509" i="1"/>
  <c r="W82" i="1"/>
  <c r="W466" i="1"/>
  <c r="W192" i="1"/>
  <c r="W98" i="1"/>
  <c r="W391" i="1"/>
  <c r="W164" i="1"/>
  <c r="AB187" i="1"/>
  <c r="AB125" i="1"/>
  <c r="W35" i="1"/>
  <c r="W210" i="1"/>
  <c r="W284" i="1"/>
  <c r="W254" i="1"/>
  <c r="W265" i="1"/>
  <c r="W236" i="1"/>
  <c r="W329" i="1"/>
  <c r="W145" i="1"/>
  <c r="W469" i="1"/>
  <c r="W248" i="1"/>
  <c r="W326" i="1"/>
  <c r="W433" i="1"/>
  <c r="W338" i="1"/>
  <c r="W380" i="1"/>
  <c r="W31" i="1"/>
  <c r="AB408" i="1"/>
  <c r="W239" i="1"/>
  <c r="AB53" i="1"/>
  <c r="W189" i="1"/>
  <c r="AB42" i="1"/>
  <c r="AB450" i="1"/>
  <c r="AB63" i="1"/>
  <c r="AB182" i="1"/>
  <c r="AB171" i="1"/>
  <c r="W37" i="1"/>
  <c r="W506" i="1"/>
  <c r="W272" i="1"/>
  <c r="W230" i="1"/>
  <c r="W215" i="1"/>
  <c r="W470" i="1"/>
  <c r="AB344" i="1"/>
  <c r="AB79" i="1"/>
  <c r="W299" i="1"/>
  <c r="AB520" i="1"/>
  <c r="AB308" i="1"/>
  <c r="W233" i="1"/>
  <c r="W48" i="1"/>
  <c r="W331" i="1"/>
  <c r="W42" i="1"/>
  <c r="W361" i="1"/>
  <c r="W125" i="1"/>
  <c r="W199" i="1"/>
  <c r="W43" i="1"/>
  <c r="W406" i="1"/>
  <c r="W327" i="1"/>
  <c r="W467" i="1"/>
  <c r="W26" i="1"/>
  <c r="AB497" i="1"/>
  <c r="W34" i="1"/>
  <c r="W41" i="1"/>
  <c r="W107" i="1"/>
  <c r="W446" i="1"/>
  <c r="W193" i="1"/>
  <c r="W434" i="1"/>
  <c r="W174" i="1"/>
  <c r="W22" i="1"/>
  <c r="AB186" i="1"/>
  <c r="W473" i="1"/>
  <c r="AB288" i="1"/>
  <c r="AB328" i="1"/>
  <c r="AB331" i="1"/>
  <c r="AB228" i="1"/>
  <c r="AB224" i="1"/>
  <c r="AB290" i="1"/>
  <c r="AB273" i="1"/>
  <c r="W420" i="1"/>
  <c r="AB62" i="1"/>
  <c r="AB472" i="1"/>
  <c r="W341" i="1"/>
  <c r="W256" i="1"/>
  <c r="W320" i="1"/>
  <c r="AB104" i="1"/>
  <c r="AB175" i="1"/>
  <c r="W486" i="1"/>
  <c r="W512" i="1"/>
  <c r="AB160" i="1"/>
  <c r="AB76" i="1"/>
  <c r="W72" i="1"/>
  <c r="W421" i="1"/>
  <c r="W278" i="1"/>
  <c r="W75" i="1"/>
  <c r="W337" i="1"/>
  <c r="W364" i="1"/>
  <c r="W249" i="1"/>
  <c r="W311" i="1"/>
  <c r="AB499" i="1"/>
  <c r="W480" i="1"/>
  <c r="W400" i="1"/>
  <c r="W448" i="1"/>
  <c r="W136" i="1"/>
  <c r="W30" i="1"/>
  <c r="W271" i="1"/>
  <c r="W120" i="1"/>
  <c r="W268" i="1"/>
  <c r="AB260" i="1"/>
  <c r="W504" i="1"/>
  <c r="AB366" i="1"/>
  <c r="AB441" i="1"/>
  <c r="AB48" i="1"/>
  <c r="AB226" i="1"/>
  <c r="AB279" i="1"/>
  <c r="AB149" i="1"/>
  <c r="AB54" i="1"/>
  <c r="W165" i="1"/>
  <c r="W64" i="1"/>
  <c r="W50" i="1"/>
  <c r="W389" i="1"/>
  <c r="W183" i="1"/>
  <c r="W208" i="1"/>
  <c r="W116" i="1"/>
  <c r="W353" i="1"/>
  <c r="W334" i="1"/>
  <c r="AB21" i="1"/>
  <c r="W177" i="1"/>
  <c r="W153" i="1"/>
  <c r="W158" i="1"/>
  <c r="W476" i="1"/>
  <c r="W250" i="1"/>
  <c r="W266" i="1"/>
  <c r="W489" i="1"/>
  <c r="W465" i="1"/>
  <c r="W322" i="1"/>
  <c r="W283" i="1"/>
  <c r="W513" i="1"/>
  <c r="W60" i="1"/>
  <c r="W481" i="1"/>
  <c r="AB106" i="1"/>
  <c r="W232" i="1"/>
  <c r="W188" i="1"/>
  <c r="W491" i="1"/>
  <c r="W252" i="1"/>
  <c r="W135" i="1"/>
  <c r="W381" i="1"/>
  <c r="W359" i="1"/>
  <c r="W161" i="1"/>
  <c r="AB246" i="1"/>
  <c r="W459" i="1"/>
  <c r="AB213" i="1"/>
  <c r="AB39" i="1"/>
  <c r="AB72" i="1"/>
  <c r="AB197" i="1"/>
  <c r="AB301" i="1"/>
  <c r="AB123" i="1"/>
  <c r="AB340" i="1"/>
  <c r="W287" i="1"/>
  <c r="W128" i="1"/>
  <c r="W404" i="1"/>
  <c r="W412" i="1"/>
  <c r="W28" i="1"/>
  <c r="W304" i="1"/>
  <c r="W356" i="1"/>
  <c r="AB500" i="1"/>
  <c r="AB238" i="1"/>
  <c r="W393" i="1"/>
  <c r="W223" i="1"/>
  <c r="W93" i="1"/>
  <c r="W409" i="1"/>
  <c r="W143" i="1"/>
  <c r="AB312" i="1"/>
  <c r="W384" i="1"/>
  <c r="W99" i="1"/>
  <c r="W92" i="1"/>
  <c r="W157" i="1"/>
  <c r="W437" i="1"/>
  <c r="W463" i="1"/>
  <c r="W454" i="1"/>
  <c r="W386" i="1"/>
  <c r="W452" i="1"/>
  <c r="W178" i="1"/>
  <c r="W426" i="1"/>
  <c r="W220" i="1"/>
  <c r="AB339" i="1"/>
  <c r="AB200" i="1"/>
  <c r="W141" i="1"/>
  <c r="W209" i="1"/>
  <c r="W40" i="1"/>
  <c r="AB267" i="1"/>
  <c r="W428" i="1"/>
  <c r="W171" i="1"/>
  <c r="W431" i="1"/>
  <c r="W340" i="1"/>
  <c r="W332" i="1"/>
  <c r="W471" i="1"/>
  <c r="W229" i="1"/>
  <c r="W20" i="1"/>
  <c r="AB148" i="1"/>
  <c r="W198" i="1"/>
  <c r="W443" i="1"/>
  <c r="W297" i="1"/>
  <c r="W343" i="1"/>
  <c r="W47" i="1"/>
  <c r="W405" i="1"/>
  <c r="AB81" i="1"/>
  <c r="AB266" i="1"/>
  <c r="AB153" i="1"/>
  <c r="AB80" i="1"/>
  <c r="AB368" i="1"/>
  <c r="AB370" i="1"/>
  <c r="AB383" i="1"/>
  <c r="W27" i="1"/>
  <c r="W445" i="1"/>
  <c r="W314" i="1"/>
  <c r="W132" i="1"/>
  <c r="W211" i="1"/>
  <c r="W515" i="1"/>
  <c r="W226" i="1"/>
  <c r="AB510" i="1"/>
  <c r="AB68" i="1"/>
  <c r="AB209" i="1"/>
  <c r="W482" i="1"/>
  <c r="W152" i="1"/>
  <c r="W498" i="1"/>
  <c r="W68" i="1"/>
  <c r="W422" i="1"/>
  <c r="W444" i="1"/>
  <c r="W49" i="1"/>
  <c r="W200" i="1"/>
  <c r="AB517" i="1"/>
  <c r="W168" i="1"/>
  <c r="W394" i="1"/>
  <c r="W398" i="1"/>
  <c r="W44" i="1"/>
  <c r="W221" i="1"/>
  <c r="W76" i="1"/>
  <c r="W142" i="1"/>
  <c r="W455" i="1"/>
  <c r="AB91" i="1"/>
  <c r="W319" i="1"/>
  <c r="W129" i="1"/>
  <c r="W155" i="1"/>
  <c r="W243" i="1"/>
  <c r="W259" i="1"/>
  <c r="W429" i="1"/>
  <c r="W407" i="1"/>
  <c r="W307" i="1"/>
  <c r="AB177" i="1"/>
  <c r="AB362" i="1"/>
  <c r="AB99" i="1"/>
  <c r="AB204" i="1"/>
  <c r="AB26" i="1"/>
  <c r="W241" i="1"/>
  <c r="W218" i="1"/>
  <c r="W449" i="1"/>
  <c r="W45" i="1"/>
  <c r="W108" i="1"/>
  <c r="W150" i="1"/>
  <c r="W494" i="1"/>
  <c r="W169" i="1"/>
  <c r="W453" i="1"/>
  <c r="AB395" i="1"/>
  <c r="AB337" i="1"/>
  <c r="W197" i="1"/>
  <c r="W173" i="1"/>
  <c r="W292" i="1"/>
  <c r="W149" i="1"/>
  <c r="AB456" i="1"/>
  <c r="W214" i="1"/>
  <c r="W275" i="1"/>
  <c r="W179" i="1"/>
  <c r="W112" i="1"/>
  <c r="W399" i="1"/>
  <c r="W131" i="1"/>
  <c r="W396" i="1"/>
  <c r="W262" i="1"/>
  <c r="AB358" i="1"/>
  <c r="W263" i="1"/>
  <c r="W55" i="1"/>
  <c r="W251" i="1"/>
  <c r="W118" i="1"/>
  <c r="W451" i="1"/>
  <c r="W365" i="1"/>
  <c r="W495" i="1"/>
  <c r="W519" i="1"/>
  <c r="AB234" i="1"/>
  <c r="AB33" i="1"/>
  <c r="AB124" i="1"/>
  <c r="AB25" i="1"/>
  <c r="W354" i="1"/>
  <c r="W65" i="1"/>
  <c r="W71" i="1"/>
  <c r="W379" i="1"/>
  <c r="W54" i="1"/>
  <c r="W464" i="1"/>
  <c r="W501" i="1"/>
  <c r="W33" i="1"/>
  <c r="W133" i="1"/>
  <c r="AB218" i="1"/>
  <c r="AB333" i="1"/>
  <c r="W306" i="1"/>
  <c r="W493" i="1"/>
  <c r="W425" i="1"/>
  <c r="W70" i="1"/>
  <c r="W447" i="1"/>
  <c r="W368" i="1"/>
  <c r="W323" i="1"/>
  <c r="W390" i="1"/>
  <c r="W162" i="1"/>
  <c r="W485" i="1"/>
  <c r="W458" i="1"/>
  <c r="W137" i="1"/>
  <c r="W151" i="1"/>
  <c r="W207" i="1"/>
  <c r="W123" i="1"/>
  <c r="W204" i="1"/>
  <c r="W461" i="1"/>
  <c r="AB437" i="1"/>
  <c r="W281" i="1"/>
  <c r="W290" i="1"/>
  <c r="W333" i="1"/>
  <c r="W468" i="1"/>
  <c r="W478" i="1"/>
  <c r="W411" i="1"/>
  <c r="W212" i="1"/>
  <c r="W418" i="1"/>
  <c r="AB231" i="1"/>
  <c r="AB428" i="1"/>
  <c r="AB276" i="1"/>
  <c r="AB164" i="1"/>
  <c r="W84" i="1"/>
  <c r="W264" i="1"/>
  <c r="W255" i="1"/>
  <c r="W316" i="1"/>
  <c r="W144" i="1"/>
  <c r="W432" i="1"/>
  <c r="AB152" i="1"/>
  <c r="W349" i="1"/>
  <c r="W385" i="1"/>
  <c r="W351" i="1"/>
  <c r="W102" i="1"/>
  <c r="W402" i="1"/>
  <c r="AB363" i="1"/>
  <c r="AB216" i="1"/>
  <c r="W377" i="1"/>
  <c r="W457" i="1"/>
  <c r="W373" i="1"/>
  <c r="W89" i="1"/>
  <c r="W61" i="1"/>
  <c r="W324" i="1"/>
  <c r="W330" i="1"/>
  <c r="W370" i="1"/>
  <c r="W52" i="1"/>
  <c r="AB225" i="1"/>
  <c r="W63" i="1"/>
  <c r="W46" i="1"/>
  <c r="W475" i="1"/>
  <c r="W119" i="1"/>
  <c r="W234" i="1"/>
  <c r="W182" i="1"/>
  <c r="W315" i="1"/>
  <c r="W94" i="1"/>
  <c r="AB59" i="1"/>
  <c r="W335" i="1"/>
  <c r="AB121" i="1"/>
  <c r="AB138" i="1"/>
  <c r="AB498" i="1"/>
  <c r="AB193" i="1"/>
  <c r="AB46" i="1"/>
  <c r="AB142" i="1"/>
  <c r="AB132" i="1"/>
  <c r="AB102" i="1"/>
  <c r="AB402" i="1"/>
  <c r="AB508" i="1"/>
  <c r="AB460" i="1"/>
  <c r="AB157" i="1"/>
  <c r="AB352" i="1"/>
  <c r="W227" i="1"/>
  <c r="W286" i="1"/>
  <c r="W358" i="1"/>
  <c r="W79" i="1"/>
  <c r="AB165" i="1"/>
  <c r="AB447" i="1"/>
  <c r="W66" i="1"/>
  <c r="W367" i="1"/>
  <c r="AB309" i="1"/>
  <c r="AB477" i="1"/>
  <c r="W388" i="1"/>
  <c r="AB350" i="1"/>
  <c r="AB87" i="1"/>
  <c r="AB377" i="1"/>
  <c r="AB208" i="1"/>
  <c r="AB416" i="1"/>
  <c r="AB330" i="1"/>
  <c r="AB393" i="1"/>
  <c r="AB380" i="1"/>
  <c r="AB515" i="1"/>
  <c r="AB155" i="1"/>
  <c r="AB503" i="1"/>
  <c r="AB311" i="1"/>
  <c r="AB364" i="1"/>
  <c r="AB29" i="1"/>
  <c r="AB249" i="1"/>
  <c r="AB43" i="1"/>
  <c r="AB443" i="1"/>
  <c r="AB349" i="1"/>
  <c r="AB490" i="1"/>
  <c r="AB495" i="1"/>
  <c r="AB189" i="1"/>
  <c r="AB161" i="1"/>
  <c r="AB427" i="1"/>
  <c r="AB20" i="1"/>
  <c r="AB61" i="1"/>
  <c r="W474" i="1"/>
  <c r="W479" i="1"/>
  <c r="AB310" i="1"/>
  <c r="AB413" i="1"/>
  <c r="W371" i="1"/>
  <c r="W56" i="1"/>
  <c r="AB58" i="1"/>
  <c r="AB305" i="1"/>
  <c r="W376" i="1"/>
  <c r="W392" i="1"/>
  <c r="AB476" i="1"/>
  <c r="AB432" i="1"/>
  <c r="AB482" i="1"/>
  <c r="AB60" i="1"/>
  <c r="AB357" i="1"/>
  <c r="AB291" i="1"/>
  <c r="AB300" i="1"/>
  <c r="AB283" i="1"/>
  <c r="AB192" i="1"/>
  <c r="AB332" i="1"/>
  <c r="AB471" i="1"/>
  <c r="AB452" i="1"/>
  <c r="AB347" i="1"/>
  <c r="AB23" i="1"/>
  <c r="AB396" i="1"/>
  <c r="AB83" i="1"/>
  <c r="AB454" i="1"/>
  <c r="AB475" i="1"/>
  <c r="AB453" i="1"/>
  <c r="AB470" i="1"/>
  <c r="AB247" i="1"/>
  <c r="AB259" i="1"/>
  <c r="AB429" i="1"/>
  <c r="AB464" i="1"/>
  <c r="AB387" i="1"/>
  <c r="W346" i="1"/>
  <c r="AB414" i="1"/>
  <c r="AB287" i="1"/>
  <c r="W505" i="1"/>
  <c r="W25" i="1"/>
  <c r="W375" i="1"/>
  <c r="AB417" i="1"/>
  <c r="AB35" i="1"/>
  <c r="W490" i="1"/>
  <c r="AB156" i="1"/>
  <c r="AB140" i="1"/>
  <c r="AB100" i="1"/>
  <c r="AB444" i="1"/>
  <c r="AB313" i="1"/>
  <c r="AB137" i="1"/>
  <c r="AB170" i="1"/>
  <c r="AB258" i="1"/>
  <c r="AB64" i="1"/>
  <c r="AB410" i="1"/>
  <c r="AB210" i="1"/>
  <c r="AB221" i="1"/>
  <c r="AB131" i="1"/>
  <c r="AB494" i="1"/>
  <c r="AB320" i="1"/>
  <c r="AB261" i="1"/>
  <c r="AB215" i="1"/>
  <c r="AB418" i="1"/>
  <c r="AB66" i="1"/>
  <c r="AB367" i="1"/>
  <c r="AB293" i="1"/>
  <c r="AB69" i="1"/>
  <c r="AB159" i="1"/>
  <c r="AB504" i="1"/>
  <c r="W196" i="1"/>
  <c r="W514" i="1"/>
  <c r="W408" i="1"/>
  <c r="W497" i="1"/>
  <c r="W228" i="1"/>
  <c r="W300" i="1"/>
  <c r="W339" i="1"/>
  <c r="W372" i="1"/>
  <c r="W106" i="1"/>
  <c r="W186" i="1"/>
  <c r="W134" i="1"/>
  <c r="W296" i="1"/>
  <c r="W516" i="1"/>
  <c r="W417" i="1"/>
  <c r="W336" i="1"/>
  <c r="W81" i="1"/>
  <c r="W246" i="1"/>
  <c r="W348" i="1"/>
  <c r="W500" i="1"/>
  <c r="W138" i="1"/>
  <c r="W170" i="1"/>
  <c r="W345" i="1"/>
  <c r="W424" i="1"/>
  <c r="W487" i="1"/>
  <c r="W294" i="1"/>
  <c r="AB438" i="1"/>
  <c r="W238" i="1"/>
  <c r="W280" i="1"/>
  <c r="W78" i="1"/>
  <c r="AB244" i="1"/>
  <c r="W301" i="1"/>
  <c r="W206" i="1"/>
  <c r="W113" i="1"/>
  <c r="W97" i="1"/>
  <c r="W508" i="1"/>
  <c r="W460" i="1"/>
  <c r="AB348" i="1"/>
  <c r="AB286" i="1"/>
  <c r="AB403" i="1"/>
  <c r="AB296" i="1"/>
  <c r="AB235" i="1"/>
  <c r="AB483" i="1"/>
  <c r="AB151" i="1"/>
  <c r="AB356" i="1"/>
  <c r="AB435" i="1"/>
  <c r="AB57" i="1"/>
  <c r="AB430" i="1"/>
  <c r="AB318" i="1"/>
  <c r="AB484" i="1"/>
  <c r="W436" i="1"/>
  <c r="W291" i="1"/>
  <c r="W36" i="1"/>
  <c r="W303" i="1"/>
  <c r="AB449" i="1"/>
  <c r="W146" i="1"/>
  <c r="W88" i="1"/>
  <c r="AB374" i="1"/>
  <c r="AB507" i="1"/>
  <c r="AB248" i="1"/>
  <c r="W247" i="1"/>
  <c r="AB253" i="1"/>
  <c r="AB227" i="1"/>
  <c r="AB439" i="1"/>
  <c r="AB409" i="1"/>
  <c r="AB205" i="1"/>
  <c r="AB423" i="1"/>
  <c r="AB67" i="1"/>
  <c r="AB128" i="1"/>
  <c r="AB513" i="1"/>
  <c r="AB269" i="1"/>
  <c r="AB373" i="1"/>
  <c r="AB384" i="1"/>
  <c r="AB275" i="1"/>
  <c r="AB256" i="1"/>
  <c r="AB431" i="1"/>
  <c r="AB492" i="1"/>
  <c r="AB292" i="1"/>
  <c r="AB412" i="1"/>
  <c r="AB505" i="1"/>
  <c r="AB299" i="1"/>
  <c r="AB334" i="1"/>
  <c r="AB254" i="1"/>
  <c r="AB519" i="1"/>
  <c r="AB385" i="1"/>
  <c r="AB220" i="1"/>
  <c r="W38" i="1"/>
  <c r="W109" i="1"/>
  <c r="AB294" i="1"/>
  <c r="AB424" i="1"/>
  <c r="W29" i="1"/>
  <c r="W73" i="1"/>
  <c r="AB32" i="1"/>
  <c r="AB397" i="1"/>
  <c r="W352" i="1"/>
  <c r="W435" i="1"/>
  <c r="AB425" i="1"/>
  <c r="AB174" i="1"/>
  <c r="AB162" i="1"/>
  <c r="AB354" i="1"/>
  <c r="AB433" i="1"/>
  <c r="AB289" i="1"/>
  <c r="AB457" i="1"/>
  <c r="AB168" i="1"/>
  <c r="AB399" i="1"/>
  <c r="AB501" i="1"/>
  <c r="AB404" i="1"/>
  <c r="AB315" i="1"/>
  <c r="AB255" i="1"/>
  <c r="AB179" i="1"/>
  <c r="AB512" i="1"/>
  <c r="AB71" i="1"/>
  <c r="AB461" i="1"/>
  <c r="AB78" i="1"/>
  <c r="AB118" i="1"/>
  <c r="AB448" i="1"/>
  <c r="AB478" i="1"/>
  <c r="AB411" i="1"/>
  <c r="AB50" i="1"/>
  <c r="AB388" i="1"/>
  <c r="W267" i="1"/>
  <c r="AB264" i="1"/>
  <c r="AB37" i="1"/>
  <c r="W101" i="1"/>
  <c r="W95" i="1"/>
  <c r="AB190" i="1"/>
  <c r="AB139" i="1"/>
  <c r="W90" i="1"/>
  <c r="W282" i="1"/>
  <c r="AB109" i="1"/>
  <c r="AB361" i="1"/>
  <c r="AB38" i="1"/>
  <c r="AB143" i="1"/>
  <c r="AB176" i="1"/>
  <c r="AB84" i="1"/>
  <c r="AB126" i="1"/>
  <c r="AB45" i="1"/>
  <c r="AB304" i="1"/>
  <c r="AB135" i="1"/>
  <c r="AB169" i="1"/>
  <c r="AB207" i="1"/>
  <c r="AB55" i="1"/>
  <c r="AB127" i="1"/>
  <c r="AB486" i="1"/>
  <c r="AB133" i="1"/>
  <c r="AB323" i="1"/>
  <c r="AB371" i="1"/>
  <c r="AB183" i="1"/>
  <c r="AB88" i="1"/>
  <c r="AB252" i="1"/>
  <c r="AB518" i="1"/>
  <c r="AB360" i="1"/>
  <c r="AB47" i="1"/>
  <c r="AB405" i="1"/>
  <c r="W270" i="1"/>
  <c r="W167" i="1"/>
  <c r="W148" i="1"/>
  <c r="W126" i="1"/>
  <c r="W325" i="1"/>
  <c r="W105" i="1"/>
  <c r="W154" i="1"/>
  <c r="W87" i="1"/>
  <c r="W517" i="1"/>
  <c r="W91" i="1"/>
  <c r="W237" i="1"/>
  <c r="W289" i="1"/>
  <c r="W511" i="1"/>
  <c r="W309" i="1"/>
  <c r="W185" i="1"/>
  <c r="W205" i="1"/>
  <c r="W163" i="1"/>
  <c r="W397" i="1"/>
  <c r="W147" i="1"/>
  <c r="W32" i="1"/>
  <c r="W176" i="1"/>
  <c r="W115" i="1"/>
  <c r="W127" i="1"/>
  <c r="W242" i="1"/>
  <c r="W383" i="1"/>
  <c r="W317" i="1"/>
  <c r="W166" i="1"/>
  <c r="AB419" i="1"/>
  <c r="W439" i="1"/>
  <c r="W172" i="1"/>
  <c r="W477" i="1"/>
  <c r="W347" i="1"/>
  <c r="W51" i="1"/>
  <c r="AB130" i="1"/>
  <c r="W488" i="1"/>
  <c r="W224" i="1"/>
  <c r="W124" i="1"/>
  <c r="W245" i="1"/>
  <c r="W419" i="1"/>
  <c r="W23" i="1"/>
  <c r="W279" i="1"/>
  <c r="W21" i="1"/>
  <c r="AB36" i="1"/>
  <c r="W235" i="1"/>
  <c r="W261" i="1"/>
  <c r="W201" i="1"/>
  <c r="W219" i="1"/>
  <c r="W57" i="1"/>
  <c r="W430" i="1"/>
  <c r="W302" i="1"/>
  <c r="W427" i="1"/>
  <c r="AB265" i="1"/>
  <c r="AB141" i="1"/>
  <c r="AB188" i="1"/>
  <c r="AB145" i="1"/>
  <c r="AB390" i="1"/>
  <c r="AB317" i="1"/>
  <c r="AB268" i="1"/>
  <c r="AB415" i="1"/>
  <c r="AB469" i="1"/>
  <c r="AB521" i="1"/>
  <c r="AB74" i="1"/>
  <c r="W378" i="1"/>
  <c r="W363" i="1"/>
  <c r="W472" i="1"/>
  <c r="AB341" i="1"/>
  <c r="AB420" i="1"/>
  <c r="W159" i="1"/>
  <c r="W295" i="1"/>
  <c r="AB185" i="1"/>
  <c r="AB511" i="1"/>
  <c r="W496" i="1"/>
  <c r="W321" i="1"/>
  <c r="AB346" i="1"/>
  <c r="AB421" i="1"/>
  <c r="AB314" i="1"/>
  <c r="AB493" i="1"/>
  <c r="AB86" i="1"/>
  <c r="AB223" i="1"/>
  <c r="AB30" i="1"/>
  <c r="AB379" i="1"/>
  <c r="AB49" i="1"/>
  <c r="AB198" i="1"/>
  <c r="AB394" i="1"/>
  <c r="AB488" i="1"/>
  <c r="AB391" i="1"/>
  <c r="AB445" i="1"/>
  <c r="AB201" i="1"/>
  <c r="AB112" i="1"/>
  <c r="AB284" i="1"/>
  <c r="AB401" i="1"/>
  <c r="AB101" i="1"/>
  <c r="AB212" i="1"/>
  <c r="AB107" i="1"/>
  <c r="AB326" i="1"/>
  <c r="AB166" i="1"/>
  <c r="AB245" i="1"/>
  <c r="AB136" i="1"/>
  <c r="W160" i="1"/>
  <c r="W312" i="1"/>
  <c r="AB181" i="1"/>
  <c r="AB479" i="1"/>
  <c r="W293" i="1"/>
  <c r="W69" i="1"/>
  <c r="AB77" i="1"/>
  <c r="AB436" i="1"/>
  <c r="W484" i="1"/>
  <c r="AB250" i="1"/>
  <c r="AB158" i="1"/>
  <c r="AB274" i="1"/>
  <c r="AB406" i="1"/>
  <c r="AB114" i="1"/>
  <c r="AB93" i="1"/>
  <c r="AB355" i="1"/>
  <c r="AB442" i="1"/>
  <c r="AB485" i="1"/>
  <c r="AB199" i="1"/>
  <c r="AB359" i="1"/>
  <c r="AB338" i="1"/>
  <c r="AB272" i="1"/>
  <c r="AB389" i="1"/>
  <c r="AB97" i="1"/>
  <c r="AB381" i="1"/>
  <c r="AB278" i="1"/>
  <c r="AB382" i="1"/>
  <c r="AB302" i="1"/>
  <c r="AB119" i="1"/>
  <c r="AB211" i="1"/>
  <c r="AB473" i="1"/>
  <c r="AB94" i="1"/>
  <c r="AB28" i="1"/>
  <c r="AB111" i="1"/>
  <c r="W350" i="1"/>
  <c r="AB27" i="1"/>
  <c r="AB516" i="1"/>
  <c r="W298" i="1"/>
  <c r="W269" i="1"/>
  <c r="AB336" i="1"/>
  <c r="AB191" i="1"/>
  <c r="W258" i="1"/>
  <c r="AB172" i="1"/>
  <c r="AB167" i="1"/>
  <c r="AB270" i="1"/>
  <c r="AB463" i="1"/>
  <c r="AB372" i="1"/>
  <c r="AB134" i="1"/>
  <c r="AB345" i="1"/>
  <c r="AB116" i="1"/>
  <c r="AB506" i="1"/>
  <c r="AB41" i="1"/>
  <c r="AB319" i="1"/>
  <c r="AB400" i="1"/>
  <c r="AB281" i="1"/>
  <c r="AB89" i="1"/>
  <c r="AB458" i="1"/>
  <c r="AB51" i="1"/>
  <c r="AB95" i="1"/>
  <c r="AB120" i="1"/>
  <c r="AB75" i="1"/>
  <c r="AB466" i="1"/>
  <c r="AB295" i="1"/>
  <c r="AB242" i="1"/>
  <c r="AB56" i="1"/>
  <c r="AB282" i="1"/>
  <c r="AB451" i="1"/>
  <c r="AB365" i="1"/>
  <c r="W231" i="1"/>
  <c r="W499" i="1"/>
  <c r="W244" i="1"/>
  <c r="W140" i="1"/>
  <c r="W395" i="1"/>
  <c r="W520" i="1"/>
  <c r="W450" i="1"/>
  <c r="W175" i="1"/>
  <c r="W62" i="1"/>
  <c r="W344" i="1"/>
  <c r="W80" i="1"/>
  <c r="W139" i="1"/>
  <c r="W222" i="1"/>
  <c r="W190" i="1"/>
  <c r="W203" i="1"/>
  <c r="W217" i="1"/>
  <c r="W39" i="1"/>
  <c r="W441" i="1"/>
  <c r="W328" i="1"/>
  <c r="W24" i="1"/>
  <c r="W191" i="1"/>
  <c r="W413" i="1"/>
  <c r="W181" i="1"/>
  <c r="W310" i="1"/>
  <c r="W202" i="1"/>
  <c r="AB306" i="1"/>
  <c r="AB108" i="1"/>
  <c r="W110" i="1"/>
  <c r="W502" i="1"/>
  <c r="W503" i="1"/>
  <c r="W273" i="1"/>
  <c r="W318" i="1"/>
  <c r="W67" i="1"/>
  <c r="W442" i="1"/>
  <c r="W483" i="1"/>
  <c r="W492" i="1"/>
  <c r="W117" i="1"/>
  <c r="W276" i="1"/>
  <c r="W216" i="1"/>
  <c r="W410" i="1"/>
  <c r="W521" i="1"/>
  <c r="W86" i="1"/>
  <c r="W122" i="1"/>
  <c r="W187" i="1"/>
  <c r="W83" i="1"/>
  <c r="W257" i="1"/>
  <c r="W415" i="1"/>
  <c r="W111" i="1"/>
  <c r="W103" i="1"/>
  <c r="AB422" i="1"/>
  <c r="AB325" i="1"/>
  <c r="AB214" i="1"/>
  <c r="AB122" i="1"/>
  <c r="AB90" i="1"/>
  <c r="AB353" i="1"/>
  <c r="AB202" i="1"/>
  <c r="AB455" i="1"/>
  <c r="AB335" i="1"/>
  <c r="AB491" i="1"/>
  <c r="AB376" i="1"/>
  <c r="AB322" i="1"/>
  <c r="W456" i="1"/>
  <c r="W260" i="1"/>
  <c r="W253" i="1"/>
  <c r="AB241" i="1"/>
  <c r="AB440" i="1"/>
  <c r="W96" i="1"/>
  <c r="W184" i="1"/>
  <c r="AB180" i="1"/>
  <c r="AB203" i="1"/>
  <c r="W387" i="1"/>
  <c r="AB240" i="1"/>
  <c r="AB514" i="1"/>
  <c r="AB217" i="1"/>
  <c r="AB386" i="1"/>
  <c r="AB163" i="1"/>
  <c r="AB324" i="1"/>
  <c r="AB110" i="1"/>
  <c r="AB34" i="1"/>
  <c r="AB150" i="1"/>
  <c r="AB98" i="1"/>
  <c r="AB263" i="1"/>
  <c r="AB280" i="1"/>
  <c r="AB236" i="1"/>
  <c r="AB398" i="1"/>
  <c r="AB329" i="1"/>
  <c r="AB407" i="1"/>
  <c r="AB271" i="1"/>
  <c r="AB316" i="1"/>
  <c r="AB277" i="1"/>
  <c r="AB298" i="1"/>
  <c r="AB103" i="1"/>
  <c r="AB52" i="1"/>
  <c r="AB307" i="1"/>
  <c r="AB22" i="1"/>
  <c r="AB243" i="1"/>
  <c r="AB392" i="1"/>
  <c r="W100" i="1"/>
  <c r="W308" i="1"/>
  <c r="AB487" i="1"/>
  <c r="AB327" i="1"/>
  <c r="W518" i="1"/>
  <c r="W360" i="1"/>
  <c r="AB147" i="1"/>
  <c r="AB474" i="1"/>
  <c r="W74" i="1"/>
  <c r="AB70" i="1"/>
  <c r="AB196" i="1"/>
  <c r="AB233" i="1"/>
  <c r="AB178" i="1"/>
  <c r="AB154" i="1"/>
  <c r="AB113" i="1"/>
  <c r="AB237" i="1"/>
  <c r="AB31" i="1"/>
  <c r="AB232" i="1"/>
  <c r="AB40" i="1"/>
  <c r="AB480" i="1"/>
  <c r="AB219" i="1"/>
  <c r="AB489" i="1"/>
  <c r="AB446" i="1"/>
  <c r="AB229" i="1"/>
  <c r="AB468" i="1"/>
  <c r="AB129" i="1"/>
  <c r="AB251" i="1"/>
  <c r="AB257" i="1"/>
  <c r="AB343" i="1"/>
  <c r="AB117" i="1"/>
  <c r="AB262" i="1"/>
  <c r="AB459" i="1"/>
  <c r="AB144" i="1"/>
  <c r="AB496" i="1"/>
  <c r="W274" i="1"/>
  <c r="W240" i="1"/>
  <c r="AB509" i="1"/>
  <c r="AB378" i="1"/>
  <c r="W401" i="1"/>
  <c r="W277" i="1"/>
  <c r="AB222" i="1"/>
  <c r="AB502" i="1"/>
  <c r="W382" i="1"/>
  <c r="AB303" i="1"/>
  <c r="AB194" i="1"/>
  <c r="AB105" i="1"/>
  <c r="AB65" i="1"/>
  <c r="AB115" i="1"/>
  <c r="AB173" i="1"/>
  <c r="AB24" i="1"/>
  <c r="AB230" i="1"/>
  <c r="AB82" i="1"/>
  <c r="AB92" i="1"/>
  <c r="AB351" i="1"/>
  <c r="AB465" i="1"/>
  <c r="AB434" i="1"/>
  <c r="AB426" i="1"/>
  <c r="AB467" i="1"/>
  <c r="AB44" i="1"/>
  <c r="AB206" i="1"/>
  <c r="AB297" i="1"/>
  <c r="AB375" i="1"/>
  <c r="AB96" i="1"/>
  <c r="AB184" i="1"/>
  <c r="AB481" i="1"/>
  <c r="AB73" i="1"/>
  <c r="AB146" i="1"/>
  <c r="AB239" i="1"/>
  <c r="AB321" i="1"/>
  <c r="W194" i="1"/>
  <c r="W156" i="1"/>
  <c r="W104" i="1"/>
  <c r="W374" i="1"/>
  <c r="W414" i="1"/>
  <c r="W357" i="1"/>
  <c r="W114" i="1"/>
  <c r="W438" i="1"/>
  <c r="W59" i="1"/>
  <c r="W225" i="1"/>
  <c r="W355" i="1"/>
  <c r="W423" i="1"/>
  <c r="W507" i="1"/>
  <c r="W180" i="1"/>
  <c r="W416" i="1"/>
  <c r="W403" i="1"/>
  <c r="W305" i="1"/>
  <c r="W77" i="1"/>
  <c r="W58" i="1"/>
  <c r="W313" i="1"/>
  <c r="W53" i="1"/>
  <c r="V102" i="12"/>
  <c r="AA220" i="12"/>
  <c r="V305" i="12"/>
  <c r="AF333" i="12"/>
  <c r="V57" i="12"/>
  <c r="AF124" i="12"/>
  <c r="V342" i="12"/>
  <c r="AF385" i="12"/>
  <c r="V219" i="12"/>
  <c r="AF211" i="12"/>
  <c r="AA171" i="12"/>
  <c r="AF164" i="12"/>
  <c r="V101" i="12"/>
  <c r="V157" i="12"/>
  <c r="AF39" i="12"/>
  <c r="AF243" i="12"/>
  <c r="V238" i="12"/>
  <c r="AF159" i="12"/>
  <c r="AF324" i="12"/>
  <c r="AF92" i="12"/>
  <c r="V141" i="12"/>
  <c r="AF93" i="12"/>
  <c r="AA354" i="12"/>
  <c r="AF179" i="12"/>
  <c r="AF339" i="12"/>
  <c r="V180" i="12"/>
  <c r="V182" i="12"/>
  <c r="AA257" i="12"/>
  <c r="AF409" i="12"/>
  <c r="V150" i="12"/>
  <c r="AF162" i="12"/>
  <c r="AA165" i="12"/>
  <c r="AF387" i="12"/>
  <c r="V262" i="12"/>
  <c r="AF88" i="12"/>
  <c r="V309" i="12"/>
  <c r="AA97" i="12"/>
  <c r="V273" i="12"/>
  <c r="AF42" i="12"/>
  <c r="AA336" i="12"/>
  <c r="V48" i="12"/>
  <c r="AF113" i="12"/>
  <c r="AF336" i="12"/>
  <c r="AF50" i="12"/>
  <c r="V394" i="12"/>
  <c r="AF151" i="12"/>
  <c r="AA396" i="12"/>
  <c r="V35" i="12"/>
  <c r="V240" i="12"/>
  <c r="V382" i="12"/>
  <c r="AA351" i="12"/>
  <c r="AF122" i="12"/>
  <c r="V54" i="12"/>
  <c r="AA343" i="12"/>
  <c r="V119" i="12"/>
  <c r="V64" i="12"/>
  <c r="AA96" i="12"/>
  <c r="V33" i="12"/>
  <c r="AF35" i="12"/>
  <c r="AA61" i="12"/>
  <c r="AA313" i="12"/>
  <c r="AA225" i="12"/>
  <c r="AF231" i="12"/>
  <c r="V105" i="12"/>
  <c r="V46" i="12"/>
  <c r="AA288" i="12"/>
  <c r="V296" i="12"/>
  <c r="V403" i="12"/>
  <c r="V343" i="12"/>
  <c r="AF226" i="12"/>
  <c r="V142" i="12"/>
  <c r="AF31" i="12"/>
  <c r="V271" i="12"/>
  <c r="V90" i="12"/>
  <c r="AF238" i="12"/>
  <c r="AF249" i="12"/>
  <c r="AA43" i="12"/>
  <c r="AA45" i="12"/>
  <c r="AA242" i="12"/>
  <c r="V416" i="12"/>
  <c r="AA327" i="12"/>
  <c r="AF209" i="12"/>
  <c r="V299" i="12"/>
  <c r="AF167" i="12"/>
  <c r="AA259" i="12"/>
  <c r="AA149" i="12"/>
  <c r="AA388" i="12"/>
  <c r="V139" i="12"/>
  <c r="AA173" i="12"/>
  <c r="AA200" i="12"/>
  <c r="AA253" i="12"/>
  <c r="AA379" i="12"/>
  <c r="AF301" i="12"/>
  <c r="AF302" i="12"/>
  <c r="V405" i="12"/>
  <c r="AF292" i="12"/>
  <c r="AF68" i="12"/>
  <c r="AA338" i="12"/>
  <c r="V75" i="12"/>
  <c r="V20" i="12"/>
  <c r="AA123" i="12"/>
  <c r="V326" i="12"/>
  <c r="AF29" i="12"/>
  <c r="V415" i="12"/>
  <c r="AF230" i="12"/>
  <c r="AF223" i="12"/>
  <c r="V138" i="12"/>
  <c r="V163" i="12"/>
  <c r="V96" i="12"/>
  <c r="AA208" i="12"/>
  <c r="AF153" i="12"/>
  <c r="AA151" i="12"/>
  <c r="V390" i="12"/>
  <c r="V369" i="12"/>
  <c r="AF349" i="12"/>
  <c r="AA163" i="12"/>
  <c r="V49" i="12"/>
  <c r="V114" i="12"/>
  <c r="AA44" i="12"/>
  <c r="AF256" i="12"/>
  <c r="AF85" i="12"/>
  <c r="V284" i="12"/>
  <c r="V32" i="12"/>
  <c r="AA291" i="12"/>
  <c r="AF275" i="12"/>
  <c r="AF408" i="12"/>
  <c r="AA222" i="12"/>
  <c r="AF293" i="12"/>
  <c r="AF125" i="12"/>
  <c r="AA205" i="12"/>
  <c r="AA102" i="12"/>
  <c r="V220" i="12"/>
  <c r="AA305" i="12"/>
  <c r="AA211" i="12"/>
  <c r="AF57" i="12"/>
  <c r="V124" i="12"/>
  <c r="AA243" i="12"/>
  <c r="AA219" i="12"/>
  <c r="V211" i="12"/>
  <c r="AF171" i="12"/>
  <c r="AF407" i="12"/>
  <c r="AA39" i="12"/>
  <c r="AA47" i="12"/>
  <c r="AA324" i="12"/>
  <c r="V92" i="12"/>
  <c r="V59" i="12"/>
  <c r="AA179" i="12"/>
  <c r="V344" i="12"/>
  <c r="AF215" i="12"/>
  <c r="AF180" i="12"/>
  <c r="AF182" i="12"/>
  <c r="AF82" i="12"/>
  <c r="AF372" i="12"/>
  <c r="AF141" i="12"/>
  <c r="AF189" i="12"/>
  <c r="AA409" i="12"/>
  <c r="AF344" i="12"/>
  <c r="AA63" i="12"/>
  <c r="AF47" i="12"/>
  <c r="AF353" i="12"/>
  <c r="V318" i="12"/>
  <c r="V166" i="12"/>
  <c r="V88" i="12"/>
  <c r="V391" i="12"/>
  <c r="V360" i="12"/>
  <c r="AF212" i="12"/>
  <c r="V196" i="12"/>
  <c r="V160" i="12"/>
  <c r="AF107" i="12"/>
  <c r="V317" i="12"/>
  <c r="AF240" i="12"/>
  <c r="V408" i="12"/>
  <c r="AA114" i="12"/>
  <c r="V213" i="12"/>
  <c r="AA410" i="12"/>
  <c r="AF294" i="12"/>
  <c r="AF370" i="12"/>
  <c r="V122" i="12"/>
  <c r="AF119" i="12"/>
  <c r="V338" i="12"/>
  <c r="AA419" i="12"/>
  <c r="AA178" i="12"/>
  <c r="AF69" i="12"/>
  <c r="AF143" i="12"/>
  <c r="AA33" i="12"/>
  <c r="AF27" i="12"/>
  <c r="V81" i="12"/>
  <c r="V133" i="12"/>
  <c r="AA385" i="12"/>
  <c r="V303" i="12"/>
  <c r="V27" i="12"/>
  <c r="V411" i="12"/>
  <c r="V331" i="12"/>
  <c r="V61" i="12"/>
  <c r="V156" i="12"/>
  <c r="AA142" i="12"/>
  <c r="AA399" i="12"/>
  <c r="V60" i="12"/>
  <c r="AA207" i="12"/>
  <c r="AA282" i="12"/>
  <c r="AF377" i="12"/>
  <c r="V249" i="12"/>
  <c r="AF45" i="12"/>
  <c r="AA133" i="12"/>
  <c r="V383" i="12"/>
  <c r="V298" i="12"/>
  <c r="V47" i="12"/>
  <c r="AA158" i="12"/>
  <c r="AA359" i="12"/>
  <c r="V209" i="12"/>
  <c r="AA224" i="12"/>
  <c r="AF117" i="12"/>
  <c r="AA87" i="12"/>
  <c r="AF239" i="12"/>
  <c r="AF389" i="12"/>
  <c r="AF149" i="12"/>
  <c r="V194" i="12"/>
  <c r="AF200" i="12"/>
  <c r="AA189" i="12"/>
  <c r="V78" i="12"/>
  <c r="AA191" i="12"/>
  <c r="AA302" i="12"/>
  <c r="AF242" i="12"/>
  <c r="AF327" i="12"/>
  <c r="V292" i="12"/>
  <c r="AA317" i="12"/>
  <c r="AA119" i="12"/>
  <c r="AF76" i="12"/>
  <c r="V401" i="12"/>
  <c r="AF43" i="12"/>
  <c r="AA331" i="12"/>
  <c r="V123" i="12"/>
  <c r="AA337" i="12"/>
  <c r="AA29" i="12"/>
  <c r="AF415" i="12"/>
  <c r="AA71" i="12"/>
  <c r="AA364" i="12"/>
  <c r="AF381" i="12"/>
  <c r="V176" i="12"/>
  <c r="AF109" i="12"/>
  <c r="V151" i="12"/>
  <c r="AF390" i="12"/>
  <c r="AA155" i="12"/>
  <c r="AA125" i="12"/>
  <c r="AA49" i="12"/>
  <c r="AF114" i="12"/>
  <c r="AA52" i="12"/>
  <c r="AF369" i="12"/>
  <c r="AF65" i="12"/>
  <c r="AA386" i="12"/>
  <c r="AF205" i="12"/>
  <c r="AF220" i="12"/>
  <c r="AA150" i="12"/>
  <c r="V179" i="12"/>
  <c r="AF24" i="12"/>
  <c r="AA83" i="12"/>
  <c r="AF84" i="12"/>
  <c r="V167" i="12"/>
  <c r="AA129" i="12"/>
  <c r="AF283" i="12"/>
  <c r="AA387" i="12"/>
  <c r="AF276" i="12"/>
  <c r="AA99" i="12"/>
  <c r="AF355" i="12"/>
  <c r="V207" i="12"/>
  <c r="AF300" i="12"/>
  <c r="V257" i="12"/>
  <c r="V409" i="12"/>
  <c r="AF257" i="12"/>
  <c r="V266" i="12"/>
  <c r="AA344" i="12"/>
  <c r="V63" i="12"/>
  <c r="AF252" i="12"/>
  <c r="V359" i="12"/>
  <c r="AA318" i="12"/>
  <c r="AF166" i="12"/>
  <c r="AA166" i="12"/>
  <c r="V340" i="12"/>
  <c r="AF269" i="12"/>
  <c r="V306" i="12"/>
  <c r="V42" i="12"/>
  <c r="V323" i="12"/>
  <c r="V104" i="12"/>
  <c r="AF317" i="12"/>
  <c r="AA106" i="12"/>
  <c r="AA248" i="12"/>
  <c r="AF94" i="12"/>
  <c r="AF30" i="12"/>
  <c r="AF351" i="12"/>
  <c r="V143" i="12"/>
  <c r="V393" i="12"/>
  <c r="AA32" i="12"/>
  <c r="AA30" i="12"/>
  <c r="V22" i="12"/>
  <c r="AF338" i="12"/>
  <c r="V202" i="12"/>
  <c r="AA349" i="12"/>
  <c r="AA325" i="12"/>
  <c r="AA202" i="12"/>
  <c r="AF376" i="12"/>
  <c r="AA303" i="12"/>
  <c r="AA172" i="12"/>
  <c r="AA98" i="12"/>
  <c r="AA374" i="12"/>
  <c r="AF21" i="12"/>
  <c r="AA55" i="12"/>
  <c r="V44" i="12"/>
  <c r="AF201" i="12"/>
  <c r="V362" i="12"/>
  <c r="AF384" i="12"/>
  <c r="AA290" i="12"/>
  <c r="V188" i="12"/>
  <c r="V399" i="12"/>
  <c r="AA59" i="12"/>
  <c r="AA310" i="12"/>
  <c r="AA90" i="12"/>
  <c r="V377" i="12"/>
  <c r="V67" i="12"/>
  <c r="AA244" i="12"/>
  <c r="AF298" i="12"/>
  <c r="V87" i="12"/>
  <c r="V419" i="12"/>
  <c r="AF359" i="12"/>
  <c r="V152" i="12"/>
  <c r="AA157" i="12"/>
  <c r="AA249" i="12"/>
  <c r="AA297" i="12"/>
  <c r="AA383" i="12"/>
  <c r="AA67" i="12"/>
  <c r="V200" i="12"/>
  <c r="AA203" i="12"/>
  <c r="AF191" i="12"/>
  <c r="V302" i="12"/>
  <c r="AA245" i="12"/>
  <c r="AA284" i="12"/>
  <c r="AA76" i="12"/>
  <c r="AF401" i="12"/>
  <c r="V334" i="12"/>
  <c r="AF270" i="12"/>
  <c r="AF331" i="12"/>
  <c r="AF123" i="12"/>
  <c r="AA315" i="12"/>
  <c r="AA389" i="12"/>
  <c r="V29" i="12"/>
  <c r="AF71" i="12"/>
  <c r="AF364" i="12"/>
  <c r="V177" i="12"/>
  <c r="AA314" i="12"/>
  <c r="AF176" i="12"/>
  <c r="AA109" i="12"/>
  <c r="AA237" i="12"/>
  <c r="AF419" i="12"/>
  <c r="V365" i="12"/>
  <c r="AF155" i="12"/>
  <c r="V144" i="12"/>
  <c r="AF52" i="12"/>
  <c r="AA168" i="12"/>
  <c r="V65" i="12"/>
  <c r="AA384" i="12"/>
  <c r="AF73" i="12"/>
  <c r="V205" i="12"/>
  <c r="AF322" i="12"/>
  <c r="V24" i="12"/>
  <c r="V83" i="12"/>
  <c r="AF347" i="12"/>
  <c r="AF253" i="12"/>
  <c r="AF194" i="12"/>
  <c r="V129" i="12"/>
  <c r="AA283" i="12"/>
  <c r="V387" i="12"/>
  <c r="AF90" i="12"/>
  <c r="V189" i="12"/>
  <c r="V73" i="12"/>
  <c r="AF405" i="12"/>
  <c r="AF165" i="12"/>
  <c r="V252" i="12"/>
  <c r="AF342" i="12"/>
  <c r="V300" i="12"/>
  <c r="AA342" i="12"/>
  <c r="AA252" i="12"/>
  <c r="AA286" i="12"/>
  <c r="V242" i="12"/>
  <c r="AA147" i="12"/>
  <c r="AF286" i="12"/>
  <c r="AA118" i="12"/>
  <c r="AF63" i="12"/>
  <c r="AF193" i="12"/>
  <c r="AA271" i="12"/>
  <c r="V236" i="12"/>
  <c r="V190" i="12"/>
  <c r="V346" i="12"/>
  <c r="AF121" i="12"/>
  <c r="AF367" i="12"/>
  <c r="AA74" i="12"/>
  <c r="V246" i="12"/>
  <c r="AF323" i="12"/>
  <c r="AA316" i="12"/>
  <c r="AA330" i="12"/>
  <c r="V278" i="12"/>
  <c r="V94" i="12"/>
  <c r="AF132" i="12"/>
  <c r="V349" i="12"/>
  <c r="V30" i="12"/>
  <c r="V187" i="12"/>
  <c r="AF393" i="12"/>
  <c r="AF330" i="12"/>
  <c r="AF328" i="12"/>
  <c r="V370" i="12"/>
  <c r="AA350" i="12"/>
  <c r="AF386" i="12"/>
  <c r="V103" i="12"/>
  <c r="AA35" i="12"/>
  <c r="AF284" i="12"/>
  <c r="AA64" i="12"/>
  <c r="AF341" i="12"/>
  <c r="AF264" i="12"/>
  <c r="V226" i="12"/>
  <c r="AA66" i="12"/>
  <c r="AA230" i="12"/>
  <c r="AA81" i="12"/>
  <c r="AA51" i="12"/>
  <c r="AA292" i="12"/>
  <c r="AF362" i="12"/>
  <c r="AF87" i="12"/>
  <c r="AA411" i="12"/>
  <c r="AA373" i="12"/>
  <c r="AF188" i="12"/>
  <c r="AF399" i="12"/>
  <c r="V234" i="12"/>
  <c r="V161" i="12"/>
  <c r="AA141" i="12"/>
  <c r="V79" i="12"/>
  <c r="V244" i="12"/>
  <c r="AF62" i="12"/>
  <c r="AF313" i="12"/>
  <c r="AA91" i="12"/>
  <c r="V109" i="12"/>
  <c r="AA152" i="12"/>
  <c r="V354" i="12"/>
  <c r="AA377" i="12"/>
  <c r="AF67" i="12"/>
  <c r="AF203" i="12"/>
  <c r="AA362" i="12"/>
  <c r="AA27" i="12"/>
  <c r="AA361" i="12"/>
  <c r="V191" i="12"/>
  <c r="AF99" i="12"/>
  <c r="AF245" i="12"/>
  <c r="AA397" i="12"/>
  <c r="AF172" i="12"/>
  <c r="AF177" i="12"/>
  <c r="V76" i="12"/>
  <c r="AA334" i="12"/>
  <c r="V270" i="12"/>
  <c r="V255" i="12"/>
  <c r="V315" i="12"/>
  <c r="V389" i="12"/>
  <c r="AA62" i="12"/>
  <c r="V71" i="12"/>
  <c r="V364" i="12"/>
  <c r="AA140" i="12"/>
  <c r="AF20" i="12"/>
  <c r="AA401" i="12"/>
  <c r="V314" i="12"/>
  <c r="AA176" i="12"/>
  <c r="AF314" i="12"/>
  <c r="AF365" i="12"/>
  <c r="AF32" i="12"/>
  <c r="AF144" i="12"/>
  <c r="V337" i="12"/>
  <c r="V52" i="12"/>
  <c r="AA272" i="12"/>
  <c r="AA260" i="12"/>
  <c r="AF210" i="12"/>
  <c r="AF337" i="12"/>
  <c r="AF241" i="12"/>
  <c r="AA23" i="12"/>
  <c r="V70" i="12"/>
  <c r="AF183" i="12"/>
  <c r="AA274" i="12"/>
  <c r="AF86" i="12"/>
  <c r="V267" i="12"/>
  <c r="AA182" i="12"/>
  <c r="AA322" i="12"/>
  <c r="AA24" i="12"/>
  <c r="AF83" i="12"/>
  <c r="V355" i="12"/>
  <c r="AF129" i="12"/>
  <c r="V283" i="12"/>
  <c r="AA392" i="12"/>
  <c r="AA339" i="12"/>
  <c r="AA92" i="12"/>
  <c r="AF374" i="12"/>
  <c r="AA300" i="12"/>
  <c r="AA184" i="12"/>
  <c r="AA38" i="12"/>
  <c r="AA37" i="12"/>
  <c r="V407" i="12"/>
  <c r="V357" i="12"/>
  <c r="V147" i="12"/>
  <c r="AA355" i="12"/>
  <c r="AA193" i="12"/>
  <c r="AA154" i="12"/>
  <c r="AA112" i="12"/>
  <c r="AA247" i="12"/>
  <c r="AA145" i="12"/>
  <c r="AA320" i="12"/>
  <c r="V310" i="12"/>
  <c r="AF224" i="12"/>
  <c r="AA124" i="12"/>
  <c r="AF236" i="12"/>
  <c r="AF190" i="12"/>
  <c r="AA134" i="12"/>
  <c r="AA269" i="12"/>
  <c r="AF352" i="12"/>
  <c r="V121" i="12"/>
  <c r="V212" i="12"/>
  <c r="AF340" i="12"/>
  <c r="AF74" i="12"/>
  <c r="V195" i="12"/>
  <c r="AA89" i="12"/>
  <c r="V72" i="12"/>
  <c r="AF404" i="12"/>
  <c r="AA144" i="12"/>
  <c r="AA294" i="12"/>
  <c r="AA370" i="12"/>
  <c r="AF64" i="12"/>
  <c r="V232" i="12"/>
  <c r="V294" i="12"/>
  <c r="V328" i="12"/>
  <c r="V384" i="12"/>
  <c r="AA174" i="12"/>
  <c r="AA341" i="12"/>
  <c r="V85" i="12"/>
  <c r="V272" i="12"/>
  <c r="AF325" i="12"/>
  <c r="V51" i="12"/>
  <c r="V43" i="12"/>
  <c r="AA177" i="12"/>
  <c r="AA239" i="12"/>
  <c r="AA381" i="12"/>
  <c r="AF46" i="12"/>
  <c r="V395" i="12"/>
  <c r="V146" i="12"/>
  <c r="V112" i="12"/>
  <c r="V374" i="12"/>
  <c r="AF288" i="12"/>
  <c r="AF373" i="12"/>
  <c r="V347" i="12"/>
  <c r="V175" i="12"/>
  <c r="V165" i="12"/>
  <c r="AF60" i="12"/>
  <c r="V38" i="12"/>
  <c r="AF59" i="12"/>
  <c r="AF299" i="12"/>
  <c r="AF79" i="12"/>
  <c r="AF244" i="12"/>
  <c r="V313" i="12"/>
  <c r="V91" i="12"/>
  <c r="AF157" i="12"/>
  <c r="AF152" i="12"/>
  <c r="AA279" i="12"/>
  <c r="AA395" i="12"/>
  <c r="AF98" i="12"/>
  <c r="AA393" i="12"/>
  <c r="AF118" i="12"/>
  <c r="AF105" i="12"/>
  <c r="AA345" i="12"/>
  <c r="V203" i="12"/>
  <c r="V159" i="12"/>
  <c r="AF290" i="12"/>
  <c r="AF361" i="12"/>
  <c r="AA215" i="12"/>
  <c r="V40" i="12"/>
  <c r="V99" i="12"/>
  <c r="AF397" i="12"/>
  <c r="V172" i="12"/>
  <c r="V376" i="12"/>
  <c r="AA54" i="12"/>
  <c r="AA335" i="12"/>
  <c r="AF334" i="12"/>
  <c r="AF255" i="12"/>
  <c r="AF315" i="12"/>
  <c r="V62" i="12"/>
  <c r="AA287" i="12"/>
  <c r="AF140" i="12"/>
  <c r="AA127" i="12"/>
  <c r="AA270" i="12"/>
  <c r="AA319" i="12"/>
  <c r="AA400" i="12"/>
  <c r="AF411" i="12"/>
  <c r="AA187" i="12"/>
  <c r="V325" i="12"/>
  <c r="AA358" i="12"/>
  <c r="AF285" i="12"/>
  <c r="V322" i="12"/>
  <c r="AF110" i="12"/>
  <c r="AA217" i="12"/>
  <c r="V93" i="12"/>
  <c r="V36" i="12"/>
  <c r="AF207" i="12"/>
  <c r="V392" i="12"/>
  <c r="V363" i="12"/>
  <c r="V224" i="12"/>
  <c r="AA131" i="12"/>
  <c r="AA188" i="12"/>
  <c r="V385" i="12"/>
  <c r="AA84" i="12"/>
  <c r="AA280" i="12"/>
  <c r="AF161" i="12"/>
  <c r="V276" i="12"/>
  <c r="AF297" i="12"/>
  <c r="AF357" i="12"/>
  <c r="AF147" i="12"/>
  <c r="AA162" i="12"/>
  <c r="V247" i="12"/>
  <c r="V145" i="12"/>
  <c r="V320" i="12"/>
  <c r="AA236" i="12"/>
  <c r="AA34" i="12"/>
  <c r="V413" i="12"/>
  <c r="AA309" i="12"/>
  <c r="AF309" i="12"/>
  <c r="AA273" i="12"/>
  <c r="AF360" i="12"/>
  <c r="AF48" i="12"/>
  <c r="AF273" i="12"/>
  <c r="AF391" i="12"/>
  <c r="AA126" i="12"/>
  <c r="V396" i="12"/>
  <c r="V417" i="12"/>
  <c r="V155" i="12"/>
  <c r="V330" i="12"/>
  <c r="V351" i="12"/>
  <c r="AA22" i="12"/>
  <c r="AA275" i="12"/>
  <c r="AA382" i="12"/>
  <c r="AA210" i="12"/>
  <c r="V264" i="12"/>
  <c r="AA130" i="12"/>
  <c r="AF403" i="12"/>
  <c r="V378" i="12"/>
  <c r="V23" i="12"/>
  <c r="AF208" i="12"/>
  <c r="V304" i="12"/>
  <c r="V386" i="12"/>
  <c r="V356" i="12"/>
  <c r="AF303" i="12"/>
  <c r="V287" i="12"/>
  <c r="V21" i="12"/>
  <c r="AF202" i="12"/>
  <c r="AA276" i="12"/>
  <c r="V66" i="12"/>
  <c r="AA21" i="12"/>
  <c r="V366" i="12"/>
  <c r="AA78" i="12"/>
  <c r="V373" i="12"/>
  <c r="AA347" i="12"/>
  <c r="AF175" i="12"/>
  <c r="V406" i="12"/>
  <c r="AA79" i="12"/>
  <c r="V327" i="12"/>
  <c r="AF156" i="12"/>
  <c r="AF91" i="12"/>
  <c r="AA403" i="12"/>
  <c r="AA375" i="12"/>
  <c r="AF279" i="12"/>
  <c r="AF395" i="12"/>
  <c r="V353" i="12"/>
  <c r="V98" i="12"/>
  <c r="V118" i="12"/>
  <c r="AA105" i="12"/>
  <c r="AF345" i="12"/>
  <c r="AF266" i="12"/>
  <c r="AA298" i="12"/>
  <c r="V290" i="12"/>
  <c r="AF354" i="12"/>
  <c r="AA299" i="12"/>
  <c r="AA46" i="12"/>
  <c r="AA198" i="12"/>
  <c r="V397" i="12"/>
  <c r="AA143" i="12"/>
  <c r="AF54" i="12"/>
  <c r="AF335" i="12"/>
  <c r="AA117" i="12"/>
  <c r="AA255" i="12"/>
  <c r="AA197" i="12"/>
  <c r="AF287" i="12"/>
  <c r="V140" i="12"/>
  <c r="AF237" i="12"/>
  <c r="AA376" i="12"/>
  <c r="V400" i="12"/>
  <c r="AF178" i="12"/>
  <c r="AF187" i="12"/>
  <c r="AA69" i="12"/>
  <c r="AF358" i="12"/>
  <c r="AF168" i="12"/>
  <c r="AA206" i="12"/>
  <c r="AF103" i="12"/>
  <c r="AF250" i="12"/>
  <c r="V410" i="12"/>
  <c r="AA70" i="12"/>
  <c r="V261" i="12"/>
  <c r="V193" i="12"/>
  <c r="V285" i="12"/>
  <c r="AA357" i="12"/>
  <c r="AA110" i="12"/>
  <c r="AA60" i="12"/>
  <c r="AF217" i="12"/>
  <c r="AA93" i="12"/>
  <c r="AF36" i="12"/>
  <c r="AA266" i="12"/>
  <c r="AF392" i="12"/>
  <c r="AA164" i="12"/>
  <c r="V372" i="12"/>
  <c r="AF271" i="12"/>
  <c r="V361" i="12"/>
  <c r="AA262" i="12"/>
  <c r="AF40" i="12"/>
  <c r="AF101" i="12"/>
  <c r="V131" i="12"/>
  <c r="AA353" i="12"/>
  <c r="AF282" i="12"/>
  <c r="V277" i="12"/>
  <c r="V84" i="12"/>
  <c r="AF280" i="12"/>
  <c r="AA161" i="12"/>
  <c r="AF154" i="12"/>
  <c r="AA73" i="12"/>
  <c r="AA333" i="12"/>
  <c r="V324" i="12"/>
  <c r="AA372" i="12"/>
  <c r="AA209" i="12"/>
  <c r="AF247" i="12"/>
  <c r="AF145" i="12"/>
  <c r="AF320" i="12"/>
  <c r="V295" i="12"/>
  <c r="V228" i="12"/>
  <c r="AF346" i="12"/>
  <c r="V269" i="12"/>
  <c r="AA212" i="12"/>
  <c r="AA246" i="12"/>
  <c r="AF307" i="12"/>
  <c r="AA340" i="12"/>
  <c r="AA113" i="12"/>
  <c r="AF186" i="12"/>
  <c r="AF213" i="12"/>
  <c r="AF311" i="12"/>
  <c r="AA181" i="12"/>
  <c r="AF410" i="12"/>
  <c r="V136" i="12"/>
  <c r="AA328" i="12"/>
  <c r="AF378" i="12"/>
  <c r="AA390" i="12"/>
  <c r="AA213" i="12"/>
  <c r="AA240" i="12"/>
  <c r="V69" i="12"/>
  <c r="AA356" i="12"/>
  <c r="AA234" i="12"/>
  <c r="AF146" i="12"/>
  <c r="AF350" i="12"/>
  <c r="AA65" i="12"/>
  <c r="AA146" i="12"/>
  <c r="AA201" i="12"/>
  <c r="V381" i="12"/>
  <c r="AF296" i="12"/>
  <c r="V350" i="12"/>
  <c r="V201" i="12"/>
  <c r="AF112" i="12"/>
  <c r="V149" i="12"/>
  <c r="V239" i="12"/>
  <c r="AA139" i="12"/>
  <c r="AF173" i="12"/>
  <c r="V388" i="12"/>
  <c r="V184" i="12"/>
  <c r="V37" i="12"/>
  <c r="AA175" i="12"/>
  <c r="V31" i="12"/>
  <c r="AA363" i="12"/>
  <c r="AF295" i="12"/>
  <c r="AF318" i="12"/>
  <c r="V170" i="12"/>
  <c r="AA156" i="12"/>
  <c r="AA366" i="12"/>
  <c r="AF225" i="12"/>
  <c r="V375" i="12"/>
  <c r="AF388" i="12"/>
  <c r="V279" i="12"/>
  <c r="AA40" i="12"/>
  <c r="V286" i="12"/>
  <c r="AA296" i="12"/>
  <c r="AA231" i="12"/>
  <c r="V345" i="12"/>
  <c r="V215" i="12"/>
  <c r="V158" i="12"/>
  <c r="AA406" i="12"/>
  <c r="AF400" i="12"/>
  <c r="V301" i="12"/>
  <c r="V198" i="12"/>
  <c r="AA138" i="12"/>
  <c r="V68" i="12"/>
  <c r="V335" i="12"/>
  <c r="AF75" i="12"/>
  <c r="V319" i="12"/>
  <c r="V117" i="12"/>
  <c r="AF127" i="12"/>
  <c r="V197" i="12"/>
  <c r="AA326" i="12"/>
  <c r="AA258" i="12"/>
  <c r="V223" i="12"/>
  <c r="V237" i="12"/>
  <c r="V245" i="12"/>
  <c r="V379" i="12"/>
  <c r="AA170" i="12"/>
  <c r="V153" i="12"/>
  <c r="V402" i="12"/>
  <c r="AF33" i="12"/>
  <c r="V137" i="12"/>
  <c r="V358" i="12"/>
  <c r="V168" i="12"/>
  <c r="V206" i="12"/>
  <c r="AA192" i="12"/>
  <c r="V250" i="12"/>
  <c r="AF174" i="12"/>
  <c r="AF363" i="12"/>
  <c r="AA285" i="12"/>
  <c r="AF102" i="12"/>
  <c r="AF38" i="12"/>
  <c r="V110" i="12"/>
  <c r="AF305" i="12"/>
  <c r="V217" i="12"/>
  <c r="AA57" i="12"/>
  <c r="AA36" i="12"/>
  <c r="AA82" i="12"/>
  <c r="AF142" i="12"/>
  <c r="AA159" i="12"/>
  <c r="AF219" i="12"/>
  <c r="V171" i="12"/>
  <c r="V164" i="12"/>
  <c r="V154" i="12"/>
  <c r="V39" i="12"/>
  <c r="V243" i="12"/>
  <c r="AF78" i="12"/>
  <c r="AA101" i="12"/>
  <c r="AF131" i="12"/>
  <c r="V282" i="12"/>
  <c r="AA277" i="12"/>
  <c r="V339" i="12"/>
  <c r="V280" i="12"/>
  <c r="AA238" i="12"/>
  <c r="AA180" i="12"/>
  <c r="V333" i="12"/>
  <c r="AF150" i="12"/>
  <c r="V162" i="12"/>
  <c r="V82" i="12"/>
  <c r="AA329" i="12"/>
  <c r="AF262" i="12"/>
  <c r="V134" i="12"/>
  <c r="V367" i="12"/>
  <c r="V235" i="12"/>
  <c r="V308" i="12"/>
  <c r="AA100" i="12"/>
  <c r="AF306" i="12"/>
  <c r="V74" i="12"/>
  <c r="AF204" i="12"/>
  <c r="AF394" i="12"/>
  <c r="V25" i="12"/>
  <c r="AA323" i="12"/>
  <c r="AF260" i="12"/>
  <c r="AF106" i="12"/>
  <c r="V274" i="12"/>
  <c r="AF23" i="12"/>
  <c r="AA136" i="12"/>
  <c r="AA365" i="12"/>
  <c r="V336" i="12"/>
  <c r="AA250" i="12"/>
  <c r="AF55" i="12"/>
  <c r="V55" i="12"/>
  <c r="V256" i="12"/>
  <c r="AA264" i="12"/>
  <c r="AF304" i="12"/>
  <c r="AA402" i="12"/>
  <c r="V341" i="12"/>
  <c r="AF139" i="12"/>
  <c r="AF61" i="12"/>
  <c r="V329" i="12"/>
  <c r="AF66" i="12"/>
  <c r="AF416" i="12"/>
  <c r="AA226" i="12"/>
  <c r="AF356" i="12"/>
  <c r="AF51" i="12"/>
  <c r="AF44" i="12"/>
  <c r="AF81" i="12"/>
  <c r="AF184" i="12"/>
  <c r="AF37" i="12"/>
  <c r="AA31" i="12"/>
  <c r="AA295" i="12"/>
  <c r="AF234" i="12"/>
  <c r="AF310" i="12"/>
  <c r="AF277" i="12"/>
  <c r="AF133" i="12"/>
  <c r="AF158" i="12"/>
  <c r="V45" i="12"/>
  <c r="AA405" i="12"/>
  <c r="AA416" i="12"/>
  <c r="AF366" i="12"/>
  <c r="V225" i="12"/>
  <c r="V297" i="12"/>
  <c r="AF383" i="12"/>
  <c r="AF375" i="12"/>
  <c r="AA167" i="12"/>
  <c r="AF406" i="12"/>
  <c r="V253" i="12"/>
  <c r="V178" i="12"/>
  <c r="V231" i="12"/>
  <c r="AA407" i="12"/>
  <c r="AA194" i="12"/>
  <c r="V288" i="12"/>
  <c r="V173" i="12"/>
  <c r="AF329" i="12"/>
  <c r="V127" i="12"/>
  <c r="AA301" i="12"/>
  <c r="AF198" i="12"/>
  <c r="AA415" i="12"/>
  <c r="AF138" i="12"/>
  <c r="AA68" i="12"/>
  <c r="AA75" i="12"/>
  <c r="AA20" i="12"/>
  <c r="AF197" i="12"/>
  <c r="V259" i="12"/>
  <c r="AF326" i="12"/>
  <c r="AF319" i="12"/>
  <c r="V258" i="12"/>
  <c r="V230" i="12"/>
  <c r="AA223" i="12"/>
  <c r="AF258" i="12"/>
  <c r="AF379" i="12"/>
  <c r="AF170" i="12"/>
  <c r="AF96" i="12"/>
  <c r="V208" i="12"/>
  <c r="AA153" i="12"/>
  <c r="AF259" i="12"/>
  <c r="AF402" i="12"/>
  <c r="AA304" i="12"/>
  <c r="AF137" i="12"/>
  <c r="AA369" i="12"/>
  <c r="AF163" i="12"/>
  <c r="AF49" i="12"/>
  <c r="V192" i="12"/>
  <c r="AF343" i="12"/>
  <c r="AA256" i="12"/>
  <c r="AA85" i="12"/>
  <c r="V174" i="12"/>
  <c r="AA137" i="12"/>
  <c r="V291" i="12"/>
  <c r="AF130" i="12"/>
  <c r="V130" i="12"/>
  <c r="V183" i="12"/>
  <c r="AF222" i="12"/>
  <c r="V86" i="12"/>
  <c r="V293" i="12"/>
  <c r="V199" i="12"/>
  <c r="V50" i="12"/>
  <c r="AF120" i="12"/>
  <c r="V115" i="12"/>
  <c r="AA26" i="12"/>
  <c r="V316" i="12"/>
  <c r="AA116" i="12"/>
  <c r="AF216" i="12"/>
  <c r="V58" i="12"/>
  <c r="AA289" i="12"/>
  <c r="V263" i="12"/>
  <c r="AA104" i="12"/>
  <c r="AA394" i="12"/>
  <c r="AA312" i="12"/>
  <c r="AF227" i="12"/>
  <c r="AA346" i="12"/>
  <c r="V348" i="12"/>
  <c r="AF134" i="12"/>
  <c r="AA190" i="12"/>
  <c r="AF148" i="12"/>
  <c r="AF268" i="12"/>
  <c r="AF28" i="12"/>
  <c r="AA183" i="12"/>
  <c r="AF261" i="12"/>
  <c r="V222" i="12"/>
  <c r="AA311" i="12"/>
  <c r="AF232" i="12"/>
  <c r="V404" i="12"/>
  <c r="AA120" i="12"/>
  <c r="AF89" i="12"/>
  <c r="AF382" i="12"/>
  <c r="AF199" i="12"/>
  <c r="V169" i="12"/>
  <c r="AA86" i="12"/>
  <c r="V53" i="12"/>
  <c r="V26" i="12"/>
  <c r="V106" i="12"/>
  <c r="AF316" i="12"/>
  <c r="AA72" i="12"/>
  <c r="V116" i="12"/>
  <c r="AA128" i="12"/>
  <c r="V233" i="12"/>
  <c r="V289" i="12"/>
  <c r="AF263" i="12"/>
  <c r="AF104" i="12"/>
  <c r="AA265" i="12"/>
  <c r="AF312" i="12"/>
  <c r="AF97" i="12"/>
  <c r="AA227" i="12"/>
  <c r="AF418" i="12"/>
  <c r="AA88" i="12"/>
  <c r="V148" i="12"/>
  <c r="V268" i="12"/>
  <c r="AA360" i="12"/>
  <c r="V97" i="12"/>
  <c r="V34" i="12"/>
  <c r="AA228" i="12"/>
  <c r="AF368" i="12"/>
  <c r="V210" i="12"/>
  <c r="AA261" i="12"/>
  <c r="AF26" i="12"/>
  <c r="V311" i="12"/>
  <c r="AA404" i="12"/>
  <c r="V120" i="12"/>
  <c r="V89" i="12"/>
  <c r="AF136" i="12"/>
  <c r="AA278" i="12"/>
  <c r="AA169" i="12"/>
  <c r="AF53" i="12"/>
  <c r="AF56" i="12"/>
  <c r="V204" i="12"/>
  <c r="V113" i="12"/>
  <c r="AF116" i="12"/>
  <c r="AF195" i="12"/>
  <c r="AF128" i="12"/>
  <c r="AA233" i="12"/>
  <c r="AF289" i="12"/>
  <c r="AF308" i="12"/>
  <c r="AF34" i="12"/>
  <c r="AF265" i="12"/>
  <c r="V312" i="12"/>
  <c r="AA281" i="12"/>
  <c r="AA28" i="12"/>
  <c r="AF380" i="12"/>
  <c r="AA229" i="12"/>
  <c r="AA77" i="12"/>
  <c r="V260" i="12"/>
  <c r="AA378" i="12"/>
  <c r="AA408" i="12"/>
  <c r="AF181" i="12"/>
  <c r="AA267" i="12"/>
  <c r="V125" i="12"/>
  <c r="AF218" i="12"/>
  <c r="AF278" i="12"/>
  <c r="AF169" i="12"/>
  <c r="AA232" i="12"/>
  <c r="AA56" i="12"/>
  <c r="V111" i="12"/>
  <c r="AF25" i="12"/>
  <c r="AA204" i="12"/>
  <c r="AF126" i="12"/>
  <c r="V371" i="12"/>
  <c r="AA107" i="12"/>
  <c r="AA195" i="12"/>
  <c r="V128" i="12"/>
  <c r="AF233" i="12"/>
  <c r="AA80" i="12"/>
  <c r="AA308" i="12"/>
  <c r="V265" i="12"/>
  <c r="V227" i="12"/>
  <c r="V95" i="12"/>
  <c r="AF281" i="12"/>
  <c r="V418" i="12"/>
  <c r="AA268" i="12"/>
  <c r="AF229" i="12"/>
  <c r="AA380" i="12"/>
  <c r="AA367" i="12"/>
  <c r="AF135" i="12"/>
  <c r="AF272" i="12"/>
  <c r="AF291" i="12"/>
  <c r="V275" i="12"/>
  <c r="V181" i="12"/>
  <c r="AF267" i="12"/>
  <c r="AA94" i="12"/>
  <c r="AA398" i="12"/>
  <c r="V218" i="12"/>
  <c r="V56" i="12"/>
  <c r="AA111" i="12"/>
  <c r="AF72" i="12"/>
  <c r="AA25" i="12"/>
  <c r="AA186" i="12"/>
  <c r="AA160" i="12"/>
  <c r="AA371" i="12"/>
  <c r="V107" i="12"/>
  <c r="AA332" i="12"/>
  <c r="AA307" i="12"/>
  <c r="V80" i="12"/>
  <c r="AA95" i="12"/>
  <c r="V281" i="12"/>
  <c r="AA368" i="12"/>
  <c r="AF77" i="12"/>
  <c r="AA418" i="12"/>
  <c r="AA121" i="12"/>
  <c r="V135" i="12"/>
  <c r="V321" i="12"/>
  <c r="AF192" i="12"/>
  <c r="AA241" i="12"/>
  <c r="AF254" i="12"/>
  <c r="V132" i="12"/>
  <c r="V398" i="12"/>
  <c r="AF41" i="12"/>
  <c r="AA218" i="12"/>
  <c r="AF22" i="12"/>
  <c r="AA251" i="12"/>
  <c r="AF246" i="12"/>
  <c r="AF111" i="12"/>
  <c r="AF417" i="12"/>
  <c r="V248" i="12"/>
  <c r="V186" i="12"/>
  <c r="AA108" i="12"/>
  <c r="AF371" i="12"/>
  <c r="AA196" i="12"/>
  <c r="AF332" i="12"/>
  <c r="V307" i="12"/>
  <c r="AF80" i="12"/>
  <c r="V229" i="12"/>
  <c r="AF412" i="12"/>
  <c r="AF95" i="12"/>
  <c r="AA414" i="12"/>
  <c r="AA148" i="12"/>
  <c r="V77" i="12"/>
  <c r="AA321" i="12"/>
  <c r="AA42" i="12"/>
  <c r="AA103" i="12"/>
  <c r="V241" i="12"/>
  <c r="AA254" i="12"/>
  <c r="AF274" i="12"/>
  <c r="AA132" i="12"/>
  <c r="AF398" i="12"/>
  <c r="AF248" i="12"/>
  <c r="AA122" i="12"/>
  <c r="AF251" i="12"/>
  <c r="AF115" i="12"/>
  <c r="AA417" i="12"/>
  <c r="AF214" i="12"/>
  <c r="AA41" i="12"/>
  <c r="V108" i="12"/>
  <c r="AA53" i="12"/>
  <c r="AF228" i="12"/>
  <c r="AF196" i="12"/>
  <c r="V332" i="12"/>
  <c r="AA216" i="12"/>
  <c r="AA58" i="12"/>
  <c r="AF100" i="12"/>
  <c r="AA412" i="12"/>
  <c r="AA235" i="12"/>
  <c r="AA48" i="12"/>
  <c r="AA352" i="12"/>
  <c r="V414" i="12"/>
  <c r="AA135" i="12"/>
  <c r="AF413" i="12"/>
  <c r="AA413" i="12"/>
  <c r="AF206" i="12"/>
  <c r="AF70" i="12"/>
  <c r="AF396" i="12"/>
  <c r="V254" i="12"/>
  <c r="AA293" i="12"/>
  <c r="AF160" i="12"/>
  <c r="AA214" i="12"/>
  <c r="AA199" i="12"/>
  <c r="AA50" i="12"/>
  <c r="V251" i="12"/>
  <c r="AA115" i="12"/>
  <c r="V126" i="12"/>
  <c r="V214" i="12"/>
  <c r="V41" i="12"/>
  <c r="AF108" i="12"/>
  <c r="AF321" i="12"/>
  <c r="V380" i="12"/>
  <c r="V216" i="12"/>
  <c r="AF58" i="12"/>
  <c r="V412" i="12"/>
  <c r="AA263" i="12"/>
  <c r="AF235" i="12"/>
  <c r="V352" i="12"/>
  <c r="AF414" i="12"/>
  <c r="AF348" i="12"/>
  <c r="AA391" i="12"/>
  <c r="AA348" i="12"/>
  <c r="V100" i="12"/>
  <c r="V28" i="12"/>
  <c r="AA306" i="12"/>
  <c r="V368" i="12"/>
  <c r="AE101" i="12"/>
  <c r="AE184" i="12"/>
  <c r="Z37" i="12"/>
  <c r="Z141" i="12"/>
  <c r="Z231" i="12"/>
  <c r="Z83" i="12"/>
  <c r="AE299" i="12"/>
  <c r="AE91" i="12"/>
  <c r="AE84" i="12"/>
  <c r="U141" i="12"/>
  <c r="AE361" i="12"/>
  <c r="Z405" i="12"/>
  <c r="Z142" i="12"/>
  <c r="Z78" i="12"/>
  <c r="AE161" i="12"/>
  <c r="U159" i="12"/>
  <c r="U46" i="12"/>
  <c r="Z373" i="12"/>
  <c r="Z150" i="12"/>
  <c r="AE36" i="12"/>
  <c r="U205" i="12"/>
  <c r="U282" i="12"/>
  <c r="U373" i="12"/>
  <c r="Z406" i="12"/>
  <c r="U63" i="12"/>
  <c r="Z383" i="12"/>
  <c r="AE385" i="12"/>
  <c r="AE409" i="12"/>
  <c r="AE189" i="12"/>
  <c r="AE285" i="12"/>
  <c r="AE318" i="12"/>
  <c r="Z371" i="12"/>
  <c r="AE190" i="12"/>
  <c r="U413" i="12"/>
  <c r="AE268" i="12"/>
  <c r="AE308" i="12"/>
  <c r="AE26" i="12"/>
  <c r="Z148" i="12"/>
  <c r="AE212" i="12"/>
  <c r="AE74" i="12"/>
  <c r="U309" i="12"/>
  <c r="U269" i="12"/>
  <c r="AE417" i="12"/>
  <c r="U274" i="12"/>
  <c r="Z204" i="12"/>
  <c r="Z25" i="12"/>
  <c r="AE291" i="12"/>
  <c r="U404" i="12"/>
  <c r="AE132" i="12"/>
  <c r="U183" i="12"/>
  <c r="U311" i="12"/>
  <c r="U137" i="12"/>
  <c r="U400" i="12"/>
  <c r="AE350" i="12"/>
  <c r="AE375" i="12"/>
  <c r="U386" i="12"/>
  <c r="Z114" i="12"/>
  <c r="U319" i="12"/>
  <c r="Z343" i="12"/>
  <c r="AE303" i="12"/>
  <c r="U283" i="12"/>
  <c r="U296" i="12"/>
  <c r="U237" i="12"/>
  <c r="U93" i="12"/>
  <c r="U224" i="12"/>
  <c r="Z393" i="12"/>
  <c r="Z176" i="12"/>
  <c r="U87" i="12"/>
  <c r="U353" i="12"/>
  <c r="U363" i="12"/>
  <c r="U310" i="12"/>
  <c r="AE179" i="12"/>
  <c r="Z266" i="12"/>
  <c r="Z55" i="12"/>
  <c r="AE147" i="12"/>
  <c r="U79" i="12"/>
  <c r="Z381" i="12"/>
  <c r="U354" i="12"/>
  <c r="Z359" i="12"/>
  <c r="U384" i="12"/>
  <c r="Z276" i="12"/>
  <c r="Z388" i="12"/>
  <c r="Z374" i="12"/>
  <c r="AE403" i="12"/>
  <c r="U313" i="12"/>
  <c r="AE207" i="12"/>
  <c r="Z271" i="12"/>
  <c r="AE66" i="12"/>
  <c r="U290" i="12"/>
  <c r="AE69" i="12"/>
  <c r="AE238" i="12"/>
  <c r="Z156" i="12"/>
  <c r="AE79" i="12"/>
  <c r="U333" i="12"/>
  <c r="AE379" i="12"/>
  <c r="Z173" i="12"/>
  <c r="Z178" i="12"/>
  <c r="AE103" i="12"/>
  <c r="U275" i="12"/>
  <c r="Z20" i="12"/>
  <c r="U351" i="12"/>
  <c r="AE397" i="12"/>
  <c r="U260" i="12"/>
  <c r="AE250" i="12"/>
  <c r="AE328" i="12"/>
  <c r="AE376" i="12"/>
  <c r="Z326" i="12"/>
  <c r="U334" i="12"/>
  <c r="U168" i="12"/>
  <c r="AE386" i="12"/>
  <c r="U43" i="12"/>
  <c r="Z223" i="12"/>
  <c r="AE378" i="12"/>
  <c r="Z67" i="12"/>
  <c r="AE255" i="12"/>
  <c r="U225" i="12"/>
  <c r="Z401" i="12"/>
  <c r="Z86" i="12"/>
  <c r="U267" i="12"/>
  <c r="Z174" i="12"/>
  <c r="AE337" i="12"/>
  <c r="Z213" i="12"/>
  <c r="AE206" i="12"/>
  <c r="Z291" i="12"/>
  <c r="AE126" i="12"/>
  <c r="Z311" i="12"/>
  <c r="U175" i="12"/>
  <c r="U37" i="12"/>
  <c r="U407" i="12"/>
  <c r="U231" i="12"/>
  <c r="Z179" i="12"/>
  <c r="AE83" i="12"/>
  <c r="Z299" i="12"/>
  <c r="U105" i="12"/>
  <c r="U91" i="12"/>
  <c r="U342" i="12"/>
  <c r="AE280" i="12"/>
  <c r="U44" i="12"/>
  <c r="U149" i="12"/>
  <c r="Z171" i="12"/>
  <c r="U405" i="12"/>
  <c r="U324" i="12"/>
  <c r="U73" i="12"/>
  <c r="U78" i="12"/>
  <c r="Z300" i="12"/>
  <c r="U252" i="12"/>
  <c r="Z249" i="12"/>
  <c r="AE47" i="12"/>
  <c r="AE159" i="12"/>
  <c r="AE46" i="12"/>
  <c r="Z161" i="12"/>
  <c r="AE300" i="12"/>
  <c r="U145" i="12"/>
  <c r="Z320" i="12"/>
  <c r="Z385" i="12"/>
  <c r="Z347" i="12"/>
  <c r="Z24" i="12"/>
  <c r="U285" i="12"/>
  <c r="Z318" i="12"/>
  <c r="Z380" i="12"/>
  <c r="Z227" i="12"/>
  <c r="AE346" i="12"/>
  <c r="U321" i="12"/>
  <c r="Z116" i="12"/>
  <c r="AE269" i="12"/>
  <c r="Z312" i="12"/>
  <c r="U306" i="12"/>
  <c r="AE273" i="12"/>
  <c r="U88" i="12"/>
  <c r="Z417" i="12"/>
  <c r="U391" i="12"/>
  <c r="U25" i="12"/>
  <c r="Z316" i="12"/>
  <c r="Z115" i="12"/>
  <c r="AE75" i="12"/>
  <c r="U394" i="12"/>
  <c r="AE404" i="12"/>
  <c r="U261" i="12"/>
  <c r="Z241" i="12"/>
  <c r="AE410" i="12"/>
  <c r="AE153" i="12"/>
  <c r="U176" i="12"/>
  <c r="AE270" i="12"/>
  <c r="Z256" i="12"/>
  <c r="Z32" i="12"/>
  <c r="AE117" i="12"/>
  <c r="Z258" i="12"/>
  <c r="AE279" i="12"/>
  <c r="Z31" i="12"/>
  <c r="U234" i="12"/>
  <c r="AE127" i="12"/>
  <c r="Z191" i="12"/>
  <c r="AE93" i="12"/>
  <c r="AE173" i="12"/>
  <c r="AE266" i="12"/>
  <c r="U81" i="12"/>
  <c r="Z162" i="12"/>
  <c r="Z60" i="12"/>
  <c r="AE373" i="12"/>
  <c r="U57" i="12"/>
  <c r="U297" i="12"/>
  <c r="AE99" i="12"/>
  <c r="U198" i="12"/>
  <c r="Z79" i="12"/>
  <c r="Z354" i="12"/>
  <c r="U359" i="12"/>
  <c r="AE384" i="12"/>
  <c r="AE87" i="12"/>
  <c r="U122" i="12"/>
  <c r="AE313" i="12"/>
  <c r="AE209" i="12"/>
  <c r="Z322" i="12"/>
  <c r="Z69" i="12"/>
  <c r="Z325" i="12"/>
  <c r="Z112" i="12"/>
  <c r="Z296" i="12"/>
  <c r="U201" i="12"/>
  <c r="AE98" i="12"/>
  <c r="U415" i="12"/>
  <c r="AE44" i="12"/>
  <c r="U178" i="12"/>
  <c r="U419" i="12"/>
  <c r="AE275" i="12"/>
  <c r="AE338" i="12"/>
  <c r="Z351" i="12"/>
  <c r="Z397" i="12"/>
  <c r="Z260" i="12"/>
  <c r="Z250" i="12"/>
  <c r="Z328" i="12"/>
  <c r="Z334" i="12"/>
  <c r="Z168" i="12"/>
  <c r="U33" i="12"/>
  <c r="AE43" i="12"/>
  <c r="AE187" i="12"/>
  <c r="Z65" i="12"/>
  <c r="U294" i="12"/>
  <c r="AE146" i="12"/>
  <c r="U369" i="12"/>
  <c r="AE225" i="12"/>
  <c r="Z349" i="12"/>
  <c r="Z375" i="12"/>
  <c r="AE22" i="12"/>
  <c r="Z48" i="12"/>
  <c r="AE267" i="12"/>
  <c r="AE23" i="12"/>
  <c r="AE394" i="12"/>
  <c r="AE324" i="12"/>
  <c r="AE37" i="12"/>
  <c r="Z188" i="12"/>
  <c r="U84" i="12"/>
  <c r="AE231" i="12"/>
  <c r="Z324" i="12"/>
  <c r="Z57" i="12"/>
  <c r="AE105" i="12"/>
  <c r="Z91" i="12"/>
  <c r="U236" i="12"/>
  <c r="Z297" i="12"/>
  <c r="U366" i="12"/>
  <c r="Z211" i="12"/>
  <c r="AE149" i="12"/>
  <c r="U171" i="12"/>
  <c r="AE405" i="12"/>
  <c r="AE180" i="12"/>
  <c r="Z102" i="12"/>
  <c r="Z92" i="12"/>
  <c r="AE339" i="12"/>
  <c r="AE78" i="12"/>
  <c r="AE51" i="12"/>
  <c r="Z157" i="12"/>
  <c r="Z47" i="12"/>
  <c r="Z159" i="12"/>
  <c r="Z131" i="12"/>
  <c r="Z93" i="12"/>
  <c r="Z353" i="12"/>
  <c r="AE239" i="12"/>
  <c r="U300" i="12"/>
  <c r="AE102" i="12"/>
  <c r="AE82" i="12"/>
  <c r="U344" i="12"/>
  <c r="AE242" i="12"/>
  <c r="U357" i="12"/>
  <c r="U182" i="12"/>
  <c r="Z409" i="12"/>
  <c r="Z224" i="12"/>
  <c r="Z407" i="12"/>
  <c r="U318" i="12"/>
  <c r="AE228" i="12"/>
  <c r="U228" i="12"/>
  <c r="Z268" i="12"/>
  <c r="AE321" i="12"/>
  <c r="AE121" i="12"/>
  <c r="AE367" i="12"/>
  <c r="Z414" i="12"/>
  <c r="U121" i="12"/>
  <c r="AE360" i="12"/>
  <c r="U268" i="12"/>
  <c r="Z254" i="12"/>
  <c r="U186" i="12"/>
  <c r="AE72" i="12"/>
  <c r="AE42" i="12"/>
  <c r="U340" i="12"/>
  <c r="U323" i="12"/>
  <c r="Z49" i="12"/>
  <c r="AE41" i="12"/>
  <c r="Z153" i="12"/>
  <c r="AE183" i="12"/>
  <c r="U117" i="12"/>
  <c r="U301" i="12"/>
  <c r="Z284" i="12"/>
  <c r="U389" i="12"/>
  <c r="AE143" i="12"/>
  <c r="Z400" i="12"/>
  <c r="Z259" i="12"/>
  <c r="Z237" i="12"/>
  <c r="AE296" i="12"/>
  <c r="Z194" i="12"/>
  <c r="U303" i="12"/>
  <c r="U270" i="12"/>
  <c r="U393" i="12"/>
  <c r="U189" i="12"/>
  <c r="U343" i="12"/>
  <c r="U157" i="12"/>
  <c r="U383" i="12"/>
  <c r="AE162" i="12"/>
  <c r="Z310" i="12"/>
  <c r="U82" i="12"/>
  <c r="AE252" i="12"/>
  <c r="AE73" i="12"/>
  <c r="Z99" i="12"/>
  <c r="AE133" i="12"/>
  <c r="Z230" i="12"/>
  <c r="Z175" i="12"/>
  <c r="Z290" i="12"/>
  <c r="AE354" i="12"/>
  <c r="AE359" i="12"/>
  <c r="Z384" i="12"/>
  <c r="U271" i="12"/>
  <c r="AE194" i="12"/>
  <c r="U172" i="12"/>
  <c r="U54" i="12"/>
  <c r="U279" i="12"/>
  <c r="U209" i="12"/>
  <c r="Z110" i="12"/>
  <c r="AE164" i="12"/>
  <c r="Z415" i="12"/>
  <c r="U416" i="12"/>
  <c r="U127" i="12"/>
  <c r="U325" i="12"/>
  <c r="Z98" i="12"/>
  <c r="AE208" i="12"/>
  <c r="AE139" i="12"/>
  <c r="Z44" i="12"/>
  <c r="Z200" i="12"/>
  <c r="AE327" i="12"/>
  <c r="Z365" i="12"/>
  <c r="Z419" i="12"/>
  <c r="Z275" i="12"/>
  <c r="Z338" i="12"/>
  <c r="U284" i="12"/>
  <c r="U130" i="12"/>
  <c r="Z301" i="12"/>
  <c r="AE260" i="12"/>
  <c r="Z345" i="12"/>
  <c r="AE168" i="12"/>
  <c r="AE304" i="12"/>
  <c r="U410" i="12"/>
  <c r="U259" i="12"/>
  <c r="U365" i="12"/>
  <c r="U65" i="12"/>
  <c r="Z294" i="12"/>
  <c r="Z350" i="12"/>
  <c r="AE122" i="12"/>
  <c r="U349" i="12"/>
  <c r="Z183" i="12"/>
  <c r="U48" i="12"/>
  <c r="Z106" i="12"/>
  <c r="U199" i="12"/>
  <c r="U144" i="12"/>
  <c r="Z23" i="12"/>
  <c r="Z278" i="12"/>
  <c r="Z357" i="12"/>
  <c r="U188" i="12"/>
  <c r="U247" i="12"/>
  <c r="Z262" i="12"/>
  <c r="U129" i="12"/>
  <c r="Z392" i="12"/>
  <c r="AE57" i="12"/>
  <c r="Z105" i="12"/>
  <c r="Z411" i="12"/>
  <c r="AE211" i="12"/>
  <c r="U406" i="12"/>
  <c r="AE171" i="12"/>
  <c r="U167" i="12"/>
  <c r="AE407" i="12"/>
  <c r="U139" i="12"/>
  <c r="U339" i="12"/>
  <c r="U280" i="12"/>
  <c r="Z51" i="12"/>
  <c r="Z355" i="12"/>
  <c r="AE145" i="12"/>
  <c r="U47" i="12"/>
  <c r="U92" i="12"/>
  <c r="U131" i="12"/>
  <c r="Z363" i="12"/>
  <c r="U102" i="12"/>
  <c r="AE165" i="12"/>
  <c r="U295" i="12"/>
  <c r="Z252" i="12"/>
  <c r="AE357" i="12"/>
  <c r="AE277" i="12"/>
  <c r="AE182" i="12"/>
  <c r="U347" i="12"/>
  <c r="Z149" i="12"/>
  <c r="U327" i="12"/>
  <c r="Z257" i="12"/>
  <c r="Z121" i="12"/>
  <c r="U134" i="12"/>
  <c r="U28" i="12"/>
  <c r="AE108" i="12"/>
  <c r="AE309" i="12"/>
  <c r="U273" i="12"/>
  <c r="U108" i="12"/>
  <c r="Z391" i="12"/>
  <c r="AE391" i="12"/>
  <c r="AE115" i="12"/>
  <c r="U204" i="12"/>
  <c r="Z113" i="12"/>
  <c r="U308" i="12"/>
  <c r="Z111" i="12"/>
  <c r="U278" i="12"/>
  <c r="U417" i="12"/>
  <c r="U75" i="12"/>
  <c r="U232" i="12"/>
  <c r="U358" i="12"/>
  <c r="U338" i="12"/>
  <c r="AE351" i="12"/>
  <c r="Z143" i="12"/>
  <c r="AE419" i="12"/>
  <c r="U350" i="12"/>
  <c r="AE178" i="12"/>
  <c r="Z331" i="12"/>
  <c r="U67" i="12"/>
  <c r="Z164" i="12"/>
  <c r="U112" i="12"/>
  <c r="U20" i="12"/>
  <c r="Z379" i="12"/>
  <c r="U215" i="12"/>
  <c r="Z395" i="12"/>
  <c r="U388" i="12"/>
  <c r="U230" i="12"/>
  <c r="U162" i="12"/>
  <c r="U161" i="12"/>
  <c r="U220" i="12"/>
  <c r="U217" i="12"/>
  <c r="U36" i="12"/>
  <c r="Z226" i="12"/>
  <c r="U99" i="12"/>
  <c r="AE191" i="12"/>
  <c r="AE230" i="12"/>
  <c r="Z145" i="12"/>
  <c r="U156" i="12"/>
  <c r="Z152" i="12"/>
  <c r="U322" i="12"/>
  <c r="AE157" i="12"/>
  <c r="Z81" i="12"/>
  <c r="U341" i="12"/>
  <c r="AE172" i="12"/>
  <c r="AE33" i="12"/>
  <c r="Z279" i="12"/>
  <c r="Z209" i="12"/>
  <c r="Z63" i="12"/>
  <c r="AE416" i="12"/>
  <c r="Z127" i="12"/>
  <c r="AE325" i="12"/>
  <c r="U21" i="12"/>
  <c r="U302" i="12"/>
  <c r="Z208" i="12"/>
  <c r="Z298" i="12"/>
  <c r="U191" i="12"/>
  <c r="U288" i="12"/>
  <c r="U200" i="12"/>
  <c r="Z21" i="12"/>
  <c r="U223" i="12"/>
  <c r="U64" i="12"/>
  <c r="AE223" i="12"/>
  <c r="AE284" i="12"/>
  <c r="Z130" i="12"/>
  <c r="AE335" i="12"/>
  <c r="U241" i="12"/>
  <c r="U345" i="12"/>
  <c r="AE32" i="12"/>
  <c r="U70" i="12"/>
  <c r="Z304" i="12"/>
  <c r="Z144" i="12"/>
  <c r="Z255" i="12"/>
  <c r="AE140" i="12"/>
  <c r="AE65" i="12"/>
  <c r="Z54" i="12"/>
  <c r="U256" i="12"/>
  <c r="AE349" i="12"/>
  <c r="AE317" i="12"/>
  <c r="U136" i="12"/>
  <c r="AE48" i="12"/>
  <c r="Z199" i="12"/>
  <c r="AE358" i="12"/>
  <c r="U140" i="12"/>
  <c r="U120" i="12"/>
  <c r="AE29" i="12"/>
  <c r="U50" i="12"/>
  <c r="U251" i="12"/>
  <c r="AE274" i="12"/>
  <c r="Z132" i="12"/>
  <c r="Z220" i="12"/>
  <c r="AE234" i="12"/>
  <c r="AE188" i="12"/>
  <c r="Z124" i="12"/>
  <c r="Z372" i="12"/>
  <c r="U180" i="12"/>
  <c r="U392" i="12"/>
  <c r="Z344" i="12"/>
  <c r="U133" i="12"/>
  <c r="AE24" i="12"/>
  <c r="Z243" i="12"/>
  <c r="U411" i="12"/>
  <c r="Z90" i="12"/>
  <c r="U211" i="12"/>
  <c r="AE406" i="12"/>
  <c r="Z387" i="12"/>
  <c r="AE167" i="12"/>
  <c r="AE271" i="12"/>
  <c r="AE399" i="12"/>
  <c r="AE21" i="12"/>
  <c r="U39" i="12"/>
  <c r="Z280" i="12"/>
  <c r="U51" i="12"/>
  <c r="Z342" i="12"/>
  <c r="Z73" i="12"/>
  <c r="AE219" i="12"/>
  <c r="AE262" i="12"/>
  <c r="AE92" i="12"/>
  <c r="AE131" i="12"/>
  <c r="Z87" i="12"/>
  <c r="AE363" i="12"/>
  <c r="Z247" i="12"/>
  <c r="Z193" i="12"/>
  <c r="Z277" i="12"/>
  <c r="AE156" i="12"/>
  <c r="U257" i="12"/>
  <c r="Z367" i="12"/>
  <c r="AE88" i="12"/>
  <c r="AE28" i="12"/>
  <c r="AE135" i="12"/>
  <c r="U72" i="12"/>
  <c r="U360" i="12"/>
  <c r="AE97" i="12"/>
  <c r="AE56" i="12"/>
  <c r="AE340" i="12"/>
  <c r="Z128" i="12"/>
  <c r="AE160" i="12"/>
  <c r="Z42" i="12"/>
  <c r="Z135" i="12"/>
  <c r="U56" i="12"/>
  <c r="Z261" i="12"/>
  <c r="Z248" i="12"/>
  <c r="Z181" i="12"/>
  <c r="U330" i="12"/>
  <c r="AE120" i="12"/>
  <c r="U106" i="12"/>
  <c r="AE176" i="12"/>
  <c r="AE294" i="12"/>
  <c r="Z317" i="12"/>
  <c r="U315" i="12"/>
  <c r="U331" i="12"/>
  <c r="U123" i="12"/>
  <c r="Z386" i="12"/>
  <c r="Z225" i="12"/>
  <c r="U287" i="12"/>
  <c r="U239" i="12"/>
  <c r="Z389" i="12"/>
  <c r="Z292" i="12"/>
  <c r="U203" i="12"/>
  <c r="U61" i="12"/>
  <c r="AE249" i="12"/>
  <c r="U381" i="12"/>
  <c r="AE150" i="12"/>
  <c r="AE257" i="12"/>
  <c r="Z39" i="12"/>
  <c r="U226" i="12"/>
  <c r="AE201" i="12"/>
  <c r="U356" i="12"/>
  <c r="AE333" i="12"/>
  <c r="U35" i="12"/>
  <c r="AE377" i="12"/>
  <c r="AE364" i="12"/>
  <c r="U152" i="12"/>
  <c r="U110" i="12"/>
  <c r="AE31" i="12"/>
  <c r="U244" i="12"/>
  <c r="Z341" i="12"/>
  <c r="Z172" i="12"/>
  <c r="Z366" i="12"/>
  <c r="AE356" i="12"/>
  <c r="Z215" i="12"/>
  <c r="AE366" i="12"/>
  <c r="Z302" i="12"/>
  <c r="U208" i="12"/>
  <c r="Z197" i="12"/>
  <c r="AE288" i="12"/>
  <c r="AE200" i="12"/>
  <c r="AE320" i="12"/>
  <c r="Z170" i="12"/>
  <c r="AE314" i="12"/>
  <c r="AE64" i="12"/>
  <c r="AE130" i="12"/>
  <c r="U22" i="12"/>
  <c r="Z335" i="12"/>
  <c r="U174" i="12"/>
  <c r="AE345" i="12"/>
  <c r="U375" i="12"/>
  <c r="U210" i="12"/>
  <c r="AE70" i="12"/>
  <c r="AE401" i="12"/>
  <c r="U23" i="12"/>
  <c r="Z402" i="12"/>
  <c r="Z146" i="12"/>
  <c r="AE315" i="12"/>
  <c r="U71" i="12"/>
  <c r="U62" i="12"/>
  <c r="U292" i="12"/>
  <c r="AE256" i="12"/>
  <c r="Z85" i="12"/>
  <c r="AE197" i="12"/>
  <c r="AE136" i="12"/>
  <c r="AE151" i="12"/>
  <c r="Z369" i="12"/>
  <c r="AE199" i="12"/>
  <c r="Z285" i="12"/>
  <c r="U286" i="12"/>
  <c r="Z184" i="12"/>
  <c r="U124" i="12"/>
  <c r="Z82" i="12"/>
  <c r="AE310" i="12"/>
  <c r="AE112" i="12"/>
  <c r="AE305" i="12"/>
  <c r="U24" i="12"/>
  <c r="U253" i="12"/>
  <c r="U243" i="12"/>
  <c r="AE411" i="12"/>
  <c r="AE344" i="12"/>
  <c r="Z36" i="12"/>
  <c r="Z133" i="12"/>
  <c r="AE154" i="12"/>
  <c r="U329" i="12"/>
  <c r="U387" i="12"/>
  <c r="Z167" i="12"/>
  <c r="Z177" i="12"/>
  <c r="AE276" i="12"/>
  <c r="AE290" i="12"/>
  <c r="AE39" i="12"/>
  <c r="U362" i="12"/>
  <c r="AE110" i="12"/>
  <c r="U219" i="12"/>
  <c r="U262" i="12"/>
  <c r="U207" i="12"/>
  <c r="AE60" i="12"/>
  <c r="AE193" i="12"/>
  <c r="U59" i="12"/>
  <c r="U142" i="12"/>
  <c r="Z84" i="12"/>
  <c r="U193" i="12"/>
  <c r="U277" i="12"/>
  <c r="Z165" i="12"/>
  <c r="Z154" i="12"/>
  <c r="Z399" i="12"/>
  <c r="U158" i="12"/>
  <c r="Z360" i="12"/>
  <c r="U166" i="12"/>
  <c r="U371" i="12"/>
  <c r="AE128" i="12"/>
  <c r="Z306" i="12"/>
  <c r="U34" i="12"/>
  <c r="AE148" i="12"/>
  <c r="U135" i="12"/>
  <c r="U42" i="12"/>
  <c r="Z368" i="12"/>
  <c r="AE25" i="12"/>
  <c r="U163" i="12"/>
  <c r="Z216" i="12"/>
  <c r="AE113" i="12"/>
  <c r="U291" i="12"/>
  <c r="AE232" i="12"/>
  <c r="U336" i="12"/>
  <c r="AE106" i="12"/>
  <c r="Z394" i="12"/>
  <c r="AE278" i="12"/>
  <c r="U68" i="12"/>
  <c r="U395" i="12"/>
  <c r="AE67" i="12"/>
  <c r="U114" i="12"/>
  <c r="U146" i="12"/>
  <c r="AE109" i="12"/>
  <c r="Z287" i="12"/>
  <c r="U304" i="12"/>
  <c r="U249" i="12"/>
  <c r="AE198" i="12"/>
  <c r="AE215" i="12"/>
  <c r="Z138" i="12"/>
  <c r="U118" i="12"/>
  <c r="AE347" i="12"/>
  <c r="AE81" i="12"/>
  <c r="Z313" i="12"/>
  <c r="U150" i="12"/>
  <c r="AE220" i="12"/>
  <c r="AE355" i="12"/>
  <c r="Z219" i="12"/>
  <c r="AE295" i="12"/>
  <c r="Z180" i="12"/>
  <c r="AE224" i="12"/>
  <c r="U40" i="12"/>
  <c r="Z201" i="12"/>
  <c r="Z333" i="12"/>
  <c r="AE264" i="12"/>
  <c r="AE35" i="12"/>
  <c r="Z377" i="12"/>
  <c r="Z187" i="12"/>
  <c r="AE152" i="12"/>
  <c r="U45" i="12"/>
  <c r="AE63" i="12"/>
  <c r="U31" i="12"/>
  <c r="Z66" i="12"/>
  <c r="U170" i="12"/>
  <c r="AE374" i="12"/>
  <c r="AE383" i="12"/>
  <c r="AE381" i="12"/>
  <c r="AE259" i="12"/>
  <c r="AE119" i="12"/>
  <c r="U202" i="12"/>
  <c r="Z123" i="12"/>
  <c r="Z288" i="12"/>
  <c r="AE138" i="12"/>
  <c r="U320" i="12"/>
  <c r="Z403" i="12"/>
  <c r="Z314" i="12"/>
  <c r="Z64" i="12"/>
  <c r="Z155" i="12"/>
  <c r="AE30" i="12"/>
  <c r="Z22" i="12"/>
  <c r="U335" i="12"/>
  <c r="AE54" i="12"/>
  <c r="Z244" i="12"/>
  <c r="Z198" i="12"/>
  <c r="AE365" i="12"/>
  <c r="Z70" i="12"/>
  <c r="Z76" i="12"/>
  <c r="U29" i="12"/>
  <c r="AE402" i="12"/>
  <c r="U364" i="12"/>
  <c r="AE390" i="12"/>
  <c r="AE272" i="12"/>
  <c r="AE71" i="12"/>
  <c r="Z62" i="12"/>
  <c r="Z61" i="12"/>
  <c r="AE292" i="12"/>
  <c r="U245" i="12"/>
  <c r="U85" i="12"/>
  <c r="Z303" i="12"/>
  <c r="Z136" i="12"/>
  <c r="U151" i="12"/>
  <c r="U337" i="12"/>
  <c r="U272" i="12"/>
  <c r="AE192" i="12"/>
  <c r="U317" i="12"/>
  <c r="AE382" i="12"/>
  <c r="Z272" i="12"/>
  <c r="U240" i="12"/>
  <c r="U86" i="12"/>
  <c r="Z222" i="12"/>
  <c r="AE286" i="12"/>
  <c r="Z234" i="12"/>
  <c r="AE124" i="12"/>
  <c r="Z282" i="12"/>
  <c r="Z101" i="12"/>
  <c r="U305" i="12"/>
  <c r="Z217" i="12"/>
  <c r="AE253" i="12"/>
  <c r="AE243" i="12"/>
  <c r="U298" i="12"/>
  <c r="U154" i="12"/>
  <c r="AE329" i="12"/>
  <c r="AE387" i="12"/>
  <c r="Z361" i="12"/>
  <c r="U177" i="12"/>
  <c r="AE283" i="12"/>
  <c r="AE362" i="12"/>
  <c r="Z38" i="12"/>
  <c r="AE322" i="12"/>
  <c r="Z189" i="12"/>
  <c r="U60" i="12"/>
  <c r="Z205" i="12"/>
  <c r="Z305" i="12"/>
  <c r="U399" i="12"/>
  <c r="AE203" i="12"/>
  <c r="AE38" i="12"/>
  <c r="Z236" i="12"/>
  <c r="Z283" i="12"/>
  <c r="AE392" i="12"/>
  <c r="AE372" i="12"/>
  <c r="Z59" i="12"/>
  <c r="Z88" i="12"/>
  <c r="AE166" i="12"/>
  <c r="U346" i="12"/>
  <c r="AE100" i="12"/>
  <c r="U97" i="12"/>
  <c r="AE306" i="12"/>
  <c r="AE312" i="12"/>
  <c r="U100" i="12"/>
  <c r="U212" i="12"/>
  <c r="Z58" i="12"/>
  <c r="AE254" i="12"/>
  <c r="AE163" i="12"/>
  <c r="U367" i="12"/>
  <c r="AE107" i="12"/>
  <c r="Z274" i="12"/>
  <c r="AE261" i="12"/>
  <c r="Z214" i="12"/>
  <c r="AE323" i="12"/>
  <c r="Z117" i="12"/>
  <c r="U153" i="12"/>
  <c r="U143" i="12"/>
  <c r="AE331" i="12"/>
  <c r="AE287" i="12"/>
  <c r="U192" i="12"/>
  <c r="U255" i="12"/>
  <c r="AE62" i="12"/>
  <c r="AE400" i="12"/>
  <c r="AE68" i="12"/>
  <c r="U377" i="12"/>
  <c r="U401" i="12"/>
  <c r="U98" i="12"/>
  <c r="Z119" i="12"/>
  <c r="Z139" i="12"/>
  <c r="U90" i="12"/>
  <c r="U194" i="12"/>
  <c r="AE27" i="12"/>
  <c r="Z295" i="12"/>
  <c r="Z129" i="12"/>
  <c r="Z329" i="12"/>
  <c r="Z40" i="12"/>
  <c r="U55" i="12"/>
  <c r="U147" i="12"/>
  <c r="AE40" i="12"/>
  <c r="AE114" i="12"/>
  <c r="Z264" i="12"/>
  <c r="Z35" i="12"/>
  <c r="AE226" i="12"/>
  <c r="AE45" i="12"/>
  <c r="AE297" i="12"/>
  <c r="Z242" i="12"/>
  <c r="AE343" i="12"/>
  <c r="U66" i="12"/>
  <c r="AE170" i="12"/>
  <c r="Z27" i="12"/>
  <c r="AE118" i="12"/>
  <c r="AE370" i="12"/>
  <c r="Z238" i="12"/>
  <c r="AE393" i="12"/>
  <c r="AE20" i="12"/>
  <c r="U119" i="12"/>
  <c r="AE202" i="12"/>
  <c r="Z416" i="12"/>
  <c r="U138" i="12"/>
  <c r="AE158" i="12"/>
  <c r="AE341" i="12"/>
  <c r="U109" i="12"/>
  <c r="Z103" i="12"/>
  <c r="AE155" i="12"/>
  <c r="Z96" i="12"/>
  <c r="Z30" i="12"/>
  <c r="U187" i="12"/>
  <c r="AE244" i="12"/>
  <c r="Z122" i="12"/>
  <c r="U326" i="12"/>
  <c r="U370" i="12"/>
  <c r="U76" i="12"/>
  <c r="AE319" i="12"/>
  <c r="Z364" i="12"/>
  <c r="Z390" i="12"/>
  <c r="U197" i="12"/>
  <c r="Z71" i="12"/>
  <c r="Z378" i="12"/>
  <c r="AE237" i="12"/>
  <c r="Z245" i="12"/>
  <c r="AE85" i="12"/>
  <c r="U376" i="12"/>
  <c r="Z151" i="12"/>
  <c r="Z337" i="12"/>
  <c r="Z270" i="12"/>
  <c r="Z192" i="12"/>
  <c r="AE144" i="12"/>
  <c r="Z286" i="12"/>
  <c r="U184" i="12"/>
  <c r="AE217" i="12"/>
  <c r="Z253" i="12"/>
  <c r="U299" i="12"/>
  <c r="U165" i="12"/>
  <c r="AE247" i="12"/>
  <c r="Z203" i="12"/>
  <c r="AE141" i="12"/>
  <c r="U361" i="12"/>
  <c r="AE177" i="12"/>
  <c r="U101" i="12"/>
  <c r="Z339" i="12"/>
  <c r="Z362" i="12"/>
  <c r="AE129" i="12"/>
  <c r="AE236" i="12"/>
  <c r="U238" i="12"/>
  <c r="Z46" i="12"/>
  <c r="AE342" i="12"/>
  <c r="Z182" i="12"/>
  <c r="AE205" i="12"/>
  <c r="U355" i="12"/>
  <c r="U409" i="12"/>
  <c r="U179" i="12"/>
  <c r="U276" i="12"/>
  <c r="AE175" i="12"/>
  <c r="U173" i="12"/>
  <c r="U38" i="12"/>
  <c r="U385" i="12"/>
  <c r="AE282" i="12"/>
  <c r="U266" i="12"/>
  <c r="U372" i="12"/>
  <c r="AE59" i="12"/>
  <c r="Z190" i="12"/>
  <c r="U190" i="12"/>
  <c r="Z134" i="12"/>
  <c r="AE368" i="12"/>
  <c r="U148" i="12"/>
  <c r="U74" i="12"/>
  <c r="AE34" i="12"/>
  <c r="U368" i="12"/>
  <c r="Z308" i="12"/>
  <c r="Z80" i="12"/>
  <c r="Z332" i="12"/>
  <c r="U160" i="12"/>
  <c r="AE49" i="12"/>
  <c r="U111" i="12"/>
  <c r="AE186" i="12"/>
  <c r="AE137" i="12"/>
  <c r="AE218" i="12"/>
  <c r="Z160" i="12"/>
  <c r="Z358" i="12"/>
  <c r="U52" i="12"/>
  <c r="Z319" i="12"/>
  <c r="AE258" i="12"/>
  <c r="AE61" i="12"/>
  <c r="Z140" i="12"/>
  <c r="U402" i="12"/>
  <c r="Z315" i="12"/>
  <c r="AE389" i="12"/>
  <c r="AE245" i="12"/>
  <c r="Z239" i="12"/>
  <c r="AE96" i="12"/>
  <c r="Z327" i="12"/>
  <c r="AE302" i="12"/>
  <c r="AE301" i="12"/>
  <c r="AE142" i="12"/>
  <c r="U164" i="12"/>
  <c r="U258" i="12"/>
  <c r="AE353" i="12"/>
  <c r="AE90" i="12"/>
  <c r="U83" i="12"/>
  <c r="AE55" i="12"/>
  <c r="Z147" i="12"/>
  <c r="AE334" i="12"/>
  <c r="U264" i="12"/>
  <c r="AE415" i="12"/>
  <c r="Z45" i="12"/>
  <c r="AE388" i="12"/>
  <c r="U374" i="12"/>
  <c r="U403" i="12"/>
  <c r="AE298" i="12"/>
  <c r="U27" i="12"/>
  <c r="Z118" i="12"/>
  <c r="Z356" i="12"/>
  <c r="U69" i="12"/>
  <c r="Z207" i="12"/>
  <c r="AE395" i="12"/>
  <c r="Z202" i="12"/>
  <c r="U242" i="12"/>
  <c r="U379" i="12"/>
  <c r="Z158" i="12"/>
  <c r="Z109" i="12"/>
  <c r="U103" i="12"/>
  <c r="U155" i="12"/>
  <c r="Z68" i="12"/>
  <c r="U30" i="12"/>
  <c r="U397" i="12"/>
  <c r="Z33" i="12"/>
  <c r="Z376" i="12"/>
  <c r="U250" i="12"/>
  <c r="U328" i="12"/>
  <c r="AE123" i="12"/>
  <c r="AE326" i="12"/>
  <c r="Z370" i="12"/>
  <c r="AE76" i="12"/>
  <c r="Z43" i="12"/>
  <c r="U390" i="12"/>
  <c r="U378" i="12"/>
  <c r="U314" i="12"/>
  <c r="U96" i="12"/>
  <c r="AE241" i="12"/>
  <c r="Z267" i="12"/>
  <c r="AE174" i="12"/>
  <c r="Z382" i="12"/>
  <c r="Z29" i="12"/>
  <c r="U408" i="12"/>
  <c r="Z94" i="12"/>
  <c r="AE398" i="12"/>
  <c r="AE408" i="12"/>
  <c r="Z218" i="12"/>
  <c r="Z52" i="12"/>
  <c r="Z336" i="12"/>
  <c r="Z53" i="12"/>
  <c r="U396" i="12"/>
  <c r="AE307" i="12"/>
  <c r="Z41" i="12"/>
  <c r="Z186" i="12"/>
  <c r="Z281" i="12"/>
  <c r="U195" i="12"/>
  <c r="U128" i="12"/>
  <c r="U233" i="12"/>
  <c r="U235" i="12"/>
  <c r="AE58" i="12"/>
  <c r="U418" i="12"/>
  <c r="U348" i="12"/>
  <c r="Z212" i="12"/>
  <c r="Z166" i="12"/>
  <c r="Z340" i="12"/>
  <c r="Z72" i="12"/>
  <c r="Z404" i="12"/>
  <c r="U380" i="12"/>
  <c r="Z269" i="12"/>
  <c r="AE369" i="12"/>
  <c r="Z410" i="12"/>
  <c r="AE94" i="12"/>
  <c r="Z293" i="12"/>
  <c r="AE330" i="12"/>
  <c r="Z163" i="12"/>
  <c r="U53" i="12"/>
  <c r="U95" i="12"/>
  <c r="AE246" i="12"/>
  <c r="U41" i="12"/>
  <c r="AE281" i="12"/>
  <c r="U254" i="12"/>
  <c r="U332" i="12"/>
  <c r="Z233" i="12"/>
  <c r="Z235" i="12"/>
  <c r="Z228" i="12"/>
  <c r="Z289" i="12"/>
  <c r="AE229" i="12"/>
  <c r="Z263" i="12"/>
  <c r="U289" i="12"/>
  <c r="Z229" i="12"/>
  <c r="U263" i="12"/>
  <c r="U32" i="12"/>
  <c r="AE240" i="12"/>
  <c r="AE52" i="12"/>
  <c r="U94" i="12"/>
  <c r="U293" i="12"/>
  <c r="Z330" i="12"/>
  <c r="AE125" i="12"/>
  <c r="AE352" i="12"/>
  <c r="AE53" i="12"/>
  <c r="Z95" i="12"/>
  <c r="U316" i="12"/>
  <c r="U113" i="12"/>
  <c r="U281" i="12"/>
  <c r="Z26" i="12"/>
  <c r="AE233" i="12"/>
  <c r="AE235" i="12"/>
  <c r="AE263" i="12"/>
  <c r="Z321" i="12"/>
  <c r="Z265" i="12"/>
  <c r="AE77" i="12"/>
  <c r="AE380" i="12"/>
  <c r="Z240" i="12"/>
  <c r="Z50" i="12"/>
  <c r="AE251" i="12"/>
  <c r="AE293" i="12"/>
  <c r="U125" i="12"/>
  <c r="AE248" i="12"/>
  <c r="Z137" i="12"/>
  <c r="Z352" i="12"/>
  <c r="U196" i="12"/>
  <c r="AE95" i="12"/>
  <c r="AE316" i="12"/>
  <c r="Z396" i="12"/>
  <c r="U26" i="12"/>
  <c r="Z307" i="12"/>
  <c r="U115" i="12"/>
  <c r="Z34" i="12"/>
  <c r="U77" i="12"/>
  <c r="Z273" i="12"/>
  <c r="Z120" i="12"/>
  <c r="U222" i="12"/>
  <c r="Z251" i="12"/>
  <c r="Z125" i="12"/>
  <c r="U248" i="12"/>
  <c r="Z169" i="12"/>
  <c r="Z126" i="12"/>
  <c r="Z89" i="12"/>
  <c r="Z75" i="12"/>
  <c r="U352" i="12"/>
  <c r="Z196" i="12"/>
  <c r="AE111" i="12"/>
  <c r="Z323" i="12"/>
  <c r="U116" i="12"/>
  <c r="U80" i="12"/>
  <c r="U307" i="12"/>
  <c r="U229" i="12"/>
  <c r="Z412" i="12"/>
  <c r="U414" i="12"/>
  <c r="U312" i="12"/>
  <c r="AE289" i="12"/>
  <c r="Z100" i="12"/>
  <c r="Z346" i="12"/>
  <c r="AE134" i="12"/>
  <c r="Z309" i="12"/>
  <c r="Z77" i="12"/>
  <c r="AE413" i="12"/>
  <c r="AE210" i="12"/>
  <c r="AE86" i="12"/>
  <c r="AE222" i="12"/>
  <c r="U126" i="12"/>
  <c r="AE336" i="12"/>
  <c r="U246" i="12"/>
  <c r="U169" i="12"/>
  <c r="U214" i="12"/>
  <c r="U89" i="12"/>
  <c r="AE196" i="12"/>
  <c r="Z104" i="12"/>
  <c r="AE214" i="12"/>
  <c r="AE116" i="12"/>
  <c r="AE80" i="12"/>
  <c r="AE412" i="12"/>
  <c r="AE414" i="12"/>
  <c r="AE332" i="12"/>
  <c r="AE265" i="12"/>
  <c r="Z97" i="12"/>
  <c r="AE371" i="12"/>
  <c r="Z210" i="12"/>
  <c r="AE213" i="12"/>
  <c r="U206" i="12"/>
  <c r="Z232" i="12"/>
  <c r="U398" i="12"/>
  <c r="AE50" i="12"/>
  <c r="AE169" i="12"/>
  <c r="Z206" i="12"/>
  <c r="AE89" i="12"/>
  <c r="AE181" i="12"/>
  <c r="Z195" i="12"/>
  <c r="U104" i="12"/>
  <c r="Z107" i="12"/>
  <c r="U216" i="12"/>
  <c r="U412" i="12"/>
  <c r="U265" i="12"/>
  <c r="Z108" i="12"/>
  <c r="AE227" i="12"/>
  <c r="U382" i="12"/>
  <c r="U213" i="12"/>
  <c r="Z408" i="12"/>
  <c r="AE311" i="12"/>
  <c r="U132" i="12"/>
  <c r="Z398" i="12"/>
  <c r="U218" i="12"/>
  <c r="AE396" i="12"/>
  <c r="U181" i="12"/>
  <c r="Z246" i="12"/>
  <c r="AE104" i="12"/>
  <c r="U107" i="12"/>
  <c r="AE204" i="12"/>
  <c r="AE216" i="12"/>
  <c r="U58" i="12"/>
  <c r="AE195" i="12"/>
  <c r="U49" i="12"/>
  <c r="Z28" i="12"/>
  <c r="AE418" i="12"/>
  <c r="Z56" i="12"/>
  <c r="U227" i="12"/>
  <c r="AE348" i="12"/>
  <c r="Z418" i="12"/>
  <c r="Z74" i="12"/>
  <c r="Z348" i="12"/>
  <c r="Z413" i="12"/>
  <c r="Y2" i="1"/>
  <c r="Y4" i="1" s="1"/>
  <c r="X285" i="1" s="1"/>
  <c r="AB221" i="12" l="1"/>
  <c r="W221" i="12"/>
  <c r="AL221" i="12" s="1"/>
  <c r="AG221" i="12"/>
  <c r="Y285" i="1"/>
  <c r="X369" i="1"/>
  <c r="X342" i="1"/>
  <c r="X462" i="1"/>
  <c r="X85" i="1"/>
  <c r="AG73" i="12"/>
  <c r="W193" i="12"/>
  <c r="AL193" i="12" s="1"/>
  <c r="X278" i="1"/>
  <c r="Y278" i="1" s="1"/>
  <c r="X163" i="1"/>
  <c r="Y163" i="1" s="1"/>
  <c r="X465" i="1"/>
  <c r="Y465" i="1" s="1"/>
  <c r="X510" i="1"/>
  <c r="Y510" i="1" s="1"/>
  <c r="X35" i="1"/>
  <c r="Y35" i="1" s="1"/>
  <c r="X210" i="1"/>
  <c r="Y210" i="1" s="1"/>
  <c r="X284" i="1"/>
  <c r="Y284" i="1" s="1"/>
  <c r="X265" i="1"/>
  <c r="Y265" i="1" s="1"/>
  <c r="X236" i="1"/>
  <c r="Y236" i="1" s="1"/>
  <c r="X329" i="1"/>
  <c r="Y329" i="1" s="1"/>
  <c r="X311" i="1"/>
  <c r="Y311" i="1" s="1"/>
  <c r="X332" i="1"/>
  <c r="Y332" i="1" s="1"/>
  <c r="X471" i="1"/>
  <c r="Y471" i="1" s="1"/>
  <c r="X262" i="1"/>
  <c r="Y262" i="1" s="1"/>
  <c r="X263" i="1"/>
  <c r="Y263" i="1" s="1"/>
  <c r="X55" i="1"/>
  <c r="Y55" i="1" s="1"/>
  <c r="X343" i="1"/>
  <c r="Y343" i="1" s="1"/>
  <c r="X341" i="1"/>
  <c r="Y341" i="1" s="1"/>
  <c r="X45" i="1"/>
  <c r="Y45" i="1" s="1"/>
  <c r="X256" i="1"/>
  <c r="Y256" i="1" s="1"/>
  <c r="X108" i="1"/>
  <c r="Y108" i="1" s="1"/>
  <c r="X379" i="1"/>
  <c r="Y379" i="1" s="1"/>
  <c r="X192" i="1"/>
  <c r="Y192" i="1" s="1"/>
  <c r="X54" i="1"/>
  <c r="Y54" i="1" s="1"/>
  <c r="X515" i="1"/>
  <c r="Y515" i="1" s="1"/>
  <c r="X98" i="1"/>
  <c r="Y98" i="1" s="1"/>
  <c r="X242" i="1"/>
  <c r="Y242" i="1" s="1"/>
  <c r="X351" i="1"/>
  <c r="Y351" i="1" s="1"/>
  <c r="X33" i="1"/>
  <c r="Y33" i="1" s="1"/>
  <c r="X426" i="1"/>
  <c r="Y426" i="1" s="1"/>
  <c r="X509" i="1"/>
  <c r="Y509" i="1" s="1"/>
  <c r="X306" i="1"/>
  <c r="Y306" i="1" s="1"/>
  <c r="X48" i="1"/>
  <c r="Y48" i="1" s="1"/>
  <c r="X42" i="1"/>
  <c r="Y42" i="1" s="1"/>
  <c r="X266" i="1"/>
  <c r="Y266" i="1" s="1"/>
  <c r="X489" i="1"/>
  <c r="Y489" i="1" s="1"/>
  <c r="X322" i="1"/>
  <c r="Y322" i="1" s="1"/>
  <c r="X283" i="1"/>
  <c r="Y283" i="1" s="1"/>
  <c r="X513" i="1"/>
  <c r="Y513" i="1" s="1"/>
  <c r="X60" i="1"/>
  <c r="Y60" i="1" s="1"/>
  <c r="X151" i="1"/>
  <c r="Y151" i="1" s="1"/>
  <c r="X207" i="1"/>
  <c r="Y207" i="1" s="1"/>
  <c r="X123" i="1"/>
  <c r="Y123" i="1" s="1"/>
  <c r="X491" i="1"/>
  <c r="Y491" i="1" s="1"/>
  <c r="X252" i="1"/>
  <c r="Y252" i="1" s="1"/>
  <c r="X135" i="1"/>
  <c r="Y135" i="1" s="1"/>
  <c r="X381" i="1"/>
  <c r="Y381" i="1" s="1"/>
  <c r="X161" i="1"/>
  <c r="Y161" i="1" s="1"/>
  <c r="X449" i="1"/>
  <c r="Y449" i="1" s="1"/>
  <c r="X325" i="1"/>
  <c r="Y325" i="1" s="1"/>
  <c r="X377" i="1"/>
  <c r="Y377" i="1" s="1"/>
  <c r="X457" i="1"/>
  <c r="Y457" i="1" s="1"/>
  <c r="X373" i="1"/>
  <c r="Y373" i="1" s="1"/>
  <c r="X89" i="1"/>
  <c r="Y89" i="1" s="1"/>
  <c r="X61" i="1"/>
  <c r="Y61" i="1" s="1"/>
  <c r="X324" i="1"/>
  <c r="Y324" i="1" s="1"/>
  <c r="X330" i="1"/>
  <c r="Y330" i="1" s="1"/>
  <c r="X370" i="1"/>
  <c r="Y370" i="1" s="1"/>
  <c r="X52" i="1"/>
  <c r="Y52" i="1" s="1"/>
  <c r="X63" i="1"/>
  <c r="Y63" i="1" s="1"/>
  <c r="X46" i="1"/>
  <c r="Y46" i="1" s="1"/>
  <c r="X78" i="1"/>
  <c r="Y78" i="1" s="1"/>
  <c r="X301" i="1"/>
  <c r="Y301" i="1" s="1"/>
  <c r="X206" i="1"/>
  <c r="Y206" i="1" s="1"/>
  <c r="X317" i="1"/>
  <c r="Y317" i="1" s="1"/>
  <c r="X101" i="1"/>
  <c r="Y101" i="1" s="1"/>
  <c r="X95" i="1"/>
  <c r="Y95" i="1" s="1"/>
  <c r="X90" i="1"/>
  <c r="Y90" i="1" s="1"/>
  <c r="X282" i="1"/>
  <c r="Y282" i="1" s="1"/>
  <c r="X196" i="1"/>
  <c r="Y196" i="1" s="1"/>
  <c r="X514" i="1"/>
  <c r="Y514" i="1" s="1"/>
  <c r="X253" i="1"/>
  <c r="Y253" i="1" s="1"/>
  <c r="X240" i="1"/>
  <c r="Y240" i="1" s="1"/>
  <c r="X154" i="1"/>
  <c r="Y154" i="1" s="1"/>
  <c r="X87" i="1"/>
  <c r="Y87" i="1" s="1"/>
  <c r="X517" i="1"/>
  <c r="Y517" i="1" s="1"/>
  <c r="X91" i="1"/>
  <c r="Y91" i="1" s="1"/>
  <c r="X427" i="1"/>
  <c r="Y427" i="1" s="1"/>
  <c r="X227" i="1"/>
  <c r="Y227" i="1" s="1"/>
  <c r="X286" i="1"/>
  <c r="Y286" i="1" s="1"/>
  <c r="X472" i="1"/>
  <c r="Y472" i="1" s="1"/>
  <c r="X104" i="1"/>
  <c r="Y104" i="1" s="1"/>
  <c r="X81" i="1"/>
  <c r="Y81" i="1" s="1"/>
  <c r="X246" i="1"/>
  <c r="Y246" i="1" s="1"/>
  <c r="X500" i="1"/>
  <c r="Y500" i="1" s="1"/>
  <c r="X58" i="1"/>
  <c r="Y58" i="1" s="1"/>
  <c r="X201" i="1"/>
  <c r="Y201" i="1" s="1"/>
  <c r="X335" i="1"/>
  <c r="Y335" i="1" s="1"/>
  <c r="X437" i="1"/>
  <c r="Y437" i="1" s="1"/>
  <c r="X393" i="1"/>
  <c r="Y393" i="1" s="1"/>
  <c r="X453" i="1"/>
  <c r="Y453" i="1" s="1"/>
  <c r="X197" i="1"/>
  <c r="Y197" i="1" s="1"/>
  <c r="X366" i="1"/>
  <c r="Y366" i="1" s="1"/>
  <c r="X72" i="1"/>
  <c r="Y72" i="1" s="1"/>
  <c r="X421" i="1"/>
  <c r="Y421" i="1" s="1"/>
  <c r="X149" i="1"/>
  <c r="Y149" i="1" s="1"/>
  <c r="X337" i="1"/>
  <c r="Y337" i="1" s="1"/>
  <c r="X364" i="1"/>
  <c r="Y364" i="1" s="1"/>
  <c r="X249" i="1"/>
  <c r="Y249" i="1" s="1"/>
  <c r="X340" i="1"/>
  <c r="Y340" i="1" s="1"/>
  <c r="X399" i="1"/>
  <c r="Y399" i="1" s="1"/>
  <c r="X131" i="1"/>
  <c r="Y131" i="1" s="1"/>
  <c r="X326" i="1"/>
  <c r="Y326" i="1" s="1"/>
  <c r="X338" i="1"/>
  <c r="Y338" i="1" s="1"/>
  <c r="X380" i="1"/>
  <c r="Y380" i="1" s="1"/>
  <c r="X362" i="1"/>
  <c r="Y362" i="1" s="1"/>
  <c r="X264" i="1"/>
  <c r="Y264" i="1" s="1"/>
  <c r="X506" i="1"/>
  <c r="Y506" i="1" s="1"/>
  <c r="X445" i="1"/>
  <c r="Y445" i="1" s="1"/>
  <c r="X272" i="1"/>
  <c r="Y272" i="1" s="1"/>
  <c r="X314" i="1"/>
  <c r="Y314" i="1" s="1"/>
  <c r="X150" i="1"/>
  <c r="Y150" i="1" s="1"/>
  <c r="X255" i="1"/>
  <c r="Y255" i="1" s="1"/>
  <c r="X215" i="1"/>
  <c r="Y215" i="1" s="1"/>
  <c r="X494" i="1"/>
  <c r="Y494" i="1" s="1"/>
  <c r="X316" i="1"/>
  <c r="Y316" i="1" s="1"/>
  <c r="X144" i="1"/>
  <c r="Y144" i="1" s="1"/>
  <c r="X432" i="1"/>
  <c r="Y432" i="1" s="1"/>
  <c r="X226" i="1"/>
  <c r="Y226" i="1" s="1"/>
  <c r="X391" i="1"/>
  <c r="Y391" i="1" s="1"/>
  <c r="X164" i="1"/>
  <c r="Y164" i="1" s="1"/>
  <c r="X475" i="1"/>
  <c r="Y475" i="1" s="1"/>
  <c r="X200" i="1"/>
  <c r="Y200" i="1" s="1"/>
  <c r="X233" i="1"/>
  <c r="Y233" i="1" s="1"/>
  <c r="X498" i="1"/>
  <c r="Y498" i="1" s="1"/>
  <c r="X422" i="1"/>
  <c r="Y422" i="1" s="1"/>
  <c r="X444" i="1"/>
  <c r="Y444" i="1" s="1"/>
  <c r="X49" i="1"/>
  <c r="Y49" i="1" s="1"/>
  <c r="X168" i="1"/>
  <c r="Y168" i="1" s="1"/>
  <c r="X394" i="1"/>
  <c r="Y394" i="1" s="1"/>
  <c r="X398" i="1"/>
  <c r="Y398" i="1" s="1"/>
  <c r="X34" i="1"/>
  <c r="Y34" i="1" s="1"/>
  <c r="X41" i="1"/>
  <c r="Y41" i="1" s="1"/>
  <c r="X455" i="1"/>
  <c r="Y455" i="1" s="1"/>
  <c r="X319" i="1"/>
  <c r="Y319" i="1" s="1"/>
  <c r="X129" i="1"/>
  <c r="Y129" i="1" s="1"/>
  <c r="X243" i="1"/>
  <c r="Y243" i="1" s="1"/>
  <c r="X27" i="1"/>
  <c r="Y27" i="1" s="1"/>
  <c r="X177" i="1"/>
  <c r="Y177" i="1" s="1"/>
  <c r="X130" i="1"/>
  <c r="Y130" i="1" s="1"/>
  <c r="X93" i="1"/>
  <c r="Y93" i="1" s="1"/>
  <c r="X409" i="1"/>
  <c r="Y409" i="1" s="1"/>
  <c r="X143" i="1"/>
  <c r="Y143" i="1" s="1"/>
  <c r="X384" i="1"/>
  <c r="Y384" i="1" s="1"/>
  <c r="X99" i="1"/>
  <c r="Y99" i="1" s="1"/>
  <c r="X92" i="1"/>
  <c r="Y92" i="1" s="1"/>
  <c r="X157" i="1"/>
  <c r="Y157" i="1" s="1"/>
  <c r="X238" i="1"/>
  <c r="Y238" i="1" s="1"/>
  <c r="X280" i="1"/>
  <c r="Y280" i="1" s="1"/>
  <c r="X21" i="1"/>
  <c r="Y21" i="1" s="1"/>
  <c r="X235" i="1"/>
  <c r="Y235" i="1" s="1"/>
  <c r="X261" i="1"/>
  <c r="Y261" i="1" s="1"/>
  <c r="X353" i="1"/>
  <c r="Y353" i="1" s="1"/>
  <c r="X202" i="1"/>
  <c r="Y202" i="1" s="1"/>
  <c r="X298" i="1"/>
  <c r="Y298" i="1" s="1"/>
  <c r="X269" i="1"/>
  <c r="Y269" i="1" s="1"/>
  <c r="X258" i="1"/>
  <c r="Y258" i="1" s="1"/>
  <c r="X270" i="1"/>
  <c r="Y270" i="1" s="1"/>
  <c r="X167" i="1"/>
  <c r="Y167" i="1" s="1"/>
  <c r="X156" i="1"/>
  <c r="Y156" i="1" s="1"/>
  <c r="X450" i="1"/>
  <c r="Y450" i="1" s="1"/>
  <c r="X175" i="1"/>
  <c r="Y175" i="1" s="1"/>
  <c r="X62" i="1"/>
  <c r="Y62" i="1" s="1"/>
  <c r="X344" i="1"/>
  <c r="Y344" i="1" s="1"/>
  <c r="X519" i="1"/>
  <c r="Y519" i="1" s="1"/>
  <c r="X436" i="1"/>
  <c r="Y436" i="1" s="1"/>
  <c r="X291" i="1"/>
  <c r="Y291" i="1" s="1"/>
  <c r="X267" i="1"/>
  <c r="Y267" i="1" s="1"/>
  <c r="X205" i="1"/>
  <c r="Y205" i="1" s="1"/>
  <c r="X217" i="1"/>
  <c r="Y217" i="1" s="1"/>
  <c r="X441" i="1"/>
  <c r="Y441" i="1" s="1"/>
  <c r="X83" i="1"/>
  <c r="Y83" i="1" s="1"/>
  <c r="X508" i="1"/>
  <c r="Y508" i="1" s="1"/>
  <c r="X287" i="1"/>
  <c r="Y287" i="1" s="1"/>
  <c r="X110" i="1"/>
  <c r="Y110" i="1" s="1"/>
  <c r="X440" i="1"/>
  <c r="Y440" i="1" s="1"/>
  <c r="X121" i="1"/>
  <c r="Y121" i="1" s="1"/>
  <c r="X141" i="1"/>
  <c r="Y141" i="1" s="1"/>
  <c r="X209" i="1"/>
  <c r="Y209" i="1" s="1"/>
  <c r="X254" i="1"/>
  <c r="Y254" i="1" s="1"/>
  <c r="X428" i="1"/>
  <c r="Y428" i="1" s="1"/>
  <c r="X171" i="1"/>
  <c r="Y171" i="1" s="1"/>
  <c r="X431" i="1"/>
  <c r="Y431" i="1" s="1"/>
  <c r="X469" i="1"/>
  <c r="Y469" i="1" s="1"/>
  <c r="X136" i="1"/>
  <c r="Y136" i="1" s="1"/>
  <c r="X30" i="1"/>
  <c r="Y30" i="1" s="1"/>
  <c r="X271" i="1"/>
  <c r="Y271" i="1" s="1"/>
  <c r="X31" i="1"/>
  <c r="Y31" i="1" s="1"/>
  <c r="X420" i="1"/>
  <c r="Y420" i="1" s="1"/>
  <c r="X82" i="1"/>
  <c r="Y82" i="1" s="1"/>
  <c r="X454" i="1"/>
  <c r="Y454" i="1" s="1"/>
  <c r="X466" i="1"/>
  <c r="Y466" i="1" s="1"/>
  <c r="X386" i="1"/>
  <c r="Y386" i="1" s="1"/>
  <c r="X218" i="1"/>
  <c r="Y218" i="1" s="1"/>
  <c r="X389" i="1"/>
  <c r="Y389" i="1" s="1"/>
  <c r="X183" i="1"/>
  <c r="Y183" i="1" s="1"/>
  <c r="X208" i="1"/>
  <c r="Y208" i="1" s="1"/>
  <c r="X127" i="1"/>
  <c r="Y127" i="1" s="1"/>
  <c r="X349" i="1"/>
  <c r="Y349" i="1" s="1"/>
  <c r="X385" i="1"/>
  <c r="Y385" i="1" s="1"/>
  <c r="X116" i="1"/>
  <c r="Y116" i="1" s="1"/>
  <c r="X169" i="1"/>
  <c r="Y169" i="1" s="1"/>
  <c r="X512" i="1"/>
  <c r="Y512" i="1" s="1"/>
  <c r="X404" i="1"/>
  <c r="Y404" i="1" s="1"/>
  <c r="X84" i="1"/>
  <c r="Y84" i="1" s="1"/>
  <c r="X153" i="1"/>
  <c r="Y153" i="1" s="1"/>
  <c r="X331" i="1"/>
  <c r="Y331" i="1" s="1"/>
  <c r="X447" i="1"/>
  <c r="Y447" i="1" s="1"/>
  <c r="X368" i="1"/>
  <c r="Y368" i="1" s="1"/>
  <c r="X323" i="1"/>
  <c r="Y323" i="1" s="1"/>
  <c r="X162" i="1"/>
  <c r="Y162" i="1" s="1"/>
  <c r="X485" i="1"/>
  <c r="Y485" i="1" s="1"/>
  <c r="X458" i="1"/>
  <c r="Y458" i="1" s="1"/>
  <c r="X481" i="1"/>
  <c r="Y481" i="1" s="1"/>
  <c r="X232" i="1"/>
  <c r="Y232" i="1" s="1"/>
  <c r="X188" i="1"/>
  <c r="Y188" i="1" s="1"/>
  <c r="X461" i="1"/>
  <c r="Y461" i="1" s="1"/>
  <c r="X281" i="1"/>
  <c r="Y281" i="1" s="1"/>
  <c r="X290" i="1"/>
  <c r="Y290" i="1" s="1"/>
  <c r="X199" i="1"/>
  <c r="Y199" i="1" s="1"/>
  <c r="X40" i="1"/>
  <c r="Y40" i="1" s="1"/>
  <c r="X172" i="1"/>
  <c r="Y172" i="1" s="1"/>
  <c r="X477" i="1"/>
  <c r="Y477" i="1" s="1"/>
  <c r="X347" i="1"/>
  <c r="Y347" i="1" s="1"/>
  <c r="X51" i="1"/>
  <c r="Y51" i="1" s="1"/>
  <c r="X488" i="1"/>
  <c r="Y488" i="1" s="1"/>
  <c r="X224" i="1"/>
  <c r="Y224" i="1" s="1"/>
  <c r="X124" i="1"/>
  <c r="Y124" i="1" s="1"/>
  <c r="X245" i="1"/>
  <c r="Y245" i="1" s="1"/>
  <c r="X419" i="1"/>
  <c r="Y419" i="1" s="1"/>
  <c r="X23" i="1"/>
  <c r="Y23" i="1" s="1"/>
  <c r="X279" i="1"/>
  <c r="Y279" i="1" s="1"/>
  <c r="X521" i="1"/>
  <c r="Y521" i="1" s="1"/>
  <c r="X86" i="1"/>
  <c r="Y86" i="1" s="1"/>
  <c r="X122" i="1"/>
  <c r="Y122" i="1" s="1"/>
  <c r="X187" i="1"/>
  <c r="Y187" i="1" s="1"/>
  <c r="X102" i="1"/>
  <c r="Y102" i="1" s="1"/>
  <c r="X402" i="1"/>
  <c r="Y402" i="1" s="1"/>
  <c r="X401" i="1"/>
  <c r="Y401" i="1" s="1"/>
  <c r="X277" i="1"/>
  <c r="Y277" i="1" s="1"/>
  <c r="X382" i="1"/>
  <c r="Y382" i="1" s="1"/>
  <c r="X231" i="1"/>
  <c r="Y231" i="1" s="1"/>
  <c r="X346" i="1"/>
  <c r="Y346" i="1" s="1"/>
  <c r="X350" i="1"/>
  <c r="Y350" i="1" s="1"/>
  <c r="X357" i="1"/>
  <c r="Y357" i="1" s="1"/>
  <c r="X114" i="1"/>
  <c r="Y114" i="1" s="1"/>
  <c r="X438" i="1"/>
  <c r="Y438" i="1" s="1"/>
  <c r="X59" i="1"/>
  <c r="Y59" i="1" s="1"/>
  <c r="X225" i="1"/>
  <c r="Y225" i="1" s="1"/>
  <c r="X166" i="1"/>
  <c r="Y166" i="1" s="1"/>
  <c r="X378" i="1"/>
  <c r="Y378" i="1" s="1"/>
  <c r="X363" i="1"/>
  <c r="Y363" i="1" s="1"/>
  <c r="X79" i="1"/>
  <c r="Y79" i="1" s="1"/>
  <c r="X203" i="1"/>
  <c r="Y203" i="1" s="1"/>
  <c r="X348" i="1"/>
  <c r="Y348" i="1" s="1"/>
  <c r="X138" i="1"/>
  <c r="X94" i="1"/>
  <c r="Y94" i="1" s="1"/>
  <c r="X57" i="1"/>
  <c r="Y57" i="1" s="1"/>
  <c r="X241" i="1"/>
  <c r="Y241" i="1" s="1"/>
  <c r="X223" i="1"/>
  <c r="Y223" i="1" s="1"/>
  <c r="X213" i="1"/>
  <c r="Y213" i="1" s="1"/>
  <c r="X288" i="1"/>
  <c r="Y288" i="1" s="1"/>
  <c r="X173" i="1"/>
  <c r="Y173" i="1" s="1"/>
  <c r="X292" i="1"/>
  <c r="Y292" i="1" s="1"/>
  <c r="X214" i="1"/>
  <c r="Y214" i="1" s="1"/>
  <c r="X275" i="1"/>
  <c r="Y275" i="1" s="1"/>
  <c r="X179" i="1"/>
  <c r="Y179" i="1" s="1"/>
  <c r="X480" i="1"/>
  <c r="Y480" i="1" s="1"/>
  <c r="X400" i="1"/>
  <c r="Y400" i="1" s="1"/>
  <c r="X198" i="1"/>
  <c r="Y198" i="1" s="1"/>
  <c r="X443" i="1"/>
  <c r="Y443" i="1" s="1"/>
  <c r="X268" i="1"/>
  <c r="Y268" i="1" s="1"/>
  <c r="X165" i="1"/>
  <c r="Y165" i="1" s="1"/>
  <c r="X65" i="1"/>
  <c r="Y65" i="1" s="1"/>
  <c r="X64" i="1"/>
  <c r="Y64" i="1" s="1"/>
  <c r="X71" i="1"/>
  <c r="Y71" i="1" s="1"/>
  <c r="X320" i="1"/>
  <c r="Y320" i="1" s="1"/>
  <c r="X128" i="1"/>
  <c r="Y128" i="1" s="1"/>
  <c r="X230" i="1"/>
  <c r="Y230" i="1" s="1"/>
  <c r="X132" i="1"/>
  <c r="Y132" i="1" s="1"/>
  <c r="X470" i="1"/>
  <c r="Y470" i="1" s="1"/>
  <c r="X452" i="1"/>
  <c r="Y452" i="1" s="1"/>
  <c r="X501" i="1"/>
  <c r="Y501" i="1" s="1"/>
  <c r="X412" i="1"/>
  <c r="Y412" i="1" s="1"/>
  <c r="X178" i="1"/>
  <c r="Y178" i="1" s="1"/>
  <c r="X304" i="1"/>
  <c r="Y304" i="1" s="1"/>
  <c r="X486" i="1"/>
  <c r="Y486" i="1" s="1"/>
  <c r="X220" i="1"/>
  <c r="Y220" i="1" s="1"/>
  <c r="X37" i="1"/>
  <c r="Y37" i="1" s="1"/>
  <c r="X482" i="1"/>
  <c r="Y482" i="1" s="1"/>
  <c r="X152" i="1"/>
  <c r="Y152" i="1" s="1"/>
  <c r="X68" i="1"/>
  <c r="Y68" i="1" s="1"/>
  <c r="X361" i="1"/>
  <c r="Y361" i="1" s="1"/>
  <c r="X125" i="1"/>
  <c r="Y125" i="1" s="1"/>
  <c r="X43" i="1"/>
  <c r="Y43" i="1" s="1"/>
  <c r="X406" i="1"/>
  <c r="Y406" i="1" s="1"/>
  <c r="X327" i="1"/>
  <c r="Y327" i="1" s="1"/>
  <c r="X467" i="1"/>
  <c r="Y467" i="1" s="1"/>
  <c r="X44" i="1"/>
  <c r="Y44" i="1" s="1"/>
  <c r="X221" i="1"/>
  <c r="Y221" i="1" s="1"/>
  <c r="X76" i="1"/>
  <c r="Y76" i="1" s="1"/>
  <c r="X107" i="1"/>
  <c r="Y107" i="1" s="1"/>
  <c r="X446" i="1"/>
  <c r="Y446" i="1" s="1"/>
  <c r="X434" i="1"/>
  <c r="Y434" i="1" s="1"/>
  <c r="X174" i="1"/>
  <c r="Y174" i="1" s="1"/>
  <c r="X354" i="1"/>
  <c r="Y354" i="1" s="1"/>
  <c r="X137" i="1"/>
  <c r="Y137" i="1" s="1"/>
  <c r="X439" i="1"/>
  <c r="Y439" i="1" s="1"/>
  <c r="X502" i="1"/>
  <c r="Y502" i="1" s="1"/>
  <c r="X503" i="1"/>
  <c r="Y503" i="1" s="1"/>
  <c r="X273" i="1"/>
  <c r="Y273" i="1" s="1"/>
  <c r="X318" i="1"/>
  <c r="Y318" i="1" s="1"/>
  <c r="X67" i="1"/>
  <c r="Y67" i="1" s="1"/>
  <c r="X442" i="1"/>
  <c r="Y442" i="1" s="1"/>
  <c r="X483" i="1"/>
  <c r="Y483" i="1" s="1"/>
  <c r="X492" i="1"/>
  <c r="Y492" i="1" s="1"/>
  <c r="X117" i="1"/>
  <c r="Y117" i="1" s="1"/>
  <c r="X276" i="1"/>
  <c r="Y276" i="1" s="1"/>
  <c r="X216" i="1"/>
  <c r="Y216" i="1" s="1"/>
  <c r="X410" i="1"/>
  <c r="Y410" i="1" s="1"/>
  <c r="X119" i="1"/>
  <c r="Y119" i="1" s="1"/>
  <c r="X182" i="1"/>
  <c r="Y182" i="1" s="1"/>
  <c r="X315" i="1"/>
  <c r="Y315" i="1" s="1"/>
  <c r="X356" i="1"/>
  <c r="Y356" i="1" s="1"/>
  <c r="X505" i="1"/>
  <c r="Y505" i="1" s="1"/>
  <c r="X25" i="1"/>
  <c r="Y25" i="1" s="1"/>
  <c r="X375" i="1"/>
  <c r="Y375" i="1" s="1"/>
  <c r="X490" i="1"/>
  <c r="Y490" i="1" s="1"/>
  <c r="X194" i="1"/>
  <c r="Y194" i="1" s="1"/>
  <c r="X109" i="1"/>
  <c r="Y109" i="1" s="1"/>
  <c r="X303" i="1"/>
  <c r="Y303" i="1" s="1"/>
  <c r="X339" i="1"/>
  <c r="Y339" i="1" s="1"/>
  <c r="X372" i="1"/>
  <c r="Y372" i="1" s="1"/>
  <c r="X106" i="1"/>
  <c r="Y106" i="1" s="1"/>
  <c r="X186" i="1"/>
  <c r="Y186" i="1" s="1"/>
  <c r="X302" i="1"/>
  <c r="Y302" i="1" s="1"/>
  <c r="X307" i="1"/>
  <c r="Y307" i="1" s="1"/>
  <c r="X418" i="1"/>
  <c r="Y418" i="1" s="1"/>
  <c r="X456" i="1"/>
  <c r="Y456" i="1" s="1"/>
  <c r="X358" i="1"/>
  <c r="Y358" i="1" s="1"/>
  <c r="X148" i="1"/>
  <c r="Y148" i="1" s="1"/>
  <c r="X416" i="1"/>
  <c r="Y416" i="1" s="1"/>
  <c r="X39" i="1"/>
  <c r="Y39" i="1" s="1"/>
  <c r="X328" i="1"/>
  <c r="Y328" i="1" s="1"/>
  <c r="X113" i="1"/>
  <c r="Y113" i="1" s="1"/>
  <c r="X257" i="1"/>
  <c r="Y257" i="1" s="1"/>
  <c r="X415" i="1"/>
  <c r="Y415" i="1" s="1"/>
  <c r="X96" i="1"/>
  <c r="Y96" i="1" s="1"/>
  <c r="X184" i="1"/>
  <c r="Y184" i="1" s="1"/>
  <c r="X321" i="1"/>
  <c r="Y321" i="1" s="1"/>
  <c r="X474" i="1"/>
  <c r="Y474" i="1" s="1"/>
  <c r="X479" i="1"/>
  <c r="Y479" i="1" s="1"/>
  <c r="X504" i="1"/>
  <c r="Y504" i="1" s="1"/>
  <c r="X29" i="1"/>
  <c r="Y29" i="1" s="1"/>
  <c r="X73" i="1"/>
  <c r="Y73" i="1" s="1"/>
  <c r="X484" i="1"/>
  <c r="Y484" i="1" s="1"/>
  <c r="X159" i="1"/>
  <c r="Y159" i="1" s="1"/>
  <c r="X367" i="1"/>
  <c r="Y367" i="1" s="1"/>
  <c r="X247" i="1"/>
  <c r="Y247" i="1" s="1"/>
  <c r="X414" i="1"/>
  <c r="Y414" i="1" s="1"/>
  <c r="X451" i="1"/>
  <c r="Y451" i="1" s="1"/>
  <c r="X518" i="1"/>
  <c r="Y518" i="1" s="1"/>
  <c r="X392" i="1"/>
  <c r="Y392" i="1" s="1"/>
  <c r="X66" i="1"/>
  <c r="Y66" i="1" s="1"/>
  <c r="X38" i="1"/>
  <c r="Y38" i="1" s="1"/>
  <c r="X140" i="1"/>
  <c r="Y140" i="1" s="1"/>
  <c r="X118" i="1"/>
  <c r="Y118" i="1" s="1"/>
  <c r="X239" i="1"/>
  <c r="Y239" i="1" s="1"/>
  <c r="X56" i="1"/>
  <c r="Y56" i="1" s="1"/>
  <c r="X376" i="1"/>
  <c r="Y376" i="1" s="1"/>
  <c r="X435" i="1"/>
  <c r="Y435" i="1" s="1"/>
  <c r="X105" i="1"/>
  <c r="Y105" i="1" s="1"/>
  <c r="X460" i="1"/>
  <c r="Y460" i="1" s="1"/>
  <c r="X88" i="1"/>
  <c r="Y88" i="1" s="1"/>
  <c r="X160" i="1"/>
  <c r="Y160" i="1" s="1"/>
  <c r="X405" i="1"/>
  <c r="Y405" i="1" s="1"/>
  <c r="X371" i="1"/>
  <c r="Y371" i="1" s="1"/>
  <c r="X69" i="1"/>
  <c r="Y69" i="1" s="1"/>
  <c r="X352" i="1"/>
  <c r="Y352" i="1" s="1"/>
  <c r="X274" i="1"/>
  <c r="Y274" i="1" s="1"/>
  <c r="X430" i="1"/>
  <c r="Y430" i="1" s="1"/>
  <c r="X146" i="1"/>
  <c r="Y146" i="1" s="1"/>
  <c r="X295" i="1"/>
  <c r="Y295" i="1" s="1"/>
  <c r="X100" i="1"/>
  <c r="Y100" i="1" s="1"/>
  <c r="X47" i="1"/>
  <c r="Y47" i="1" s="1"/>
  <c r="X365" i="1"/>
  <c r="Y365" i="1" s="1"/>
  <c r="X293" i="1"/>
  <c r="Y293" i="1" s="1"/>
  <c r="X360" i="1"/>
  <c r="Y360" i="1" s="1"/>
  <c r="X74" i="1"/>
  <c r="Y74" i="1" s="1"/>
  <c r="X305" i="1"/>
  <c r="Y305" i="1" s="1"/>
  <c r="X459" i="1"/>
  <c r="Y459" i="1" s="1"/>
  <c r="X228" i="1"/>
  <c r="Y228" i="1" s="1"/>
  <c r="X334" i="1"/>
  <c r="Y334" i="1" s="1"/>
  <c r="X32" i="1"/>
  <c r="Y32" i="1" s="1"/>
  <c r="X473" i="1"/>
  <c r="Y473" i="1" s="1"/>
  <c r="X495" i="1"/>
  <c r="Y495" i="1" s="1"/>
  <c r="X403" i="1"/>
  <c r="Y403" i="1" s="1"/>
  <c r="X126" i="1"/>
  <c r="Y126" i="1" s="1"/>
  <c r="X103" i="1"/>
  <c r="Y103" i="1" s="1"/>
  <c r="X147" i="1"/>
  <c r="Y147" i="1" s="1"/>
  <c r="X429" i="1"/>
  <c r="Y429" i="1" s="1"/>
  <c r="X493" i="1"/>
  <c r="Y493" i="1" s="1"/>
  <c r="X468" i="1"/>
  <c r="Y468" i="1" s="1"/>
  <c r="X120" i="1"/>
  <c r="Y120" i="1" s="1"/>
  <c r="X417" i="1"/>
  <c r="Y417" i="1" s="1"/>
  <c r="X193" i="1"/>
  <c r="Y193" i="1" s="1"/>
  <c r="X176" i="1"/>
  <c r="Y176" i="1" s="1"/>
  <c r="X374" i="1"/>
  <c r="Y374" i="1" s="1"/>
  <c r="X80" i="1"/>
  <c r="Y80" i="1" s="1"/>
  <c r="X463" i="1"/>
  <c r="Y463" i="1" s="1"/>
  <c r="X170" i="1"/>
  <c r="Y170" i="1" s="1"/>
  <c r="X190" i="1"/>
  <c r="Y190" i="1" s="1"/>
  <c r="X237" i="1"/>
  <c r="Y237" i="1" s="1"/>
  <c r="X133" i="1"/>
  <c r="Y133" i="1" s="1"/>
  <c r="X313" i="1"/>
  <c r="Y313" i="1" s="1"/>
  <c r="X309" i="1"/>
  <c r="Y309" i="1" s="1"/>
  <c r="X408" i="1"/>
  <c r="Y408" i="1" s="1"/>
  <c r="X387" i="1"/>
  <c r="Y387" i="1" s="1"/>
  <c r="X299" i="1"/>
  <c r="Y299" i="1" s="1"/>
  <c r="X397" i="1"/>
  <c r="Y397" i="1" s="1"/>
  <c r="X478" i="1"/>
  <c r="Y478" i="1" s="1"/>
  <c r="X251" i="1"/>
  <c r="Y251" i="1" s="1"/>
  <c r="X499" i="1"/>
  <c r="Y499" i="1" s="1"/>
  <c r="X464" i="1"/>
  <c r="Y464" i="1" s="1"/>
  <c r="X50" i="1"/>
  <c r="Y50" i="1" s="1"/>
  <c r="X244" i="1"/>
  <c r="Y244" i="1" s="1"/>
  <c r="X388" i="1"/>
  <c r="Y388" i="1" s="1"/>
  <c r="X395" i="1"/>
  <c r="Y395" i="1" s="1"/>
  <c r="X97" i="1"/>
  <c r="Y97" i="1" s="1"/>
  <c r="X181" i="1"/>
  <c r="Y181" i="1" s="1"/>
  <c r="X516" i="1"/>
  <c r="Y516" i="1" s="1"/>
  <c r="X155" i="1"/>
  <c r="Y155" i="1" s="1"/>
  <c r="X53" i="1"/>
  <c r="Y53" i="1" s="1"/>
  <c r="X180" i="1"/>
  <c r="Y180" i="1" s="1"/>
  <c r="X111" i="1"/>
  <c r="Y111" i="1" s="1"/>
  <c r="X310" i="1"/>
  <c r="Y310" i="1" s="1"/>
  <c r="X222" i="1"/>
  <c r="Y222" i="1" s="1"/>
  <c r="X520" i="1"/>
  <c r="Y520" i="1" s="1"/>
  <c r="X433" i="1"/>
  <c r="Y433" i="1" s="1"/>
  <c r="X511" i="1"/>
  <c r="Y511" i="1" s="1"/>
  <c r="X333" i="1"/>
  <c r="Y333" i="1" s="1"/>
  <c r="X260" i="1"/>
  <c r="Y260" i="1" s="1"/>
  <c r="X26" i="1"/>
  <c r="Y26" i="1" s="1"/>
  <c r="X312" i="1"/>
  <c r="Y312" i="1" s="1"/>
  <c r="X145" i="1"/>
  <c r="Y145" i="1" s="1"/>
  <c r="X219" i="1"/>
  <c r="Y219" i="1" s="1"/>
  <c r="X204" i="1"/>
  <c r="Y204" i="1" s="1"/>
  <c r="X300" i="1"/>
  <c r="Y300" i="1" s="1"/>
  <c r="X250" i="1"/>
  <c r="Y250" i="1" s="1"/>
  <c r="X383" i="1"/>
  <c r="Y383" i="1" s="1"/>
  <c r="X297" i="1"/>
  <c r="Y297" i="1" s="1"/>
  <c r="X36" i="1"/>
  <c r="Y36" i="1" s="1"/>
  <c r="X211" i="1"/>
  <c r="Y211" i="1" s="1"/>
  <c r="X212" i="1"/>
  <c r="Y212" i="1" s="1"/>
  <c r="X191" i="1"/>
  <c r="Y191" i="1" s="1"/>
  <c r="X355" i="1"/>
  <c r="Y355" i="1" s="1"/>
  <c r="X396" i="1"/>
  <c r="Y396" i="1" s="1"/>
  <c r="X487" i="1"/>
  <c r="Y487" i="1" s="1"/>
  <c r="X308" i="1"/>
  <c r="Y308" i="1" s="1"/>
  <c r="X507" i="1"/>
  <c r="Y507" i="1" s="1"/>
  <c r="X359" i="1"/>
  <c r="Y359" i="1" s="1"/>
  <c r="X413" i="1"/>
  <c r="Y413" i="1" s="1"/>
  <c r="X20" i="1"/>
  <c r="Y20" i="1" s="1"/>
  <c r="X139" i="1"/>
  <c r="Y139" i="1" s="1"/>
  <c r="X259" i="1"/>
  <c r="Y259" i="1" s="1"/>
  <c r="X294" i="1"/>
  <c r="Y294" i="1" s="1"/>
  <c r="X22" i="1"/>
  <c r="Y22" i="1" s="1"/>
  <c r="X296" i="1"/>
  <c r="Y296" i="1" s="1"/>
  <c r="X248" i="1"/>
  <c r="Y248" i="1" s="1"/>
  <c r="X476" i="1"/>
  <c r="Y476" i="1" s="1"/>
  <c r="X75" i="1"/>
  <c r="Y75" i="1" s="1"/>
  <c r="X28" i="1"/>
  <c r="Y28" i="1" s="1"/>
  <c r="X425" i="1"/>
  <c r="Y425" i="1" s="1"/>
  <c r="X189" i="1"/>
  <c r="Y189" i="1" s="1"/>
  <c r="X77" i="1"/>
  <c r="Y77" i="1" s="1"/>
  <c r="X411" i="1"/>
  <c r="Y411" i="1" s="1"/>
  <c r="X158" i="1"/>
  <c r="Y158" i="1" s="1"/>
  <c r="X112" i="1"/>
  <c r="Y112" i="1" s="1"/>
  <c r="X142" i="1"/>
  <c r="Y142" i="1" s="1"/>
  <c r="X70" i="1"/>
  <c r="Y70" i="1" s="1"/>
  <c r="X407" i="1"/>
  <c r="Y407" i="1" s="1"/>
  <c r="X24" i="1"/>
  <c r="Y24" i="1" s="1"/>
  <c r="X336" i="1"/>
  <c r="Y336" i="1" s="1"/>
  <c r="X497" i="1"/>
  <c r="Y497" i="1" s="1"/>
  <c r="X234" i="1"/>
  <c r="Y234" i="1" s="1"/>
  <c r="X115" i="1"/>
  <c r="Y115" i="1" s="1"/>
  <c r="X390" i="1"/>
  <c r="Y390" i="1" s="1"/>
  <c r="X423" i="1"/>
  <c r="Y423" i="1" s="1"/>
  <c r="X229" i="1"/>
  <c r="Y229" i="1" s="1"/>
  <c r="X345" i="1"/>
  <c r="Y345" i="1" s="1"/>
  <c r="X448" i="1"/>
  <c r="Y448" i="1" s="1"/>
  <c r="X289" i="1"/>
  <c r="Y289" i="1" s="1"/>
  <c r="X496" i="1"/>
  <c r="Y496" i="1" s="1"/>
  <c r="X424" i="1"/>
  <c r="Y424" i="1" s="1"/>
  <c r="X185" i="1"/>
  <c r="Y185" i="1" s="1"/>
  <c r="X134" i="1"/>
  <c r="Y134" i="1" s="1"/>
  <c r="AG363" i="12"/>
  <c r="AB148" i="12"/>
  <c r="AB348" i="12"/>
  <c r="AG58" i="12"/>
  <c r="AB115" i="12"/>
  <c r="AG396" i="12"/>
  <c r="AB48" i="12"/>
  <c r="AG228" i="12"/>
  <c r="AB122" i="12"/>
  <c r="AB42" i="12"/>
  <c r="AG80" i="12"/>
  <c r="AG417" i="12"/>
  <c r="W132" i="12"/>
  <c r="AL132" i="12" s="1"/>
  <c r="AG77" i="12"/>
  <c r="AB371" i="12"/>
  <c r="AB398" i="12"/>
  <c r="AB367" i="12"/>
  <c r="W265" i="12"/>
  <c r="AL265" i="12" s="1"/>
  <c r="AG126" i="12"/>
  <c r="AG218" i="12"/>
  <c r="AB229" i="12"/>
  <c r="AG289" i="12"/>
  <c r="AG53" i="12"/>
  <c r="AG26" i="12"/>
  <c r="W268" i="12"/>
  <c r="AL268" i="12" s="1"/>
  <c r="AG104" i="12"/>
  <c r="W106" i="12"/>
  <c r="AL106" i="12" s="1"/>
  <c r="AB120" i="12"/>
  <c r="AG268" i="12"/>
  <c r="AB394" i="12"/>
  <c r="AB26" i="12"/>
  <c r="AG222" i="12"/>
  <c r="AB256" i="12"/>
  <c r="AG402" i="12"/>
  <c r="AB223" i="12"/>
  <c r="AB75" i="12"/>
  <c r="W173" i="12"/>
  <c r="AL173" i="12" s="1"/>
  <c r="AB167" i="12"/>
  <c r="W45" i="12"/>
  <c r="AL45" i="12" s="1"/>
  <c r="AG37" i="12"/>
  <c r="AG66" i="12"/>
  <c r="W256" i="12"/>
  <c r="AL256" i="12" s="1"/>
  <c r="W274" i="12"/>
  <c r="AL274" i="12" s="1"/>
  <c r="AG306" i="12"/>
  <c r="W82" i="12"/>
  <c r="AL82" i="12" s="1"/>
  <c r="AB277" i="12"/>
  <c r="W164" i="12"/>
  <c r="AL164" i="12" s="1"/>
  <c r="W217" i="12"/>
  <c r="AL217" i="12" s="1"/>
  <c r="W250" i="12"/>
  <c r="AL250" i="12" s="1"/>
  <c r="W153" i="12"/>
  <c r="AL153" i="12" s="1"/>
  <c r="W197" i="12"/>
  <c r="AL197" i="12" s="1"/>
  <c r="W198" i="12"/>
  <c r="AL198" i="12" s="1"/>
  <c r="AB296" i="12"/>
  <c r="AB156" i="12"/>
  <c r="W184" i="12"/>
  <c r="AL184" i="12" s="1"/>
  <c r="W350" i="12"/>
  <c r="AL350" i="12" s="1"/>
  <c r="AB234" i="12"/>
  <c r="W136" i="12"/>
  <c r="AL136" i="12" s="1"/>
  <c r="AG307" i="12"/>
  <c r="AG145" i="12"/>
  <c r="AB161" i="12"/>
  <c r="AG40" i="12"/>
  <c r="AG36" i="12"/>
  <c r="W261" i="12"/>
  <c r="AL261" i="12" s="1"/>
  <c r="AB69" i="12"/>
  <c r="AB197" i="12"/>
  <c r="AB46" i="12"/>
  <c r="W118" i="12"/>
  <c r="AL118" i="12" s="1"/>
  <c r="AG156" i="12"/>
  <c r="W366" i="12"/>
  <c r="AL366" i="12" s="1"/>
  <c r="W356" i="12"/>
  <c r="AL356" i="12" s="1"/>
  <c r="W264" i="12"/>
  <c r="AL264" i="12" s="1"/>
  <c r="W417" i="12"/>
  <c r="AL417" i="12" s="1"/>
  <c r="AG309" i="12"/>
  <c r="AB162" i="12"/>
  <c r="W385" i="12"/>
  <c r="AL385" i="12" s="1"/>
  <c r="W93" i="12"/>
  <c r="AL93" i="12" s="1"/>
  <c r="AG411" i="12"/>
  <c r="AG315" i="12"/>
  <c r="W99" i="12"/>
  <c r="AL99" i="12" s="1"/>
  <c r="AG105" i="12"/>
  <c r="W91" i="12"/>
  <c r="AL91" i="12" s="1"/>
  <c r="W165" i="12"/>
  <c r="AL165" i="12" s="1"/>
  <c r="W395" i="12"/>
  <c r="AL395" i="12" s="1"/>
  <c r="W272" i="12"/>
  <c r="AL272" i="12" s="1"/>
  <c r="AG64" i="12"/>
  <c r="AG74" i="12"/>
  <c r="AG236" i="12"/>
  <c r="AB154" i="12"/>
  <c r="AB184" i="12"/>
  <c r="W355" i="12"/>
  <c r="AL355" i="12" s="1"/>
  <c r="AG183" i="12"/>
  <c r="W52" i="12"/>
  <c r="AL52" i="12" s="1"/>
  <c r="AB401" i="12"/>
  <c r="W255" i="12"/>
  <c r="AL255" i="12" s="1"/>
  <c r="AG99" i="12"/>
  <c r="W354" i="12"/>
  <c r="AL354" i="12" s="1"/>
  <c r="AB141" i="12"/>
  <c r="AG362" i="12"/>
  <c r="AG341" i="12"/>
  <c r="AG328" i="12"/>
  <c r="W278" i="12"/>
  <c r="AL278" i="12" s="1"/>
  <c r="W346" i="12"/>
  <c r="AL346" i="12" s="1"/>
  <c r="AB147" i="12"/>
  <c r="AG165" i="12"/>
  <c r="AG194" i="12"/>
  <c r="AB384" i="12"/>
  <c r="AB237" i="12"/>
  <c r="AB389" i="12"/>
  <c r="AB284" i="12"/>
  <c r="AB297" i="12"/>
  <c r="AB244" i="12"/>
  <c r="AB290" i="12"/>
  <c r="AB98" i="12"/>
  <c r="AG338" i="12"/>
  <c r="AG94" i="12"/>
  <c r="AG269" i="12"/>
  <c r="AB344" i="12"/>
  <c r="AB99" i="12"/>
  <c r="AG24" i="12"/>
  <c r="AB52" i="12"/>
  <c r="W176" i="12"/>
  <c r="AL176" i="12" s="1"/>
  <c r="AB331" i="12"/>
  <c r="AG242" i="12"/>
  <c r="AG389" i="12"/>
  <c r="W47" i="12"/>
  <c r="AL47" i="12" s="1"/>
  <c r="AB207" i="12"/>
  <c r="W27" i="12"/>
  <c r="AL27" i="12" s="1"/>
  <c r="AG69" i="12"/>
  <c r="AB410" i="12"/>
  <c r="AG107" i="12"/>
  <c r="W318" i="12"/>
  <c r="AL318" i="12" s="1"/>
  <c r="AG372" i="12"/>
  <c r="W92" i="12"/>
  <c r="AL92" i="12" s="1"/>
  <c r="AB243" i="12"/>
  <c r="AG125" i="12"/>
  <c r="AG85" i="12"/>
  <c r="W390" i="12"/>
  <c r="AL390" i="12" s="1"/>
  <c r="AG230" i="12"/>
  <c r="AG68" i="12"/>
  <c r="AB173" i="12"/>
  <c r="AB327" i="12"/>
  <c r="W271" i="12"/>
  <c r="AL271" i="12" s="1"/>
  <c r="W46" i="12"/>
  <c r="AL46" i="12" s="1"/>
  <c r="AB96" i="12"/>
  <c r="W240" i="12"/>
  <c r="AL240" i="12" s="1"/>
  <c r="W48" i="12"/>
  <c r="AL48" i="12" s="1"/>
  <c r="AG387" i="12"/>
  <c r="AG339" i="12"/>
  <c r="W238" i="12"/>
  <c r="AL238" i="12" s="1"/>
  <c r="W219" i="12"/>
  <c r="AL219" i="12" s="1"/>
  <c r="W102" i="12"/>
  <c r="AL102" i="12" s="1"/>
  <c r="W100" i="12"/>
  <c r="AL100" i="12" s="1"/>
  <c r="W412" i="12"/>
  <c r="AL412" i="12" s="1"/>
  <c r="W126" i="12"/>
  <c r="AL126" i="12" s="1"/>
  <c r="W254" i="12"/>
  <c r="AL254" i="12" s="1"/>
  <c r="AB352" i="12"/>
  <c r="AG196" i="12"/>
  <c r="AG251" i="12"/>
  <c r="AB103" i="12"/>
  <c r="W229" i="12"/>
  <c r="AL229" i="12" s="1"/>
  <c r="W248" i="12"/>
  <c r="AL248" i="12" s="1"/>
  <c r="W398" i="12"/>
  <c r="AL398" i="12" s="1"/>
  <c r="AB418" i="12"/>
  <c r="W107" i="12"/>
  <c r="AL107" i="12" s="1"/>
  <c r="W218" i="12"/>
  <c r="AL218" i="12" s="1"/>
  <c r="AG135" i="12"/>
  <c r="W227" i="12"/>
  <c r="AL227" i="12" s="1"/>
  <c r="W371" i="12"/>
  <c r="AL371" i="12" s="1"/>
  <c r="AG278" i="12"/>
  <c r="AB77" i="12"/>
  <c r="AG308" i="12"/>
  <c r="AG56" i="12"/>
  <c r="W311" i="12"/>
  <c r="AL311" i="12" s="1"/>
  <c r="AB360" i="12"/>
  <c r="AB265" i="12"/>
  <c r="AG316" i="12"/>
  <c r="AG89" i="12"/>
  <c r="AG28" i="12"/>
  <c r="AB312" i="12"/>
  <c r="W316" i="12"/>
  <c r="AL316" i="12" s="1"/>
  <c r="W86" i="12"/>
  <c r="AL86" i="12" s="1"/>
  <c r="AB85" i="12"/>
  <c r="AB304" i="12"/>
  <c r="AG258" i="12"/>
  <c r="AB20" i="12"/>
  <c r="AG329" i="12"/>
  <c r="AG406" i="12"/>
  <c r="AB405" i="12"/>
  <c r="AB31" i="12"/>
  <c r="AG416" i="12"/>
  <c r="AB264" i="12"/>
  <c r="AG23" i="12"/>
  <c r="W74" i="12"/>
  <c r="AL74" i="12" s="1"/>
  <c r="AB329" i="12"/>
  <c r="W339" i="12"/>
  <c r="AL339" i="12" s="1"/>
  <c r="W154" i="12"/>
  <c r="AL154" i="12" s="1"/>
  <c r="AB57" i="12"/>
  <c r="AG174" i="12"/>
  <c r="W402" i="12"/>
  <c r="AL402" i="12" s="1"/>
  <c r="AB326" i="12"/>
  <c r="AB138" i="12"/>
  <c r="AB231" i="12"/>
  <c r="AB366" i="12"/>
  <c r="W37" i="12"/>
  <c r="AL37" i="12" s="1"/>
  <c r="W201" i="12"/>
  <c r="AL201" i="12" s="1"/>
  <c r="AG146" i="12"/>
  <c r="AB328" i="12"/>
  <c r="AB340" i="12"/>
  <c r="AG320" i="12"/>
  <c r="AG154" i="12"/>
  <c r="AG101" i="12"/>
  <c r="AB266" i="12"/>
  <c r="AG358" i="12"/>
  <c r="AG287" i="12"/>
  <c r="AB198" i="12"/>
  <c r="AB105" i="12"/>
  <c r="AG91" i="12"/>
  <c r="AB78" i="12"/>
  <c r="AG303" i="12"/>
  <c r="AB130" i="12"/>
  <c r="W155" i="12"/>
  <c r="AL155" i="12" s="1"/>
  <c r="AB273" i="12"/>
  <c r="W247" i="12"/>
  <c r="AL247" i="12" s="1"/>
  <c r="AB84" i="12"/>
  <c r="W36" i="12"/>
  <c r="AL36" i="12" s="1"/>
  <c r="AB187" i="12"/>
  <c r="W62" i="12"/>
  <c r="AL62" i="12" s="1"/>
  <c r="AG397" i="12"/>
  <c r="AB345" i="12"/>
  <c r="AG157" i="12"/>
  <c r="AG60" i="12"/>
  <c r="W146" i="12"/>
  <c r="AL146" i="12" s="1"/>
  <c r="AG325" i="12"/>
  <c r="W232" i="12"/>
  <c r="AL232" i="12" s="1"/>
  <c r="W195" i="12"/>
  <c r="AL195" i="12" s="1"/>
  <c r="AG190" i="12"/>
  <c r="AB112" i="12"/>
  <c r="AB38" i="12"/>
  <c r="AG129" i="12"/>
  <c r="AB274" i="12"/>
  <c r="AB272" i="12"/>
  <c r="W314" i="12"/>
  <c r="AL314" i="12" s="1"/>
  <c r="W315" i="12"/>
  <c r="AL315" i="12" s="1"/>
  <c r="AG245" i="12"/>
  <c r="AB377" i="12"/>
  <c r="W79" i="12"/>
  <c r="AL79" i="12" s="1"/>
  <c r="AG87" i="12"/>
  <c r="AG264" i="12"/>
  <c r="W370" i="12"/>
  <c r="AL370" i="12" s="1"/>
  <c r="W94" i="12"/>
  <c r="AL94" i="12" s="1"/>
  <c r="AG121" i="12"/>
  <c r="AG286" i="12"/>
  <c r="W252" i="12"/>
  <c r="AL252" i="12" s="1"/>
  <c r="W129" i="12"/>
  <c r="AL129" i="12" s="1"/>
  <c r="AG419" i="12"/>
  <c r="W29" i="12"/>
  <c r="AL29" i="12" s="1"/>
  <c r="AB76" i="12"/>
  <c r="AB383" i="12"/>
  <c r="AG298" i="12"/>
  <c r="W188" i="12"/>
  <c r="AL188" i="12" s="1"/>
  <c r="AB374" i="12"/>
  <c r="W202" i="12"/>
  <c r="AL202" i="12" s="1"/>
  <c r="AG30" i="12"/>
  <c r="W306" i="12"/>
  <c r="AL306" i="12" s="1"/>
  <c r="W63" i="12"/>
  <c r="AL63" i="12" s="1"/>
  <c r="AG355" i="12"/>
  <c r="AB83" i="12"/>
  <c r="AG369" i="12"/>
  <c r="AG109" i="12"/>
  <c r="W123" i="12"/>
  <c r="AL123" i="12" s="1"/>
  <c r="AG327" i="12"/>
  <c r="AG149" i="12"/>
  <c r="AB158" i="12"/>
  <c r="AB282" i="12"/>
  <c r="W411" i="12"/>
  <c r="AL411" i="12" s="1"/>
  <c r="AG143" i="12"/>
  <c r="AG294" i="12"/>
  <c r="W317" i="12"/>
  <c r="AL317" i="12" s="1"/>
  <c r="W166" i="12"/>
  <c r="AL166" i="12" s="1"/>
  <c r="AG141" i="12"/>
  <c r="W59" i="12"/>
  <c r="AL59" i="12" s="1"/>
  <c r="AB219" i="12"/>
  <c r="AB205" i="12"/>
  <c r="W284" i="12"/>
  <c r="AL284" i="12" s="1"/>
  <c r="W369" i="12"/>
  <c r="AL369" i="12" s="1"/>
  <c r="AG223" i="12"/>
  <c r="AB338" i="12"/>
  <c r="AB200" i="12"/>
  <c r="AG209" i="12"/>
  <c r="W90" i="12"/>
  <c r="AL90" i="12" s="1"/>
  <c r="AB288" i="12"/>
  <c r="W33" i="12"/>
  <c r="AL33" i="12" s="1"/>
  <c r="W382" i="12"/>
  <c r="AL382" i="12" s="1"/>
  <c r="AG113" i="12"/>
  <c r="W262" i="12"/>
  <c r="AL262" i="12" s="1"/>
  <c r="W180" i="12"/>
  <c r="AL180" i="12" s="1"/>
  <c r="AG159" i="12"/>
  <c r="AG211" i="12"/>
  <c r="AB220" i="12"/>
  <c r="W28" i="12"/>
  <c r="AL28" i="12" s="1"/>
  <c r="AB263" i="12"/>
  <c r="W214" i="12"/>
  <c r="AL214" i="12" s="1"/>
  <c r="AB293" i="12"/>
  <c r="W414" i="12"/>
  <c r="AL414" i="12" s="1"/>
  <c r="W332" i="12"/>
  <c r="AL332" i="12" s="1"/>
  <c r="AG115" i="12"/>
  <c r="W241" i="12"/>
  <c r="AL241" i="12" s="1"/>
  <c r="AG412" i="12"/>
  <c r="W186" i="12"/>
  <c r="AL186" i="12" s="1"/>
  <c r="AG41" i="12"/>
  <c r="AB121" i="12"/>
  <c r="AB332" i="12"/>
  <c r="W56" i="12"/>
  <c r="AL56" i="12" s="1"/>
  <c r="AG272" i="12"/>
  <c r="W95" i="12"/>
  <c r="AL95" i="12" s="1"/>
  <c r="AB107" i="12"/>
  <c r="AG169" i="12"/>
  <c r="W260" i="12"/>
  <c r="AL260" i="12" s="1"/>
  <c r="AG34" i="12"/>
  <c r="W204" i="12"/>
  <c r="AL204" i="12" s="1"/>
  <c r="AB404" i="12"/>
  <c r="W97" i="12"/>
  <c r="AL97" i="12" s="1"/>
  <c r="AG312" i="12"/>
  <c r="AB72" i="12"/>
  <c r="AG382" i="12"/>
  <c r="AB183" i="12"/>
  <c r="AG227" i="12"/>
  <c r="AB116" i="12"/>
  <c r="W293" i="12"/>
  <c r="AL293" i="12" s="1"/>
  <c r="W174" i="12"/>
  <c r="AL174" i="12" s="1"/>
  <c r="AG137" i="12"/>
  <c r="AG379" i="12"/>
  <c r="AG197" i="12"/>
  <c r="W127" i="12"/>
  <c r="AL127" i="12" s="1"/>
  <c r="W253" i="12"/>
  <c r="AL253" i="12" s="1"/>
  <c r="AB416" i="12"/>
  <c r="AB295" i="12"/>
  <c r="AB226" i="12"/>
  <c r="AG304" i="12"/>
  <c r="AB136" i="12"/>
  <c r="AG204" i="12"/>
  <c r="AG262" i="12"/>
  <c r="W280" i="12"/>
  <c r="AL280" i="12" s="1"/>
  <c r="W39" i="12"/>
  <c r="AL39" i="12" s="1"/>
  <c r="AB36" i="12"/>
  <c r="AG33" i="12"/>
  <c r="AB258" i="12"/>
  <c r="W68" i="12"/>
  <c r="AL68" i="12" s="1"/>
  <c r="W345" i="12"/>
  <c r="AL345" i="12" s="1"/>
  <c r="AG225" i="12"/>
  <c r="AB175" i="12"/>
  <c r="AG112" i="12"/>
  <c r="AG350" i="12"/>
  <c r="AG378" i="12"/>
  <c r="AB113" i="12"/>
  <c r="W295" i="12"/>
  <c r="AL295" i="12" s="1"/>
  <c r="AB73" i="12"/>
  <c r="W131" i="12"/>
  <c r="AL131" i="12" s="1"/>
  <c r="AG392" i="12"/>
  <c r="W285" i="12"/>
  <c r="AL285" i="12" s="1"/>
  <c r="AG168" i="12"/>
  <c r="W140" i="12"/>
  <c r="AL140" i="12" s="1"/>
  <c r="W397" i="12"/>
  <c r="AL397" i="12" s="1"/>
  <c r="AG345" i="12"/>
  <c r="AB403" i="12"/>
  <c r="W373" i="12"/>
  <c r="AL373" i="12" s="1"/>
  <c r="W287" i="12"/>
  <c r="AL287" i="12" s="1"/>
  <c r="AG403" i="12"/>
  <c r="W330" i="12"/>
  <c r="AL330" i="12" s="1"/>
  <c r="AG360" i="12"/>
  <c r="W145" i="12"/>
  <c r="AL145" i="12" s="1"/>
  <c r="AB280" i="12"/>
  <c r="AG207" i="12"/>
  <c r="W325" i="12"/>
  <c r="AL325" i="12" s="1"/>
  <c r="AB287" i="12"/>
  <c r="W172" i="12"/>
  <c r="AL172" i="12" s="1"/>
  <c r="W203" i="12"/>
  <c r="AL203" i="12" s="1"/>
  <c r="AG152" i="12"/>
  <c r="W38" i="12"/>
  <c r="AL38" i="12" s="1"/>
  <c r="W112" i="12"/>
  <c r="AL112" i="12" s="1"/>
  <c r="W51" i="12"/>
  <c r="AL51" i="12" s="1"/>
  <c r="W294" i="12"/>
  <c r="AL294" i="12" s="1"/>
  <c r="AB89" i="12"/>
  <c r="AB134" i="12"/>
  <c r="AB247" i="12"/>
  <c r="AB37" i="12"/>
  <c r="W283" i="12"/>
  <c r="AL283" i="12" s="1"/>
  <c r="AG86" i="12"/>
  <c r="AB260" i="12"/>
  <c r="AB176" i="12"/>
  <c r="W389" i="12"/>
  <c r="AL389" i="12" s="1"/>
  <c r="AB397" i="12"/>
  <c r="AG67" i="12"/>
  <c r="W244" i="12"/>
  <c r="AL244" i="12" s="1"/>
  <c r="AB411" i="12"/>
  <c r="W226" i="12"/>
  <c r="AL226" i="12" s="1"/>
  <c r="AB350" i="12"/>
  <c r="AG132" i="12"/>
  <c r="AG367" i="12"/>
  <c r="AB118" i="12"/>
  <c r="AG342" i="12"/>
  <c r="AB283" i="12"/>
  <c r="W205" i="12"/>
  <c r="AL205" i="12" s="1"/>
  <c r="W365" i="12"/>
  <c r="AL365" i="12" s="1"/>
  <c r="AG71" i="12"/>
  <c r="AG401" i="12"/>
  <c r="AB67" i="12"/>
  <c r="W87" i="12"/>
  <c r="AL87" i="12" s="1"/>
  <c r="W399" i="12"/>
  <c r="AL399" i="12" s="1"/>
  <c r="AG21" i="12"/>
  <c r="AB349" i="12"/>
  <c r="AG351" i="12"/>
  <c r="W42" i="12"/>
  <c r="AL42" i="12" s="1"/>
  <c r="AG252" i="12"/>
  <c r="W207" i="12"/>
  <c r="AL207" i="12" s="1"/>
  <c r="AG84" i="12"/>
  <c r="AG65" i="12"/>
  <c r="W151" i="12"/>
  <c r="AL151" i="12" s="1"/>
  <c r="AB337" i="12"/>
  <c r="W292" i="12"/>
  <c r="AL292" i="12" s="1"/>
  <c r="W194" i="12"/>
  <c r="AL194" i="12" s="1"/>
  <c r="AB359" i="12"/>
  <c r="AG377" i="12"/>
  <c r="W331" i="12"/>
  <c r="AL331" i="12" s="1"/>
  <c r="AB33" i="12"/>
  <c r="AG370" i="12"/>
  <c r="AG240" i="12"/>
  <c r="W88" i="12"/>
  <c r="AL88" i="12" s="1"/>
  <c r="AG189" i="12"/>
  <c r="AB179" i="12"/>
  <c r="W211" i="12"/>
  <c r="AL211" i="12" s="1"/>
  <c r="AB102" i="12"/>
  <c r="W32" i="12"/>
  <c r="AL32" i="12" s="1"/>
  <c r="AG349" i="12"/>
  <c r="W138" i="12"/>
  <c r="AL138" i="12" s="1"/>
  <c r="W75" i="12"/>
  <c r="AL75" i="12" s="1"/>
  <c r="AB253" i="12"/>
  <c r="W299" i="12"/>
  <c r="AL299" i="12" s="1"/>
  <c r="AG238" i="12"/>
  <c r="W296" i="12"/>
  <c r="AL296" i="12" s="1"/>
  <c r="AG35" i="12"/>
  <c r="AB351" i="12"/>
  <c r="AG336" i="12"/>
  <c r="AG88" i="12"/>
  <c r="W182" i="12"/>
  <c r="AL182" i="12" s="1"/>
  <c r="AG324" i="12"/>
  <c r="AB171" i="12"/>
  <c r="W305" i="12"/>
  <c r="AL305" i="12" s="1"/>
  <c r="AB306" i="12"/>
  <c r="AG235" i="12"/>
  <c r="W41" i="12"/>
  <c r="AL41" i="12" s="1"/>
  <c r="AG160" i="12"/>
  <c r="AB135" i="12"/>
  <c r="AB216" i="12"/>
  <c r="AB417" i="12"/>
  <c r="AB254" i="12"/>
  <c r="AG95" i="12"/>
  <c r="AB108" i="12"/>
  <c r="AB218" i="12"/>
  <c r="W135" i="12"/>
  <c r="AL135" i="12" s="1"/>
  <c r="AB307" i="12"/>
  <c r="AB111" i="12"/>
  <c r="AG291" i="12"/>
  <c r="AG281" i="12"/>
  <c r="AB195" i="12"/>
  <c r="AB232" i="12"/>
  <c r="AB378" i="12"/>
  <c r="AG265" i="12"/>
  <c r="W113" i="12"/>
  <c r="AL113" i="12" s="1"/>
  <c r="W120" i="12"/>
  <c r="AL120" i="12" s="1"/>
  <c r="W34" i="12"/>
  <c r="AL34" i="12" s="1"/>
  <c r="AG97" i="12"/>
  <c r="W116" i="12"/>
  <c r="AL116" i="12" s="1"/>
  <c r="AG199" i="12"/>
  <c r="AG261" i="12"/>
  <c r="AB346" i="12"/>
  <c r="AG216" i="12"/>
  <c r="AB137" i="12"/>
  <c r="AB369" i="12"/>
  <c r="AG170" i="12"/>
  <c r="W259" i="12"/>
  <c r="AL259" i="12" s="1"/>
  <c r="AB301" i="12"/>
  <c r="W178" i="12"/>
  <c r="AL178" i="12" s="1"/>
  <c r="AG366" i="12"/>
  <c r="AG234" i="12"/>
  <c r="AG356" i="12"/>
  <c r="AB402" i="12"/>
  <c r="AB365" i="12"/>
  <c r="AG394" i="12"/>
  <c r="W134" i="12"/>
  <c r="AL134" i="12" s="1"/>
  <c r="AB238" i="12"/>
  <c r="W243" i="12"/>
  <c r="AL243" i="12" s="1"/>
  <c r="AB82" i="12"/>
  <c r="AB285" i="12"/>
  <c r="W137" i="12"/>
  <c r="AL137" i="12" s="1"/>
  <c r="W223" i="12"/>
  <c r="AL223" i="12" s="1"/>
  <c r="W335" i="12"/>
  <c r="AL335" i="12" s="1"/>
  <c r="W215" i="12"/>
  <c r="AL215" i="12" s="1"/>
  <c r="W375" i="12"/>
  <c r="AL375" i="12" s="1"/>
  <c r="W31" i="12"/>
  <c r="AL31" i="12" s="1"/>
  <c r="W149" i="12"/>
  <c r="AL149" i="12" s="1"/>
  <c r="AB65" i="12"/>
  <c r="AB390" i="12"/>
  <c r="AG186" i="12"/>
  <c r="W228" i="12"/>
  <c r="AL228" i="12" s="1"/>
  <c r="AB333" i="12"/>
  <c r="AB353" i="12"/>
  <c r="AB164" i="12"/>
  <c r="AB357" i="12"/>
  <c r="AB206" i="12"/>
  <c r="AG237" i="12"/>
  <c r="AB143" i="12"/>
  <c r="AG266" i="12"/>
  <c r="AB375" i="12"/>
  <c r="AB347" i="12"/>
  <c r="W21" i="12"/>
  <c r="AL21" i="12" s="1"/>
  <c r="W378" i="12"/>
  <c r="AL378" i="12" s="1"/>
  <c r="W351" i="12"/>
  <c r="AL351" i="12" s="1"/>
  <c r="AG48" i="12"/>
  <c r="W320" i="12"/>
  <c r="AL320" i="12" s="1"/>
  <c r="AG161" i="12"/>
  <c r="W392" i="12"/>
  <c r="AL392" i="12" s="1"/>
  <c r="AB358" i="12"/>
  <c r="AG140" i="12"/>
  <c r="W376" i="12"/>
  <c r="AL376" i="12" s="1"/>
  <c r="W159" i="12"/>
  <c r="AL159" i="12" s="1"/>
  <c r="AB279" i="12"/>
  <c r="AG59" i="12"/>
  <c r="W374" i="12"/>
  <c r="AL374" i="12" s="1"/>
  <c r="W43" i="12"/>
  <c r="AL43" i="12" s="1"/>
  <c r="W328" i="12"/>
  <c r="AL328" i="12" s="1"/>
  <c r="W72" i="12"/>
  <c r="AL72" i="12" s="1"/>
  <c r="AB269" i="12"/>
  <c r="AB145" i="12"/>
  <c r="W407" i="12"/>
  <c r="AL407" i="12" s="1"/>
  <c r="AB392" i="12"/>
  <c r="W267" i="12"/>
  <c r="AL267" i="12" s="1"/>
  <c r="AG210" i="12"/>
  <c r="AG314" i="12"/>
  <c r="AB62" i="12"/>
  <c r="AG172" i="12"/>
  <c r="AG203" i="12"/>
  <c r="AG62" i="12"/>
  <c r="AB373" i="12"/>
  <c r="AB66" i="12"/>
  <c r="AG386" i="12"/>
  <c r="W349" i="12"/>
  <c r="AL349" i="12" s="1"/>
  <c r="AB74" i="12"/>
  <c r="AG63" i="12"/>
  <c r="W300" i="12"/>
  <c r="AL300" i="12" s="1"/>
  <c r="W387" i="12"/>
  <c r="AL387" i="12" s="1"/>
  <c r="AG322" i="12"/>
  <c r="AG155" i="12"/>
  <c r="AG364" i="12"/>
  <c r="W334" i="12"/>
  <c r="AL334" i="12" s="1"/>
  <c r="W200" i="12"/>
  <c r="AL200" i="12" s="1"/>
  <c r="W419" i="12"/>
  <c r="AL419" i="12" s="1"/>
  <c r="AB59" i="12"/>
  <c r="AB55" i="12"/>
  <c r="AB325" i="12"/>
  <c r="W143" i="12"/>
  <c r="AL143" i="12" s="1"/>
  <c r="W323" i="12"/>
  <c r="AL323" i="12" s="1"/>
  <c r="W359" i="12"/>
  <c r="AL359" i="12" s="1"/>
  <c r="AG300" i="12"/>
  <c r="W167" i="12"/>
  <c r="AL167" i="12" s="1"/>
  <c r="AB386" i="12"/>
  <c r="AG390" i="12"/>
  <c r="AB29" i="12"/>
  <c r="AB317" i="12"/>
  <c r="AG200" i="12"/>
  <c r="W209" i="12"/>
  <c r="AL209" i="12" s="1"/>
  <c r="W249" i="12"/>
  <c r="AL249" i="12" s="1"/>
  <c r="W61" i="12"/>
  <c r="AL61" i="12" s="1"/>
  <c r="AG27" i="12"/>
  <c r="W122" i="12"/>
  <c r="AL122" i="12" s="1"/>
  <c r="W391" i="12"/>
  <c r="AL391" i="12" s="1"/>
  <c r="AB409" i="12"/>
  <c r="W344" i="12"/>
  <c r="AL344" i="12" s="1"/>
  <c r="AG171" i="12"/>
  <c r="W220" i="12"/>
  <c r="AL220" i="12" s="1"/>
  <c r="AB291" i="12"/>
  <c r="AB163" i="12"/>
  <c r="W163" i="12"/>
  <c r="AL163" i="12" s="1"/>
  <c r="W20" i="12"/>
  <c r="AL20" i="12" s="1"/>
  <c r="AB379" i="12"/>
  <c r="AG167" i="12"/>
  <c r="AG249" i="12"/>
  <c r="W403" i="12"/>
  <c r="AL403" i="12" s="1"/>
  <c r="AB61" i="12"/>
  <c r="AG122" i="12"/>
  <c r="AG50" i="12"/>
  <c r="W309" i="12"/>
  <c r="AL309" i="12" s="1"/>
  <c r="AB257" i="12"/>
  <c r="AG92" i="12"/>
  <c r="AG164" i="12"/>
  <c r="AG333" i="12"/>
  <c r="W368" i="12"/>
  <c r="AL368" i="12" s="1"/>
  <c r="W352" i="12"/>
  <c r="AL352" i="12" s="1"/>
  <c r="AG108" i="12"/>
  <c r="AB214" i="12"/>
  <c r="AG413" i="12"/>
  <c r="AB58" i="12"/>
  <c r="AG214" i="12"/>
  <c r="AG274" i="12"/>
  <c r="AB414" i="12"/>
  <c r="AG371" i="12"/>
  <c r="AG22" i="12"/>
  <c r="W321" i="12"/>
  <c r="AL321" i="12" s="1"/>
  <c r="W80" i="12"/>
  <c r="AL80" i="12" s="1"/>
  <c r="AG72" i="12"/>
  <c r="W275" i="12"/>
  <c r="AL275" i="12" s="1"/>
  <c r="W418" i="12"/>
  <c r="AL418" i="12" s="1"/>
  <c r="W128" i="12"/>
  <c r="AL128" i="12" s="1"/>
  <c r="AB56" i="12"/>
  <c r="AB408" i="12"/>
  <c r="W312" i="12"/>
  <c r="AL312" i="12" s="1"/>
  <c r="AG116" i="12"/>
  <c r="W89" i="12"/>
  <c r="AL89" i="12" s="1"/>
  <c r="AB228" i="12"/>
  <c r="AB227" i="12"/>
  <c r="AB128" i="12"/>
  <c r="W169" i="12"/>
  <c r="AL169" i="12" s="1"/>
  <c r="W222" i="12"/>
  <c r="AL222" i="12" s="1"/>
  <c r="W348" i="12"/>
  <c r="AL348" i="12" s="1"/>
  <c r="W58" i="12"/>
  <c r="AL58" i="12" s="1"/>
  <c r="W199" i="12"/>
  <c r="AL199" i="12" s="1"/>
  <c r="W291" i="12"/>
  <c r="AL291" i="12" s="1"/>
  <c r="AG163" i="12"/>
  <c r="AG96" i="12"/>
  <c r="AG326" i="12"/>
  <c r="AG198" i="12"/>
  <c r="W231" i="12"/>
  <c r="AL231" i="12" s="1"/>
  <c r="W225" i="12"/>
  <c r="AL225" i="12" s="1"/>
  <c r="AG310" i="12"/>
  <c r="AG51" i="12"/>
  <c r="W341" i="12"/>
  <c r="AL341" i="12" s="1"/>
  <c r="W336" i="12"/>
  <c r="AL336" i="12" s="1"/>
  <c r="W25" i="12"/>
  <c r="AL25" i="12" s="1"/>
  <c r="W367" i="12"/>
  <c r="AL367" i="12" s="1"/>
  <c r="AB180" i="12"/>
  <c r="AG78" i="12"/>
  <c r="AG142" i="12"/>
  <c r="AG102" i="12"/>
  <c r="W358" i="12"/>
  <c r="AL358" i="12" s="1"/>
  <c r="W237" i="12"/>
  <c r="AL237" i="12" s="1"/>
  <c r="AG75" i="12"/>
  <c r="W158" i="12"/>
  <c r="AL158" i="12" s="1"/>
  <c r="AG388" i="12"/>
  <c r="AB363" i="12"/>
  <c r="W239" i="12"/>
  <c r="AL239" i="12" s="1"/>
  <c r="AB146" i="12"/>
  <c r="AB213" i="12"/>
  <c r="AG213" i="12"/>
  <c r="AG346" i="12"/>
  <c r="W324" i="12"/>
  <c r="AL324" i="12" s="1"/>
  <c r="AG282" i="12"/>
  <c r="W372" i="12"/>
  <c r="AL372" i="12" s="1"/>
  <c r="AB110" i="12"/>
  <c r="AG103" i="12"/>
  <c r="AB376" i="12"/>
  <c r="AG54" i="12"/>
  <c r="AB298" i="12"/>
  <c r="AG279" i="12"/>
  <c r="AG175" i="12"/>
  <c r="AG202" i="12"/>
  <c r="W23" i="12"/>
  <c r="AL23" i="12" s="1"/>
  <c r="AB22" i="12"/>
  <c r="AG273" i="12"/>
  <c r="AB236" i="12"/>
  <c r="W276" i="12"/>
  <c r="AL276" i="12" s="1"/>
  <c r="W363" i="12"/>
  <c r="AL363" i="12" s="1"/>
  <c r="AG285" i="12"/>
  <c r="AB127" i="12"/>
  <c r="AB54" i="12"/>
  <c r="AG290" i="12"/>
  <c r="AB395" i="12"/>
  <c r="AG299" i="12"/>
  <c r="AG288" i="12"/>
  <c r="AB177" i="12"/>
  <c r="W384" i="12"/>
  <c r="AL384" i="12" s="1"/>
  <c r="AG404" i="12"/>
  <c r="AG352" i="12"/>
  <c r="AB320" i="12"/>
  <c r="W357" i="12"/>
  <c r="AL357" i="12" s="1"/>
  <c r="AB339" i="12"/>
  <c r="AB182" i="12"/>
  <c r="AG337" i="12"/>
  <c r="AG365" i="12"/>
  <c r="W71" i="12"/>
  <c r="AL71" i="12" s="1"/>
  <c r="AG177" i="12"/>
  <c r="AB362" i="12"/>
  <c r="AG313" i="12"/>
  <c r="AG188" i="12"/>
  <c r="AB230" i="12"/>
  <c r="W103" i="12"/>
  <c r="AL103" i="12" s="1"/>
  <c r="W30" i="12"/>
  <c r="AL30" i="12" s="1"/>
  <c r="W246" i="12"/>
  <c r="AL246" i="12" s="1"/>
  <c r="AG193" i="12"/>
  <c r="AB342" i="12"/>
  <c r="AG90" i="12"/>
  <c r="W24" i="12"/>
  <c r="AL24" i="12" s="1"/>
  <c r="W144" i="12"/>
  <c r="AL144" i="12" s="1"/>
  <c r="W177" i="12"/>
  <c r="AL177" i="12" s="1"/>
  <c r="AG270" i="12"/>
  <c r="AB203" i="12"/>
  <c r="AG359" i="12"/>
  <c r="AB310" i="12"/>
  <c r="W44" i="12"/>
  <c r="AL44" i="12" s="1"/>
  <c r="AB202" i="12"/>
  <c r="W393" i="12"/>
  <c r="AL393" i="12" s="1"/>
  <c r="W104" i="12"/>
  <c r="AL104" i="12" s="1"/>
  <c r="AB318" i="12"/>
  <c r="W257" i="12"/>
  <c r="AL257" i="12" s="1"/>
  <c r="AB129" i="12"/>
  <c r="AG205" i="12"/>
  <c r="AB155" i="12"/>
  <c r="AG415" i="12"/>
  <c r="AB119" i="12"/>
  <c r="AB189" i="12"/>
  <c r="AB224" i="12"/>
  <c r="AG45" i="12"/>
  <c r="W156" i="12"/>
  <c r="AL156" i="12" s="1"/>
  <c r="W81" i="12"/>
  <c r="AL81" i="12" s="1"/>
  <c r="AG119" i="12"/>
  <c r="W360" i="12"/>
  <c r="AL360" i="12" s="1"/>
  <c r="AG344" i="12"/>
  <c r="AG215" i="12"/>
  <c r="AG407" i="12"/>
  <c r="AB305" i="12"/>
  <c r="AG275" i="12"/>
  <c r="W49" i="12"/>
  <c r="AL49" i="12" s="1"/>
  <c r="W96" i="12"/>
  <c r="AL96" i="12" s="1"/>
  <c r="AB123" i="12"/>
  <c r="AG301" i="12"/>
  <c r="AB259" i="12"/>
  <c r="AB43" i="12"/>
  <c r="W343" i="12"/>
  <c r="AL343" i="12" s="1"/>
  <c r="AB313" i="12"/>
  <c r="W54" i="12"/>
  <c r="AL54" i="12" s="1"/>
  <c r="W394" i="12"/>
  <c r="AL394" i="12" s="1"/>
  <c r="AB97" i="12"/>
  <c r="AG409" i="12"/>
  <c r="W141" i="12"/>
  <c r="AL141" i="12" s="1"/>
  <c r="W101" i="12"/>
  <c r="AL101" i="12" s="1"/>
  <c r="W57" i="12"/>
  <c r="AL57" i="12" s="1"/>
  <c r="AG414" i="12"/>
  <c r="AG321" i="12"/>
  <c r="AB199" i="12"/>
  <c r="AB413" i="12"/>
  <c r="AG100" i="12"/>
  <c r="AB41" i="12"/>
  <c r="AB132" i="12"/>
  <c r="AB196" i="12"/>
  <c r="AB251" i="12"/>
  <c r="AG192" i="12"/>
  <c r="AB95" i="12"/>
  <c r="AB25" i="12"/>
  <c r="W181" i="12"/>
  <c r="AL181" i="12" s="1"/>
  <c r="AB268" i="12"/>
  <c r="AG233" i="12"/>
  <c r="W111" i="12"/>
  <c r="AL111" i="12" s="1"/>
  <c r="AG181" i="12"/>
  <c r="AB281" i="12"/>
  <c r="AG195" i="12"/>
  <c r="AG136" i="12"/>
  <c r="AG368" i="12"/>
  <c r="AG418" i="12"/>
  <c r="W233" i="12"/>
  <c r="AL233" i="12" s="1"/>
  <c r="AB86" i="12"/>
  <c r="AB311" i="12"/>
  <c r="AG134" i="12"/>
  <c r="AB289" i="12"/>
  <c r="W50" i="12"/>
  <c r="AL50" i="12" s="1"/>
  <c r="AG130" i="12"/>
  <c r="AG49" i="12"/>
  <c r="W208" i="12"/>
  <c r="AL208" i="12" s="1"/>
  <c r="AG319" i="12"/>
  <c r="AB415" i="12"/>
  <c r="AB407" i="12"/>
  <c r="W297" i="12"/>
  <c r="AL297" i="12" s="1"/>
  <c r="AG277" i="12"/>
  <c r="AG44" i="12"/>
  <c r="AG139" i="12"/>
  <c r="AB250" i="12"/>
  <c r="AB323" i="12"/>
  <c r="W235" i="12"/>
  <c r="AL235" i="12" s="1"/>
  <c r="W333" i="12"/>
  <c r="AL333" i="12" s="1"/>
  <c r="AB101" i="12"/>
  <c r="AB159" i="12"/>
  <c r="AG38" i="12"/>
  <c r="W168" i="12"/>
  <c r="AL168" i="12" s="1"/>
  <c r="W245" i="12"/>
  <c r="AL245" i="12" s="1"/>
  <c r="W319" i="12"/>
  <c r="AL319" i="12" s="1"/>
  <c r="AB406" i="12"/>
  <c r="W279" i="12"/>
  <c r="AL279" i="12" s="1"/>
  <c r="AG295" i="12"/>
  <c r="AB139" i="12"/>
  <c r="AB201" i="12"/>
  <c r="AB240" i="12"/>
  <c r="AG311" i="12"/>
  <c r="W269" i="12"/>
  <c r="AL269" i="12" s="1"/>
  <c r="AB372" i="12"/>
  <c r="W277" i="12"/>
  <c r="AL277" i="12" s="1"/>
  <c r="AG271" i="12"/>
  <c r="AB60" i="12"/>
  <c r="AG250" i="12"/>
  <c r="W400" i="12"/>
  <c r="AL400" i="12" s="1"/>
  <c r="AG335" i="12"/>
  <c r="W290" i="12"/>
  <c r="AL290" i="12" s="1"/>
  <c r="AG395" i="12"/>
  <c r="W406" i="12"/>
  <c r="AL406" i="12" s="1"/>
  <c r="AB276" i="12"/>
  <c r="AG208" i="12"/>
  <c r="AB275" i="12"/>
  <c r="AG391" i="12"/>
  <c r="AB34" i="12"/>
  <c r="AG297" i="12"/>
  <c r="W224" i="12"/>
  <c r="AL224" i="12" s="1"/>
  <c r="W322" i="12"/>
  <c r="AL322" i="12" s="1"/>
  <c r="AB270" i="12"/>
  <c r="AB335" i="12"/>
  <c r="AG361" i="12"/>
  <c r="AG98" i="12"/>
  <c r="AG79" i="12"/>
  <c r="AG373" i="12"/>
  <c r="AB239" i="12"/>
  <c r="AB174" i="12"/>
  <c r="AB144" i="12"/>
  <c r="W121" i="12"/>
  <c r="AL121" i="12" s="1"/>
  <c r="W310" i="12"/>
  <c r="AL310" i="12" s="1"/>
  <c r="W147" i="12"/>
  <c r="AL147" i="12" s="1"/>
  <c r="AB92" i="12"/>
  <c r="AB322" i="12"/>
  <c r="AG241" i="12"/>
  <c r="AG32" i="12"/>
  <c r="W364" i="12"/>
  <c r="AL364" i="12" s="1"/>
  <c r="W76" i="12"/>
  <c r="AL76" i="12" s="1"/>
  <c r="AB27" i="12"/>
  <c r="AB91" i="12"/>
  <c r="AG399" i="12"/>
  <c r="AB81" i="12"/>
  <c r="AB35" i="12"/>
  <c r="W187" i="12"/>
  <c r="AL187" i="12" s="1"/>
  <c r="AG323" i="12"/>
  <c r="AB271" i="12"/>
  <c r="AB252" i="12"/>
  <c r="W189" i="12"/>
  <c r="AL189" i="12" s="1"/>
  <c r="W83" i="12"/>
  <c r="AL83" i="12" s="1"/>
  <c r="AG52" i="12"/>
  <c r="AB314" i="12"/>
  <c r="AG331" i="12"/>
  <c r="AG191" i="12"/>
  <c r="W152" i="12"/>
  <c r="AL152" i="12" s="1"/>
  <c r="AB90" i="12"/>
  <c r="AG201" i="12"/>
  <c r="AG376" i="12"/>
  <c r="AB32" i="12"/>
  <c r="AG317" i="12"/>
  <c r="AG166" i="12"/>
  <c r="W409" i="12"/>
  <c r="AL409" i="12" s="1"/>
  <c r="AG283" i="12"/>
  <c r="AG220" i="12"/>
  <c r="AB125" i="12"/>
  <c r="AB71" i="12"/>
  <c r="AG76" i="12"/>
  <c r="W78" i="12"/>
  <c r="AL78" i="12" s="1"/>
  <c r="AG117" i="12"/>
  <c r="AB133" i="12"/>
  <c r="AB142" i="12"/>
  <c r="W133" i="12"/>
  <c r="AL133" i="12" s="1"/>
  <c r="W338" i="12"/>
  <c r="AL338" i="12" s="1"/>
  <c r="W408" i="12"/>
  <c r="AL408" i="12" s="1"/>
  <c r="AG212" i="12"/>
  <c r="AB63" i="12"/>
  <c r="AG180" i="12"/>
  <c r="AB39" i="12"/>
  <c r="AB211" i="12"/>
  <c r="AG408" i="12"/>
  <c r="W114" i="12"/>
  <c r="AL114" i="12" s="1"/>
  <c r="AB208" i="12"/>
  <c r="W326" i="12"/>
  <c r="AL326" i="12" s="1"/>
  <c r="AG302" i="12"/>
  <c r="AB149" i="12"/>
  <c r="AB45" i="12"/>
  <c r="AG226" i="12"/>
  <c r="AB225" i="12"/>
  <c r="AB343" i="12"/>
  <c r="AG151" i="12"/>
  <c r="W273" i="12"/>
  <c r="AL273" i="12" s="1"/>
  <c r="W150" i="12"/>
  <c r="AL150" i="12" s="1"/>
  <c r="AG93" i="12"/>
  <c r="W157" i="12"/>
  <c r="AL157" i="12" s="1"/>
  <c r="AG124" i="12"/>
  <c r="AG348" i="12"/>
  <c r="W380" i="12"/>
  <c r="AL380" i="12" s="1"/>
  <c r="AB50" i="12"/>
  <c r="AG206" i="12"/>
  <c r="AB412" i="12"/>
  <c r="W108" i="12"/>
  <c r="AL108" i="12" s="1"/>
  <c r="AG398" i="12"/>
  <c r="W77" i="12"/>
  <c r="AL77" i="12" s="1"/>
  <c r="AG332" i="12"/>
  <c r="AG246" i="12"/>
  <c r="AB241" i="12"/>
  <c r="W281" i="12"/>
  <c r="AL281" i="12" s="1"/>
  <c r="AB186" i="12"/>
  <c r="AG267" i="12"/>
  <c r="AG229" i="12"/>
  <c r="AB80" i="12"/>
  <c r="AG25" i="12"/>
  <c r="AB267" i="12"/>
  <c r="AB28" i="12"/>
  <c r="AG128" i="12"/>
  <c r="AB278" i="12"/>
  <c r="W210" i="12"/>
  <c r="AL210" i="12" s="1"/>
  <c r="AB88" i="12"/>
  <c r="W289" i="12"/>
  <c r="AL289" i="12" s="1"/>
  <c r="W53" i="12"/>
  <c r="AL53" i="12" s="1"/>
  <c r="AG232" i="12"/>
  <c r="AB190" i="12"/>
  <c r="W263" i="12"/>
  <c r="AL263" i="12" s="1"/>
  <c r="AG120" i="12"/>
  <c r="W130" i="12"/>
  <c r="AL130" i="12" s="1"/>
  <c r="W192" i="12"/>
  <c r="AL192" i="12" s="1"/>
  <c r="AB153" i="12"/>
  <c r="W258" i="12"/>
  <c r="AL258" i="12" s="1"/>
  <c r="AG138" i="12"/>
  <c r="AB194" i="12"/>
  <c r="AG383" i="12"/>
  <c r="AG133" i="12"/>
  <c r="AG81" i="12"/>
  <c r="AG61" i="12"/>
  <c r="AG55" i="12"/>
  <c r="AG260" i="12"/>
  <c r="W308" i="12"/>
  <c r="AL308" i="12" s="1"/>
  <c r="AG150" i="12"/>
  <c r="AG131" i="12"/>
  <c r="AG219" i="12"/>
  <c r="W110" i="12"/>
  <c r="AL110" i="12" s="1"/>
  <c r="W206" i="12"/>
  <c r="AL206" i="12" s="1"/>
  <c r="W379" i="12"/>
  <c r="AL379" i="12" s="1"/>
  <c r="W117" i="12"/>
  <c r="AL117" i="12" s="1"/>
  <c r="AG400" i="12"/>
  <c r="AB40" i="12"/>
  <c r="AG318" i="12"/>
  <c r="AG173" i="12"/>
  <c r="W381" i="12"/>
  <c r="AL381" i="12" s="1"/>
  <c r="W69" i="12"/>
  <c r="AL69" i="12" s="1"/>
  <c r="AB181" i="12"/>
  <c r="AB212" i="12"/>
  <c r="AB209" i="12"/>
  <c r="W84" i="12"/>
  <c r="AL84" i="12" s="1"/>
  <c r="W361" i="12"/>
  <c r="AL361" i="12" s="1"/>
  <c r="AG217" i="12"/>
  <c r="W410" i="12"/>
  <c r="AL410" i="12" s="1"/>
  <c r="AG178" i="12"/>
  <c r="AB117" i="12"/>
  <c r="AG354" i="12"/>
  <c r="W353" i="12"/>
  <c r="AL353" i="12" s="1"/>
  <c r="AB79" i="12"/>
  <c r="W66" i="12"/>
  <c r="AL66" i="12" s="1"/>
  <c r="W304" i="12"/>
  <c r="AL304" i="12" s="1"/>
  <c r="AB382" i="12"/>
  <c r="AB126" i="12"/>
  <c r="W413" i="12"/>
  <c r="AL413" i="12" s="1"/>
  <c r="AG357" i="12"/>
  <c r="AB131" i="12"/>
  <c r="AG110" i="12"/>
  <c r="AB319" i="12"/>
  <c r="AG334" i="12"/>
  <c r="AB215" i="12"/>
  <c r="AB393" i="12"/>
  <c r="AG244" i="12"/>
  <c r="W347" i="12"/>
  <c r="AL347" i="12" s="1"/>
  <c r="AB381" i="12"/>
  <c r="AB341" i="12"/>
  <c r="AB294" i="12"/>
  <c r="W212" i="12"/>
  <c r="AL212" i="12" s="1"/>
  <c r="AG224" i="12"/>
  <c r="AB355" i="12"/>
  <c r="AG374" i="12"/>
  <c r="AB24" i="12"/>
  <c r="AB23" i="12"/>
  <c r="AG144" i="12"/>
  <c r="AB140" i="12"/>
  <c r="AB334" i="12"/>
  <c r="AB361" i="12"/>
  <c r="W109" i="12"/>
  <c r="AL109" i="12" s="1"/>
  <c r="W234" i="12"/>
  <c r="AL234" i="12" s="1"/>
  <c r="AB51" i="12"/>
  <c r="AG284" i="12"/>
  <c r="AG393" i="12"/>
  <c r="AB316" i="12"/>
  <c r="W236" i="12"/>
  <c r="AL236" i="12" s="1"/>
  <c r="AB286" i="12"/>
  <c r="W73" i="12"/>
  <c r="AL73" i="12" s="1"/>
  <c r="AG347" i="12"/>
  <c r="AB168" i="12"/>
  <c r="AG176" i="12"/>
  <c r="AG123" i="12"/>
  <c r="W302" i="12"/>
  <c r="AL302" i="12" s="1"/>
  <c r="AB157" i="12"/>
  <c r="W377" i="12"/>
  <c r="AL377" i="12" s="1"/>
  <c r="W362" i="12"/>
  <c r="AL362" i="12" s="1"/>
  <c r="AB303" i="12"/>
  <c r="AB30" i="12"/>
  <c r="AB106" i="12"/>
  <c r="AB166" i="12"/>
  <c r="AG257" i="12"/>
  <c r="AB387" i="12"/>
  <c r="AB150" i="12"/>
  <c r="AB49" i="12"/>
  <c r="AB364" i="12"/>
  <c r="W401" i="12"/>
  <c r="AL401" i="12" s="1"/>
  <c r="AB191" i="12"/>
  <c r="AB87" i="12"/>
  <c r="W383" i="12"/>
  <c r="AL383" i="12" s="1"/>
  <c r="AB399" i="12"/>
  <c r="AB385" i="12"/>
  <c r="AB419" i="12"/>
  <c r="AB114" i="12"/>
  <c r="W196" i="12"/>
  <c r="AL196" i="12" s="1"/>
  <c r="AG47" i="12"/>
  <c r="AG182" i="12"/>
  <c r="AB47" i="12"/>
  <c r="AG57" i="12"/>
  <c r="AB222" i="12"/>
  <c r="AB44" i="12"/>
  <c r="AG153" i="12"/>
  <c r="AG29" i="12"/>
  <c r="W405" i="12"/>
  <c r="AL405" i="12" s="1"/>
  <c r="AB388" i="12"/>
  <c r="AB242" i="12"/>
  <c r="W142" i="12"/>
  <c r="AL142" i="12" s="1"/>
  <c r="AG231" i="12"/>
  <c r="W119" i="12"/>
  <c r="AL119" i="12" s="1"/>
  <c r="AB396" i="12"/>
  <c r="AG42" i="12"/>
  <c r="AG162" i="12"/>
  <c r="AB354" i="12"/>
  <c r="AG39" i="12"/>
  <c r="W342" i="12"/>
  <c r="AL342" i="12" s="1"/>
  <c r="AB391" i="12"/>
  <c r="W216" i="12"/>
  <c r="AL216" i="12" s="1"/>
  <c r="W251" i="12"/>
  <c r="AL251" i="12" s="1"/>
  <c r="AG70" i="12"/>
  <c r="AB235" i="12"/>
  <c r="AB53" i="12"/>
  <c r="AG248" i="12"/>
  <c r="AB321" i="12"/>
  <c r="W307" i="12"/>
  <c r="AL307" i="12" s="1"/>
  <c r="AG111" i="12"/>
  <c r="AG254" i="12"/>
  <c r="AB368" i="12"/>
  <c r="AB160" i="12"/>
  <c r="AB94" i="12"/>
  <c r="AB380" i="12"/>
  <c r="AB308" i="12"/>
  <c r="AB204" i="12"/>
  <c r="W125" i="12"/>
  <c r="AL125" i="12" s="1"/>
  <c r="AG380" i="12"/>
  <c r="AB233" i="12"/>
  <c r="AB169" i="12"/>
  <c r="AB261" i="12"/>
  <c r="W148" i="12"/>
  <c r="AL148" i="12" s="1"/>
  <c r="AG263" i="12"/>
  <c r="W26" i="12"/>
  <c r="AL26" i="12" s="1"/>
  <c r="W404" i="12"/>
  <c r="AL404" i="12" s="1"/>
  <c r="AG148" i="12"/>
  <c r="AB104" i="12"/>
  <c r="W115" i="12"/>
  <c r="AL115" i="12" s="1"/>
  <c r="W183" i="12"/>
  <c r="AL183" i="12" s="1"/>
  <c r="AG343" i="12"/>
  <c r="AG259" i="12"/>
  <c r="W230" i="12"/>
  <c r="AL230" i="12" s="1"/>
  <c r="AB68" i="12"/>
  <c r="W288" i="12"/>
  <c r="AL288" i="12" s="1"/>
  <c r="AG375" i="12"/>
  <c r="AG158" i="12"/>
  <c r="AG184" i="12"/>
  <c r="W329" i="12"/>
  <c r="AL329" i="12" s="1"/>
  <c r="W55" i="12"/>
  <c r="AL55" i="12" s="1"/>
  <c r="AG106" i="12"/>
  <c r="AB100" i="12"/>
  <c r="W162" i="12"/>
  <c r="AL162" i="12" s="1"/>
  <c r="W282" i="12"/>
  <c r="AL282" i="12" s="1"/>
  <c r="W171" i="12"/>
  <c r="AL171" i="12" s="1"/>
  <c r="AG305" i="12"/>
  <c r="AB192" i="12"/>
  <c r="AB170" i="12"/>
  <c r="AG127" i="12"/>
  <c r="W301" i="12"/>
  <c r="AL301" i="12" s="1"/>
  <c r="W286" i="12"/>
  <c r="AL286" i="12" s="1"/>
  <c r="W170" i="12"/>
  <c r="AL170" i="12" s="1"/>
  <c r="W388" i="12"/>
  <c r="AL388" i="12" s="1"/>
  <c r="AG296" i="12"/>
  <c r="AB356" i="12"/>
  <c r="AG410" i="12"/>
  <c r="AB246" i="12"/>
  <c r="AG247" i="12"/>
  <c r="AG280" i="12"/>
  <c r="AB262" i="12"/>
  <c r="AB93" i="12"/>
  <c r="AB70" i="12"/>
  <c r="AG187" i="12"/>
  <c r="AB255" i="12"/>
  <c r="AB299" i="12"/>
  <c r="W98" i="12"/>
  <c r="AL98" i="12" s="1"/>
  <c r="W327" i="12"/>
  <c r="AL327" i="12" s="1"/>
  <c r="AB21" i="12"/>
  <c r="W386" i="12"/>
  <c r="AL386" i="12" s="1"/>
  <c r="AB210" i="12"/>
  <c r="W396" i="12"/>
  <c r="AL396" i="12" s="1"/>
  <c r="AB309" i="12"/>
  <c r="AG147" i="12"/>
  <c r="AB188" i="12"/>
  <c r="AB217" i="12"/>
  <c r="AB400" i="12"/>
  <c r="AG255" i="12"/>
  <c r="W40" i="12"/>
  <c r="AL40" i="12" s="1"/>
  <c r="AG118" i="12"/>
  <c r="W313" i="12"/>
  <c r="AL313" i="12" s="1"/>
  <c r="W175" i="12"/>
  <c r="AL175" i="12" s="1"/>
  <c r="AG46" i="12"/>
  <c r="W85" i="12"/>
  <c r="AL85" i="12" s="1"/>
  <c r="AB370" i="12"/>
  <c r="AG340" i="12"/>
  <c r="AB124" i="12"/>
  <c r="AB193" i="12"/>
  <c r="AB300" i="12"/>
  <c r="AG83" i="12"/>
  <c r="W70" i="12"/>
  <c r="AL70" i="12" s="1"/>
  <c r="W337" i="12"/>
  <c r="AL337" i="12" s="1"/>
  <c r="AG20" i="12"/>
  <c r="W270" i="12"/>
  <c r="AL270" i="12" s="1"/>
  <c r="W191" i="12"/>
  <c r="AL191" i="12" s="1"/>
  <c r="AB152" i="12"/>
  <c r="W161" i="12"/>
  <c r="AL161" i="12" s="1"/>
  <c r="AB292" i="12"/>
  <c r="AB64" i="12"/>
  <c r="AG330" i="12"/>
  <c r="AB330" i="12"/>
  <c r="W190" i="12"/>
  <c r="AL190" i="12" s="1"/>
  <c r="W242" i="12"/>
  <c r="AL242" i="12" s="1"/>
  <c r="AG405" i="12"/>
  <c r="AG253" i="12"/>
  <c r="W65" i="12"/>
  <c r="AL65" i="12" s="1"/>
  <c r="AB109" i="12"/>
  <c r="AB315" i="12"/>
  <c r="AB245" i="12"/>
  <c r="AB249" i="12"/>
  <c r="W67" i="12"/>
  <c r="AL67" i="12" s="1"/>
  <c r="AG384" i="12"/>
  <c r="AB172" i="12"/>
  <c r="W22" i="12"/>
  <c r="AL22" i="12" s="1"/>
  <c r="AB248" i="12"/>
  <c r="W340" i="12"/>
  <c r="AL340" i="12" s="1"/>
  <c r="W266" i="12"/>
  <c r="AL266" i="12" s="1"/>
  <c r="AG276" i="12"/>
  <c r="W179" i="12"/>
  <c r="AL179" i="12" s="1"/>
  <c r="AG114" i="12"/>
  <c r="AG381" i="12"/>
  <c r="AG43" i="12"/>
  <c r="AB302" i="12"/>
  <c r="AG239" i="12"/>
  <c r="W298" i="12"/>
  <c r="AL298" i="12" s="1"/>
  <c r="W60" i="12"/>
  <c r="AL60" i="12" s="1"/>
  <c r="W303" i="12"/>
  <c r="AL303" i="12" s="1"/>
  <c r="AB178" i="12"/>
  <c r="W213" i="12"/>
  <c r="AL213" i="12" s="1"/>
  <c r="W160" i="12"/>
  <c r="AL160" i="12" s="1"/>
  <c r="AG353" i="12"/>
  <c r="AG82" i="12"/>
  <c r="AB324" i="12"/>
  <c r="W124" i="12"/>
  <c r="AL124" i="12" s="1"/>
  <c r="AG293" i="12"/>
  <c r="AG256" i="12"/>
  <c r="AB151" i="12"/>
  <c r="W415" i="12"/>
  <c r="AL415" i="12" s="1"/>
  <c r="AG292" i="12"/>
  <c r="W139" i="12"/>
  <c r="AL139" i="12" s="1"/>
  <c r="W416" i="12"/>
  <c r="AL416" i="12" s="1"/>
  <c r="AG31" i="12"/>
  <c r="W105" i="12"/>
  <c r="AL105" i="12" s="1"/>
  <c r="W64" i="12"/>
  <c r="AL64" i="12" s="1"/>
  <c r="W35" i="12"/>
  <c r="AL35" i="12" s="1"/>
  <c r="AB336" i="12"/>
  <c r="AB165" i="12"/>
  <c r="AG179" i="12"/>
  <c r="AG243" i="12"/>
  <c r="AG385" i="12"/>
  <c r="AE149" i="1"/>
  <c r="AE421" i="1"/>
  <c r="AE370" i="1"/>
  <c r="AE498" i="1"/>
  <c r="AE288" i="1"/>
  <c r="AE238" i="1"/>
  <c r="AE52" i="1"/>
  <c r="AE160" i="1"/>
  <c r="AE510" i="1"/>
  <c r="AE26" i="1"/>
  <c r="AE282" i="1"/>
  <c r="AE279" i="1"/>
  <c r="AE481" i="1"/>
  <c r="AE115" i="1"/>
  <c r="AE86" i="1"/>
  <c r="AE488" i="1"/>
  <c r="AE429" i="1"/>
  <c r="AE505" i="1"/>
  <c r="AE124" i="1"/>
  <c r="AE177" i="1"/>
  <c r="AE442" i="1"/>
  <c r="AE213" i="1"/>
  <c r="AE108" i="1"/>
  <c r="AE63" i="1"/>
  <c r="AE71" i="1"/>
  <c r="AE490" i="1"/>
  <c r="AE147" i="1"/>
  <c r="AE266" i="1"/>
  <c r="AE217" i="1"/>
  <c r="AE281" i="1"/>
  <c r="AE454" i="1"/>
  <c r="AE364" i="1"/>
  <c r="AE512" i="1"/>
  <c r="AE303" i="1"/>
  <c r="AE358" i="1"/>
  <c r="AE163" i="1"/>
  <c r="AE27" i="1"/>
  <c r="AE275" i="1"/>
  <c r="AE190" i="1"/>
  <c r="AE45" i="1"/>
  <c r="AE489" i="1"/>
  <c r="AE193" i="1"/>
  <c r="AE376" i="1"/>
  <c r="AE350" i="1"/>
  <c r="AE385" i="1"/>
  <c r="AE145" i="1"/>
  <c r="AE309" i="1"/>
  <c r="AE138" i="1"/>
  <c r="AE500" i="1"/>
  <c r="AE187" i="1"/>
  <c r="AE131" i="1"/>
  <c r="AE355" i="1"/>
  <c r="AE472" i="1"/>
  <c r="AE240" i="1"/>
  <c r="AE403" i="1"/>
  <c r="AE183" i="1"/>
  <c r="AE252" i="1"/>
  <c r="AE242" i="1"/>
  <c r="AE246" i="1"/>
  <c r="AE414" i="1"/>
  <c r="AE426" i="1"/>
  <c r="AE287" i="1"/>
  <c r="AE173" i="1"/>
  <c r="AE146" i="1"/>
  <c r="AE322" i="1"/>
  <c r="AE499" i="1"/>
  <c r="AE374" i="1"/>
  <c r="AE40" i="1"/>
  <c r="AE257" i="1"/>
  <c r="AE450" i="1"/>
  <c r="AE80" i="1"/>
  <c r="AE231" i="1"/>
  <c r="AE294" i="1"/>
  <c r="AE380" i="1"/>
  <c r="AE248" i="1"/>
  <c r="AE298" i="1"/>
  <c r="AE186" i="1"/>
  <c r="AE344" i="1"/>
  <c r="AE519" i="1"/>
  <c r="AE141" i="1"/>
  <c r="AE365" i="1"/>
  <c r="AE262" i="1"/>
  <c r="U195" i="1"/>
  <c r="AE460" i="1"/>
  <c r="AE362" i="1"/>
  <c r="AE76" i="1"/>
  <c r="AE332" i="1"/>
  <c r="AE305" i="1"/>
  <c r="AE114" i="1"/>
  <c r="AE389" i="1"/>
  <c r="AE224" i="1"/>
  <c r="AE295" i="1"/>
  <c r="AE56" i="1"/>
  <c r="AE109" i="1"/>
  <c r="AE244" i="1"/>
  <c r="AE383" i="1"/>
  <c r="AE340" i="1"/>
  <c r="AE466" i="1"/>
  <c r="AE245" i="1"/>
  <c r="AE300" i="1"/>
  <c r="AE107" i="1"/>
  <c r="AE128" i="1"/>
  <c r="AE464" i="1"/>
  <c r="AE387" i="1"/>
  <c r="AE101" i="1"/>
  <c r="AE161" i="1"/>
  <c r="AE451" i="1"/>
  <c r="AE326" i="1"/>
  <c r="AE83" i="1"/>
  <c r="AE227" i="1"/>
  <c r="AE221" i="1"/>
  <c r="AE465" i="1"/>
  <c r="AE70" i="1"/>
  <c r="AE82" i="1"/>
  <c r="AE507" i="1"/>
  <c r="AE152" i="1"/>
  <c r="AE226" i="1"/>
  <c r="AE474" i="1"/>
  <c r="AE210" i="1"/>
  <c r="AE517" i="1"/>
  <c r="AE170" i="1"/>
  <c r="AE153" i="1"/>
  <c r="AE35" i="1"/>
  <c r="AE203" i="1"/>
  <c r="AE428" i="1"/>
  <c r="AE323" i="1"/>
  <c r="AE377" i="1"/>
  <c r="AE79" i="1"/>
  <c r="AE34" i="1"/>
  <c r="AE396" i="1"/>
  <c r="AE39" i="1"/>
  <c r="AE57" i="1"/>
  <c r="AE471" i="1"/>
  <c r="AE448" i="1"/>
  <c r="AE423" i="1"/>
  <c r="AE400" i="1"/>
  <c r="AE46" i="1"/>
  <c r="AE496" i="1"/>
  <c r="AE299" i="1"/>
  <c r="AE386" i="1"/>
  <c r="AE22" i="1"/>
  <c r="AE470" i="1"/>
  <c r="AE274" i="1"/>
  <c r="AE268" i="1"/>
  <c r="AE390" i="1"/>
  <c r="AE55" i="1"/>
  <c r="AE359" i="1"/>
  <c r="AE283" i="1"/>
  <c r="AE158" i="1"/>
  <c r="AE317" i="1"/>
  <c r="AE139" i="1"/>
  <c r="AE250" i="1"/>
  <c r="AE313" i="1"/>
  <c r="AE156" i="1"/>
  <c r="AE272" i="1"/>
  <c r="AE347" i="1"/>
  <c r="AE306" i="1"/>
  <c r="AE164" i="1"/>
  <c r="AE503" i="1"/>
  <c r="AE259" i="1"/>
  <c r="AE211" i="1"/>
  <c r="AE42" i="1"/>
  <c r="AE478" i="1"/>
  <c r="AE185" i="1"/>
  <c r="AE126" i="1"/>
  <c r="AE384" i="1"/>
  <c r="AE381" i="1"/>
  <c r="AE271" i="1"/>
  <c r="AE258" i="1"/>
  <c r="AE436" i="1"/>
  <c r="AE49" i="1"/>
  <c r="AE215" i="1"/>
  <c r="AE220" i="1"/>
  <c r="AE73" i="1"/>
  <c r="AE202" i="1"/>
  <c r="AE422" i="1"/>
  <c r="AE41" i="1"/>
  <c r="AE511" i="1"/>
  <c r="AE84" i="1"/>
  <c r="AE411" i="1"/>
  <c r="AE413" i="1"/>
  <c r="AE201" i="1"/>
  <c r="AE315" i="1"/>
  <c r="AE182" i="1"/>
  <c r="AE255" i="1"/>
  <c r="AE404" i="1"/>
  <c r="AE157" i="1"/>
  <c r="AE31" i="1"/>
  <c r="AE501" i="1"/>
  <c r="AE61" i="1"/>
  <c r="AE241" i="1"/>
  <c r="AE366" i="1"/>
  <c r="AE150" i="1"/>
  <c r="AE407" i="1"/>
  <c r="AE408" i="1"/>
  <c r="AE90" i="1"/>
  <c r="AE222" i="1"/>
  <c r="AE48" i="1"/>
  <c r="AE75" i="1"/>
  <c r="AE188" i="1"/>
  <c r="AE28" i="1"/>
  <c r="AE345" i="1"/>
  <c r="AE367" i="1"/>
  <c r="AE169" i="1"/>
  <c r="AE118" i="1"/>
  <c r="AE239" i="1"/>
  <c r="AE518" i="1"/>
  <c r="AE392" i="1"/>
  <c r="AE339" i="1"/>
  <c r="AE424" i="1"/>
  <c r="AE230" i="1"/>
  <c r="AE30" i="1"/>
  <c r="AE102" i="1"/>
  <c r="AE53" i="1"/>
  <c r="AE415" i="1"/>
  <c r="AE314" i="1"/>
  <c r="AE440" i="1"/>
  <c r="AE302" i="1"/>
  <c r="AE312" i="1"/>
  <c r="AE482" i="1"/>
  <c r="AE521" i="1"/>
  <c r="AE233" i="1"/>
  <c r="AE269" i="1"/>
  <c r="AE456" i="1"/>
  <c r="AE216" i="1"/>
  <c r="AE514" i="1"/>
  <c r="AE175" i="1"/>
  <c r="AE445" i="1"/>
  <c r="AE59" i="1"/>
  <c r="AE88" i="1"/>
  <c r="AE95" i="1"/>
  <c r="AE354" i="1"/>
  <c r="AE457" i="1"/>
  <c r="AE148" i="1"/>
  <c r="AE449" i="1"/>
  <c r="AE419" i="1"/>
  <c r="AE293" i="1"/>
  <c r="AE324" i="1"/>
  <c r="AE280" i="1"/>
  <c r="AE264" i="1"/>
  <c r="AE171" i="1"/>
  <c r="AE120" i="1"/>
  <c r="AE311" i="1"/>
  <c r="AE192" i="1"/>
  <c r="AE33" i="1"/>
  <c r="AE179" i="1"/>
  <c r="AE81" i="1"/>
  <c r="AE373" i="1"/>
  <c r="AE493" i="1"/>
  <c r="AE296" i="1"/>
  <c r="AE167" i="1"/>
  <c r="AE297" i="1"/>
  <c r="AE154" i="1"/>
  <c r="AE44" i="1"/>
  <c r="AE361" i="1"/>
  <c r="AE67" i="1"/>
  <c r="AE433" i="1"/>
  <c r="AE212" i="1"/>
  <c r="AE382" i="1"/>
  <c r="AE495" i="1"/>
  <c r="AE196" i="1"/>
  <c r="AE479" i="1"/>
  <c r="AE368" i="1"/>
  <c r="AE346" i="1"/>
  <c r="AE375" i="1"/>
  <c r="AE273" i="1"/>
  <c r="AE504" i="1"/>
  <c r="AE330" i="1"/>
  <c r="AE174" i="1"/>
  <c r="AE327" i="1"/>
  <c r="AE452" i="1"/>
  <c r="AE181" i="1"/>
  <c r="AE310" i="1"/>
  <c r="AE352" i="1"/>
  <c r="AE232" i="1"/>
  <c r="AE58" i="1"/>
  <c r="AE412" i="1"/>
  <c r="AE144" i="1"/>
  <c r="AE336" i="1"/>
  <c r="AE38" i="1"/>
  <c r="AE418" i="1"/>
  <c r="AE208" i="1"/>
  <c r="AE103" i="1"/>
  <c r="AE36" i="1"/>
  <c r="AE485" i="1"/>
  <c r="AE357" i="1"/>
  <c r="AE260" i="1"/>
  <c r="AE497" i="1"/>
  <c r="AE236" i="1"/>
  <c r="AE480" i="1"/>
  <c r="AE122" i="1"/>
  <c r="AE204" i="1"/>
  <c r="AE142" i="1"/>
  <c r="AE143" i="1"/>
  <c r="AE321" i="1"/>
  <c r="AE334" i="1"/>
  <c r="AE487" i="1"/>
  <c r="AE483" i="1"/>
  <c r="AE125" i="1"/>
  <c r="AE159" i="1"/>
  <c r="AE430" i="1"/>
  <c r="AE87" i="1"/>
  <c r="AE331" i="1"/>
  <c r="AE378" i="1"/>
  <c r="AE516" i="1"/>
  <c r="AE401" i="1"/>
  <c r="AE427" i="1"/>
  <c r="AE284" i="1"/>
  <c r="AE243" i="1"/>
  <c r="AE74" i="1"/>
  <c r="AE290" i="1"/>
  <c r="AE491" i="1"/>
  <c r="AE134" i="1"/>
  <c r="AE394" i="1"/>
  <c r="AE441" i="1"/>
  <c r="AE198" i="1"/>
  <c r="AE178" i="1"/>
  <c r="AE461" i="1"/>
  <c r="AE349" i="1"/>
  <c r="AE278" i="1"/>
  <c r="AE219" i="1"/>
  <c r="AE420" i="1"/>
  <c r="AE416" i="1"/>
  <c r="AE325" i="1"/>
  <c r="AE256" i="1"/>
  <c r="AE435" i="1"/>
  <c r="AE207" i="1"/>
  <c r="AE32" i="1"/>
  <c r="AE23" i="1"/>
  <c r="AE484" i="1"/>
  <c r="AE64" i="1"/>
  <c r="AE447" i="1"/>
  <c r="AE338" i="1"/>
  <c r="AE492" i="1"/>
  <c r="AE133" i="1"/>
  <c r="AE237" i="1"/>
  <c r="AE263" i="1"/>
  <c r="AE229" i="1"/>
  <c r="AE301" i="1"/>
  <c r="AE91" i="1"/>
  <c r="AE372" i="1"/>
  <c r="AE304" i="1"/>
  <c r="AE105" i="1"/>
  <c r="AE409" i="1"/>
  <c r="AE515" i="1"/>
  <c r="AE443" i="1"/>
  <c r="AE459" i="1"/>
  <c r="AE129" i="1"/>
  <c r="AE425" i="1"/>
  <c r="AE100" i="1"/>
  <c r="AE391" i="1"/>
  <c r="AE218" i="1"/>
  <c r="AE289" i="1"/>
  <c r="AE72" i="1"/>
  <c r="AE439" i="1"/>
  <c r="AE21" i="1"/>
  <c r="AE78" i="1"/>
  <c r="AE486" i="1"/>
  <c r="AE191" i="1"/>
  <c r="AE335" i="1"/>
  <c r="AE291" i="1"/>
  <c r="AE395" i="1"/>
  <c r="AE249" i="1"/>
  <c r="AE328" i="1"/>
  <c r="AE455" i="1"/>
  <c r="AE214" i="1"/>
  <c r="AE341" i="1"/>
  <c r="AE475" i="1"/>
  <c r="AE92" i="1"/>
  <c r="AE320" i="1"/>
  <c r="AE99" i="1"/>
  <c r="AE319" i="1"/>
  <c r="AE166" i="1"/>
  <c r="AE50" i="1"/>
  <c r="AE353" i="1"/>
  <c r="AE388" i="1"/>
  <c r="AE98" i="1"/>
  <c r="AE477" i="1"/>
  <c r="AE397" i="1"/>
  <c r="AE119" i="1"/>
  <c r="AE292" i="1"/>
  <c r="AE195" i="1"/>
  <c r="AE393" i="1"/>
  <c r="AE43" i="1"/>
  <c r="AE333" i="1"/>
  <c r="AE209" i="1"/>
  <c r="AE205" i="1"/>
  <c r="AE97" i="1"/>
  <c r="AE223" i="1"/>
  <c r="AE432" i="1"/>
  <c r="AE337" i="1"/>
  <c r="AE116" i="1"/>
  <c r="AE151" i="1"/>
  <c r="AE172" i="1"/>
  <c r="AE104" i="1"/>
  <c r="AE94" i="1"/>
  <c r="AE132" i="1"/>
  <c r="Z195" i="1"/>
  <c r="AE184" i="1"/>
  <c r="AE308" i="1"/>
  <c r="AE270" i="1"/>
  <c r="AE168" i="1"/>
  <c r="AE402" i="1"/>
  <c r="AE113" i="1"/>
  <c r="AE77" i="1"/>
  <c r="AE399" i="1"/>
  <c r="AE29" i="1"/>
  <c r="AE69" i="1"/>
  <c r="AE286" i="1"/>
  <c r="AE351" i="1"/>
  <c r="AE60" i="1"/>
  <c r="AE228" i="1"/>
  <c r="AE251" i="1"/>
  <c r="AE247" i="1"/>
  <c r="AE508" i="1"/>
  <c r="AE140" i="1"/>
  <c r="AE155" i="1"/>
  <c r="AE348" i="1"/>
  <c r="AE62" i="1"/>
  <c r="AE509" i="1"/>
  <c r="AE66" i="1"/>
  <c r="AE469" i="1"/>
  <c r="AE121" i="1"/>
  <c r="AE89" i="1"/>
  <c r="AE51" i="1"/>
  <c r="AE434" i="1"/>
  <c r="AE68" i="1"/>
  <c r="AE463" i="1"/>
  <c r="AE329" i="1"/>
  <c r="AE65" i="1"/>
  <c r="AE194" i="1"/>
  <c r="AE437" i="1"/>
  <c r="AE130" i="1"/>
  <c r="AE473" i="1"/>
  <c r="AE93" i="1"/>
  <c r="AE363" i="1"/>
  <c r="AE513" i="1"/>
  <c r="AE180" i="1"/>
  <c r="AE277" i="1"/>
  <c r="AE265" i="1"/>
  <c r="AE20" i="1"/>
  <c r="AE356" i="1"/>
  <c r="AE235" i="1"/>
  <c r="AE343" i="1"/>
  <c r="AE135" i="1"/>
  <c r="AE316" i="1"/>
  <c r="AE137" i="1"/>
  <c r="AE37" i="1"/>
  <c r="AE112" i="1"/>
  <c r="AE446" i="1"/>
  <c r="AE200" i="1"/>
  <c r="AE206" i="1"/>
  <c r="AE458" i="1"/>
  <c r="AE276" i="1"/>
  <c r="AE438" i="1"/>
  <c r="AE111" i="1"/>
  <c r="AE444" i="1"/>
  <c r="AE54" i="1"/>
  <c r="AE199" i="1"/>
  <c r="AE234" i="1"/>
  <c r="AE406" i="1"/>
  <c r="AE520" i="1"/>
  <c r="AE417" i="1"/>
  <c r="AE176" i="1"/>
  <c r="AE379" i="1"/>
  <c r="AE506" i="1"/>
  <c r="AE398" i="1"/>
  <c r="AE253" i="1"/>
  <c r="AE165" i="1"/>
  <c r="AE47" i="1"/>
  <c r="AE261" i="1"/>
  <c r="AE467" i="1"/>
  <c r="AE453" i="1"/>
  <c r="AE371" i="1"/>
  <c r="AE502" i="1"/>
  <c r="AE127" i="1"/>
  <c r="AE25" i="1"/>
  <c r="AE318" i="1"/>
  <c r="AE197" i="1"/>
  <c r="AE136" i="1"/>
  <c r="AE189" i="1"/>
  <c r="AE117" i="1"/>
  <c r="AE96" i="1"/>
  <c r="AE110" i="1"/>
  <c r="AE410" i="1"/>
  <c r="AE24" i="1"/>
  <c r="AE106" i="1"/>
  <c r="AE476" i="1"/>
  <c r="AE267" i="1"/>
  <c r="AE254" i="1"/>
  <c r="AE307" i="1"/>
  <c r="AE494" i="1"/>
  <c r="AE468" i="1"/>
  <c r="AE360" i="1"/>
  <c r="AE405" i="1"/>
  <c r="AE162" i="1"/>
  <c r="AE431" i="1"/>
  <c r="AE123" i="1"/>
  <c r="AF331" i="1"/>
  <c r="AF193" i="1"/>
  <c r="AF137" i="1"/>
  <c r="AL286" i="1"/>
  <c r="AL165" i="1"/>
  <c r="AF251" i="1"/>
  <c r="AF116" i="1"/>
  <c r="AF88" i="1"/>
  <c r="AF264" i="1"/>
  <c r="AF473" i="1"/>
  <c r="AF114" i="1"/>
  <c r="AF346" i="1"/>
  <c r="AF61" i="1"/>
  <c r="AF239" i="1"/>
  <c r="AL217" i="1"/>
  <c r="AL152" i="1"/>
  <c r="AF131" i="1"/>
  <c r="AF107" i="1"/>
  <c r="AF429" i="1"/>
  <c r="AF143" i="1"/>
  <c r="AF146" i="1"/>
  <c r="AF82" i="1"/>
  <c r="AF314" i="1"/>
  <c r="AL220" i="1"/>
  <c r="AF322" i="1"/>
  <c r="AF382" i="1"/>
  <c r="AF480" i="1"/>
  <c r="AL374" i="1"/>
  <c r="AF456" i="1"/>
  <c r="AL279" i="1"/>
  <c r="AL403" i="1"/>
  <c r="AF202" i="1"/>
  <c r="AF22" i="1"/>
  <c r="AF488" i="1"/>
  <c r="AF444" i="1"/>
  <c r="AF423" i="1"/>
  <c r="AF161" i="1"/>
  <c r="AF380" i="1"/>
  <c r="AF327" i="1"/>
  <c r="AF295" i="1"/>
  <c r="AF243" i="1"/>
  <c r="AL31" i="1"/>
  <c r="AF221" i="1"/>
  <c r="AF230" i="1"/>
  <c r="AF248" i="1"/>
  <c r="AF448" i="1"/>
  <c r="AF124" i="1"/>
  <c r="AF46" i="1"/>
  <c r="AF34" i="1"/>
  <c r="AF387" i="1"/>
  <c r="AF54" i="1"/>
  <c r="AF345" i="1"/>
  <c r="AF392" i="1"/>
  <c r="AF208" i="1"/>
  <c r="AL229" i="1"/>
  <c r="AF103" i="1"/>
  <c r="AF33" i="1"/>
  <c r="AF511" i="1"/>
  <c r="AF503" i="1"/>
  <c r="AF129" i="1"/>
  <c r="AF416" i="1"/>
  <c r="AF318" i="1"/>
  <c r="AF76" i="1"/>
  <c r="AL178" i="1"/>
  <c r="AL359" i="1"/>
  <c r="AF38" i="1"/>
  <c r="AF136" i="1"/>
  <c r="AF500" i="1"/>
  <c r="AF390" i="1"/>
  <c r="AF260" i="1"/>
  <c r="AF183" i="1"/>
  <c r="AF67" i="1"/>
  <c r="AF282" i="1"/>
  <c r="AF375" i="1"/>
  <c r="AF365" i="1"/>
  <c r="AF419" i="1"/>
  <c r="AF507" i="1"/>
  <c r="AF378" i="1"/>
  <c r="AF358" i="1"/>
  <c r="AF310" i="1"/>
  <c r="AL456" i="1"/>
  <c r="AF279" i="1"/>
  <c r="AF516" i="1"/>
  <c r="AF403" i="1"/>
  <c r="AF400" i="1"/>
  <c r="AF361" i="1"/>
  <c r="AF36" i="1"/>
  <c r="AF150" i="1"/>
  <c r="AF212" i="1"/>
  <c r="AL87" i="1"/>
  <c r="AL339" i="1"/>
  <c r="AF357" i="1"/>
  <c r="AF182" i="1"/>
  <c r="AF491" i="1"/>
  <c r="AF55" i="1"/>
  <c r="AF127" i="1"/>
  <c r="AL317" i="1"/>
  <c r="AF79" i="1"/>
  <c r="AF490" i="1"/>
  <c r="AL124" i="1"/>
  <c r="AF502" i="1"/>
  <c r="AF181" i="1"/>
  <c r="AF483" i="1"/>
  <c r="AL38" i="1"/>
  <c r="AF48" i="1"/>
  <c r="AF58" i="1"/>
  <c r="AF222" i="1"/>
  <c r="AF459" i="1"/>
  <c r="AL228" i="1"/>
  <c r="AL148" i="1"/>
  <c r="AF406" i="1"/>
  <c r="AF144" i="1"/>
  <c r="AF148" i="1"/>
  <c r="AL192" i="1"/>
  <c r="AL266" i="1"/>
  <c r="AF111" i="1"/>
  <c r="AF359" i="1"/>
  <c r="AL157" i="1"/>
  <c r="AF71" i="1"/>
  <c r="AF113" i="1"/>
  <c r="AL177" i="1"/>
  <c r="AF396" i="1"/>
  <c r="AF293" i="1"/>
  <c r="AF374" i="1"/>
  <c r="AL507" i="1"/>
  <c r="AF80" i="1"/>
  <c r="AF466" i="1"/>
  <c r="AF216" i="1"/>
  <c r="AF442" i="1"/>
  <c r="AF283" i="1"/>
  <c r="AF383" i="1"/>
  <c r="AF421" i="1"/>
  <c r="AF224" i="1"/>
  <c r="AF482" i="1"/>
  <c r="AF413" i="1"/>
  <c r="AF86" i="1"/>
  <c r="AF201" i="1"/>
  <c r="AF394" i="1"/>
  <c r="AL122" i="1"/>
  <c r="AF87" i="1"/>
  <c r="AF179" i="1"/>
  <c r="AF339" i="1"/>
  <c r="AF30" i="1"/>
  <c r="AF514" i="1"/>
  <c r="AF354" i="1"/>
  <c r="AF317" i="1"/>
  <c r="AF257" i="1"/>
  <c r="AF271" i="1"/>
  <c r="AF330" i="1"/>
  <c r="AF108" i="1"/>
  <c r="AL402" i="1"/>
  <c r="AF301" i="1"/>
  <c r="AF401" i="1"/>
  <c r="AL479" i="1"/>
  <c r="AF240" i="1"/>
  <c r="AL33" i="1"/>
  <c r="AF328" i="1"/>
  <c r="AF418" i="1"/>
  <c r="AF450" i="1"/>
  <c r="AF96" i="1"/>
  <c r="AF49" i="1"/>
  <c r="AF37" i="1"/>
  <c r="AL338" i="1"/>
  <c r="AL184" i="1"/>
  <c r="AA195" i="1"/>
  <c r="AL367" i="1"/>
  <c r="AL372" i="1"/>
  <c r="AL144" i="1"/>
  <c r="AL254" i="1"/>
  <c r="AF60" i="1"/>
  <c r="AF368" i="1"/>
  <c r="AF29" i="1"/>
  <c r="AL473" i="1"/>
  <c r="AF294" i="1"/>
  <c r="AL271" i="1"/>
  <c r="AL427" i="1"/>
  <c r="AF424" i="1"/>
  <c r="AF334" i="1"/>
  <c r="AF217" i="1"/>
  <c r="AF56" i="1"/>
  <c r="AL299" i="1"/>
  <c r="AF232" i="1"/>
  <c r="AL159" i="1"/>
  <c r="AF412" i="1"/>
  <c r="AL296" i="1"/>
  <c r="AF297" i="1"/>
  <c r="AF499" i="1"/>
  <c r="AF142" i="1"/>
  <c r="AF501" i="1"/>
  <c r="AL163" i="1"/>
  <c r="AF422" i="1"/>
  <c r="AF465" i="1"/>
  <c r="AF41" i="1"/>
  <c r="AF408" i="1"/>
  <c r="AF27" i="1"/>
  <c r="AF487" i="1"/>
  <c r="AF481" i="1"/>
  <c r="AF215" i="1"/>
  <c r="AL496" i="1"/>
  <c r="AF258" i="1"/>
  <c r="AL451" i="1"/>
  <c r="AF366" i="1"/>
  <c r="AF303" i="1"/>
  <c r="AL82" i="1"/>
  <c r="AF154" i="1"/>
  <c r="AF139" i="1"/>
  <c r="AF157" i="1"/>
  <c r="AL470" i="1"/>
  <c r="AF441" i="1"/>
  <c r="AF203" i="1"/>
  <c r="AF504" i="1"/>
  <c r="AF449" i="1"/>
  <c r="AF312" i="1"/>
  <c r="AL313" i="1"/>
  <c r="AF219" i="1"/>
  <c r="AL301" i="1"/>
  <c r="AF479" i="1"/>
  <c r="AL518" i="1"/>
  <c r="AF476" i="1"/>
  <c r="AF432" i="1"/>
  <c r="AL41" i="1"/>
  <c r="AL503" i="1"/>
  <c r="AF121" i="1"/>
  <c r="AL112" i="1"/>
  <c r="AL259" i="1"/>
  <c r="AF254" i="1"/>
  <c r="AL120" i="1"/>
  <c r="AF286" i="1"/>
  <c r="AF277" i="1"/>
  <c r="AF238" i="1"/>
  <c r="AL520" i="1"/>
  <c r="AL238" i="1"/>
  <c r="AF234" i="1"/>
  <c r="AF464" i="1"/>
  <c r="AL134" i="1"/>
  <c r="AL130" i="1"/>
  <c r="AF138" i="1"/>
  <c r="AL441" i="1"/>
  <c r="AL294" i="1"/>
  <c r="AF389" i="1"/>
  <c r="AF109" i="1"/>
  <c r="AF287" i="1"/>
  <c r="AF433" i="1"/>
  <c r="AL499" i="1"/>
  <c r="AF44" i="1"/>
  <c r="AL287" i="1"/>
  <c r="AF352" i="1"/>
  <c r="AL505" i="1"/>
  <c r="AF519" i="1"/>
  <c r="AF440" i="1"/>
  <c r="AL164" i="1"/>
  <c r="AL236" i="1"/>
  <c r="AL501" i="1"/>
  <c r="AF407" i="1"/>
  <c r="AF269" i="1"/>
  <c r="AL115" i="1"/>
  <c r="AF122" i="1"/>
  <c r="AL429" i="1"/>
  <c r="AF299" i="1"/>
  <c r="AF204" i="1"/>
  <c r="AL139" i="1"/>
  <c r="AF451" i="1"/>
  <c r="AF187" i="1"/>
  <c r="AF386" i="1"/>
  <c r="AL53" i="1"/>
  <c r="AF496" i="1"/>
  <c r="AF333" i="1"/>
  <c r="AF455" i="1"/>
  <c r="AF73" i="1"/>
  <c r="AL513" i="1"/>
  <c r="AF470" i="1"/>
  <c r="AF348" i="1"/>
  <c r="AL281" i="1"/>
  <c r="AF485" i="1"/>
  <c r="AF313" i="1"/>
  <c r="AF518" i="1"/>
  <c r="AL476" i="1"/>
  <c r="AF521" i="1"/>
  <c r="AL498" i="1"/>
  <c r="AF391" i="1"/>
  <c r="AF435" i="1"/>
  <c r="AF307" i="1"/>
  <c r="AF119" i="1"/>
  <c r="AF447" i="1"/>
  <c r="AF353" i="1"/>
  <c r="AF431" i="1"/>
  <c r="AF409" i="1"/>
  <c r="AF106" i="1"/>
  <c r="AF228" i="1"/>
  <c r="AF404" i="1"/>
  <c r="AF134" i="1"/>
  <c r="AL349" i="1"/>
  <c r="AL260" i="1"/>
  <c r="AF426" i="1"/>
  <c r="AF427" i="1"/>
  <c r="AL39" i="1"/>
  <c r="AF90" i="1"/>
  <c r="AL143" i="1"/>
  <c r="AF102" i="1"/>
  <c r="AL442" i="1"/>
  <c r="AF163" i="1"/>
  <c r="AL125" i="1"/>
  <c r="AF242" i="1"/>
  <c r="AL224" i="1"/>
  <c r="AL149" i="1"/>
  <c r="AL519" i="1"/>
  <c r="AL293" i="1"/>
  <c r="AF302" i="1"/>
  <c r="AF164" i="1"/>
  <c r="AL321" i="1"/>
  <c r="AF461" i="1"/>
  <c r="AF309" i="1"/>
  <c r="AF128" i="1"/>
  <c r="AL346" i="1"/>
  <c r="AF436" i="1"/>
  <c r="AF415" i="1"/>
  <c r="AL386" i="1"/>
  <c r="AF53" i="1"/>
  <c r="AF59" i="1"/>
  <c r="AF40" i="1"/>
  <c r="AL118" i="1"/>
  <c r="AF411" i="1"/>
  <c r="AF274" i="1"/>
  <c r="AF377" i="1"/>
  <c r="AL153" i="1"/>
  <c r="AF513" i="1"/>
  <c r="AF241" i="1"/>
  <c r="AF281" i="1"/>
  <c r="AL449" i="1"/>
  <c r="AF31" i="1"/>
  <c r="AL454" i="1"/>
  <c r="AF20" i="1"/>
  <c r="AL127" i="1"/>
  <c r="AF340" i="1"/>
  <c r="AF498" i="1"/>
  <c r="AL362" i="1"/>
  <c r="AF47" i="1"/>
  <c r="AF367" i="1"/>
  <c r="AF520" i="1"/>
  <c r="AF145" i="1"/>
  <c r="AF351" i="1"/>
  <c r="AL88" i="1"/>
  <c r="AF105" i="1"/>
  <c r="AF363" i="1"/>
  <c r="AF445" i="1"/>
  <c r="AL445" i="1"/>
  <c r="AF160" i="1"/>
  <c r="AF323" i="1"/>
  <c r="AF231" i="1"/>
  <c r="AF355" i="1"/>
  <c r="AF452" i="1"/>
  <c r="AF472" i="1"/>
  <c r="AF159" i="1"/>
  <c r="AF95" i="1"/>
  <c r="AF213" i="1"/>
  <c r="AF236" i="1"/>
  <c r="AL352" i="1"/>
  <c r="AF115" i="1"/>
  <c r="AF430" i="1"/>
  <c r="AF252" i="1"/>
  <c r="AF167" i="1"/>
  <c r="AL383" i="1"/>
  <c r="AF495" i="1"/>
  <c r="AF177" i="1"/>
  <c r="AF125" i="1"/>
  <c r="AL430" i="1"/>
  <c r="AL246" i="1"/>
  <c r="AF149" i="1"/>
  <c r="AL141" i="1"/>
  <c r="AF244" i="1"/>
  <c r="AF505" i="1"/>
  <c r="AF347" i="1"/>
  <c r="AL102" i="1"/>
  <c r="AF296" i="1"/>
  <c r="AL302" i="1"/>
  <c r="AF173" i="1"/>
  <c r="AF321" i="1"/>
  <c r="AF493" i="1"/>
  <c r="AF273" i="1"/>
  <c r="AL240" i="1"/>
  <c r="AF250" i="1"/>
  <c r="AF227" i="1"/>
  <c r="AL213" i="1"/>
  <c r="AF298" i="1"/>
  <c r="AF414" i="1"/>
  <c r="AF118" i="1"/>
  <c r="AL272" i="1"/>
  <c r="AF373" i="1"/>
  <c r="AF497" i="1"/>
  <c r="AF290" i="1"/>
  <c r="AF153" i="1"/>
  <c r="AF175" i="1"/>
  <c r="AF255" i="1"/>
  <c r="AL348" i="1"/>
  <c r="AL298" i="1"/>
  <c r="AF147" i="1"/>
  <c r="AF454" i="1"/>
  <c r="AF174" i="1"/>
  <c r="AL196" i="1"/>
  <c r="AF306" i="1"/>
  <c r="AF253" i="1"/>
  <c r="AL492" i="1"/>
  <c r="AL409" i="1"/>
  <c r="AF135" i="1"/>
  <c r="AF381" i="1"/>
  <c r="AF188" i="1"/>
  <c r="AF176" i="1"/>
  <c r="AF393" i="1"/>
  <c r="AF74" i="1"/>
  <c r="AF130" i="1"/>
  <c r="AF315" i="1"/>
  <c r="AF417" i="1"/>
  <c r="AF192" i="1"/>
  <c r="AF25" i="1"/>
  <c r="AF198" i="1"/>
  <c r="AL114" i="1"/>
  <c r="AF457" i="1"/>
  <c r="AF471" i="1"/>
  <c r="AL268" i="1"/>
  <c r="AF268" i="1"/>
  <c r="AL334" i="1"/>
  <c r="AL309" i="1"/>
  <c r="AF220" i="1"/>
  <c r="AL90" i="1"/>
  <c r="AF275" i="1"/>
  <c r="AL396" i="1"/>
  <c r="AF57" i="1"/>
  <c r="AL27" i="1"/>
  <c r="AL495" i="1"/>
  <c r="AF370" i="1"/>
  <c r="AF246" i="1"/>
  <c r="AL322" i="1"/>
  <c r="AL480" i="1"/>
  <c r="AF141" i="1"/>
  <c r="AF152" i="1"/>
  <c r="AF77" i="1"/>
  <c r="AF39" i="1"/>
  <c r="AF300" i="1"/>
  <c r="AL488" i="1"/>
  <c r="AL423" i="1"/>
  <c r="AL471" i="1"/>
  <c r="AL161" i="1"/>
  <c r="AL327" i="1"/>
  <c r="AF70" i="1"/>
  <c r="AL231" i="1"/>
  <c r="AL414" i="1"/>
  <c r="AF272" i="1"/>
  <c r="AF233" i="1"/>
  <c r="AF84" i="1"/>
  <c r="AF63" i="1"/>
  <c r="AL230" i="1"/>
  <c r="AL387" i="1"/>
  <c r="AF156" i="1"/>
  <c r="AL392" i="1"/>
  <c r="AF196" i="1"/>
  <c r="AL227" i="1"/>
  <c r="AF97" i="1"/>
  <c r="AL160" i="1"/>
  <c r="AF388" i="1"/>
  <c r="AF158" i="1"/>
  <c r="AL176" i="1"/>
  <c r="AF93" i="1"/>
  <c r="AF349" i="1"/>
  <c r="AF43" i="1"/>
  <c r="AF101" i="1"/>
  <c r="AL326" i="1"/>
  <c r="AF344" i="1"/>
  <c r="AL62" i="1"/>
  <c r="AL171" i="1"/>
  <c r="AF186" i="1"/>
  <c r="AF50" i="1"/>
  <c r="AF155" i="1"/>
  <c r="AF267" i="1"/>
  <c r="AF126" i="1"/>
  <c r="AF265" i="1"/>
  <c r="AF494" i="1"/>
  <c r="AL363" i="1"/>
  <c r="AL145" i="1"/>
  <c r="AF398" i="1"/>
  <c r="AL166" i="1"/>
  <c r="AL280" i="1"/>
  <c r="AF237" i="1"/>
  <c r="AF458" i="1"/>
  <c r="AF104" i="1"/>
  <c r="V195" i="1"/>
  <c r="AF316" i="1"/>
  <c r="AF338" i="1"/>
  <c r="AF78" i="1"/>
  <c r="AF195" i="1"/>
  <c r="AL45" i="1"/>
  <c r="AF360" i="1"/>
  <c r="AF515" i="1"/>
  <c r="AL58" i="1"/>
  <c r="AL101" i="1"/>
  <c r="AL174" i="1"/>
  <c r="AF364" i="1"/>
  <c r="AF81" i="1"/>
  <c r="AF469" i="1"/>
  <c r="AF171" i="1"/>
  <c r="AL186" i="1"/>
  <c r="AF508" i="1"/>
  <c r="AF229" i="1"/>
  <c r="AF341" i="1"/>
  <c r="AL116" i="1"/>
  <c r="AF410" i="1"/>
  <c r="AF372" i="1"/>
  <c r="AF443" i="1"/>
  <c r="AL169" i="1"/>
  <c r="AL431" i="1"/>
  <c r="AF166" i="1"/>
  <c r="AL341" i="1"/>
  <c r="AF68" i="1"/>
  <c r="AF434" i="1"/>
  <c r="AF280" i="1"/>
  <c r="AF506" i="1"/>
  <c r="AL335" i="1"/>
  <c r="AF45" i="1"/>
  <c r="AL190" i="1"/>
  <c r="AF477" i="1"/>
  <c r="AF21" i="1"/>
  <c r="AF276" i="1"/>
  <c r="AF100" i="1"/>
  <c r="AF489" i="1"/>
  <c r="AF64" i="1"/>
  <c r="AF437" i="1"/>
  <c r="AF509" i="1"/>
  <c r="AL189" i="1"/>
  <c r="AL93" i="1"/>
  <c r="AF399" i="1"/>
  <c r="AF26" i="1"/>
  <c r="AF510" i="1"/>
  <c r="AL418" i="1"/>
  <c r="AF235" i="1"/>
  <c r="AF304" i="1"/>
  <c r="AF332" i="1"/>
  <c r="AL384" i="1"/>
  <c r="AL155" i="1"/>
  <c r="AF185" i="1"/>
  <c r="AF180" i="1"/>
  <c r="AF133" i="1"/>
  <c r="AF325" i="1"/>
  <c r="AL379" i="1"/>
  <c r="AF200" i="1"/>
  <c r="AL194" i="1"/>
  <c r="AF261" i="1"/>
  <c r="AL437" i="1"/>
  <c r="AF190" i="1"/>
  <c r="AF184" i="1"/>
  <c r="AF162" i="1"/>
  <c r="AF478" i="1"/>
  <c r="AF189" i="1"/>
  <c r="AF278" i="1"/>
  <c r="AL96" i="1"/>
  <c r="AL108" i="1"/>
  <c r="AF402" i="1"/>
  <c r="AF117" i="1"/>
  <c r="AL84" i="1"/>
  <c r="AF428" i="1"/>
  <c r="AF343" i="1"/>
  <c r="AF438" i="1"/>
  <c r="AF210" i="1"/>
  <c r="AL92" i="1"/>
  <c r="AL170" i="1"/>
  <c r="AF384" i="1"/>
  <c r="AF223" i="1"/>
  <c r="AF35" i="1"/>
  <c r="AF69" i="1"/>
  <c r="AF24" i="1"/>
  <c r="AF66" i="1"/>
  <c r="AF110" i="1"/>
  <c r="AF98" i="1"/>
  <c r="AL484" i="1"/>
  <c r="AL385" i="1"/>
  <c r="AL460" i="1"/>
  <c r="AL235" i="1"/>
  <c r="AF194" i="1"/>
  <c r="AL168" i="1"/>
  <c r="AF51" i="1"/>
  <c r="AL72" i="1"/>
  <c r="AL75" i="1"/>
  <c r="AF259" i="1"/>
  <c r="AF371" i="1"/>
  <c r="AF94" i="1"/>
  <c r="AF206" i="1"/>
  <c r="AF492" i="1"/>
  <c r="AF453" i="1"/>
  <c r="AL51" i="1"/>
  <c r="AF308" i="1"/>
  <c r="AL395" i="1"/>
  <c r="AF172" i="1"/>
  <c r="AF226" i="1"/>
  <c r="AF191" i="1"/>
  <c r="AL97" i="1"/>
  <c r="AL388" i="1"/>
  <c r="AL111" i="1"/>
  <c r="AF311" i="1"/>
  <c r="AF266" i="1"/>
  <c r="AF83" i="1"/>
  <c r="AL117" i="1"/>
  <c r="AF52" i="1"/>
  <c r="AF512" i="1"/>
  <c r="AF92" i="1"/>
  <c r="AL105" i="1"/>
  <c r="AF170" i="1"/>
  <c r="AL223" i="1"/>
  <c r="AF319" i="1"/>
  <c r="AF356" i="1"/>
  <c r="AF385" i="1"/>
  <c r="AF28" i="1"/>
  <c r="AF42" i="1"/>
  <c r="AF151" i="1"/>
  <c r="AL376" i="1"/>
  <c r="AL261" i="1"/>
  <c r="AF350" i="1"/>
  <c r="AF75" i="1"/>
  <c r="AF168" i="1"/>
  <c r="AG168" i="1" s="1"/>
  <c r="AL94" i="1"/>
  <c r="AL206" i="1"/>
  <c r="AL291" i="1"/>
  <c r="AF467" i="1"/>
  <c r="AF468" i="1"/>
  <c r="AF262" i="1"/>
  <c r="AL450" i="1"/>
  <c r="AL29" i="1"/>
  <c r="AL74" i="1"/>
  <c r="AF420" i="1"/>
  <c r="AF475" i="1"/>
  <c r="AF517" i="1"/>
  <c r="AL263" i="1"/>
  <c r="AL474" i="1"/>
  <c r="AF256" i="1"/>
  <c r="AF169" i="1"/>
  <c r="AF463" i="1"/>
  <c r="AL288" i="1"/>
  <c r="AL336" i="1"/>
  <c r="AF199" i="1"/>
  <c r="AF460" i="1"/>
  <c r="AL76" i="1"/>
  <c r="AF446" i="1"/>
  <c r="AL405" i="1"/>
  <c r="AF484" i="1"/>
  <c r="AF165" i="1"/>
  <c r="AF486" i="1"/>
  <c r="AF123" i="1"/>
  <c r="AF362" i="1"/>
  <c r="AF324" i="1"/>
  <c r="AF65" i="1"/>
  <c r="AF245" i="1"/>
  <c r="AF178" i="1"/>
  <c r="AF284" i="1"/>
  <c r="AF376" i="1"/>
  <c r="AL28" i="1"/>
  <c r="AF263" i="1"/>
  <c r="AF62" i="1"/>
  <c r="AL305" i="1"/>
  <c r="AF23" i="1"/>
  <c r="AF214" i="1"/>
  <c r="AL197" i="1"/>
  <c r="AF205" i="1"/>
  <c r="AF140" i="1"/>
  <c r="AF320" i="1"/>
  <c r="AL463" i="1"/>
  <c r="AF474" i="1"/>
  <c r="AF247" i="1"/>
  <c r="AF288" i="1"/>
  <c r="AL289" i="1"/>
  <c r="AL42" i="1"/>
  <c r="AF209" i="1"/>
  <c r="AF305" i="1"/>
  <c r="AF336" i="1"/>
  <c r="AF405" i="1"/>
  <c r="AF218" i="1"/>
  <c r="AF249" i="1"/>
  <c r="AF397" i="1"/>
  <c r="AL486" i="1"/>
  <c r="AL48" i="1"/>
  <c r="AF207" i="1"/>
  <c r="AF395" i="1"/>
  <c r="AL237" i="1"/>
  <c r="AL262" i="1"/>
  <c r="AL208" i="1"/>
  <c r="AF326" i="1"/>
  <c r="AL344" i="1"/>
  <c r="AF337" i="1"/>
  <c r="AL267" i="1"/>
  <c r="AL126" i="1"/>
  <c r="AF197" i="1"/>
  <c r="AF91" i="1"/>
  <c r="AL494" i="1"/>
  <c r="AF32" i="1"/>
  <c r="AF289" i="1"/>
  <c r="AF291" i="1"/>
  <c r="AF132" i="1"/>
  <c r="AF99" i="1"/>
  <c r="AF379" i="1"/>
  <c r="AF120" i="1"/>
  <c r="AF211" i="1"/>
  <c r="AF425" i="1"/>
  <c r="AF335" i="1"/>
  <c r="AL458" i="1"/>
  <c r="AF89" i="1"/>
  <c r="AF329" i="1"/>
  <c r="AF112" i="1"/>
  <c r="AF292" i="1"/>
  <c r="AF439" i="1"/>
  <c r="AL489" i="1"/>
  <c r="AF72" i="1"/>
  <c r="AF270" i="1"/>
  <c r="AL391" i="1"/>
  <c r="AL293" i="13"/>
  <c r="AG383" i="1" l="1"/>
  <c r="AG244" i="1"/>
  <c r="AG95" i="1"/>
  <c r="AG52" i="1"/>
  <c r="AG63" i="1"/>
  <c r="AG469" i="1"/>
  <c r="AG153" i="1"/>
  <c r="AG242" i="1"/>
  <c r="AG55" i="1"/>
  <c r="AG218" i="1"/>
  <c r="AG514" i="1"/>
  <c r="Y138" i="1"/>
  <c r="AG57" i="1"/>
  <c r="AG495" i="1"/>
  <c r="AG217" i="1"/>
  <c r="AG91" i="1"/>
  <c r="AG273" i="1"/>
  <c r="AG436" i="1"/>
  <c r="AG499" i="1"/>
  <c r="AG211" i="1"/>
  <c r="AG390" i="1"/>
  <c r="AG70" i="1"/>
  <c r="AG236" i="1"/>
  <c r="AG500" i="1"/>
  <c r="AG439" i="1"/>
  <c r="AG367" i="1"/>
  <c r="AG404" i="1"/>
  <c r="AG394" i="1"/>
  <c r="AG396" i="1"/>
  <c r="AG120" i="1"/>
  <c r="AG245" i="1"/>
  <c r="AG484" i="1"/>
  <c r="AG401" i="1"/>
  <c r="AG148" i="1"/>
  <c r="AG212" i="1"/>
  <c r="AG380" i="1"/>
  <c r="AG262" i="1"/>
  <c r="AG156" i="1"/>
  <c r="AG376" i="1"/>
  <c r="AG345" i="1"/>
  <c r="AG287" i="1"/>
  <c r="AG306" i="1"/>
  <c r="AG281" i="1"/>
  <c r="AG412" i="1"/>
  <c r="AG324" i="1"/>
  <c r="AG226" i="1"/>
  <c r="AG200" i="1"/>
  <c r="AG198" i="1"/>
  <c r="AG100" i="1"/>
  <c r="AG317" i="1"/>
  <c r="AG362" i="1"/>
  <c r="AG35" i="1"/>
  <c r="AG478" i="1"/>
  <c r="AG451" i="1"/>
  <c r="AG460" i="1"/>
  <c r="AG266" i="1"/>
  <c r="AG359" i="1"/>
  <c r="AG507" i="1"/>
  <c r="AG416" i="1"/>
  <c r="AG472" i="1"/>
  <c r="AG177" i="1"/>
  <c r="AG449" i="1"/>
  <c r="W195" i="1"/>
  <c r="AL195" i="1" s="1"/>
  <c r="AG84" i="1"/>
  <c r="AG441" i="1"/>
  <c r="Y462" i="1"/>
  <c r="AG89" i="1"/>
  <c r="AG263" i="1"/>
  <c r="AG252" i="1"/>
  <c r="Y342" i="1"/>
  <c r="Y85" i="1"/>
  <c r="AG350" i="1"/>
  <c r="AG272" i="1"/>
  <c r="AG246" i="1"/>
  <c r="AG498" i="1"/>
  <c r="AG71" i="1"/>
  <c r="Y369" i="1"/>
  <c r="AG336" i="1"/>
  <c r="AG519" i="1"/>
  <c r="AG132" i="1"/>
  <c r="AG241" i="1"/>
  <c r="AG207" i="1"/>
  <c r="AG75" i="1"/>
  <c r="AG364" i="1"/>
  <c r="AG25" i="1"/>
  <c r="AG227" i="1"/>
  <c r="AG513" i="1"/>
  <c r="AG108" i="1"/>
  <c r="AG406" i="1"/>
  <c r="AG399" i="1"/>
  <c r="AG223" i="1"/>
  <c r="AG381" i="1"/>
  <c r="AG454" i="1"/>
  <c r="AG164" i="1"/>
  <c r="AG44" i="1"/>
  <c r="AG179" i="1"/>
  <c r="AG210" i="1"/>
  <c r="AG233" i="1"/>
  <c r="AG332" i="1"/>
  <c r="AG486" i="1"/>
  <c r="AG45" i="1"/>
  <c r="AG145" i="1"/>
  <c r="AG377" i="1"/>
  <c r="AG455" i="1"/>
  <c r="AG432" i="1"/>
  <c r="AG142" i="1"/>
  <c r="AG87" i="1"/>
  <c r="AG309" i="1"/>
  <c r="AG165" i="1"/>
  <c r="AG384" i="1"/>
  <c r="AG494" i="1"/>
  <c r="AG158" i="1"/>
  <c r="AG323" i="1"/>
  <c r="AG518" i="1"/>
  <c r="AG292" i="1"/>
  <c r="AG190" i="1"/>
  <c r="AG160" i="1"/>
  <c r="AG240" i="1"/>
  <c r="AG357" i="1"/>
  <c r="AG129" i="1"/>
  <c r="AG305" i="1"/>
  <c r="AG288" i="1"/>
  <c r="AG268" i="1"/>
  <c r="AG373" i="1"/>
  <c r="AG298" i="1"/>
  <c r="AG149" i="1"/>
  <c r="AG40" i="1"/>
  <c r="AG204" i="1"/>
  <c r="AG465" i="1"/>
  <c r="AG169" i="1"/>
  <c r="AG517" i="1"/>
  <c r="AG512" i="1"/>
  <c r="AG259" i="1"/>
  <c r="AG185" i="1"/>
  <c r="AG300" i="1"/>
  <c r="AG355" i="1"/>
  <c r="AG411" i="1"/>
  <c r="AG366" i="1"/>
  <c r="AG36" i="1"/>
  <c r="AG429" i="1"/>
  <c r="AG326" i="1"/>
  <c r="AG284" i="1"/>
  <c r="AG385" i="1"/>
  <c r="AG192" i="1"/>
  <c r="AG250" i="1"/>
  <c r="AG231" i="1"/>
  <c r="AG481" i="1"/>
  <c r="AG181" i="1"/>
  <c r="AG387" i="1"/>
  <c r="AG170" i="1"/>
  <c r="AG437" i="1"/>
  <c r="AG275" i="1"/>
  <c r="AG253" i="1"/>
  <c r="AG228" i="1"/>
  <c r="AG234" i="1"/>
  <c r="AG23" i="1"/>
  <c r="AG92" i="1"/>
  <c r="AG83" i="1"/>
  <c r="AG98" i="1"/>
  <c r="AG69" i="1"/>
  <c r="AG171" i="1"/>
  <c r="AG338" i="1"/>
  <c r="AG265" i="1"/>
  <c r="AG196" i="1"/>
  <c r="AG59" i="1"/>
  <c r="AG187" i="1"/>
  <c r="AG219" i="1"/>
  <c r="AG303" i="1"/>
  <c r="AG257" i="1"/>
  <c r="AG310" i="1"/>
  <c r="AG46" i="1"/>
  <c r="AG28" i="1"/>
  <c r="AG428" i="1"/>
  <c r="AG26" i="1"/>
  <c r="AG126" i="1"/>
  <c r="AG186" i="1"/>
  <c r="AG471" i="1"/>
  <c r="AG493" i="1"/>
  <c r="AG115" i="1"/>
  <c r="AG340" i="1"/>
  <c r="AG426" i="1"/>
  <c r="AG521" i="1"/>
  <c r="AG485" i="1"/>
  <c r="AG238" i="1"/>
  <c r="AG294" i="1"/>
  <c r="AG37" i="1"/>
  <c r="AG490" i="1"/>
  <c r="AG114" i="1"/>
  <c r="AG325" i="1"/>
  <c r="AG508" i="1"/>
  <c r="AG194" i="1"/>
  <c r="AG278" i="1"/>
  <c r="AG21" i="1"/>
  <c r="AG68" i="1"/>
  <c r="AG447" i="1"/>
  <c r="AG335" i="1"/>
  <c r="AG405" i="1"/>
  <c r="AG277" i="1"/>
  <c r="AG29" i="1"/>
  <c r="AG502" i="1"/>
  <c r="AL481" i="1"/>
  <c r="AL364" i="1"/>
  <c r="AL508" i="1"/>
  <c r="AG133" i="1"/>
  <c r="AG64" i="1"/>
  <c r="AL71" i="1"/>
  <c r="AL255" i="1"/>
  <c r="AG90" i="1"/>
  <c r="AL46" i="1"/>
  <c r="AG73" i="1"/>
  <c r="AL59" i="1"/>
  <c r="AL128" i="1"/>
  <c r="AL380" i="1"/>
  <c r="AG183" i="1"/>
  <c r="AG161" i="1"/>
  <c r="AL207" i="1"/>
  <c r="AG112" i="1"/>
  <c r="AL477" i="1"/>
  <c r="AL211" i="1"/>
  <c r="AG66" i="1"/>
  <c r="AG515" i="1"/>
  <c r="AL54" i="1"/>
  <c r="AL300" i="1"/>
  <c r="AG452" i="1"/>
  <c r="AG445" i="1"/>
  <c r="AG274" i="1"/>
  <c r="AG302" i="1"/>
  <c r="AG102" i="1"/>
  <c r="AG386" i="1"/>
  <c r="AL187" i="1"/>
  <c r="AG27" i="1"/>
  <c r="AG450" i="1"/>
  <c r="AL203" i="1"/>
  <c r="AL142" i="1"/>
  <c r="AG282" i="1"/>
  <c r="AL491" i="1"/>
  <c r="AG295" i="1"/>
  <c r="AG106" i="1"/>
  <c r="AG343" i="1"/>
  <c r="AL438" i="1"/>
  <c r="AG372" i="1"/>
  <c r="AL121" i="1"/>
  <c r="AL253" i="1"/>
  <c r="AG93" i="1"/>
  <c r="AL448" i="1"/>
  <c r="AL315" i="1"/>
  <c r="AG105" i="1"/>
  <c r="AG351" i="1"/>
  <c r="AG353" i="1"/>
  <c r="AG348" i="1"/>
  <c r="AL81" i="1"/>
  <c r="AL443" i="1"/>
  <c r="AG504" i="1"/>
  <c r="AL421" i="1"/>
  <c r="AG424" i="1"/>
  <c r="AL452" i="1"/>
  <c r="AG482" i="1"/>
  <c r="AG448" i="1"/>
  <c r="AG22" i="1"/>
  <c r="AG82" i="1"/>
  <c r="AL25" i="1"/>
  <c r="AG86" i="1"/>
  <c r="AL202" i="1"/>
  <c r="AG421" i="1"/>
  <c r="AG374" i="1"/>
  <c r="AL56" i="1"/>
  <c r="AL109" i="1"/>
  <c r="AG144" i="1"/>
  <c r="AG48" i="1"/>
  <c r="AG483" i="1"/>
  <c r="AL347" i="1"/>
  <c r="AL183" i="1"/>
  <c r="AG511" i="1"/>
  <c r="AG103" i="1"/>
  <c r="AL283" i="1"/>
  <c r="AL212" i="1"/>
  <c r="AG488" i="1"/>
  <c r="AL400" i="1"/>
  <c r="AG146" i="1"/>
  <c r="AG143" i="1"/>
  <c r="AG88" i="1"/>
  <c r="AG291" i="1"/>
  <c r="AG249" i="1"/>
  <c r="AG214" i="1"/>
  <c r="AL468" i="1"/>
  <c r="AL205" i="1"/>
  <c r="AG319" i="1"/>
  <c r="AG438" i="1"/>
  <c r="AL311" i="1"/>
  <c r="AL328" i="1"/>
  <c r="AL469" i="1"/>
  <c r="AG434" i="1"/>
  <c r="AG166" i="1"/>
  <c r="AL270" i="1"/>
  <c r="AG237" i="1"/>
  <c r="AL175" i="1"/>
  <c r="AG363" i="1"/>
  <c r="AL95" i="1"/>
  <c r="AL282" i="1"/>
  <c r="AL69" i="1"/>
  <c r="AL432" i="1"/>
  <c r="AL40" i="1"/>
  <c r="AL86" i="1"/>
  <c r="AG407" i="1"/>
  <c r="AL173" i="1"/>
  <c r="AL310" i="1"/>
  <c r="AG286" i="1"/>
  <c r="AL218" i="1"/>
  <c r="AL411" i="1"/>
  <c r="AG157" i="1"/>
  <c r="AL465" i="1"/>
  <c r="AL440" i="1"/>
  <c r="AL106" i="1"/>
  <c r="AG301" i="1"/>
  <c r="AG413" i="1"/>
  <c r="AG222" i="1"/>
  <c r="AL248" i="1"/>
  <c r="AG182" i="1"/>
  <c r="AG365" i="1"/>
  <c r="AG67" i="1"/>
  <c r="AG76" i="1"/>
  <c r="AL459" i="1"/>
  <c r="AG503" i="1"/>
  <c r="AG124" i="1"/>
  <c r="AG248" i="1"/>
  <c r="AG202" i="1"/>
  <c r="AL167" i="1"/>
  <c r="AL389" i="1"/>
  <c r="AG107" i="1"/>
  <c r="AG251" i="1"/>
  <c r="AL340" i="1"/>
  <c r="AL23" i="1"/>
  <c r="AL137" i="1"/>
  <c r="AL180" i="1"/>
  <c r="AG65" i="1"/>
  <c r="AL66" i="1"/>
  <c r="AL172" i="1"/>
  <c r="AL265" i="1"/>
  <c r="AG94" i="1"/>
  <c r="AL304" i="1"/>
  <c r="AL60" i="1"/>
  <c r="AL78" i="1"/>
  <c r="AL276" i="1"/>
  <c r="AL98" i="1"/>
  <c r="AG43" i="1"/>
  <c r="AL358" i="1"/>
  <c r="AG315" i="1"/>
  <c r="AG497" i="1"/>
  <c r="AG31" i="1"/>
  <c r="AL80" i="1"/>
  <c r="AG333" i="1"/>
  <c r="AG299" i="1"/>
  <c r="AG122" i="1"/>
  <c r="AL333" i="1"/>
  <c r="AG297" i="1"/>
  <c r="AG56" i="1"/>
  <c r="AL222" i="1"/>
  <c r="AG354" i="1"/>
  <c r="AG339" i="1"/>
  <c r="AL154" i="1"/>
  <c r="AG201" i="1"/>
  <c r="AL487" i="1"/>
  <c r="AL426" i="1"/>
  <c r="AL49" i="1"/>
  <c r="AL257" i="1"/>
  <c r="AL394" i="1"/>
  <c r="AG150" i="1"/>
  <c r="AL413" i="1"/>
  <c r="AG403" i="1"/>
  <c r="AG375" i="1"/>
  <c r="AL250" i="1"/>
  <c r="AL79" i="1"/>
  <c r="AG327" i="1"/>
  <c r="AG61" i="1"/>
  <c r="AL99" i="1"/>
  <c r="AL140" i="1"/>
  <c r="AG475" i="1"/>
  <c r="AL447" i="1"/>
  <c r="AL475" i="1"/>
  <c r="AG371" i="1"/>
  <c r="AG117" i="1"/>
  <c r="AG304" i="1"/>
  <c r="AG276" i="1"/>
  <c r="AG50" i="1"/>
  <c r="AG349" i="1"/>
  <c r="AG97" i="1"/>
  <c r="AG130" i="1"/>
  <c r="AG188" i="1"/>
  <c r="AG175" i="1"/>
  <c r="AG347" i="1"/>
  <c r="AG159" i="1"/>
  <c r="AL50" i="1"/>
  <c r="AL307" i="1"/>
  <c r="AL252" i="1"/>
  <c r="AL21" i="1"/>
  <c r="AL241" i="1"/>
  <c r="AG440" i="1"/>
  <c r="AL497" i="1"/>
  <c r="AG254" i="1"/>
  <c r="AG476" i="1"/>
  <c r="AL83" i="1"/>
  <c r="AG487" i="1"/>
  <c r="AL221" i="1"/>
  <c r="AG418" i="1"/>
  <c r="AL422" i="1"/>
  <c r="AG293" i="1"/>
  <c r="AG113" i="1"/>
  <c r="AL264" i="1"/>
  <c r="AL64" i="1"/>
  <c r="AG79" i="1"/>
  <c r="AL514" i="1"/>
  <c r="AL295" i="1"/>
  <c r="AG361" i="1"/>
  <c r="AG400" i="1"/>
  <c r="AG358" i="1"/>
  <c r="AL521" i="1"/>
  <c r="AG260" i="1"/>
  <c r="AL351" i="1"/>
  <c r="AL136" i="1"/>
  <c r="AL233" i="1"/>
  <c r="AL232" i="1"/>
  <c r="AG322" i="1"/>
  <c r="AG346" i="1"/>
  <c r="AL390" i="1"/>
  <c r="AL500" i="1"/>
  <c r="AG116" i="1"/>
  <c r="AL104" i="1"/>
  <c r="AG247" i="1"/>
  <c r="AG140" i="1"/>
  <c r="AL89" i="1"/>
  <c r="AG420" i="1"/>
  <c r="AG467" i="1"/>
  <c r="AL151" i="1"/>
  <c r="AG443" i="1"/>
  <c r="AL510" i="1"/>
  <c r="AG78" i="1"/>
  <c r="AG316" i="1"/>
  <c r="AG458" i="1"/>
  <c r="AL509" i="1"/>
  <c r="AG321" i="1"/>
  <c r="AL433" i="1"/>
  <c r="AL193" i="1"/>
  <c r="AL375" i="1"/>
  <c r="AG415" i="1"/>
  <c r="AG128" i="1"/>
  <c r="AG461" i="1"/>
  <c r="AG119" i="1"/>
  <c r="AG389" i="1"/>
  <c r="AL455" i="1"/>
  <c r="AG154" i="1"/>
  <c r="AL331" i="1"/>
  <c r="AG60" i="1"/>
  <c r="AL226" i="1"/>
  <c r="AL290" i="1"/>
  <c r="AL504" i="1"/>
  <c r="AG30" i="1"/>
  <c r="AL201" i="1"/>
  <c r="AG224" i="1"/>
  <c r="AL57" i="1"/>
  <c r="AL303" i="1"/>
  <c r="AL323" i="1"/>
  <c r="AL199" i="1"/>
  <c r="AL401" i="1"/>
  <c r="AG378" i="1"/>
  <c r="AL306" i="1"/>
  <c r="AL366" i="1"/>
  <c r="AG456" i="1"/>
  <c r="AL378" i="1"/>
  <c r="AL420" i="1"/>
  <c r="AL100" i="1"/>
  <c r="AL258" i="1"/>
  <c r="AG318" i="1"/>
  <c r="AL34" i="1"/>
  <c r="AG72" i="1"/>
  <c r="AG425" i="1"/>
  <c r="AG289" i="1"/>
  <c r="AG32" i="1"/>
  <c r="AG337" i="1"/>
  <c r="AG395" i="1"/>
  <c r="AG474" i="1"/>
  <c r="AG205" i="1"/>
  <c r="AL156" i="1"/>
  <c r="AG463" i="1"/>
  <c r="AG256" i="1"/>
  <c r="AL277" i="1"/>
  <c r="AG311" i="1"/>
  <c r="AG206" i="1"/>
  <c r="AL446" i="1"/>
  <c r="AL158" i="1"/>
  <c r="AG229" i="1"/>
  <c r="AL398" i="1"/>
  <c r="AL24" i="1"/>
  <c r="AL324" i="1"/>
  <c r="AG344" i="1"/>
  <c r="AG388" i="1"/>
  <c r="AL113" i="1"/>
  <c r="AG39" i="1"/>
  <c r="AG152" i="1"/>
  <c r="AG141" i="1"/>
  <c r="AL314" i="1"/>
  <c r="AL22" i="1"/>
  <c r="AG457" i="1"/>
  <c r="AL357" i="1"/>
  <c r="AG135" i="1"/>
  <c r="AG147" i="1"/>
  <c r="AG290" i="1"/>
  <c r="AG118" i="1"/>
  <c r="AG173" i="1"/>
  <c r="AG296" i="1"/>
  <c r="AG505" i="1"/>
  <c r="AG125" i="1"/>
  <c r="AL61" i="1"/>
  <c r="AL365" i="1"/>
  <c r="AL146" i="1"/>
  <c r="AL73" i="1"/>
  <c r="AG479" i="1"/>
  <c r="AL55" i="1"/>
  <c r="AG258" i="1"/>
  <c r="AL204" i="1"/>
  <c r="AG422" i="1"/>
  <c r="AL464" i="1"/>
  <c r="AG368" i="1"/>
  <c r="AL35" i="1"/>
  <c r="AG271" i="1"/>
  <c r="AL243" i="1"/>
  <c r="AL408" i="1"/>
  <c r="AG442" i="1"/>
  <c r="AL70" i="1"/>
  <c r="AL209" i="1"/>
  <c r="AG58" i="1"/>
  <c r="AL275" i="1"/>
  <c r="AL444" i="1"/>
  <c r="AL216" i="1"/>
  <c r="AL416" i="1"/>
  <c r="AL43" i="1"/>
  <c r="AG230" i="1"/>
  <c r="AG480" i="1"/>
  <c r="AL419" i="1"/>
  <c r="AG131" i="1"/>
  <c r="AG193" i="1"/>
  <c r="AG379" i="1"/>
  <c r="AL425" i="1"/>
  <c r="AG320" i="1"/>
  <c r="AL256" i="1"/>
  <c r="AG446" i="1"/>
  <c r="AG189" i="1"/>
  <c r="AG280" i="1"/>
  <c r="AG167" i="1"/>
  <c r="AL249" i="1"/>
  <c r="AL32" i="1"/>
  <c r="AL284" i="1"/>
  <c r="AL181" i="1"/>
  <c r="AL247" i="1"/>
  <c r="AL214" i="1"/>
  <c r="AG151" i="1"/>
  <c r="AG356" i="1"/>
  <c r="AL198" i="1"/>
  <c r="AG191" i="1"/>
  <c r="AL467" i="1"/>
  <c r="AG509" i="1"/>
  <c r="AG477" i="1"/>
  <c r="AG341" i="1"/>
  <c r="AL332" i="1"/>
  <c r="AG81" i="1"/>
  <c r="AG195" i="1"/>
  <c r="AL320" i="1"/>
  <c r="AL330" i="1"/>
  <c r="AG220" i="1"/>
  <c r="AL239" i="1"/>
  <c r="AL353" i="1"/>
  <c r="AG174" i="1"/>
  <c r="AL482" i="1"/>
  <c r="AL273" i="1"/>
  <c r="AL215" i="1"/>
  <c r="AG427" i="1"/>
  <c r="AL44" i="1"/>
  <c r="AG313" i="1"/>
  <c r="AL274" i="1"/>
  <c r="AG496" i="1"/>
  <c r="AL415" i="1"/>
  <c r="AG269" i="1"/>
  <c r="AG109" i="1"/>
  <c r="AL355" i="1"/>
  <c r="AG312" i="1"/>
  <c r="AG203" i="1"/>
  <c r="AG139" i="1"/>
  <c r="AG215" i="1"/>
  <c r="AL269" i="1"/>
  <c r="AG232" i="1"/>
  <c r="AL138" i="1"/>
  <c r="AL329" i="1"/>
  <c r="AB195" i="1"/>
  <c r="AG466" i="1"/>
  <c r="AL297" i="1"/>
  <c r="AG419" i="1"/>
  <c r="AG38" i="1"/>
  <c r="AL37" i="1"/>
  <c r="AL490" i="1"/>
  <c r="AG221" i="1"/>
  <c r="AL36" i="1"/>
  <c r="AL234" i="1"/>
  <c r="AG62" i="1"/>
  <c r="AG178" i="1"/>
  <c r="AL20" i="1"/>
  <c r="AG42" i="1"/>
  <c r="AL517" i="1"/>
  <c r="AL337" i="1"/>
  <c r="AG172" i="1"/>
  <c r="AG308" i="1"/>
  <c r="AG492" i="1"/>
  <c r="AG402" i="1"/>
  <c r="AL434" i="1"/>
  <c r="AG510" i="1"/>
  <c r="AG489" i="1"/>
  <c r="AG506" i="1"/>
  <c r="AL210" i="1"/>
  <c r="AG101" i="1"/>
  <c r="AL457" i="1"/>
  <c r="AL354" i="1"/>
  <c r="AG370" i="1"/>
  <c r="AL368" i="1"/>
  <c r="AG74" i="1"/>
  <c r="AL360" i="1"/>
  <c r="AL77" i="1"/>
  <c r="AG255" i="1"/>
  <c r="AG414" i="1"/>
  <c r="AG213" i="1"/>
  <c r="AL131" i="1"/>
  <c r="AL147" i="1"/>
  <c r="AL361" i="1"/>
  <c r="AG53" i="1"/>
  <c r="AL244" i="1"/>
  <c r="AG163" i="1"/>
  <c r="AG134" i="1"/>
  <c r="AL110" i="1"/>
  <c r="AL129" i="1"/>
  <c r="AG470" i="1"/>
  <c r="AL436" i="1"/>
  <c r="AL107" i="1"/>
  <c r="AG138" i="1"/>
  <c r="AG464" i="1"/>
  <c r="AL381" i="1"/>
  <c r="AG121" i="1"/>
  <c r="AG408" i="1"/>
  <c r="AL407" i="1"/>
  <c r="AG334" i="1"/>
  <c r="AL410" i="1"/>
  <c r="AL399" i="1"/>
  <c r="AG328" i="1"/>
  <c r="AG283" i="1"/>
  <c r="AG80" i="1"/>
  <c r="AL132" i="1"/>
  <c r="AG279" i="1"/>
  <c r="AL370" i="1"/>
  <c r="AL65" i="1"/>
  <c r="AL278" i="1"/>
  <c r="AG392" i="1"/>
  <c r="AG423" i="1"/>
  <c r="AG314" i="1"/>
  <c r="AL493" i="1"/>
  <c r="AL428" i="1"/>
  <c r="AL251" i="1"/>
  <c r="AG123" i="1"/>
  <c r="AG24" i="1"/>
  <c r="AG398" i="1"/>
  <c r="AG267" i="1"/>
  <c r="AG54" i="1"/>
  <c r="AG431" i="1"/>
  <c r="AL135" i="1"/>
  <c r="AG468" i="1"/>
  <c r="AL453" i="1"/>
  <c r="AG197" i="1"/>
  <c r="AG209" i="1"/>
  <c r="AG261" i="1"/>
  <c r="AL472" i="1"/>
  <c r="AG99" i="1"/>
  <c r="AG397" i="1"/>
  <c r="AL103" i="1"/>
  <c r="AL133" i="1"/>
  <c r="AL356" i="1"/>
  <c r="AL417" i="1"/>
  <c r="AL371" i="1"/>
  <c r="AG360" i="1"/>
  <c r="AG417" i="1"/>
  <c r="AG127" i="1"/>
  <c r="AL502" i="1"/>
  <c r="AG270" i="1"/>
  <c r="AG329" i="1"/>
  <c r="AL316" i="1"/>
  <c r="AL47" i="1"/>
  <c r="AL91" i="1"/>
  <c r="AL397" i="1"/>
  <c r="AL123" i="1"/>
  <c r="AG199" i="1"/>
  <c r="AL185" i="1"/>
  <c r="AL162" i="1"/>
  <c r="AG51" i="1"/>
  <c r="AL52" i="1"/>
  <c r="AG162" i="1"/>
  <c r="AG184" i="1"/>
  <c r="AL343" i="1"/>
  <c r="AL515" i="1"/>
  <c r="AL308" i="1"/>
  <c r="AL292" i="1"/>
  <c r="AG180" i="1"/>
  <c r="AL406" i="1"/>
  <c r="AL119" i="1"/>
  <c r="AL200" i="1"/>
  <c r="AL68" i="1"/>
  <c r="AG393" i="1"/>
  <c r="AL461" i="1"/>
  <c r="AG430" i="1"/>
  <c r="AL318" i="1"/>
  <c r="AG520" i="1"/>
  <c r="AG409" i="1"/>
  <c r="AG307" i="1"/>
  <c r="AG433" i="1"/>
  <c r="AG41" i="1"/>
  <c r="AG96" i="1"/>
  <c r="AL312" i="1"/>
  <c r="AL393" i="1"/>
  <c r="AL350" i="1"/>
  <c r="AG491" i="1"/>
  <c r="AL30" i="1"/>
  <c r="AL179" i="1"/>
  <c r="AL67" i="1"/>
  <c r="AG444" i="1"/>
  <c r="AL516" i="1"/>
  <c r="AL466" i="1"/>
  <c r="AL424" i="1"/>
  <c r="AG239" i="1"/>
  <c r="AG453" i="1"/>
  <c r="AG110" i="1"/>
  <c r="AG410" i="1"/>
  <c r="AG104" i="1"/>
  <c r="AG155" i="1"/>
  <c r="AG77" i="1"/>
  <c r="AG176" i="1"/>
  <c r="AL319" i="1"/>
  <c r="AL435" i="1"/>
  <c r="AG20" i="1"/>
  <c r="AL485" i="1"/>
  <c r="AL325" i="1"/>
  <c r="AG435" i="1"/>
  <c r="AL377" i="1"/>
  <c r="AL412" i="1"/>
  <c r="AG49" i="1"/>
  <c r="AL26" i="1"/>
  <c r="AL373" i="1"/>
  <c r="AG330" i="1"/>
  <c r="AG216" i="1"/>
  <c r="AL382" i="1"/>
  <c r="AL245" i="1"/>
  <c r="AG136" i="1"/>
  <c r="AL188" i="1"/>
  <c r="AG34" i="1"/>
  <c r="AG243" i="1"/>
  <c r="AL182" i="1"/>
  <c r="AG382" i="1"/>
  <c r="AL439" i="1"/>
  <c r="AG235" i="1"/>
  <c r="AL506" i="1"/>
  <c r="AG47" i="1"/>
  <c r="AG391" i="1"/>
  <c r="AG352" i="1"/>
  <c r="AL512" i="1"/>
  <c r="AL404" i="1"/>
  <c r="AG501" i="1"/>
  <c r="AL219" i="1"/>
  <c r="AG111" i="1"/>
  <c r="AG459" i="1"/>
  <c r="AL511" i="1"/>
  <c r="AL345" i="1"/>
  <c r="AL63" i="1"/>
  <c r="AG516" i="1"/>
  <c r="AG33" i="1"/>
  <c r="AG208" i="1"/>
  <c r="AL483" i="1"/>
  <c r="AL150" i="1"/>
  <c r="AL242" i="1"/>
  <c r="AG264" i="1"/>
  <c r="AL478" i="1"/>
  <c r="AG331" i="1"/>
  <c r="AG137" i="1"/>
  <c r="AL191" i="1"/>
  <c r="AG473" i="1"/>
  <c r="C9" i="17"/>
  <c r="H39" i="17"/>
  <c r="H86" i="17"/>
  <c r="H29" i="17"/>
  <c r="H70" i="17"/>
  <c r="H93" i="17"/>
  <c r="H42" i="17"/>
  <c r="H31" i="17"/>
  <c r="H22" i="17"/>
  <c r="H54" i="17"/>
  <c r="H80" i="17"/>
  <c r="H90" i="17"/>
  <c r="H23" i="17"/>
  <c r="H26" i="17"/>
  <c r="H112" i="17"/>
  <c r="H50" i="17"/>
  <c r="H36" i="17"/>
  <c r="H81" i="17"/>
  <c r="H118" i="17"/>
  <c r="H45" i="17"/>
  <c r="H60" i="17"/>
  <c r="H28" i="17"/>
  <c r="H20" i="17"/>
  <c r="H53" i="17"/>
  <c r="H27" i="17"/>
  <c r="H63" i="17"/>
  <c r="H24" i="17"/>
  <c r="H82" i="17"/>
  <c r="H75" i="17"/>
  <c r="H48" i="17"/>
  <c r="H43" i="17"/>
  <c r="H64" i="17"/>
  <c r="H46" i="17"/>
  <c r="H66" i="17"/>
  <c r="H58" i="17"/>
  <c r="H107" i="17"/>
  <c r="H44" i="17"/>
  <c r="H111" i="17"/>
  <c r="H83" i="17"/>
  <c r="H102" i="17"/>
  <c r="H119" i="17"/>
  <c r="H49" i="17"/>
  <c r="H47" i="17"/>
  <c r="H62" i="17"/>
  <c r="H88" i="17"/>
  <c r="H37" i="17"/>
  <c r="H87" i="17"/>
  <c r="H68" i="17"/>
  <c r="H78" i="17"/>
  <c r="H30" i="17"/>
  <c r="H61" i="17"/>
  <c r="H110" i="17"/>
  <c r="H72" i="17"/>
  <c r="H67" i="17"/>
  <c r="H98" i="17"/>
  <c r="H92" i="17"/>
  <c r="H76" i="17"/>
  <c r="H21" i="17"/>
  <c r="H104" i="17"/>
  <c r="H96" i="17"/>
  <c r="H120" i="17"/>
  <c r="H74" i="17"/>
  <c r="H56" i="17"/>
  <c r="H59" i="17"/>
  <c r="H85" i="17"/>
  <c r="H97" i="17"/>
  <c r="H71" i="17"/>
  <c r="H91" i="17"/>
  <c r="H73" i="17"/>
  <c r="H65" i="17"/>
  <c r="H52" i="17"/>
  <c r="H100" i="17"/>
  <c r="H113" i="17"/>
  <c r="H34" i="17"/>
  <c r="H106" i="17"/>
  <c r="H116" i="17"/>
  <c r="H99" i="17"/>
  <c r="H77" i="17"/>
  <c r="H89" i="17"/>
  <c r="H108" i="17"/>
  <c r="H115" i="17"/>
  <c r="H51" i="17"/>
  <c r="H114" i="17"/>
  <c r="H38" i="17"/>
  <c r="H40" i="17"/>
  <c r="H117" i="17"/>
  <c r="H101" i="17"/>
  <c r="H32" i="17"/>
  <c r="H103" i="17"/>
  <c r="H41" i="17"/>
  <c r="H95" i="17"/>
  <c r="H79" i="17"/>
  <c r="H33" i="17"/>
  <c r="H105" i="17"/>
  <c r="H55" i="17"/>
  <c r="H109" i="17"/>
  <c r="H69" i="17"/>
  <c r="H25" i="17"/>
  <c r="H35" i="17"/>
  <c r="J94" i="17"/>
  <c r="H94" i="17"/>
  <c r="J9" i="17"/>
  <c r="J39" i="17" s="1"/>
  <c r="I9" i="17"/>
  <c r="I39" i="17" s="1"/>
  <c r="I94" i="17" l="1"/>
  <c r="J35" i="17"/>
  <c r="I109" i="17"/>
  <c r="J41" i="17"/>
  <c r="I103" i="17"/>
  <c r="I32" i="17"/>
  <c r="I84" i="17"/>
  <c r="I117" i="17"/>
  <c r="J40" i="17"/>
  <c r="I115" i="17"/>
  <c r="I34" i="17"/>
  <c r="D9" i="17"/>
  <c r="I69" i="17"/>
  <c r="I33" i="17"/>
  <c r="I101" i="17"/>
  <c r="J84" i="17"/>
  <c r="I51" i="17"/>
  <c r="I77" i="17"/>
  <c r="I106" i="17"/>
  <c r="I52" i="17"/>
  <c r="I73" i="17"/>
  <c r="I71" i="17"/>
  <c r="I85" i="17"/>
  <c r="I56" i="17"/>
  <c r="I120" i="17"/>
  <c r="I104" i="17"/>
  <c r="I76" i="17"/>
  <c r="I98" i="17"/>
  <c r="I72" i="17"/>
  <c r="I61" i="17"/>
  <c r="I78" i="17"/>
  <c r="I87" i="17"/>
  <c r="I88" i="17"/>
  <c r="I47" i="17"/>
  <c r="I119" i="17"/>
  <c r="I83" i="17"/>
  <c r="I44" i="17"/>
  <c r="I58" i="17"/>
  <c r="I46" i="17"/>
  <c r="I43" i="17"/>
  <c r="I75" i="17"/>
  <c r="I24" i="17"/>
  <c r="I27" i="17"/>
  <c r="I20" i="17"/>
  <c r="I60" i="17"/>
  <c r="I118" i="17"/>
  <c r="I36" i="17"/>
  <c r="I112" i="17"/>
  <c r="I23" i="17"/>
  <c r="I80" i="17"/>
  <c r="I22" i="17"/>
  <c r="I42" i="17"/>
  <c r="I70" i="17"/>
  <c r="I86" i="17"/>
  <c r="K9" i="17"/>
  <c r="I25" i="17"/>
  <c r="J69" i="17"/>
  <c r="I105" i="17"/>
  <c r="J33" i="17"/>
  <c r="I79" i="17"/>
  <c r="I114" i="17"/>
  <c r="I89" i="17"/>
  <c r="I116" i="17"/>
  <c r="I100" i="17"/>
  <c r="I35" i="17"/>
  <c r="J25" i="17"/>
  <c r="I55" i="17"/>
  <c r="J105" i="17"/>
  <c r="J79" i="17"/>
  <c r="I95" i="17"/>
  <c r="I41" i="17"/>
  <c r="I40" i="17"/>
  <c r="I38" i="17"/>
  <c r="I108" i="17"/>
  <c r="J89" i="17"/>
  <c r="I99" i="17"/>
  <c r="I113" i="17"/>
  <c r="I65" i="17"/>
  <c r="I91" i="17"/>
  <c r="I97" i="17"/>
  <c r="I59" i="17"/>
  <c r="I74" i="17"/>
  <c r="I96" i="17"/>
  <c r="I21" i="17"/>
  <c r="I92" i="17"/>
  <c r="I67" i="17"/>
  <c r="I110" i="17"/>
  <c r="I30" i="17"/>
  <c r="I68" i="17"/>
  <c r="I37" i="17"/>
  <c r="I62" i="17"/>
  <c r="I49" i="17"/>
  <c r="I102" i="17"/>
  <c r="I111" i="17"/>
  <c r="I107" i="17"/>
  <c r="I66" i="17"/>
  <c r="I64" i="17"/>
  <c r="I48" i="17"/>
  <c r="I82" i="17"/>
  <c r="I63" i="17"/>
  <c r="I53" i="17"/>
  <c r="I28" i="17"/>
  <c r="I45" i="17"/>
  <c r="I81" i="17"/>
  <c r="I50" i="17"/>
  <c r="I26" i="17"/>
  <c r="I90" i="17"/>
  <c r="I54" i="17"/>
  <c r="I31" i="17"/>
  <c r="I93" i="17"/>
  <c r="I29" i="17"/>
  <c r="H84" i="17"/>
  <c r="K38" i="17"/>
  <c r="J114" i="17"/>
  <c r="K116" i="17"/>
  <c r="J106" i="17"/>
  <c r="K91" i="17"/>
  <c r="J71" i="17"/>
  <c r="K96" i="17"/>
  <c r="J104" i="17"/>
  <c r="K110" i="17"/>
  <c r="J61" i="17"/>
  <c r="K62" i="17"/>
  <c r="J47" i="17"/>
  <c r="K107" i="17"/>
  <c r="J58" i="17"/>
  <c r="K82" i="17"/>
  <c r="J24" i="17"/>
  <c r="K45" i="17"/>
  <c r="J118" i="17"/>
  <c r="K90" i="17"/>
  <c r="J80" i="17"/>
  <c r="K29" i="17"/>
  <c r="J86" i="17"/>
  <c r="K79" i="17"/>
  <c r="J95" i="17"/>
  <c r="K40" i="17"/>
  <c r="J38" i="17"/>
  <c r="K99" i="17"/>
  <c r="J116" i="17"/>
  <c r="K73" i="17"/>
  <c r="J91" i="17"/>
  <c r="K120" i="17"/>
  <c r="J96" i="17"/>
  <c r="K72" i="17"/>
  <c r="J110" i="17"/>
  <c r="K88" i="17"/>
  <c r="J62" i="17"/>
  <c r="K44" i="17"/>
  <c r="J107" i="17"/>
  <c r="K75" i="17"/>
  <c r="J82" i="17"/>
  <c r="K60" i="17"/>
  <c r="J45" i="17"/>
  <c r="K23" i="17"/>
  <c r="J90" i="17"/>
  <c r="K70" i="17"/>
  <c r="J29" i="17"/>
  <c r="K77" i="17"/>
  <c r="J99" i="17"/>
  <c r="K65" i="17"/>
  <c r="J73" i="17"/>
  <c r="K74" i="17"/>
  <c r="J120" i="17"/>
  <c r="K67" i="17"/>
  <c r="J72" i="17"/>
  <c r="K37" i="17"/>
  <c r="J88" i="17"/>
  <c r="K111" i="17"/>
  <c r="J44" i="17"/>
  <c r="K48" i="17"/>
  <c r="J75" i="17"/>
  <c r="K28" i="17"/>
  <c r="J60" i="17"/>
  <c r="K26" i="17"/>
  <c r="J23" i="17"/>
  <c r="K93" i="17"/>
  <c r="J70" i="17"/>
  <c r="K84" i="17"/>
  <c r="J117" i="17"/>
  <c r="K89" i="17"/>
  <c r="J77" i="17"/>
  <c r="K52" i="17"/>
  <c r="J65" i="17"/>
  <c r="K56" i="17"/>
  <c r="J74" i="17"/>
  <c r="K98" i="17"/>
  <c r="J67" i="17"/>
  <c r="K87" i="17"/>
  <c r="J37" i="17"/>
  <c r="K83" i="17"/>
  <c r="J111" i="17"/>
  <c r="K43" i="17"/>
  <c r="J48" i="17"/>
  <c r="K20" i="17"/>
  <c r="J28" i="17"/>
  <c r="K112" i="17"/>
  <c r="J26" i="17"/>
  <c r="K42" i="17"/>
  <c r="J93" i="17"/>
  <c r="J52" i="17"/>
  <c r="K59" i="17"/>
  <c r="J56" i="17"/>
  <c r="K92" i="17"/>
  <c r="J98" i="17"/>
  <c r="K68" i="17"/>
  <c r="J87" i="17"/>
  <c r="K102" i="17"/>
  <c r="J83" i="17"/>
  <c r="K64" i="17"/>
  <c r="J43" i="17"/>
  <c r="K53" i="17"/>
  <c r="J20" i="17"/>
  <c r="K50" i="17"/>
  <c r="J112" i="17"/>
  <c r="K31" i="17"/>
  <c r="J42" i="17"/>
  <c r="K109" i="17"/>
  <c r="J55" i="17"/>
  <c r="K32" i="17"/>
  <c r="J101" i="17"/>
  <c r="K115" i="17"/>
  <c r="J108" i="17"/>
  <c r="K113" i="17"/>
  <c r="J100" i="17"/>
  <c r="K85" i="17"/>
  <c r="J59" i="17"/>
  <c r="K76" i="17"/>
  <c r="J92" i="17"/>
  <c r="K78" i="17"/>
  <c r="J68" i="17"/>
  <c r="K119" i="17"/>
  <c r="J102" i="17"/>
  <c r="K46" i="17"/>
  <c r="J64" i="17"/>
  <c r="K27" i="17"/>
  <c r="J53" i="17"/>
  <c r="K36" i="17"/>
  <c r="J50" i="17"/>
  <c r="K22" i="17"/>
  <c r="J31" i="17"/>
  <c r="K69" i="17"/>
  <c r="J109" i="17"/>
  <c r="K103" i="17"/>
  <c r="J32" i="17"/>
  <c r="K51" i="17"/>
  <c r="J115" i="17"/>
  <c r="K34" i="17"/>
  <c r="J113" i="17"/>
  <c r="K97" i="17"/>
  <c r="J85" i="17"/>
  <c r="K21" i="17"/>
  <c r="J76" i="17"/>
  <c r="K30" i="17"/>
  <c r="J78" i="17"/>
  <c r="K49" i="17"/>
  <c r="J119" i="17"/>
  <c r="K66" i="17"/>
  <c r="J46" i="17"/>
  <c r="K63" i="17"/>
  <c r="J27" i="17"/>
  <c r="K81" i="17"/>
  <c r="J36" i="17"/>
  <c r="K54" i="17"/>
  <c r="J22" i="17"/>
  <c r="K39" i="17"/>
  <c r="K41" i="17"/>
  <c r="J103" i="17"/>
  <c r="K114" i="17"/>
  <c r="J51" i="17"/>
  <c r="K106" i="17"/>
  <c r="J34" i="17"/>
  <c r="K71" i="17"/>
  <c r="J97" i="17"/>
  <c r="K104" i="17"/>
  <c r="J21" i="17"/>
  <c r="K61" i="17"/>
  <c r="J30" i="17"/>
  <c r="K47" i="17"/>
  <c r="J49" i="17"/>
  <c r="K58" i="17"/>
  <c r="J66" i="17"/>
  <c r="K24" i="17"/>
  <c r="J63" i="17"/>
  <c r="K118" i="17"/>
  <c r="J81" i="17"/>
  <c r="K80" i="17"/>
  <c r="J54" i="17"/>
  <c r="K86" i="17"/>
  <c r="E9" i="17" l="1"/>
  <c r="L9" i="17"/>
  <c r="K100" i="17"/>
  <c r="Q100" i="17" s="1"/>
  <c r="S100" i="17" s="1"/>
  <c r="K33" i="17"/>
  <c r="Q33" i="17" s="1"/>
  <c r="S33" i="17" s="1"/>
  <c r="K101" i="17"/>
  <c r="Q101" i="17" s="1"/>
  <c r="S101" i="17" s="1"/>
  <c r="K94" i="17"/>
  <c r="Q94" i="17" s="1"/>
  <c r="S94" i="17" s="1"/>
  <c r="K117" i="17"/>
  <c r="Q117" i="17" s="1"/>
  <c r="S117" i="17" s="1"/>
  <c r="K35" i="17"/>
  <c r="Q35" i="17" s="1"/>
  <c r="S35" i="17" s="1"/>
  <c r="K108" i="17"/>
  <c r="Q108" i="17" s="1"/>
  <c r="S108" i="17" s="1"/>
  <c r="K95" i="17"/>
  <c r="Q95" i="17" s="1"/>
  <c r="S95" i="17" s="1"/>
  <c r="K105" i="17"/>
  <c r="Q105" i="17" s="1"/>
  <c r="S105" i="17" s="1"/>
  <c r="K55" i="17"/>
  <c r="Q55" i="17" s="1"/>
  <c r="S55" i="17" s="1"/>
  <c r="K25" i="17"/>
  <c r="Q25" i="17" s="1"/>
  <c r="S25" i="17" s="1"/>
  <c r="Q39" i="17"/>
  <c r="S39" i="17" s="1"/>
  <c r="Q86" i="17"/>
  <c r="S86" i="17" s="1"/>
  <c r="Q29" i="17"/>
  <c r="S29" i="17" s="1"/>
  <c r="Q70" i="17"/>
  <c r="S70" i="17" s="1"/>
  <c r="Q93" i="17"/>
  <c r="S93" i="17" s="1"/>
  <c r="Q42" i="17"/>
  <c r="S42" i="17" s="1"/>
  <c r="Q31" i="17"/>
  <c r="S31" i="17" s="1"/>
  <c r="Q22" i="17"/>
  <c r="S22" i="17" s="1"/>
  <c r="Q54" i="17"/>
  <c r="S54" i="17" s="1"/>
  <c r="Q80" i="17"/>
  <c r="S80" i="17" s="1"/>
  <c r="Q90" i="17"/>
  <c r="S90" i="17" s="1"/>
  <c r="Q23" i="17"/>
  <c r="S23" i="17" s="1"/>
  <c r="Q26" i="17"/>
  <c r="S26" i="17" s="1"/>
  <c r="Q112" i="17"/>
  <c r="S112" i="17" s="1"/>
  <c r="Q50" i="17"/>
  <c r="S50" i="17" s="1"/>
  <c r="Q36" i="17"/>
  <c r="S36" i="17" s="1"/>
  <c r="Q81" i="17"/>
  <c r="S81" i="17" s="1"/>
  <c r="Q118" i="17"/>
  <c r="S118" i="17" s="1"/>
  <c r="Q45" i="17"/>
  <c r="S45" i="17" s="1"/>
  <c r="Q60" i="17"/>
  <c r="S60" i="17" s="1"/>
  <c r="Q28" i="17"/>
  <c r="S28" i="17" s="1"/>
  <c r="Q20" i="17"/>
  <c r="S20" i="17" s="1"/>
  <c r="Q53" i="17"/>
  <c r="S53" i="17" s="1"/>
  <c r="Q27" i="17"/>
  <c r="S27" i="17" s="1"/>
  <c r="Q63" i="17"/>
  <c r="S63" i="17" s="1"/>
  <c r="Q24" i="17"/>
  <c r="S24" i="17" s="1"/>
  <c r="Q82" i="17"/>
  <c r="S82" i="17" s="1"/>
  <c r="Q75" i="17"/>
  <c r="S75" i="17" s="1"/>
  <c r="Q48" i="17"/>
  <c r="S48" i="17" s="1"/>
  <c r="Q43" i="17"/>
  <c r="S43" i="17" s="1"/>
  <c r="Q64" i="17"/>
  <c r="S64" i="17" s="1"/>
  <c r="Q46" i="17"/>
  <c r="S46" i="17" s="1"/>
  <c r="Q66" i="17"/>
  <c r="S66" i="17" s="1"/>
  <c r="Q58" i="17"/>
  <c r="S58" i="17" s="1"/>
  <c r="Q107" i="17"/>
  <c r="S107" i="17" s="1"/>
  <c r="Q44" i="17"/>
  <c r="S44" i="17" s="1"/>
  <c r="Q111" i="17"/>
  <c r="S111" i="17" s="1"/>
  <c r="Q83" i="17"/>
  <c r="S83" i="17" s="1"/>
  <c r="Q102" i="17"/>
  <c r="S102" i="17" s="1"/>
  <c r="Q119" i="17"/>
  <c r="S119" i="17" s="1"/>
  <c r="Q49" i="17"/>
  <c r="S49" i="17" s="1"/>
  <c r="Q47" i="17"/>
  <c r="S47" i="17" s="1"/>
  <c r="Q62" i="17"/>
  <c r="S62" i="17" s="1"/>
  <c r="Q88" i="17"/>
  <c r="S88" i="17" s="1"/>
  <c r="Q37" i="17"/>
  <c r="S37" i="17" s="1"/>
  <c r="Q87" i="17"/>
  <c r="S87" i="17" s="1"/>
  <c r="Q68" i="17"/>
  <c r="S68" i="17" s="1"/>
  <c r="Q78" i="17"/>
  <c r="S78" i="17" s="1"/>
  <c r="Q30" i="17"/>
  <c r="S30" i="17" s="1"/>
  <c r="Q61" i="17"/>
  <c r="S61" i="17" s="1"/>
  <c r="Q110" i="17"/>
  <c r="S110" i="17" s="1"/>
  <c r="Q72" i="17"/>
  <c r="S72" i="17" s="1"/>
  <c r="Q67" i="17"/>
  <c r="S67" i="17" s="1"/>
  <c r="Q98" i="17"/>
  <c r="S98" i="17" s="1"/>
  <c r="Q92" i="17"/>
  <c r="S92" i="17" s="1"/>
  <c r="Q76" i="17"/>
  <c r="S76" i="17" s="1"/>
  <c r="Q21" i="17"/>
  <c r="S21" i="17" s="1"/>
  <c r="Q104" i="17"/>
  <c r="S104" i="17" s="1"/>
  <c r="Q96" i="17"/>
  <c r="S96" i="17" s="1"/>
  <c r="Q120" i="17"/>
  <c r="S120" i="17" s="1"/>
  <c r="Q74" i="17"/>
  <c r="S74" i="17" s="1"/>
  <c r="Q56" i="17"/>
  <c r="S56" i="17" s="1"/>
  <c r="Q59" i="17"/>
  <c r="S59" i="17" s="1"/>
  <c r="Q85" i="17"/>
  <c r="S85" i="17" s="1"/>
  <c r="Q97" i="17"/>
  <c r="S97" i="17" s="1"/>
  <c r="Q71" i="17"/>
  <c r="S71" i="17" s="1"/>
  <c r="Q91" i="17"/>
  <c r="S91" i="17" s="1"/>
  <c r="Q73" i="17"/>
  <c r="S73" i="17" s="1"/>
  <c r="Q65" i="17"/>
  <c r="S65" i="17" s="1"/>
  <c r="Q52" i="17"/>
  <c r="S52" i="17" s="1"/>
  <c r="Q113" i="17"/>
  <c r="S113" i="17" s="1"/>
  <c r="Q34" i="17"/>
  <c r="S34" i="17" s="1"/>
  <c r="Q106" i="17"/>
  <c r="S106" i="17" s="1"/>
  <c r="Q116" i="17"/>
  <c r="S116" i="17" s="1"/>
  <c r="Q99" i="17"/>
  <c r="S99" i="17" s="1"/>
  <c r="Q77" i="17"/>
  <c r="S77" i="17" s="1"/>
  <c r="Q89" i="17"/>
  <c r="S89" i="17" s="1"/>
  <c r="Q115" i="17"/>
  <c r="S115" i="17" s="1"/>
  <c r="Q51" i="17"/>
  <c r="S51" i="17" s="1"/>
  <c r="Q114" i="17"/>
  <c r="S114" i="17" s="1"/>
  <c r="Q38" i="17"/>
  <c r="S38" i="17" s="1"/>
  <c r="Q40" i="17"/>
  <c r="S40" i="17" s="1"/>
  <c r="Q84" i="17"/>
  <c r="S84" i="17" s="1"/>
  <c r="Q32" i="17"/>
  <c r="S32" i="17" s="1"/>
  <c r="Q103" i="17"/>
  <c r="S103" i="17" s="1"/>
  <c r="Q41" i="17"/>
  <c r="S41" i="17" s="1"/>
  <c r="Q79" i="17"/>
  <c r="S79" i="17" s="1"/>
  <c r="Q109" i="17"/>
  <c r="S109" i="17" s="1"/>
  <c r="Q69" i="17"/>
  <c r="S69" i="17" s="1"/>
  <c r="A9" i="17"/>
  <c r="H19" i="17"/>
  <c r="B9" i="16"/>
  <c r="B8" i="16"/>
  <c r="O14" i="4"/>
  <c r="N14" i="4"/>
  <c r="M14" i="4"/>
  <c r="J14" i="4"/>
  <c r="I14" i="4"/>
  <c r="H14" i="4"/>
  <c r="E14" i="4"/>
  <c r="D14" i="4"/>
  <c r="M12" i="4"/>
  <c r="O12" i="4"/>
  <c r="N12" i="4"/>
  <c r="J12" i="4"/>
  <c r="I12" i="4"/>
  <c r="H12" i="4"/>
  <c r="C12" i="4"/>
  <c r="E12" i="4"/>
  <c r="D12" i="4"/>
  <c r="B9" i="4"/>
  <c r="B8" i="4"/>
  <c r="A9" i="1"/>
  <c r="C14" i="4"/>
  <c r="U57" i="17" l="1"/>
  <c r="M9" i="17"/>
  <c r="L94" i="17"/>
  <c r="L84" i="17"/>
  <c r="L35" i="17"/>
  <c r="L115" i="17"/>
  <c r="L32" i="17"/>
  <c r="L105" i="17"/>
  <c r="L55" i="17"/>
  <c r="L109" i="17"/>
  <c r="L113" i="17"/>
  <c r="L79" i="17"/>
  <c r="L40" i="17"/>
  <c r="L72" i="17"/>
  <c r="L60" i="17"/>
  <c r="L117" i="17"/>
  <c r="L67" i="17"/>
  <c r="L28" i="17"/>
  <c r="L56" i="17"/>
  <c r="L43" i="17"/>
  <c r="L100" i="17"/>
  <c r="L102" i="17"/>
  <c r="L31" i="17"/>
  <c r="L119" i="17"/>
  <c r="L22" i="17"/>
  <c r="L51" i="17"/>
  <c r="L30" i="17"/>
  <c r="L81" i="17"/>
  <c r="L41" i="17"/>
  <c r="L120" i="17"/>
  <c r="L75" i="17"/>
  <c r="L33" i="17"/>
  <c r="L74" i="17"/>
  <c r="L48" i="17"/>
  <c r="L52" i="17"/>
  <c r="L83" i="17"/>
  <c r="L42" i="17"/>
  <c r="L108" i="17"/>
  <c r="L68" i="17"/>
  <c r="L50" i="17"/>
  <c r="L78" i="17"/>
  <c r="L36" i="17"/>
  <c r="L103" i="17"/>
  <c r="L21" i="17"/>
  <c r="L63" i="17"/>
  <c r="L73" i="17"/>
  <c r="L44" i="17"/>
  <c r="L70" i="17"/>
  <c r="L65" i="17"/>
  <c r="L111" i="17"/>
  <c r="L93" i="17"/>
  <c r="L89" i="17"/>
  <c r="L87" i="17"/>
  <c r="L112" i="17"/>
  <c r="L101" i="17"/>
  <c r="L92" i="17"/>
  <c r="L53" i="17"/>
  <c r="L76" i="17"/>
  <c r="L27" i="17"/>
  <c r="L69" i="17"/>
  <c r="L97" i="17"/>
  <c r="L66" i="17"/>
  <c r="L39" i="17"/>
  <c r="L99" i="17"/>
  <c r="L88" i="17"/>
  <c r="L23" i="17"/>
  <c r="L77" i="17"/>
  <c r="L37" i="17"/>
  <c r="L26" i="17"/>
  <c r="L98" i="17"/>
  <c r="L20" i="17"/>
  <c r="L59" i="17"/>
  <c r="L64" i="17"/>
  <c r="L85" i="17"/>
  <c r="L46" i="17"/>
  <c r="L34" i="17"/>
  <c r="L49" i="17"/>
  <c r="L54" i="17"/>
  <c r="L61" i="17"/>
  <c r="L118" i="17"/>
  <c r="L95" i="17"/>
  <c r="L96" i="17"/>
  <c r="L82" i="17"/>
  <c r="L29" i="17"/>
  <c r="L58" i="17"/>
  <c r="L116" i="17"/>
  <c r="L62" i="17"/>
  <c r="L90" i="17"/>
  <c r="L47" i="17"/>
  <c r="L38" i="17"/>
  <c r="L45" i="17"/>
  <c r="L114" i="17"/>
  <c r="L104" i="17"/>
  <c r="L24" i="17"/>
  <c r="L91" i="17"/>
  <c r="L107" i="17"/>
  <c r="L71" i="17"/>
  <c r="L86" i="17"/>
  <c r="L25" i="17"/>
  <c r="L106" i="17"/>
  <c r="L80" i="17"/>
  <c r="L110" i="17"/>
  <c r="F9" i="17"/>
  <c r="V185" i="12"/>
  <c r="AF185" i="12"/>
  <c r="AA185" i="12"/>
  <c r="U185" i="12"/>
  <c r="AE185" i="12"/>
  <c r="Z185" i="12"/>
  <c r="AF225" i="1"/>
  <c r="AE225" i="1"/>
  <c r="U38" i="17"/>
  <c r="U23" i="17"/>
  <c r="U51" i="17"/>
  <c r="U74" i="17"/>
  <c r="U110" i="17"/>
  <c r="U82" i="17"/>
  <c r="U103" i="17"/>
  <c r="U106" i="17"/>
  <c r="U72" i="17"/>
  <c r="U47" i="17"/>
  <c r="U101" i="17"/>
  <c r="U115" i="17"/>
  <c r="U117" i="17"/>
  <c r="U28" i="17"/>
  <c r="U70" i="17"/>
  <c r="U35" i="17"/>
  <c r="U55" i="17"/>
  <c r="U33" i="17"/>
  <c r="U114" i="17"/>
  <c r="U113" i="17"/>
  <c r="U91" i="17"/>
  <c r="U59" i="17"/>
  <c r="U67" i="17"/>
  <c r="U119" i="17"/>
  <c r="U107" i="17"/>
  <c r="U58" i="17"/>
  <c r="U66" i="17"/>
  <c r="U60" i="17"/>
  <c r="U84" i="17"/>
  <c r="U99" i="17"/>
  <c r="U104" i="17"/>
  <c r="U98" i="17"/>
  <c r="U30" i="17"/>
  <c r="U88" i="17"/>
  <c r="U45" i="17"/>
  <c r="U36" i="17"/>
  <c r="U50" i="17"/>
  <c r="U42" i="17"/>
  <c r="U93" i="17"/>
  <c r="U69" i="17"/>
  <c r="U32" i="17"/>
  <c r="U40" i="17"/>
  <c r="U77" i="17"/>
  <c r="U85" i="17"/>
  <c r="U96" i="17"/>
  <c r="U92" i="17"/>
  <c r="U37" i="17"/>
  <c r="U43" i="17"/>
  <c r="U48" i="17"/>
  <c r="U118" i="17"/>
  <c r="U81" i="17"/>
  <c r="U41" i="17"/>
  <c r="U89" i="17"/>
  <c r="U34" i="17"/>
  <c r="U73" i="17"/>
  <c r="U61" i="17"/>
  <c r="U87" i="17"/>
  <c r="U49" i="17"/>
  <c r="U44" i="17"/>
  <c r="U29" i="17"/>
  <c r="U75" i="17"/>
  <c r="U105" i="17"/>
  <c r="U108" i="17"/>
  <c r="U65" i="17"/>
  <c r="U76" i="17"/>
  <c r="U68" i="17"/>
  <c r="U111" i="17"/>
  <c r="U27" i="17"/>
  <c r="U53" i="17"/>
  <c r="U112" i="17"/>
  <c r="U26" i="17"/>
  <c r="U86" i="17"/>
  <c r="U39" i="17"/>
  <c r="U109" i="17"/>
  <c r="U79" i="17"/>
  <c r="U52" i="17"/>
  <c r="U97" i="17"/>
  <c r="U120" i="17"/>
  <c r="U83" i="17"/>
  <c r="U24" i="17"/>
  <c r="U63" i="17"/>
  <c r="U116" i="17"/>
  <c r="U100" i="17"/>
  <c r="U78" i="17"/>
  <c r="U62" i="17"/>
  <c r="U102" i="17"/>
  <c r="U90" i="17"/>
  <c r="U22" i="17"/>
  <c r="U31" i="17"/>
  <c r="U25" i="17"/>
  <c r="U95" i="17"/>
  <c r="U71" i="17"/>
  <c r="U56" i="17"/>
  <c r="U21" i="17"/>
  <c r="U46" i="17"/>
  <c r="U64" i="17"/>
  <c r="U20" i="17"/>
  <c r="U80" i="17"/>
  <c r="U54" i="17"/>
  <c r="AD2" i="13"/>
  <c r="Y2" i="13"/>
  <c r="AI2" i="13"/>
  <c r="Y2" i="12"/>
  <c r="AI2" i="12"/>
  <c r="AD2" i="12"/>
  <c r="Y2" i="17"/>
  <c r="U94" i="17"/>
  <c r="AD2" i="1"/>
  <c r="AI2" i="1"/>
  <c r="R110" i="17" l="1"/>
  <c r="T110" i="17" s="1"/>
  <c r="R38" i="17"/>
  <c r="T38" i="17" s="1"/>
  <c r="R80" i="17"/>
  <c r="T80" i="17" s="1"/>
  <c r="R71" i="17"/>
  <c r="T71" i="17" s="1"/>
  <c r="R104" i="17"/>
  <c r="T104" i="17" s="1"/>
  <c r="R47" i="17"/>
  <c r="T47" i="17" s="1"/>
  <c r="R58" i="17"/>
  <c r="T58" i="17" s="1"/>
  <c r="R95" i="17"/>
  <c r="T95" i="17" s="1"/>
  <c r="R49" i="17"/>
  <c r="T49" i="17" s="1"/>
  <c r="R64" i="17"/>
  <c r="T64" i="17" s="1"/>
  <c r="R26" i="17"/>
  <c r="T26" i="17" s="1"/>
  <c r="R88" i="17"/>
  <c r="T88" i="17" s="1"/>
  <c r="R97" i="17"/>
  <c r="T97" i="17" s="1"/>
  <c r="R53" i="17"/>
  <c r="T53" i="17" s="1"/>
  <c r="R87" i="17"/>
  <c r="T87" i="17" s="1"/>
  <c r="R65" i="17"/>
  <c r="T65" i="17" s="1"/>
  <c r="R63" i="17"/>
  <c r="T63" i="17" s="1"/>
  <c r="R78" i="17"/>
  <c r="T78" i="17" s="1"/>
  <c r="R42" i="17"/>
  <c r="T42" i="17" s="1"/>
  <c r="R74" i="17"/>
  <c r="T74" i="17" s="1"/>
  <c r="R41" i="17"/>
  <c r="T41" i="17" s="1"/>
  <c r="R22" i="17"/>
  <c r="T22" i="17" s="1"/>
  <c r="R100" i="17"/>
  <c r="T100" i="17" s="1"/>
  <c r="R67" i="17"/>
  <c r="T67" i="17" s="1"/>
  <c r="R40" i="17"/>
  <c r="T40" i="17" s="1"/>
  <c r="R55" i="17"/>
  <c r="T55" i="17" s="1"/>
  <c r="R35" i="17"/>
  <c r="T35" i="17" s="1"/>
  <c r="R106" i="17"/>
  <c r="T106" i="17" s="1"/>
  <c r="R107" i="17"/>
  <c r="T107" i="17" s="1"/>
  <c r="R114" i="17"/>
  <c r="T114" i="17" s="1"/>
  <c r="R90" i="17"/>
  <c r="T90" i="17" s="1"/>
  <c r="R29" i="17"/>
  <c r="T29" i="17" s="1"/>
  <c r="R118" i="17"/>
  <c r="T118" i="17" s="1"/>
  <c r="R34" i="17"/>
  <c r="T34" i="17" s="1"/>
  <c r="R59" i="17"/>
  <c r="T59" i="17" s="1"/>
  <c r="R37" i="17"/>
  <c r="T37" i="17" s="1"/>
  <c r="R99" i="17"/>
  <c r="T99" i="17" s="1"/>
  <c r="R69" i="17"/>
  <c r="T69" i="17" s="1"/>
  <c r="R92" i="17"/>
  <c r="T92" i="17" s="1"/>
  <c r="R89" i="17"/>
  <c r="T89" i="17" s="1"/>
  <c r="R70" i="17"/>
  <c r="T70" i="17" s="1"/>
  <c r="R21" i="17"/>
  <c r="T21" i="17" s="1"/>
  <c r="R50" i="17"/>
  <c r="T50" i="17" s="1"/>
  <c r="R83" i="17"/>
  <c r="T83" i="17" s="1"/>
  <c r="R33" i="17"/>
  <c r="T33" i="17" s="1"/>
  <c r="R81" i="17"/>
  <c r="T81" i="17" s="1"/>
  <c r="R119" i="17"/>
  <c r="T119" i="17" s="1"/>
  <c r="R43" i="17"/>
  <c r="T43" i="17" s="1"/>
  <c r="R117" i="17"/>
  <c r="T117" i="17" s="1"/>
  <c r="R79" i="17"/>
  <c r="T79" i="17" s="1"/>
  <c r="R105" i="17"/>
  <c r="T105" i="17" s="1"/>
  <c r="R84" i="17"/>
  <c r="T84" i="17" s="1"/>
  <c r="R25" i="17"/>
  <c r="T25" i="17" s="1"/>
  <c r="R91" i="17"/>
  <c r="T91" i="17" s="1"/>
  <c r="R45" i="17"/>
  <c r="T45" i="17" s="1"/>
  <c r="R62" i="17"/>
  <c r="T62" i="17" s="1"/>
  <c r="R82" i="17"/>
  <c r="T82" i="17" s="1"/>
  <c r="R61" i="17"/>
  <c r="T61" i="17" s="1"/>
  <c r="R46" i="17"/>
  <c r="T46" i="17" s="1"/>
  <c r="R20" i="17"/>
  <c r="T20" i="17" s="1"/>
  <c r="R77" i="17"/>
  <c r="T77" i="17" s="1"/>
  <c r="R39" i="17"/>
  <c r="T39" i="17" s="1"/>
  <c r="R27" i="17"/>
  <c r="T27" i="17" s="1"/>
  <c r="R101" i="17"/>
  <c r="T101" i="17" s="1"/>
  <c r="R93" i="17"/>
  <c r="T93" i="17" s="1"/>
  <c r="R44" i="17"/>
  <c r="T44" i="17" s="1"/>
  <c r="R103" i="17"/>
  <c r="T103" i="17" s="1"/>
  <c r="R68" i="17"/>
  <c r="T68" i="17" s="1"/>
  <c r="R52" i="17"/>
  <c r="T52" i="17" s="1"/>
  <c r="R75" i="17"/>
  <c r="T75" i="17" s="1"/>
  <c r="R30" i="17"/>
  <c r="T30" i="17" s="1"/>
  <c r="R31" i="17"/>
  <c r="T31" i="17" s="1"/>
  <c r="R56" i="17"/>
  <c r="T56" i="17" s="1"/>
  <c r="R60" i="17"/>
  <c r="T60" i="17" s="1"/>
  <c r="R113" i="17"/>
  <c r="T113" i="17" s="1"/>
  <c r="R32" i="17"/>
  <c r="T32" i="17" s="1"/>
  <c r="R94" i="17"/>
  <c r="T94" i="17" s="1"/>
  <c r="R86" i="17"/>
  <c r="T86" i="17" s="1"/>
  <c r="R24" i="17"/>
  <c r="T24" i="17" s="1"/>
  <c r="R116" i="17"/>
  <c r="T116" i="17" s="1"/>
  <c r="R96" i="17"/>
  <c r="T96" i="17" s="1"/>
  <c r="R54" i="17"/>
  <c r="T54" i="17" s="1"/>
  <c r="R85" i="17"/>
  <c r="T85" i="17" s="1"/>
  <c r="R98" i="17"/>
  <c r="T98" i="17" s="1"/>
  <c r="R23" i="17"/>
  <c r="T23" i="17" s="1"/>
  <c r="R66" i="17"/>
  <c r="T66" i="17" s="1"/>
  <c r="R76" i="17"/>
  <c r="T76" i="17" s="1"/>
  <c r="R112" i="17"/>
  <c r="T112" i="17" s="1"/>
  <c r="R111" i="17"/>
  <c r="T111" i="17" s="1"/>
  <c r="R73" i="17"/>
  <c r="T73" i="17" s="1"/>
  <c r="R36" i="17"/>
  <c r="T36" i="17" s="1"/>
  <c r="R108" i="17"/>
  <c r="T108" i="17" s="1"/>
  <c r="R48" i="17"/>
  <c r="T48" i="17" s="1"/>
  <c r="R120" i="17"/>
  <c r="T120" i="17" s="1"/>
  <c r="R51" i="17"/>
  <c r="T51" i="17" s="1"/>
  <c r="R102" i="17"/>
  <c r="T102" i="17" s="1"/>
  <c r="R28" i="17"/>
  <c r="T28" i="17" s="1"/>
  <c r="R72" i="17"/>
  <c r="T72" i="17" s="1"/>
  <c r="R109" i="17"/>
  <c r="T109" i="17" s="1"/>
  <c r="R115" i="17"/>
  <c r="T115" i="17" s="1"/>
  <c r="N9" i="17"/>
  <c r="M101" i="17"/>
  <c r="M69" i="17"/>
  <c r="M51" i="17"/>
  <c r="M105" i="17"/>
  <c r="M55" i="17"/>
  <c r="M109" i="17"/>
  <c r="M34" i="17"/>
  <c r="M103" i="17"/>
  <c r="M33" i="17"/>
  <c r="M94" i="17"/>
  <c r="M74" i="17"/>
  <c r="M48" i="17"/>
  <c r="M56" i="17"/>
  <c r="M43" i="17"/>
  <c r="M100" i="17"/>
  <c r="M102" i="17"/>
  <c r="M31" i="17"/>
  <c r="M115" i="17"/>
  <c r="M78" i="17"/>
  <c r="M36" i="17"/>
  <c r="M30" i="17"/>
  <c r="M81" i="17"/>
  <c r="M41" i="17"/>
  <c r="M104" i="17"/>
  <c r="M24" i="17"/>
  <c r="M35" i="17"/>
  <c r="M65" i="17"/>
  <c r="M111" i="17"/>
  <c r="M93" i="17"/>
  <c r="M52" i="17"/>
  <c r="M83" i="17"/>
  <c r="M42" i="17"/>
  <c r="M108" i="17"/>
  <c r="M68" i="17"/>
  <c r="M50" i="17"/>
  <c r="M32" i="17"/>
  <c r="M76" i="17"/>
  <c r="M27" i="17"/>
  <c r="M21" i="17"/>
  <c r="M63" i="17"/>
  <c r="M25" i="17"/>
  <c r="M71" i="17"/>
  <c r="M58" i="17"/>
  <c r="M86" i="17"/>
  <c r="M77" i="17"/>
  <c r="M37" i="17"/>
  <c r="M26" i="17"/>
  <c r="M89" i="17"/>
  <c r="M87" i="17"/>
  <c r="M112" i="17"/>
  <c r="M92" i="17"/>
  <c r="M53" i="17"/>
  <c r="M85" i="17"/>
  <c r="M46" i="17"/>
  <c r="M97" i="17"/>
  <c r="M66" i="17"/>
  <c r="M39" i="17"/>
  <c r="M106" i="17"/>
  <c r="M47" i="17"/>
  <c r="M80" i="17"/>
  <c r="M38" i="17"/>
  <c r="M117" i="17"/>
  <c r="M67" i="17"/>
  <c r="M28" i="17"/>
  <c r="M84" i="17"/>
  <c r="M98" i="17"/>
  <c r="M20" i="17"/>
  <c r="M59" i="17"/>
  <c r="M64" i="17"/>
  <c r="M113" i="17"/>
  <c r="M119" i="17"/>
  <c r="M22" i="17"/>
  <c r="M49" i="17"/>
  <c r="M54" i="17"/>
  <c r="M114" i="17"/>
  <c r="M61" i="17"/>
  <c r="M118" i="17"/>
  <c r="M96" i="17"/>
  <c r="M82" i="17"/>
  <c r="M73" i="17"/>
  <c r="M44" i="17"/>
  <c r="M116" i="17"/>
  <c r="M62" i="17"/>
  <c r="M40" i="17"/>
  <c r="M72" i="17"/>
  <c r="M60" i="17"/>
  <c r="M95" i="17"/>
  <c r="M110" i="17"/>
  <c r="M45" i="17"/>
  <c r="M120" i="17"/>
  <c r="M75" i="17"/>
  <c r="M91" i="17"/>
  <c r="M107" i="17"/>
  <c r="M29" i="17"/>
  <c r="M99" i="17"/>
  <c r="M88" i="17"/>
  <c r="M23" i="17"/>
  <c r="M90" i="17"/>
  <c r="M79" i="17"/>
  <c r="M70" i="17"/>
  <c r="W185" i="12"/>
  <c r="AG185" i="12"/>
  <c r="AB185" i="12"/>
  <c r="AG225" i="1"/>
  <c r="AM31" i="17"/>
  <c r="AM116" i="17"/>
  <c r="AM63" i="17"/>
  <c r="AM61" i="17"/>
  <c r="AM85" i="17"/>
  <c r="AM99" i="17"/>
  <c r="AM105" i="17"/>
  <c r="AM36" i="17"/>
  <c r="AM46" i="17"/>
  <c r="AM45" i="17"/>
  <c r="AM56" i="17"/>
  <c r="AM97" i="17"/>
  <c r="AM119" i="17"/>
  <c r="AM76" i="17"/>
  <c r="AM25" i="17"/>
  <c r="AM94" i="17"/>
  <c r="AM98" i="17"/>
  <c r="AM103" i="17"/>
  <c r="AM84" i="17"/>
  <c r="C13" i="4"/>
  <c r="AI4" i="13"/>
  <c r="AH387" i="13" s="1"/>
  <c r="AI387" i="13" s="1"/>
  <c r="O13" i="4"/>
  <c r="AI4" i="1"/>
  <c r="AH285" i="1" s="1"/>
  <c r="AI285" i="1" s="1"/>
  <c r="E13" i="4"/>
  <c r="AI4" i="12"/>
  <c r="AH221" i="12" s="1"/>
  <c r="AI221" i="12" s="1"/>
  <c r="J13" i="4"/>
  <c r="Y4" i="12"/>
  <c r="X221" i="12" s="1"/>
  <c r="H13" i="4"/>
  <c r="AD4" i="13"/>
  <c r="AC387" i="13" s="1"/>
  <c r="AD387" i="13" s="1"/>
  <c r="N13" i="4"/>
  <c r="AD4" i="1"/>
  <c r="AC285" i="1" s="1"/>
  <c r="D13" i="4"/>
  <c r="Y4" i="13"/>
  <c r="X387" i="13" s="1"/>
  <c r="M13" i="4"/>
  <c r="AD4" i="12"/>
  <c r="AC221" i="12" s="1"/>
  <c r="AD221" i="12" s="1"/>
  <c r="I13" i="4"/>
  <c r="AJ221" i="12" l="1"/>
  <c r="G221" i="12" s="1"/>
  <c r="Y221" i="12"/>
  <c r="AK221" i="12" s="1"/>
  <c r="AN221" i="12" s="1"/>
  <c r="AJ387" i="13"/>
  <c r="Y387" i="13"/>
  <c r="AK387" i="13" s="1"/>
  <c r="AD285" i="1"/>
  <c r="AK285" i="1" s="1"/>
  <c r="AN285" i="1" s="1"/>
  <c r="AJ285" i="1"/>
  <c r="G285" i="1" s="1"/>
  <c r="Z57" i="17"/>
  <c r="V57" i="17"/>
  <c r="W57" i="17" s="1"/>
  <c r="X57" i="17" s="1"/>
  <c r="AC369" i="1"/>
  <c r="AC85" i="1"/>
  <c r="AC342" i="1"/>
  <c r="AC462" i="1"/>
  <c r="AH342" i="1"/>
  <c r="AI342" i="1" s="1"/>
  <c r="AH462" i="1"/>
  <c r="AI462" i="1" s="1"/>
  <c r="AH85" i="1"/>
  <c r="AI85" i="1" s="1"/>
  <c r="AH369" i="1"/>
  <c r="AI369" i="1" s="1"/>
  <c r="V63" i="17"/>
  <c r="W63" i="17" s="1"/>
  <c r="X63" i="17" s="1"/>
  <c r="V99" i="17"/>
  <c r="W99" i="17" s="1"/>
  <c r="AL99" i="17" s="1"/>
  <c r="V102" i="17"/>
  <c r="W102" i="17" s="1"/>
  <c r="X102" i="17" s="1"/>
  <c r="Y102" i="17" s="1"/>
  <c r="V51" i="17"/>
  <c r="W51" i="17" s="1"/>
  <c r="X51" i="17" s="1"/>
  <c r="Y51" i="17" s="1"/>
  <c r="V64" i="17"/>
  <c r="W64" i="17" s="1"/>
  <c r="AL64" i="17" s="1"/>
  <c r="V65" i="17"/>
  <c r="W65" i="17" s="1"/>
  <c r="AL65" i="17" s="1"/>
  <c r="V115" i="17"/>
  <c r="W115" i="17" s="1"/>
  <c r="X115" i="17" s="1"/>
  <c r="V73" i="17"/>
  <c r="W73" i="17" s="1"/>
  <c r="AL73" i="17" s="1"/>
  <c r="V82" i="17"/>
  <c r="W82" i="17" s="1"/>
  <c r="AL82" i="17" s="1"/>
  <c r="V39" i="17"/>
  <c r="W39" i="17" s="1"/>
  <c r="AL39" i="17" s="1"/>
  <c r="V84" i="17"/>
  <c r="W84" i="17" s="1"/>
  <c r="X84" i="17" s="1"/>
  <c r="V70" i="17"/>
  <c r="W70" i="17" s="1"/>
  <c r="X70" i="17" s="1"/>
  <c r="Y70" i="17" s="1"/>
  <c r="V108" i="17"/>
  <c r="W108" i="17" s="1"/>
  <c r="AL108" i="17" s="1"/>
  <c r="V26" i="17"/>
  <c r="W26" i="17" s="1"/>
  <c r="X26" i="17" s="1"/>
  <c r="V98" i="17"/>
  <c r="W98" i="17" s="1"/>
  <c r="X98" i="17" s="1"/>
  <c r="V116" i="17"/>
  <c r="W116" i="17" s="1"/>
  <c r="X116" i="17" s="1"/>
  <c r="V31" i="17"/>
  <c r="W31" i="17" s="1"/>
  <c r="AL31" i="17" s="1"/>
  <c r="V101" i="17"/>
  <c r="W101" i="17" s="1"/>
  <c r="X101" i="17" s="1"/>
  <c r="Y101" i="17" s="1"/>
  <c r="V20" i="17"/>
  <c r="W20" i="17" s="1"/>
  <c r="AL20" i="17" s="1"/>
  <c r="V62" i="17"/>
  <c r="W62" i="17" s="1"/>
  <c r="X62" i="17" s="1"/>
  <c r="V89" i="17"/>
  <c r="W89" i="17" s="1"/>
  <c r="X89" i="17" s="1"/>
  <c r="V37" i="17"/>
  <c r="W37" i="17" s="1"/>
  <c r="AL37" i="17" s="1"/>
  <c r="V29" i="17"/>
  <c r="W29" i="17" s="1"/>
  <c r="X29" i="17" s="1"/>
  <c r="Y29" i="17" s="1"/>
  <c r="V106" i="17"/>
  <c r="W106" i="17" s="1"/>
  <c r="X106" i="17" s="1"/>
  <c r="V67" i="17"/>
  <c r="W67" i="17" s="1"/>
  <c r="AL67" i="17" s="1"/>
  <c r="V74" i="17"/>
  <c r="W74" i="17" s="1"/>
  <c r="AL74" i="17" s="1"/>
  <c r="V88" i="17"/>
  <c r="W88" i="17" s="1"/>
  <c r="AL88" i="17" s="1"/>
  <c r="V95" i="17"/>
  <c r="W95" i="17" s="1"/>
  <c r="AL95" i="17" s="1"/>
  <c r="V71" i="17"/>
  <c r="W71" i="17" s="1"/>
  <c r="X71" i="17" s="1"/>
  <c r="V85" i="17"/>
  <c r="W85" i="17" s="1"/>
  <c r="X85" i="17" s="1"/>
  <c r="V27" i="17"/>
  <c r="W27" i="17" s="1"/>
  <c r="X27" i="17" s="1"/>
  <c r="Y27" i="17" s="1"/>
  <c r="V77" i="17"/>
  <c r="W77" i="17" s="1"/>
  <c r="AL77" i="17" s="1"/>
  <c r="V21" i="17"/>
  <c r="W21" i="17" s="1"/>
  <c r="X21" i="17" s="1"/>
  <c r="V48" i="17"/>
  <c r="W48" i="17" s="1"/>
  <c r="X48" i="17" s="1"/>
  <c r="Y48" i="17" s="1"/>
  <c r="V120" i="17"/>
  <c r="W120" i="17" s="1"/>
  <c r="AL120" i="17" s="1"/>
  <c r="V66" i="17"/>
  <c r="W66" i="17" s="1"/>
  <c r="X66" i="17" s="1"/>
  <c r="Y66" i="17" s="1"/>
  <c r="V54" i="17"/>
  <c r="W54" i="17" s="1"/>
  <c r="X54" i="17" s="1"/>
  <c r="V104" i="17"/>
  <c r="W104" i="17" s="1"/>
  <c r="X104" i="17" s="1"/>
  <c r="V50" i="17"/>
  <c r="W50" i="17" s="1"/>
  <c r="X50" i="17" s="1"/>
  <c r="V43" i="17"/>
  <c r="W43" i="17" s="1"/>
  <c r="AL43" i="17" s="1"/>
  <c r="V119" i="17"/>
  <c r="W119" i="17" s="1"/>
  <c r="AL119" i="17" s="1"/>
  <c r="V92" i="17"/>
  <c r="W92" i="17" s="1"/>
  <c r="X92" i="17" s="1"/>
  <c r="V59" i="17"/>
  <c r="W59" i="17" s="1"/>
  <c r="AL59" i="17" s="1"/>
  <c r="V35" i="17"/>
  <c r="W35" i="17" s="1"/>
  <c r="AL35" i="17" s="1"/>
  <c r="V86" i="17"/>
  <c r="W86" i="17" s="1"/>
  <c r="AL86" i="17" s="1"/>
  <c r="V60" i="17"/>
  <c r="W60" i="17" s="1"/>
  <c r="AL60" i="17" s="1"/>
  <c r="V75" i="17"/>
  <c r="W75" i="17" s="1"/>
  <c r="AL75" i="17" s="1"/>
  <c r="V61" i="17"/>
  <c r="W61" i="17" s="1"/>
  <c r="X61" i="17" s="1"/>
  <c r="V91" i="17"/>
  <c r="W91" i="17" s="1"/>
  <c r="X91" i="17" s="1"/>
  <c r="Y91" i="17" s="1"/>
  <c r="V79" i="17"/>
  <c r="W79" i="17" s="1"/>
  <c r="X79" i="17" s="1"/>
  <c r="V81" i="17"/>
  <c r="W81" i="17" s="1"/>
  <c r="X81" i="17" s="1"/>
  <c r="V69" i="17"/>
  <c r="W69" i="17" s="1"/>
  <c r="X69" i="17" s="1"/>
  <c r="V34" i="17"/>
  <c r="W34" i="17" s="1"/>
  <c r="X34" i="17" s="1"/>
  <c r="V114" i="17"/>
  <c r="W114" i="17" s="1"/>
  <c r="AL114" i="17" s="1"/>
  <c r="V55" i="17"/>
  <c r="W55" i="17" s="1"/>
  <c r="AL55" i="17" s="1"/>
  <c r="V22" i="17"/>
  <c r="W22" i="17" s="1"/>
  <c r="AL22" i="17" s="1"/>
  <c r="V78" i="17"/>
  <c r="W78" i="17" s="1"/>
  <c r="X78" i="17" s="1"/>
  <c r="V53" i="17"/>
  <c r="W53" i="17" s="1"/>
  <c r="AL53" i="17" s="1"/>
  <c r="V47" i="17"/>
  <c r="W47" i="17" s="1"/>
  <c r="AL47" i="17" s="1"/>
  <c r="V38" i="17"/>
  <c r="W38" i="17" s="1"/>
  <c r="X38" i="17" s="1"/>
  <c r="Y38" i="17" s="1"/>
  <c r="V109" i="17"/>
  <c r="W109" i="17" s="1"/>
  <c r="AL109" i="17" s="1"/>
  <c r="V83" i="17"/>
  <c r="W83" i="17" s="1"/>
  <c r="AL83" i="17" s="1"/>
  <c r="V32" i="17"/>
  <c r="W32" i="17" s="1"/>
  <c r="AL32" i="17" s="1"/>
  <c r="V72" i="17"/>
  <c r="W72" i="17" s="1"/>
  <c r="X72" i="17" s="1"/>
  <c r="V44" i="17"/>
  <c r="W44" i="17" s="1"/>
  <c r="AL44" i="17" s="1"/>
  <c r="V68" i="17"/>
  <c r="W68" i="17" s="1"/>
  <c r="X68" i="17" s="1"/>
  <c r="V110" i="17"/>
  <c r="W110" i="17" s="1"/>
  <c r="X110" i="17" s="1"/>
  <c r="Y110" i="17" s="1"/>
  <c r="V28" i="17"/>
  <c r="W28" i="17" s="1"/>
  <c r="AL28" i="17" s="1"/>
  <c r="V23" i="17"/>
  <c r="W23" i="17" s="1"/>
  <c r="X23" i="17" s="1"/>
  <c r="Y23" i="17" s="1"/>
  <c r="V96" i="17"/>
  <c r="W96" i="17" s="1"/>
  <c r="AL96" i="17" s="1"/>
  <c r="V94" i="17"/>
  <c r="W94" i="17" s="1"/>
  <c r="X94" i="17" s="1"/>
  <c r="Y94" i="17" s="1"/>
  <c r="V56" i="17"/>
  <c r="W56" i="17" s="1"/>
  <c r="X56" i="17" s="1"/>
  <c r="V93" i="17"/>
  <c r="W93" i="17" s="1"/>
  <c r="X93" i="17" s="1"/>
  <c r="Y93" i="17" s="1"/>
  <c r="V25" i="17"/>
  <c r="W25" i="17" s="1"/>
  <c r="AL25" i="17" s="1"/>
  <c r="V33" i="17"/>
  <c r="W33" i="17" s="1"/>
  <c r="AL33" i="17" s="1"/>
  <c r="V40" i="17"/>
  <c r="W40" i="17" s="1"/>
  <c r="X40" i="17" s="1"/>
  <c r="V87" i="17"/>
  <c r="W87" i="17" s="1"/>
  <c r="AL87" i="17" s="1"/>
  <c r="V97" i="17"/>
  <c r="W97" i="17" s="1"/>
  <c r="AL97" i="17" s="1"/>
  <c r="V80" i="17"/>
  <c r="W80" i="17" s="1"/>
  <c r="X80" i="17" s="1"/>
  <c r="V30" i="17"/>
  <c r="W30" i="17" s="1"/>
  <c r="X30" i="17" s="1"/>
  <c r="V107" i="17"/>
  <c r="W107" i="17" s="1"/>
  <c r="AL107" i="17" s="1"/>
  <c r="V52" i="17"/>
  <c r="W52" i="17" s="1"/>
  <c r="AL52" i="17" s="1"/>
  <c r="V112" i="17"/>
  <c r="W112" i="17" s="1"/>
  <c r="AL112" i="17" s="1"/>
  <c r="V45" i="17"/>
  <c r="W45" i="17" s="1"/>
  <c r="AL45" i="17" s="1"/>
  <c r="V24" i="17"/>
  <c r="W24" i="17" s="1"/>
  <c r="X24" i="17" s="1"/>
  <c r="V111" i="17"/>
  <c r="W111" i="17" s="1"/>
  <c r="X111" i="17" s="1"/>
  <c r="V46" i="17"/>
  <c r="W46" i="17" s="1"/>
  <c r="AL46" i="17" s="1"/>
  <c r="V42" i="17"/>
  <c r="W42" i="17" s="1"/>
  <c r="X42" i="17" s="1"/>
  <c r="Y42" i="17" s="1"/>
  <c r="V100" i="17"/>
  <c r="W100" i="17" s="1"/>
  <c r="X100" i="17" s="1"/>
  <c r="V41" i="17"/>
  <c r="W41" i="17" s="1"/>
  <c r="X41" i="17" s="1"/>
  <c r="V76" i="17"/>
  <c r="W76" i="17" s="1"/>
  <c r="AL76" i="17" s="1"/>
  <c r="V49" i="17"/>
  <c r="W49" i="17" s="1"/>
  <c r="X49" i="17" s="1"/>
  <c r="V118" i="17"/>
  <c r="W118" i="17" s="1"/>
  <c r="X118" i="17" s="1"/>
  <c r="V117" i="17"/>
  <c r="W117" i="17" s="1"/>
  <c r="X117" i="17" s="1"/>
  <c r="Y117" i="17" s="1"/>
  <c r="V36" i="17"/>
  <c r="W36" i="17" s="1"/>
  <c r="AL36" i="17" s="1"/>
  <c r="V105" i="17"/>
  <c r="W105" i="17" s="1"/>
  <c r="X105" i="17" s="1"/>
  <c r="V90" i="17"/>
  <c r="W90" i="17" s="1"/>
  <c r="AL90" i="17" s="1"/>
  <c r="V113" i="17"/>
  <c r="W113" i="17" s="1"/>
  <c r="X113" i="17" s="1"/>
  <c r="Y113" i="17" s="1"/>
  <c r="V103" i="17"/>
  <c r="W103" i="17" s="1"/>
  <c r="AL103" i="17" s="1"/>
  <c r="V58" i="17"/>
  <c r="W58" i="17" s="1"/>
  <c r="AL58" i="17" s="1"/>
  <c r="AC403" i="1"/>
  <c r="AD403" i="1" s="1"/>
  <c r="AC351" i="1"/>
  <c r="AD351" i="1" s="1"/>
  <c r="AC291" i="1"/>
  <c r="AD291" i="1" s="1"/>
  <c r="AC358" i="1"/>
  <c r="AD358" i="1" s="1"/>
  <c r="AC62" i="1"/>
  <c r="AD62" i="1" s="1"/>
  <c r="AC104" i="1"/>
  <c r="AD104" i="1" s="1"/>
  <c r="AC175" i="1"/>
  <c r="AD175" i="1" s="1"/>
  <c r="AC79" i="1"/>
  <c r="AD79" i="1" s="1"/>
  <c r="AC452" i="1"/>
  <c r="AD452" i="1" s="1"/>
  <c r="AC428" i="1"/>
  <c r="AD428" i="1" s="1"/>
  <c r="AC337" i="1"/>
  <c r="AD337" i="1" s="1"/>
  <c r="AC266" i="1"/>
  <c r="AD266" i="1" s="1"/>
  <c r="AC225" i="1"/>
  <c r="AD225" i="1" s="1"/>
  <c r="AC244" i="1"/>
  <c r="AD244" i="1" s="1"/>
  <c r="AC152" i="1"/>
  <c r="AD152" i="1" s="1"/>
  <c r="AC264" i="1"/>
  <c r="AD264" i="1" s="1"/>
  <c r="AC37" i="1"/>
  <c r="AD37" i="1" s="1"/>
  <c r="AC190" i="1"/>
  <c r="AD190" i="1" s="1"/>
  <c r="AC139" i="1"/>
  <c r="AD139" i="1" s="1"/>
  <c r="AC109" i="1"/>
  <c r="AD109" i="1" s="1"/>
  <c r="AC105" i="1"/>
  <c r="AD105" i="1" s="1"/>
  <c r="AC65" i="1"/>
  <c r="AD65" i="1" s="1"/>
  <c r="AC313" i="1"/>
  <c r="AD313" i="1" s="1"/>
  <c r="AC137" i="1"/>
  <c r="AD137" i="1" s="1"/>
  <c r="AC170" i="1"/>
  <c r="AD170" i="1" s="1"/>
  <c r="AC258" i="1"/>
  <c r="AD258" i="1" s="1"/>
  <c r="AC64" i="1"/>
  <c r="AD64" i="1" s="1"/>
  <c r="AC410" i="1"/>
  <c r="AD410" i="1" s="1"/>
  <c r="AC221" i="1"/>
  <c r="AD221" i="1" s="1"/>
  <c r="AC131" i="1"/>
  <c r="AD131" i="1" s="1"/>
  <c r="AC494" i="1"/>
  <c r="AD494" i="1" s="1"/>
  <c r="AC320" i="1"/>
  <c r="AD320" i="1" s="1"/>
  <c r="AC261" i="1"/>
  <c r="AD261" i="1" s="1"/>
  <c r="AC215" i="1"/>
  <c r="AD215" i="1" s="1"/>
  <c r="AC418" i="1"/>
  <c r="AD418" i="1" s="1"/>
  <c r="AC66" i="1"/>
  <c r="AD66" i="1" s="1"/>
  <c r="AC367" i="1"/>
  <c r="AD367" i="1" s="1"/>
  <c r="AC293" i="1"/>
  <c r="AD293" i="1" s="1"/>
  <c r="AC69" i="1"/>
  <c r="AD69" i="1" s="1"/>
  <c r="AC159" i="1"/>
  <c r="AD159" i="1" s="1"/>
  <c r="AC504" i="1"/>
  <c r="AD504" i="1" s="1"/>
  <c r="AC53" i="1"/>
  <c r="AD53" i="1" s="1"/>
  <c r="AC510" i="1"/>
  <c r="AD510" i="1" s="1"/>
  <c r="AC328" i="1"/>
  <c r="AD328" i="1" s="1"/>
  <c r="AC39" i="1"/>
  <c r="AD39" i="1" s="1"/>
  <c r="AC422" i="1"/>
  <c r="AD422" i="1" s="1"/>
  <c r="AC498" i="1"/>
  <c r="AD498" i="1" s="1"/>
  <c r="AC234" i="1"/>
  <c r="AD234" i="1" s="1"/>
  <c r="AC197" i="1"/>
  <c r="AD197" i="1" s="1"/>
  <c r="AC362" i="1"/>
  <c r="AD362" i="1" s="1"/>
  <c r="AC46" i="1"/>
  <c r="AD46" i="1" s="1"/>
  <c r="AC235" i="1"/>
  <c r="AD235" i="1" s="1"/>
  <c r="AC124" i="1"/>
  <c r="AD124" i="1" s="1"/>
  <c r="AC182" i="1"/>
  <c r="AD182" i="1" s="1"/>
  <c r="AC76" i="1"/>
  <c r="AD76" i="1" s="1"/>
  <c r="AC108" i="1"/>
  <c r="AD108" i="1" s="1"/>
  <c r="AC333" i="1"/>
  <c r="AD333" i="1" s="1"/>
  <c r="AC216" i="1"/>
  <c r="AD216" i="1" s="1"/>
  <c r="AC200" i="1"/>
  <c r="AD200" i="1" s="1"/>
  <c r="AC308" i="1"/>
  <c r="AD308" i="1" s="1"/>
  <c r="AC102" i="1"/>
  <c r="AD102" i="1" s="1"/>
  <c r="AC402" i="1"/>
  <c r="AD402" i="1" s="1"/>
  <c r="AC508" i="1"/>
  <c r="AD508" i="1" s="1"/>
  <c r="AC460" i="1"/>
  <c r="AD460" i="1" s="1"/>
  <c r="AC157" i="1"/>
  <c r="AD157" i="1" s="1"/>
  <c r="AC352" i="1"/>
  <c r="AD352" i="1" s="1"/>
  <c r="AC59" i="1"/>
  <c r="AD59" i="1" s="1"/>
  <c r="AC341" i="1"/>
  <c r="AD341" i="1" s="1"/>
  <c r="AC271" i="1"/>
  <c r="AD271" i="1" s="1"/>
  <c r="AC319" i="1"/>
  <c r="AD319" i="1" s="1"/>
  <c r="AC472" i="1"/>
  <c r="AD472" i="1" s="1"/>
  <c r="AC300" i="1"/>
  <c r="AD300" i="1" s="1"/>
  <c r="AC140" i="1"/>
  <c r="AD140" i="1" s="1"/>
  <c r="AC517" i="1"/>
  <c r="AD517" i="1" s="1"/>
  <c r="AC497" i="1"/>
  <c r="AD497" i="1" s="1"/>
  <c r="AC91" i="1"/>
  <c r="AD91" i="1" s="1"/>
  <c r="AC330" i="1"/>
  <c r="AD330" i="1" s="1"/>
  <c r="AC361" i="1"/>
  <c r="AD361" i="1" s="1"/>
  <c r="AC312" i="1"/>
  <c r="AD312" i="1" s="1"/>
  <c r="AC438" i="1"/>
  <c r="AD438" i="1" s="1"/>
  <c r="AC36" i="1"/>
  <c r="AD36" i="1" s="1"/>
  <c r="AC27" i="1"/>
  <c r="AD27" i="1" s="1"/>
  <c r="AC516" i="1"/>
  <c r="AD516" i="1" s="1"/>
  <c r="AC336" i="1"/>
  <c r="AD336" i="1" s="1"/>
  <c r="AC191" i="1"/>
  <c r="AD191" i="1" s="1"/>
  <c r="AC172" i="1"/>
  <c r="AD172" i="1" s="1"/>
  <c r="AC167" i="1"/>
  <c r="AD167" i="1" s="1"/>
  <c r="AC100" i="1"/>
  <c r="AD100" i="1" s="1"/>
  <c r="AC143" i="1"/>
  <c r="AD143" i="1" s="1"/>
  <c r="AC176" i="1"/>
  <c r="AD176" i="1" s="1"/>
  <c r="AC84" i="1"/>
  <c r="AD84" i="1" s="1"/>
  <c r="AC126" i="1"/>
  <c r="AD126" i="1" s="1"/>
  <c r="AC45" i="1"/>
  <c r="AD45" i="1" s="1"/>
  <c r="AC304" i="1"/>
  <c r="AD304" i="1" s="1"/>
  <c r="AC169" i="1"/>
  <c r="AD169" i="1" s="1"/>
  <c r="AC207" i="1"/>
  <c r="AD207" i="1" s="1"/>
  <c r="AC55" i="1"/>
  <c r="AD55" i="1" s="1"/>
  <c r="AC127" i="1"/>
  <c r="AD127" i="1" s="1"/>
  <c r="AC486" i="1"/>
  <c r="AD486" i="1" s="1"/>
  <c r="AC133" i="1"/>
  <c r="AD133" i="1" s="1"/>
  <c r="AC323" i="1"/>
  <c r="AD323" i="1" s="1"/>
  <c r="AC371" i="1"/>
  <c r="AD371" i="1" s="1"/>
  <c r="AC183" i="1"/>
  <c r="AD183" i="1" s="1"/>
  <c r="AC88" i="1"/>
  <c r="AD88" i="1" s="1"/>
  <c r="AC252" i="1"/>
  <c r="AD252" i="1" s="1"/>
  <c r="AC518" i="1"/>
  <c r="AD518" i="1" s="1"/>
  <c r="AC360" i="1"/>
  <c r="AD360" i="1" s="1"/>
  <c r="AC47" i="1"/>
  <c r="AD47" i="1" s="1"/>
  <c r="AC405" i="1"/>
  <c r="AD405" i="1" s="1"/>
  <c r="AC288" i="1"/>
  <c r="AD288" i="1" s="1"/>
  <c r="AC213" i="1"/>
  <c r="AD213" i="1" s="1"/>
  <c r="AC138" i="1"/>
  <c r="AC286" i="1"/>
  <c r="AD286" i="1" s="1"/>
  <c r="AC42" i="1"/>
  <c r="AD42" i="1" s="1"/>
  <c r="AC48" i="1"/>
  <c r="AD48" i="1" s="1"/>
  <c r="AC218" i="1"/>
  <c r="AD218" i="1" s="1"/>
  <c r="AC296" i="1"/>
  <c r="AD296" i="1" s="1"/>
  <c r="AC141" i="1"/>
  <c r="AD141" i="1" s="1"/>
  <c r="AC279" i="1"/>
  <c r="AD279" i="1" s="1"/>
  <c r="AC368" i="1"/>
  <c r="AD368" i="1" s="1"/>
  <c r="AC419" i="1"/>
  <c r="AD419" i="1" s="1"/>
  <c r="AC290" i="1"/>
  <c r="AD290" i="1" s="1"/>
  <c r="AC123" i="1"/>
  <c r="AD123" i="1" s="1"/>
  <c r="AC204" i="1"/>
  <c r="AD204" i="1" s="1"/>
  <c r="AC164" i="1"/>
  <c r="AD164" i="1" s="1"/>
  <c r="AC273" i="1"/>
  <c r="AD273" i="1" s="1"/>
  <c r="AC340" i="1"/>
  <c r="AD340" i="1" s="1"/>
  <c r="AC26" i="1"/>
  <c r="AD26" i="1" s="1"/>
  <c r="AC356" i="1"/>
  <c r="AD356" i="1" s="1"/>
  <c r="AC435" i="1"/>
  <c r="AD435" i="1" s="1"/>
  <c r="AC57" i="1"/>
  <c r="AD57" i="1" s="1"/>
  <c r="AC430" i="1"/>
  <c r="AD430" i="1" s="1"/>
  <c r="AC318" i="1"/>
  <c r="AD318" i="1" s="1"/>
  <c r="AC484" i="1"/>
  <c r="AD484" i="1" s="1"/>
  <c r="AC404" i="1"/>
  <c r="AD404" i="1" s="1"/>
  <c r="AC348" i="1"/>
  <c r="AD348" i="1" s="1"/>
  <c r="AC135" i="1"/>
  <c r="AD135" i="1" s="1"/>
  <c r="AC238" i="1"/>
  <c r="AD238" i="1" s="1"/>
  <c r="AC363" i="1"/>
  <c r="AD363" i="1" s="1"/>
  <c r="AC106" i="1"/>
  <c r="AD106" i="1" s="1"/>
  <c r="AC437" i="1"/>
  <c r="AD437" i="1" s="1"/>
  <c r="AC186" i="1"/>
  <c r="AD186" i="1" s="1"/>
  <c r="AC442" i="1"/>
  <c r="AD442" i="1" s="1"/>
  <c r="AC325" i="1"/>
  <c r="AD325" i="1" s="1"/>
  <c r="AC130" i="1"/>
  <c r="AD130" i="1" s="1"/>
  <c r="AC509" i="1"/>
  <c r="AD509" i="1" s="1"/>
  <c r="AC378" i="1"/>
  <c r="AD378" i="1" s="1"/>
  <c r="AC222" i="1"/>
  <c r="AD222" i="1" s="1"/>
  <c r="AC502" i="1"/>
  <c r="AD502" i="1" s="1"/>
  <c r="AC303" i="1"/>
  <c r="AD303" i="1" s="1"/>
  <c r="AC194" i="1"/>
  <c r="AD194" i="1" s="1"/>
  <c r="AC38" i="1"/>
  <c r="AD38" i="1" s="1"/>
  <c r="AC372" i="1"/>
  <c r="AD372" i="1" s="1"/>
  <c r="AC134" i="1"/>
  <c r="AD134" i="1" s="1"/>
  <c r="AC345" i="1"/>
  <c r="AD345" i="1" s="1"/>
  <c r="AC116" i="1"/>
  <c r="AD116" i="1" s="1"/>
  <c r="AC506" i="1"/>
  <c r="AD506" i="1" s="1"/>
  <c r="AC41" i="1"/>
  <c r="AD41" i="1" s="1"/>
  <c r="AC400" i="1"/>
  <c r="AD400" i="1" s="1"/>
  <c r="AC281" i="1"/>
  <c r="AD281" i="1" s="1"/>
  <c r="AC89" i="1"/>
  <c r="AD89" i="1" s="1"/>
  <c r="AC458" i="1"/>
  <c r="AD458" i="1" s="1"/>
  <c r="AC51" i="1"/>
  <c r="AD51" i="1" s="1"/>
  <c r="AC95" i="1"/>
  <c r="AD95" i="1" s="1"/>
  <c r="AC120" i="1"/>
  <c r="AD120" i="1" s="1"/>
  <c r="AC75" i="1"/>
  <c r="AD75" i="1" s="1"/>
  <c r="AC466" i="1"/>
  <c r="AD466" i="1" s="1"/>
  <c r="AC295" i="1"/>
  <c r="AD295" i="1" s="1"/>
  <c r="AC242" i="1"/>
  <c r="AD242" i="1" s="1"/>
  <c r="AC56" i="1"/>
  <c r="AD56" i="1" s="1"/>
  <c r="AC282" i="1"/>
  <c r="AD282" i="1" s="1"/>
  <c r="AC451" i="1"/>
  <c r="AD451" i="1" s="1"/>
  <c r="AC365" i="1"/>
  <c r="AD365" i="1" s="1"/>
  <c r="AC121" i="1"/>
  <c r="AD121" i="1" s="1"/>
  <c r="AC81" i="1"/>
  <c r="AD81" i="1" s="1"/>
  <c r="AC441" i="1"/>
  <c r="AD441" i="1" s="1"/>
  <c r="AC187" i="1"/>
  <c r="AD187" i="1" s="1"/>
  <c r="AC68" i="1"/>
  <c r="AD68" i="1" s="1"/>
  <c r="AC160" i="1"/>
  <c r="AD160" i="1" s="1"/>
  <c r="AC231" i="1"/>
  <c r="AD231" i="1" s="1"/>
  <c r="AC80" i="1"/>
  <c r="AD80" i="1" s="1"/>
  <c r="AC33" i="1"/>
  <c r="AD33" i="1" s="1"/>
  <c r="AC21" i="1"/>
  <c r="AD21" i="1" s="1"/>
  <c r="AC125" i="1"/>
  <c r="AD125" i="1" s="1"/>
  <c r="AC276" i="1"/>
  <c r="AD276" i="1" s="1"/>
  <c r="AC142" i="1"/>
  <c r="AD142" i="1" s="1"/>
  <c r="AC483" i="1"/>
  <c r="AD483" i="1" s="1"/>
  <c r="AC145" i="1"/>
  <c r="AD145" i="1" s="1"/>
  <c r="AC90" i="1"/>
  <c r="AD90" i="1" s="1"/>
  <c r="AC132" i="1"/>
  <c r="AD132" i="1" s="1"/>
  <c r="AC151" i="1"/>
  <c r="AD151" i="1" s="1"/>
  <c r="AC390" i="1"/>
  <c r="AD390" i="1" s="1"/>
  <c r="AC317" i="1"/>
  <c r="AD317" i="1" s="1"/>
  <c r="AC268" i="1"/>
  <c r="AD268" i="1" s="1"/>
  <c r="AC415" i="1"/>
  <c r="AD415" i="1" s="1"/>
  <c r="AC469" i="1"/>
  <c r="AD469" i="1" s="1"/>
  <c r="AC521" i="1"/>
  <c r="AD521" i="1" s="1"/>
  <c r="AC74" i="1"/>
  <c r="AD74" i="1" s="1"/>
  <c r="AC208" i="1"/>
  <c r="AD208" i="1" s="1"/>
  <c r="AC210" i="1"/>
  <c r="AD210" i="1" s="1"/>
  <c r="AC193" i="1"/>
  <c r="AD193" i="1" s="1"/>
  <c r="AC267" i="1"/>
  <c r="AD267" i="1" s="1"/>
  <c r="AC499" i="1"/>
  <c r="AD499" i="1" s="1"/>
  <c r="AC148" i="1"/>
  <c r="AD148" i="1" s="1"/>
  <c r="AC344" i="1"/>
  <c r="AD344" i="1" s="1"/>
  <c r="AC338" i="1"/>
  <c r="AD338" i="1" s="1"/>
  <c r="AC214" i="1"/>
  <c r="AD214" i="1" s="1"/>
  <c r="AC63" i="1"/>
  <c r="AD63" i="1" s="1"/>
  <c r="AC444" i="1"/>
  <c r="AD444" i="1" s="1"/>
  <c r="AC414" i="1"/>
  <c r="AD414" i="1" s="1"/>
  <c r="AC287" i="1"/>
  <c r="AD287" i="1" s="1"/>
  <c r="AC417" i="1"/>
  <c r="AD417" i="1" s="1"/>
  <c r="AC35" i="1"/>
  <c r="AD35" i="1" s="1"/>
  <c r="AC156" i="1"/>
  <c r="AD156" i="1" s="1"/>
  <c r="AC270" i="1"/>
  <c r="AD270" i="1" s="1"/>
  <c r="AC463" i="1"/>
  <c r="AD463" i="1" s="1"/>
  <c r="AC115" i="1"/>
  <c r="AD115" i="1" s="1"/>
  <c r="AC173" i="1"/>
  <c r="AD173" i="1" s="1"/>
  <c r="AC24" i="1"/>
  <c r="AD24" i="1" s="1"/>
  <c r="AC230" i="1"/>
  <c r="AD230" i="1" s="1"/>
  <c r="AC82" i="1"/>
  <c r="AD82" i="1" s="1"/>
  <c r="AC92" i="1"/>
  <c r="AD92" i="1" s="1"/>
  <c r="AC465" i="1"/>
  <c r="AD465" i="1" s="1"/>
  <c r="AC434" i="1"/>
  <c r="AD434" i="1" s="1"/>
  <c r="AC426" i="1"/>
  <c r="AD426" i="1" s="1"/>
  <c r="AC467" i="1"/>
  <c r="AD467" i="1" s="1"/>
  <c r="AC44" i="1"/>
  <c r="AD44" i="1" s="1"/>
  <c r="AC206" i="1"/>
  <c r="AD206" i="1" s="1"/>
  <c r="AC297" i="1"/>
  <c r="AD297" i="1" s="1"/>
  <c r="AC375" i="1"/>
  <c r="AD375" i="1" s="1"/>
  <c r="AC96" i="1"/>
  <c r="AD96" i="1" s="1"/>
  <c r="AC184" i="1"/>
  <c r="AD184" i="1" s="1"/>
  <c r="AC481" i="1"/>
  <c r="AD481" i="1" s="1"/>
  <c r="AC73" i="1"/>
  <c r="AD73" i="1" s="1"/>
  <c r="AC146" i="1"/>
  <c r="AD146" i="1" s="1"/>
  <c r="AC239" i="1"/>
  <c r="AD239" i="1" s="1"/>
  <c r="AC321" i="1"/>
  <c r="AD321" i="1" s="1"/>
  <c r="AC246" i="1"/>
  <c r="AD246" i="1" s="1"/>
  <c r="AC366" i="1"/>
  <c r="AD366" i="1" s="1"/>
  <c r="AC500" i="1"/>
  <c r="AD500" i="1" s="1"/>
  <c r="AC331" i="1"/>
  <c r="AD331" i="1" s="1"/>
  <c r="AC72" i="1"/>
  <c r="AD72" i="1" s="1"/>
  <c r="AC226" i="1"/>
  <c r="AD226" i="1" s="1"/>
  <c r="AC520" i="1"/>
  <c r="AD520" i="1" s="1"/>
  <c r="AC224" i="1"/>
  <c r="AD224" i="1" s="1"/>
  <c r="AC301" i="1"/>
  <c r="AD301" i="1" s="1"/>
  <c r="AC188" i="1"/>
  <c r="AD188" i="1" s="1"/>
  <c r="AC122" i="1"/>
  <c r="AD122" i="1" s="1"/>
  <c r="AC149" i="1"/>
  <c r="AD149" i="1" s="1"/>
  <c r="AC370" i="1"/>
  <c r="AD370" i="1" s="1"/>
  <c r="AC25" i="1"/>
  <c r="AD25" i="1" s="1"/>
  <c r="AC171" i="1"/>
  <c r="AD171" i="1" s="1"/>
  <c r="AC54" i="1"/>
  <c r="AD54" i="1" s="1"/>
  <c r="AC383" i="1"/>
  <c r="AD383" i="1" s="1"/>
  <c r="AC353" i="1"/>
  <c r="AD353" i="1" s="1"/>
  <c r="AC202" i="1"/>
  <c r="AD202" i="1" s="1"/>
  <c r="AC455" i="1"/>
  <c r="AD455" i="1" s="1"/>
  <c r="AC335" i="1"/>
  <c r="AD335" i="1" s="1"/>
  <c r="AC491" i="1"/>
  <c r="AD491" i="1" s="1"/>
  <c r="AC376" i="1"/>
  <c r="AD376" i="1" s="1"/>
  <c r="AC322" i="1"/>
  <c r="AD322" i="1" s="1"/>
  <c r="AC395" i="1"/>
  <c r="AD395" i="1" s="1"/>
  <c r="AC449" i="1"/>
  <c r="AD449" i="1" s="1"/>
  <c r="AC180" i="1"/>
  <c r="AD180" i="1" s="1"/>
  <c r="AC203" i="1"/>
  <c r="AD203" i="1" s="1"/>
  <c r="AC346" i="1"/>
  <c r="AD346" i="1" s="1"/>
  <c r="AC217" i="1"/>
  <c r="AD217" i="1" s="1"/>
  <c r="AC386" i="1"/>
  <c r="AD386" i="1" s="1"/>
  <c r="AC205" i="1"/>
  <c r="AD205" i="1" s="1"/>
  <c r="AC223" i="1"/>
  <c r="AD223" i="1" s="1"/>
  <c r="AC30" i="1"/>
  <c r="AD30" i="1" s="1"/>
  <c r="AC379" i="1"/>
  <c r="AD379" i="1" s="1"/>
  <c r="AC49" i="1"/>
  <c r="AD49" i="1" s="1"/>
  <c r="AC198" i="1"/>
  <c r="AD198" i="1" s="1"/>
  <c r="AC394" i="1"/>
  <c r="AD394" i="1" s="1"/>
  <c r="AC488" i="1"/>
  <c r="AD488" i="1" s="1"/>
  <c r="AC391" i="1"/>
  <c r="AD391" i="1" s="1"/>
  <c r="AC445" i="1"/>
  <c r="AD445" i="1" s="1"/>
  <c r="AC201" i="1"/>
  <c r="AD201" i="1" s="1"/>
  <c r="AC112" i="1"/>
  <c r="AD112" i="1" s="1"/>
  <c r="AC349" i="1"/>
  <c r="AD349" i="1" s="1"/>
  <c r="AC490" i="1"/>
  <c r="AD490" i="1" s="1"/>
  <c r="AC495" i="1"/>
  <c r="AD495" i="1" s="1"/>
  <c r="AC189" i="1"/>
  <c r="AD189" i="1" s="1"/>
  <c r="AC161" i="1"/>
  <c r="AD161" i="1" s="1"/>
  <c r="AC427" i="1"/>
  <c r="AD427" i="1" s="1"/>
  <c r="AC20" i="1"/>
  <c r="AD20" i="1" s="1"/>
  <c r="AC61" i="1"/>
  <c r="AD61" i="1" s="1"/>
  <c r="AC260" i="1"/>
  <c r="AD260" i="1" s="1"/>
  <c r="AC294" i="1"/>
  <c r="AD294" i="1" s="1"/>
  <c r="AC424" i="1"/>
  <c r="AD424" i="1" s="1"/>
  <c r="AC32" i="1"/>
  <c r="AD32" i="1" s="1"/>
  <c r="AC397" i="1"/>
  <c r="AD397" i="1" s="1"/>
  <c r="AC250" i="1"/>
  <c r="AD250" i="1" s="1"/>
  <c r="AC158" i="1"/>
  <c r="AD158" i="1" s="1"/>
  <c r="AC274" i="1"/>
  <c r="AD274" i="1" s="1"/>
  <c r="AC406" i="1"/>
  <c r="AD406" i="1" s="1"/>
  <c r="AC114" i="1"/>
  <c r="AD114" i="1" s="1"/>
  <c r="AC93" i="1"/>
  <c r="AD93" i="1" s="1"/>
  <c r="AC283" i="1"/>
  <c r="AD283" i="1" s="1"/>
  <c r="AC192" i="1"/>
  <c r="AD192" i="1" s="1"/>
  <c r="AC332" i="1"/>
  <c r="AD332" i="1" s="1"/>
  <c r="AC471" i="1"/>
  <c r="AD471" i="1" s="1"/>
  <c r="AC489" i="1"/>
  <c r="AD489" i="1" s="1"/>
  <c r="AC446" i="1"/>
  <c r="AD446" i="1" s="1"/>
  <c r="AC396" i="1"/>
  <c r="AD396" i="1" s="1"/>
  <c r="AC83" i="1"/>
  <c r="AD83" i="1" s="1"/>
  <c r="AC454" i="1"/>
  <c r="AD454" i="1" s="1"/>
  <c r="AC475" i="1"/>
  <c r="AD475" i="1" s="1"/>
  <c r="AC453" i="1"/>
  <c r="AD453" i="1" s="1"/>
  <c r="AC470" i="1"/>
  <c r="AD470" i="1" s="1"/>
  <c r="AC247" i="1"/>
  <c r="AD247" i="1" s="1"/>
  <c r="AC259" i="1"/>
  <c r="AD259" i="1" s="1"/>
  <c r="AC429" i="1"/>
  <c r="AD429" i="1" s="1"/>
  <c r="AC464" i="1"/>
  <c r="AD464" i="1" s="1"/>
  <c r="AC387" i="1"/>
  <c r="AD387" i="1" s="1"/>
  <c r="AC241" i="1"/>
  <c r="AD241" i="1" s="1"/>
  <c r="AC507" i="1"/>
  <c r="AD507" i="1" s="1"/>
  <c r="AC514" i="1"/>
  <c r="AD514" i="1" s="1"/>
  <c r="AC439" i="1"/>
  <c r="AD439" i="1" s="1"/>
  <c r="AC416" i="1"/>
  <c r="AD416" i="1" s="1"/>
  <c r="AC110" i="1"/>
  <c r="AD110" i="1" s="1"/>
  <c r="AC380" i="1"/>
  <c r="AD380" i="1" s="1"/>
  <c r="AC513" i="1"/>
  <c r="AD513" i="1" s="1"/>
  <c r="AC263" i="1"/>
  <c r="AD263" i="1" s="1"/>
  <c r="AC311" i="1"/>
  <c r="AD311" i="1" s="1"/>
  <c r="AC275" i="1"/>
  <c r="AD275" i="1" s="1"/>
  <c r="AC329" i="1"/>
  <c r="AD329" i="1" s="1"/>
  <c r="AC43" i="1"/>
  <c r="AD43" i="1" s="1"/>
  <c r="AC316" i="1"/>
  <c r="AD316" i="1" s="1"/>
  <c r="AC505" i="1"/>
  <c r="AD505" i="1" s="1"/>
  <c r="AC212" i="1"/>
  <c r="AD212" i="1" s="1"/>
  <c r="AC52" i="1"/>
  <c r="AD52" i="1" s="1"/>
  <c r="AC519" i="1"/>
  <c r="AD519" i="1" s="1"/>
  <c r="AC245" i="1"/>
  <c r="AD245" i="1" s="1"/>
  <c r="AC392" i="1"/>
  <c r="AD392" i="1" s="1"/>
  <c r="AC310" i="1"/>
  <c r="AD310" i="1" s="1"/>
  <c r="AC479" i="1"/>
  <c r="AD479" i="1" s="1"/>
  <c r="AC58" i="1"/>
  <c r="AD58" i="1" s="1"/>
  <c r="AC474" i="1"/>
  <c r="AD474" i="1" s="1"/>
  <c r="AC425" i="1"/>
  <c r="AD425" i="1" s="1"/>
  <c r="AC233" i="1"/>
  <c r="AD233" i="1" s="1"/>
  <c r="AC60" i="1"/>
  <c r="AD60" i="1" s="1"/>
  <c r="AC433" i="1"/>
  <c r="AD433" i="1" s="1"/>
  <c r="AC168" i="1"/>
  <c r="AD168" i="1" s="1"/>
  <c r="AC199" i="1"/>
  <c r="AD199" i="1" s="1"/>
  <c r="AC480" i="1"/>
  <c r="AD480" i="1" s="1"/>
  <c r="AC347" i="1"/>
  <c r="AD347" i="1" s="1"/>
  <c r="AC389" i="1"/>
  <c r="AD389" i="1" s="1"/>
  <c r="AC468" i="1"/>
  <c r="AD468" i="1" s="1"/>
  <c r="AC71" i="1"/>
  <c r="AD71" i="1" s="1"/>
  <c r="AC382" i="1"/>
  <c r="AD382" i="1" s="1"/>
  <c r="AC343" i="1"/>
  <c r="AD343" i="1" s="1"/>
  <c r="AC448" i="1"/>
  <c r="AD448" i="1" s="1"/>
  <c r="AC473" i="1"/>
  <c r="AD473" i="1" s="1"/>
  <c r="AC144" i="1"/>
  <c r="AD144" i="1" s="1"/>
  <c r="AC388" i="1"/>
  <c r="AD388" i="1" s="1"/>
  <c r="AC165" i="1"/>
  <c r="AD165" i="1" s="1"/>
  <c r="AC374" i="1"/>
  <c r="AD374" i="1" s="1"/>
  <c r="AC511" i="1"/>
  <c r="AD511" i="1" s="1"/>
  <c r="AC240" i="1"/>
  <c r="AD240" i="1" s="1"/>
  <c r="AC87" i="1"/>
  <c r="AD87" i="1" s="1"/>
  <c r="AC314" i="1"/>
  <c r="AD314" i="1" s="1"/>
  <c r="AC86" i="1"/>
  <c r="AD86" i="1" s="1"/>
  <c r="AC393" i="1"/>
  <c r="AD393" i="1" s="1"/>
  <c r="AC128" i="1"/>
  <c r="AD128" i="1" s="1"/>
  <c r="AC98" i="1"/>
  <c r="AD98" i="1" s="1"/>
  <c r="AC503" i="1"/>
  <c r="AD503" i="1" s="1"/>
  <c r="AC384" i="1"/>
  <c r="AD384" i="1" s="1"/>
  <c r="AC398" i="1"/>
  <c r="AD398" i="1" s="1"/>
  <c r="AC249" i="1"/>
  <c r="AD249" i="1" s="1"/>
  <c r="AC492" i="1"/>
  <c r="AD492" i="1" s="1"/>
  <c r="AC412" i="1"/>
  <c r="AD412" i="1" s="1"/>
  <c r="AC101" i="1"/>
  <c r="AD101" i="1" s="1"/>
  <c r="AC103" i="1"/>
  <c r="AD103" i="1" s="1"/>
  <c r="AC254" i="1"/>
  <c r="AD254" i="1" s="1"/>
  <c r="AC166" i="1"/>
  <c r="AD166" i="1" s="1"/>
  <c r="AC243" i="1"/>
  <c r="AD243" i="1" s="1"/>
  <c r="AC181" i="1"/>
  <c r="AD181" i="1" s="1"/>
  <c r="AC327" i="1"/>
  <c r="AD327" i="1" s="1"/>
  <c r="AC77" i="1"/>
  <c r="AD77" i="1" s="1"/>
  <c r="AC196" i="1"/>
  <c r="AD196" i="1" s="1"/>
  <c r="AC482" i="1"/>
  <c r="AD482" i="1" s="1"/>
  <c r="AC354" i="1"/>
  <c r="AD354" i="1" s="1"/>
  <c r="AC113" i="1"/>
  <c r="AD113" i="1" s="1"/>
  <c r="AC485" i="1"/>
  <c r="AD485" i="1" s="1"/>
  <c r="AC40" i="1"/>
  <c r="AD40" i="1" s="1"/>
  <c r="AC501" i="1"/>
  <c r="AD501" i="1" s="1"/>
  <c r="AC315" i="1"/>
  <c r="AD315" i="1" s="1"/>
  <c r="AC229" i="1"/>
  <c r="AD229" i="1" s="1"/>
  <c r="AC512" i="1"/>
  <c r="AD512" i="1" s="1"/>
  <c r="AC278" i="1"/>
  <c r="AD278" i="1" s="1"/>
  <c r="AC257" i="1"/>
  <c r="AD257" i="1" s="1"/>
  <c r="AC118" i="1"/>
  <c r="AD118" i="1" s="1"/>
  <c r="AC211" i="1"/>
  <c r="AD211" i="1" s="1"/>
  <c r="AC459" i="1"/>
  <c r="AD459" i="1" s="1"/>
  <c r="AC50" i="1"/>
  <c r="AD50" i="1" s="1"/>
  <c r="AC111" i="1"/>
  <c r="AD111" i="1" s="1"/>
  <c r="AC420" i="1"/>
  <c r="AD420" i="1" s="1"/>
  <c r="AC185" i="1"/>
  <c r="AD185" i="1" s="1"/>
  <c r="AC477" i="1"/>
  <c r="AD477" i="1" s="1"/>
  <c r="AC350" i="1"/>
  <c r="AD350" i="1" s="1"/>
  <c r="AC227" i="1"/>
  <c r="AD227" i="1" s="1"/>
  <c r="AC409" i="1"/>
  <c r="AD409" i="1" s="1"/>
  <c r="AC324" i="1"/>
  <c r="AD324" i="1" s="1"/>
  <c r="AC67" i="1"/>
  <c r="AD67" i="1" s="1"/>
  <c r="AC150" i="1"/>
  <c r="AD150" i="1" s="1"/>
  <c r="AC155" i="1"/>
  <c r="AD155" i="1" s="1"/>
  <c r="AC373" i="1"/>
  <c r="AD373" i="1" s="1"/>
  <c r="AC236" i="1"/>
  <c r="AD236" i="1" s="1"/>
  <c r="AC29" i="1"/>
  <c r="AD29" i="1" s="1"/>
  <c r="AC431" i="1"/>
  <c r="AD431" i="1" s="1"/>
  <c r="AC292" i="1"/>
  <c r="AD292" i="1" s="1"/>
  <c r="AC401" i="1"/>
  <c r="AD401" i="1" s="1"/>
  <c r="AC298" i="1"/>
  <c r="AD298" i="1" s="1"/>
  <c r="AC334" i="1"/>
  <c r="AD334" i="1" s="1"/>
  <c r="AC326" i="1"/>
  <c r="AD326" i="1" s="1"/>
  <c r="AC22" i="1"/>
  <c r="AD22" i="1" s="1"/>
  <c r="AC220" i="1"/>
  <c r="AD220" i="1" s="1"/>
  <c r="AC408" i="1"/>
  <c r="AD408" i="1" s="1"/>
  <c r="AC487" i="1"/>
  <c r="AD487" i="1" s="1"/>
  <c r="AC147" i="1"/>
  <c r="AD147" i="1" s="1"/>
  <c r="AC70" i="1"/>
  <c r="AD70" i="1" s="1"/>
  <c r="AC432" i="1"/>
  <c r="AD432" i="1" s="1"/>
  <c r="AC162" i="1"/>
  <c r="AD162" i="1" s="1"/>
  <c r="AC154" i="1"/>
  <c r="AD154" i="1" s="1"/>
  <c r="AC457" i="1"/>
  <c r="AD457" i="1" s="1"/>
  <c r="AC232" i="1"/>
  <c r="AD232" i="1" s="1"/>
  <c r="AC399" i="1"/>
  <c r="AD399" i="1" s="1"/>
  <c r="AC359" i="1"/>
  <c r="AD359" i="1" s="1"/>
  <c r="AC272" i="1"/>
  <c r="AD272" i="1" s="1"/>
  <c r="AC179" i="1"/>
  <c r="AD179" i="1" s="1"/>
  <c r="AC381" i="1"/>
  <c r="AD381" i="1" s="1"/>
  <c r="AC251" i="1"/>
  <c r="AD251" i="1" s="1"/>
  <c r="AC78" i="1"/>
  <c r="AD78" i="1" s="1"/>
  <c r="AC119" i="1"/>
  <c r="AD119" i="1" s="1"/>
  <c r="AC262" i="1"/>
  <c r="AD262" i="1" s="1"/>
  <c r="AC411" i="1"/>
  <c r="AD411" i="1" s="1"/>
  <c r="AC28" i="1"/>
  <c r="AD28" i="1" s="1"/>
  <c r="AC309" i="1"/>
  <c r="AD309" i="1" s="1"/>
  <c r="AC248" i="1"/>
  <c r="AD248" i="1" s="1"/>
  <c r="AC253" i="1"/>
  <c r="AD253" i="1" s="1"/>
  <c r="AC377" i="1"/>
  <c r="AD377" i="1" s="1"/>
  <c r="AC163" i="1"/>
  <c r="AD163" i="1" s="1"/>
  <c r="AC423" i="1"/>
  <c r="AD423" i="1" s="1"/>
  <c r="AC34" i="1"/>
  <c r="AD34" i="1" s="1"/>
  <c r="AC515" i="1"/>
  <c r="AD515" i="1" s="1"/>
  <c r="AC269" i="1"/>
  <c r="AD269" i="1" s="1"/>
  <c r="AC280" i="1"/>
  <c r="AD280" i="1" s="1"/>
  <c r="AC364" i="1"/>
  <c r="AD364" i="1" s="1"/>
  <c r="AC256" i="1"/>
  <c r="AD256" i="1" s="1"/>
  <c r="AC407" i="1"/>
  <c r="AD407" i="1" s="1"/>
  <c r="AC284" i="1"/>
  <c r="AD284" i="1" s="1"/>
  <c r="AC277" i="1"/>
  <c r="AD277" i="1" s="1"/>
  <c r="AC299" i="1"/>
  <c r="AD299" i="1" s="1"/>
  <c r="AC107" i="1"/>
  <c r="AD107" i="1" s="1"/>
  <c r="AC307" i="1"/>
  <c r="AD307" i="1" s="1"/>
  <c r="AC385" i="1"/>
  <c r="AD385" i="1" s="1"/>
  <c r="AC136" i="1"/>
  <c r="AD136" i="1" s="1"/>
  <c r="AC413" i="1"/>
  <c r="AD413" i="1" s="1"/>
  <c r="AC305" i="1"/>
  <c r="AD305" i="1" s="1"/>
  <c r="AC476" i="1"/>
  <c r="AD476" i="1" s="1"/>
  <c r="AC174" i="1"/>
  <c r="AD174" i="1" s="1"/>
  <c r="AC178" i="1"/>
  <c r="AD178" i="1" s="1"/>
  <c r="AC357" i="1"/>
  <c r="AD357" i="1" s="1"/>
  <c r="AC31" i="1"/>
  <c r="AD31" i="1" s="1"/>
  <c r="AC219" i="1"/>
  <c r="AD219" i="1" s="1"/>
  <c r="AC255" i="1"/>
  <c r="AD255" i="1" s="1"/>
  <c r="AC97" i="1"/>
  <c r="AD97" i="1" s="1"/>
  <c r="AC129" i="1"/>
  <c r="AD129" i="1" s="1"/>
  <c r="AC461" i="1"/>
  <c r="AD461" i="1" s="1"/>
  <c r="AC302" i="1"/>
  <c r="AD302" i="1" s="1"/>
  <c r="AC117" i="1"/>
  <c r="AD117" i="1" s="1"/>
  <c r="AC478" i="1"/>
  <c r="AD478" i="1" s="1"/>
  <c r="AC94" i="1"/>
  <c r="AD94" i="1" s="1"/>
  <c r="AC496" i="1"/>
  <c r="AD496" i="1" s="1"/>
  <c r="AC177" i="1"/>
  <c r="AD177" i="1" s="1"/>
  <c r="AC228" i="1"/>
  <c r="AD228" i="1" s="1"/>
  <c r="AC209" i="1"/>
  <c r="AD209" i="1" s="1"/>
  <c r="AC99" i="1"/>
  <c r="AD99" i="1" s="1"/>
  <c r="AC23" i="1"/>
  <c r="AD23" i="1" s="1"/>
  <c r="AC265" i="1"/>
  <c r="AD265" i="1" s="1"/>
  <c r="AC493" i="1"/>
  <c r="AD493" i="1" s="1"/>
  <c r="AC306" i="1"/>
  <c r="AD306" i="1" s="1"/>
  <c r="AC450" i="1"/>
  <c r="AD450" i="1" s="1"/>
  <c r="AC237" i="1"/>
  <c r="AD237" i="1" s="1"/>
  <c r="AC355" i="1"/>
  <c r="AD355" i="1" s="1"/>
  <c r="AC289" i="1"/>
  <c r="AD289" i="1" s="1"/>
  <c r="AC440" i="1"/>
  <c r="AD440" i="1" s="1"/>
  <c r="AC339" i="1"/>
  <c r="AD339" i="1" s="1"/>
  <c r="AC421" i="1"/>
  <c r="AD421" i="1" s="1"/>
  <c r="AC443" i="1"/>
  <c r="AD443" i="1" s="1"/>
  <c r="AC436" i="1"/>
  <c r="AD436" i="1" s="1"/>
  <c r="AC456" i="1"/>
  <c r="AD456" i="1" s="1"/>
  <c r="AC447" i="1"/>
  <c r="AD447" i="1" s="1"/>
  <c r="AC153" i="1"/>
  <c r="AD153" i="1" s="1"/>
  <c r="X531" i="13"/>
  <c r="X28" i="13"/>
  <c r="X445" i="13"/>
  <c r="X301" i="13"/>
  <c r="X79" i="13"/>
  <c r="X340" i="13"/>
  <c r="X107" i="13"/>
  <c r="X158" i="13"/>
  <c r="X617" i="13"/>
  <c r="X245" i="13"/>
  <c r="X287" i="13"/>
  <c r="X579" i="13"/>
  <c r="X26" i="13"/>
  <c r="X553" i="13"/>
  <c r="X251" i="13"/>
  <c r="X440" i="13"/>
  <c r="X257" i="13"/>
  <c r="X548" i="13"/>
  <c r="X186" i="13"/>
  <c r="X261" i="13"/>
  <c r="X165" i="13"/>
  <c r="X284" i="13"/>
  <c r="X225" i="13"/>
  <c r="X178" i="13"/>
  <c r="X453" i="13"/>
  <c r="X53" i="13"/>
  <c r="X416" i="13"/>
  <c r="X286" i="13"/>
  <c r="X346" i="13"/>
  <c r="X345" i="13"/>
  <c r="X442" i="13"/>
  <c r="X550" i="13"/>
  <c r="X72" i="13"/>
  <c r="X406" i="13"/>
  <c r="X499" i="13"/>
  <c r="X484" i="13"/>
  <c r="X157" i="13"/>
  <c r="X192" i="13"/>
  <c r="X500" i="13"/>
  <c r="X208" i="13"/>
  <c r="X537" i="13"/>
  <c r="X542" i="13"/>
  <c r="X479" i="13"/>
  <c r="X150" i="13"/>
  <c r="X482" i="13"/>
  <c r="X303" i="13"/>
  <c r="X250" i="13"/>
  <c r="X339" i="13"/>
  <c r="X441" i="13"/>
  <c r="X180" i="13"/>
  <c r="X174" i="13"/>
  <c r="X291" i="13"/>
  <c r="X194" i="13"/>
  <c r="X513" i="13"/>
  <c r="X521" i="13"/>
  <c r="X66" i="13"/>
  <c r="X239" i="13"/>
  <c r="X156" i="13"/>
  <c r="X114" i="13"/>
  <c r="X516" i="13"/>
  <c r="X398" i="13"/>
  <c r="X122" i="13"/>
  <c r="X481" i="13"/>
  <c r="X410" i="13"/>
  <c r="X333" i="13"/>
  <c r="X493" i="13"/>
  <c r="X22" i="13"/>
  <c r="X307" i="13"/>
  <c r="X95" i="13"/>
  <c r="X515" i="13"/>
  <c r="X593" i="13"/>
  <c r="X344" i="13"/>
  <c r="X498" i="13"/>
  <c r="X200" i="13"/>
  <c r="X505" i="13"/>
  <c r="X75" i="13"/>
  <c r="X530" i="13"/>
  <c r="X487" i="13"/>
  <c r="X204" i="13"/>
  <c r="X60" i="13"/>
  <c r="X145" i="13"/>
  <c r="X554" i="13"/>
  <c r="X326" i="13"/>
  <c r="X112" i="13"/>
  <c r="X557" i="13"/>
  <c r="X451" i="13"/>
  <c r="X247" i="13"/>
  <c r="X357" i="13"/>
  <c r="X613" i="13"/>
  <c r="X275" i="13"/>
  <c r="X78" i="13"/>
  <c r="X376" i="13"/>
  <c r="X370" i="13"/>
  <c r="X314" i="13"/>
  <c r="X304" i="13"/>
  <c r="X171" i="13"/>
  <c r="X422" i="13"/>
  <c r="X229" i="13"/>
  <c r="X349" i="13"/>
  <c r="X227" i="13"/>
  <c r="X170" i="13"/>
  <c r="X271" i="13"/>
  <c r="X454" i="13"/>
  <c r="X30" i="13"/>
  <c r="X233" i="13"/>
  <c r="X39" i="13"/>
  <c r="X69" i="13"/>
  <c r="X341" i="13"/>
  <c r="X534" i="13"/>
  <c r="X448" i="13"/>
  <c r="X401" i="13"/>
  <c r="X480" i="13"/>
  <c r="X166" i="13"/>
  <c r="X37" i="13"/>
  <c r="X237" i="13"/>
  <c r="X230" i="13"/>
  <c r="X392" i="13"/>
  <c r="X175" i="13"/>
  <c r="X34" i="13"/>
  <c r="X159" i="13"/>
  <c r="X594" i="13"/>
  <c r="X564" i="13"/>
  <c r="X601" i="13"/>
  <c r="X278" i="13"/>
  <c r="X586" i="13"/>
  <c r="X476" i="13"/>
  <c r="X337" i="13"/>
  <c r="X254" i="13"/>
  <c r="X591" i="13"/>
  <c r="X503" i="13"/>
  <c r="X138" i="13"/>
  <c r="X552" i="13"/>
  <c r="X153" i="13"/>
  <c r="X206" i="13"/>
  <c r="X231" i="13"/>
  <c r="X185" i="13"/>
  <c r="X59" i="13"/>
  <c r="X608" i="13"/>
  <c r="X214" i="13"/>
  <c r="X67" i="13"/>
  <c r="X575" i="13"/>
  <c r="X388" i="13"/>
  <c r="X408" i="13"/>
  <c r="X212" i="13"/>
  <c r="X281" i="13"/>
  <c r="X104" i="13"/>
  <c r="X123" i="13"/>
  <c r="X489" i="13"/>
  <c r="X386" i="13"/>
  <c r="X478" i="13"/>
  <c r="X384" i="13"/>
  <c r="X596" i="13"/>
  <c r="X87" i="13"/>
  <c r="X495" i="13"/>
  <c r="X127" i="13"/>
  <c r="X428" i="13"/>
  <c r="X154" i="13"/>
  <c r="X297" i="13"/>
  <c r="X449" i="13"/>
  <c r="X267" i="13"/>
  <c r="X583" i="13"/>
  <c r="X412" i="13"/>
  <c r="X62" i="13"/>
  <c r="X103" i="13"/>
  <c r="X578" i="13"/>
  <c r="X317" i="13"/>
  <c r="X260" i="13"/>
  <c r="X598" i="13"/>
  <c r="X221" i="13"/>
  <c r="X609" i="13"/>
  <c r="X567" i="13"/>
  <c r="X49" i="13"/>
  <c r="X354" i="13"/>
  <c r="X420" i="13"/>
  <c r="X362" i="13"/>
  <c r="X266" i="13"/>
  <c r="X380" i="13"/>
  <c r="X146" i="13"/>
  <c r="X110" i="13"/>
  <c r="X51" i="13"/>
  <c r="X117" i="13"/>
  <c r="X569" i="13"/>
  <c r="X443" i="13"/>
  <c r="X41" i="13"/>
  <c r="X496" i="13"/>
  <c r="X147" i="13"/>
  <c r="X58" i="13"/>
  <c r="X540" i="13"/>
  <c r="X289" i="13"/>
  <c r="X395" i="13"/>
  <c r="X308" i="13"/>
  <c r="X160" i="13"/>
  <c r="X520" i="13"/>
  <c r="X279" i="13"/>
  <c r="X143" i="13"/>
  <c r="X262" i="13"/>
  <c r="X519" i="13"/>
  <c r="X264" i="13"/>
  <c r="X130" i="13"/>
  <c r="X348" i="13"/>
  <c r="X188" i="13"/>
  <c r="X405" i="13"/>
  <c r="X528" i="13"/>
  <c r="X167" i="13"/>
  <c r="X179" i="13"/>
  <c r="X218" i="13"/>
  <c r="X277" i="13"/>
  <c r="X241" i="13"/>
  <c r="X612" i="13"/>
  <c r="X324" i="13"/>
  <c r="X413" i="13"/>
  <c r="X311" i="13"/>
  <c r="X151" i="13"/>
  <c r="X45" i="13"/>
  <c r="X419" i="13"/>
  <c r="X347" i="13"/>
  <c r="X535" i="13"/>
  <c r="X381" i="13"/>
  <c r="X455" i="13"/>
  <c r="X417" i="13"/>
  <c r="X35" i="13"/>
  <c r="X377" i="13"/>
  <c r="X367" i="13"/>
  <c r="X434" i="13"/>
  <c r="X52" i="13"/>
  <c r="X506" i="13"/>
  <c r="X105" i="13"/>
  <c r="X120" i="13"/>
  <c r="X77" i="13"/>
  <c r="X268" i="13"/>
  <c r="X121" i="13"/>
  <c r="X54" i="13"/>
  <c r="X355" i="13"/>
  <c r="X100" i="13"/>
  <c r="X332" i="13"/>
  <c r="X306" i="13"/>
  <c r="X533" i="13"/>
  <c r="X450" i="13"/>
  <c r="X144" i="13"/>
  <c r="X485" i="13"/>
  <c r="X273" i="13"/>
  <c r="X189" i="13"/>
  <c r="X164" i="13"/>
  <c r="X184" i="13"/>
  <c r="X599" i="13"/>
  <c r="X328" i="13"/>
  <c r="X293" i="13"/>
  <c r="X457" i="13"/>
  <c r="X101" i="13"/>
  <c r="X359" i="13"/>
  <c r="X32" i="13"/>
  <c r="X415" i="13"/>
  <c r="X464" i="13"/>
  <c r="X573" i="13"/>
  <c r="X90" i="13"/>
  <c r="X353" i="13"/>
  <c r="X343" i="13"/>
  <c r="X373" i="13"/>
  <c r="X502" i="13"/>
  <c r="X461" i="13"/>
  <c r="X556" i="13"/>
  <c r="X477" i="13"/>
  <c r="X460" i="13"/>
  <c r="X25" i="13"/>
  <c r="X509" i="13"/>
  <c r="X619" i="13"/>
  <c r="X338" i="13"/>
  <c r="X203" i="13"/>
  <c r="X409" i="13"/>
  <c r="X446" i="13"/>
  <c r="X148" i="13"/>
  <c r="X437" i="13"/>
  <c r="X470" i="13"/>
  <c r="X97" i="13"/>
  <c r="X352" i="13"/>
  <c r="X181" i="13"/>
  <c r="X435" i="13"/>
  <c r="X86" i="13"/>
  <c r="X55" i="13"/>
  <c r="X38" i="13"/>
  <c r="X274" i="13"/>
  <c r="X57" i="13"/>
  <c r="X187" i="13"/>
  <c r="X93" i="13"/>
  <c r="X588" i="13"/>
  <c r="X173" i="13"/>
  <c r="X459" i="13"/>
  <c r="X190" i="13"/>
  <c r="X605" i="13"/>
  <c r="X224" i="13"/>
  <c r="X282" i="13"/>
  <c r="X126" i="13"/>
  <c r="X210" i="13"/>
  <c r="X418" i="13"/>
  <c r="X118" i="13"/>
  <c r="X163" i="13"/>
  <c r="X456" i="13"/>
  <c r="X532" i="13"/>
  <c r="X88" i="13"/>
  <c r="X31" i="13"/>
  <c r="X421" i="13"/>
  <c r="X602" i="13"/>
  <c r="X558" i="13"/>
  <c r="X133" i="13"/>
  <c r="X302" i="13"/>
  <c r="X191" i="13"/>
  <c r="X290" i="13"/>
  <c r="X98" i="13"/>
  <c r="X195" i="13"/>
  <c r="X99" i="13"/>
  <c r="X253" i="13"/>
  <c r="X399" i="13"/>
  <c r="X139" i="13"/>
  <c r="X604" i="13"/>
  <c r="X585" i="13"/>
  <c r="X458" i="13"/>
  <c r="X382" i="13"/>
  <c r="X269" i="13"/>
  <c r="X603" i="13"/>
  <c r="X549" i="13"/>
  <c r="X407" i="13"/>
  <c r="X587" i="13"/>
  <c r="X394" i="13"/>
  <c r="X131" i="13"/>
  <c r="X319" i="13"/>
  <c r="X390" i="13"/>
  <c r="X559" i="13"/>
  <c r="X474" i="13"/>
  <c r="X21" i="13"/>
  <c r="X106" i="13"/>
  <c r="X220" i="13"/>
  <c r="X429" i="13"/>
  <c r="X327" i="13"/>
  <c r="X325" i="13"/>
  <c r="X473" i="13"/>
  <c r="X404" i="13"/>
  <c r="X296" i="13"/>
  <c r="X323" i="13"/>
  <c r="X80" i="13"/>
  <c r="X259" i="13"/>
  <c r="X292" i="13"/>
  <c r="X172" i="13"/>
  <c r="X614" i="13"/>
  <c r="X351" i="13"/>
  <c r="X360" i="13"/>
  <c r="X431" i="13"/>
  <c r="X472" i="13"/>
  <c r="X222" i="13"/>
  <c r="X543" i="13"/>
  <c r="X597" i="13"/>
  <c r="X50" i="13"/>
  <c r="X128" i="13"/>
  <c r="X48" i="13"/>
  <c r="X20" i="13"/>
  <c r="X102" i="13"/>
  <c r="X508" i="13"/>
  <c r="X361" i="13"/>
  <c r="X414" i="13"/>
  <c r="X400" i="13"/>
  <c r="X491" i="13"/>
  <c r="X391" i="13"/>
  <c r="X109" i="13"/>
  <c r="X471" i="13"/>
  <c r="X312" i="13"/>
  <c r="X512" i="13"/>
  <c r="X265" i="13"/>
  <c r="X383" i="13"/>
  <c r="X82" i="13"/>
  <c r="X511" i="13"/>
  <c r="X309" i="13"/>
  <c r="X140" i="13"/>
  <c r="X497" i="13"/>
  <c r="X322" i="13"/>
  <c r="X396" i="13"/>
  <c r="X584" i="13"/>
  <c r="X488" i="13"/>
  <c r="X47" i="13"/>
  <c r="X155" i="13"/>
  <c r="X295" i="13"/>
  <c r="X427" i="13"/>
  <c r="X358" i="13"/>
  <c r="X272" i="13"/>
  <c r="X270" i="13"/>
  <c r="X590" i="13"/>
  <c r="X240" i="13"/>
  <c r="X572" i="13"/>
  <c r="X111" i="13"/>
  <c r="X577" i="13"/>
  <c r="X142" i="13"/>
  <c r="X129" i="13"/>
  <c r="X374" i="13"/>
  <c r="X217" i="13"/>
  <c r="X522" i="13"/>
  <c r="X209" i="13"/>
  <c r="X285" i="13"/>
  <c r="X183" i="13"/>
  <c r="X263" i="13"/>
  <c r="X581" i="13"/>
  <c r="X580" i="13"/>
  <c r="X589" i="13"/>
  <c r="X430" i="13"/>
  <c r="X23" i="13"/>
  <c r="X197" i="13"/>
  <c r="X539" i="13"/>
  <c r="X514" i="13"/>
  <c r="X393" i="13"/>
  <c r="X83" i="13"/>
  <c r="X313" i="13"/>
  <c r="X201" i="13"/>
  <c r="X356" i="13"/>
  <c r="X607" i="13"/>
  <c r="X215" i="13"/>
  <c r="X216" i="13"/>
  <c r="X168" i="13"/>
  <c r="X525" i="13"/>
  <c r="X606" i="13"/>
  <c r="X379" i="13"/>
  <c r="X385" i="13"/>
  <c r="X371" i="13"/>
  <c r="X136" i="13"/>
  <c r="X600" i="13"/>
  <c r="X63" i="13"/>
  <c r="X276" i="13"/>
  <c r="X226" i="13"/>
  <c r="X574" i="13"/>
  <c r="X544" i="13"/>
  <c r="X372" i="13"/>
  <c r="X258" i="13"/>
  <c r="X320" i="13"/>
  <c r="X541" i="13"/>
  <c r="X397" i="13"/>
  <c r="X368" i="13"/>
  <c r="X592" i="13"/>
  <c r="X366" i="13"/>
  <c r="X527" i="13"/>
  <c r="X299" i="13"/>
  <c r="X124" i="13"/>
  <c r="X246" i="13"/>
  <c r="X510" i="13"/>
  <c r="X433" i="13"/>
  <c r="X300" i="13"/>
  <c r="X149" i="13"/>
  <c r="X466" i="13"/>
  <c r="X42" i="13"/>
  <c r="X235" i="13"/>
  <c r="X389" i="13"/>
  <c r="X248" i="13"/>
  <c r="X152" i="13"/>
  <c r="X176" i="13"/>
  <c r="X432" i="13"/>
  <c r="X570" i="13"/>
  <c r="X228" i="13"/>
  <c r="X321" i="13"/>
  <c r="X89" i="13"/>
  <c r="X536" i="13"/>
  <c r="X517" i="13"/>
  <c r="X365" i="13"/>
  <c r="X547" i="13"/>
  <c r="X116" i="13"/>
  <c r="X196" i="13"/>
  <c r="X283" i="13"/>
  <c r="X452" i="13"/>
  <c r="X177" i="13"/>
  <c r="X529" i="13"/>
  <c r="X364" i="13"/>
  <c r="X369" i="13"/>
  <c r="X56" i="13"/>
  <c r="X436" i="13"/>
  <c r="X447" i="13"/>
  <c r="X562" i="13"/>
  <c r="X96" i="13"/>
  <c r="X524" i="13"/>
  <c r="X213" i="13"/>
  <c r="X618" i="13"/>
  <c r="X134" i="13"/>
  <c r="X169" i="13"/>
  <c r="X403" i="13"/>
  <c r="X234" i="13"/>
  <c r="X444" i="13"/>
  <c r="X483" i="13"/>
  <c r="X84" i="13"/>
  <c r="X29" i="13"/>
  <c r="X64" i="13"/>
  <c r="X616" i="13"/>
  <c r="X423" i="13"/>
  <c r="X486" i="13"/>
  <c r="X65" i="13"/>
  <c r="X242" i="13"/>
  <c r="X207" i="13"/>
  <c r="X438" i="13"/>
  <c r="X551" i="13"/>
  <c r="X555" i="13"/>
  <c r="X565" i="13"/>
  <c r="X119" i="13"/>
  <c r="X27" i="13"/>
  <c r="X501" i="13"/>
  <c r="X24" i="13"/>
  <c r="X61" i="13"/>
  <c r="X252" i="13"/>
  <c r="X615" i="13"/>
  <c r="X182" i="13"/>
  <c r="X238" i="13"/>
  <c r="X611" i="13"/>
  <c r="X310" i="13"/>
  <c r="X141" i="13"/>
  <c r="X571" i="13"/>
  <c r="X68" i="13"/>
  <c r="X43" i="13"/>
  <c r="X610" i="13"/>
  <c r="X315" i="13"/>
  <c r="X545" i="13"/>
  <c r="X330" i="13"/>
  <c r="X350" i="13"/>
  <c r="X424" i="13"/>
  <c r="X40" i="13"/>
  <c r="X76" i="13"/>
  <c r="X205" i="13"/>
  <c r="X546" i="13"/>
  <c r="X378" i="13"/>
  <c r="X162" i="13"/>
  <c r="X33" i="13"/>
  <c r="X108" i="13"/>
  <c r="X526" i="13"/>
  <c r="X336" i="13"/>
  <c r="X298" i="13"/>
  <c r="X70" i="13"/>
  <c r="X582" i="13"/>
  <c r="X211" i="13"/>
  <c r="X504" i="13"/>
  <c r="X135" i="13"/>
  <c r="X36" i="13"/>
  <c r="X202" i="13"/>
  <c r="X402" i="13"/>
  <c r="X494" i="13"/>
  <c r="X507" i="13"/>
  <c r="X463" i="13"/>
  <c r="X363" i="13"/>
  <c r="X94" i="13"/>
  <c r="X193" i="13"/>
  <c r="X46" i="13"/>
  <c r="X198" i="13"/>
  <c r="X426" i="13"/>
  <c r="X523" i="13"/>
  <c r="X161" i="13"/>
  <c r="X232" i="13"/>
  <c r="X81" i="13"/>
  <c r="X563" i="13"/>
  <c r="X411" i="13"/>
  <c r="X280" i="13"/>
  <c r="X538" i="13"/>
  <c r="X249" i="13"/>
  <c r="X568" i="13"/>
  <c r="X132" i="13"/>
  <c r="X288" i="13"/>
  <c r="X331" i="13"/>
  <c r="X329" i="13"/>
  <c r="X375" i="13"/>
  <c r="X243" i="13"/>
  <c r="X425" i="13"/>
  <c r="X560" i="13"/>
  <c r="X92" i="13"/>
  <c r="X71" i="13"/>
  <c r="X125" i="13"/>
  <c r="X576" i="13"/>
  <c r="X462" i="13"/>
  <c r="X316" i="13"/>
  <c r="X256" i="13"/>
  <c r="X468" i="13"/>
  <c r="X223" i="13"/>
  <c r="X73" i="13"/>
  <c r="X91" i="13"/>
  <c r="X475" i="13"/>
  <c r="X305" i="13"/>
  <c r="X518" i="13"/>
  <c r="X318" i="13"/>
  <c r="X74" i="13"/>
  <c r="X465" i="13"/>
  <c r="X115" i="13"/>
  <c r="X199" i="13"/>
  <c r="X439" i="13"/>
  <c r="X566" i="13"/>
  <c r="X342" i="13"/>
  <c r="X255" i="13"/>
  <c r="X469" i="13"/>
  <c r="X334" i="13"/>
  <c r="X236" i="13"/>
  <c r="X335" i="13"/>
  <c r="X467" i="13"/>
  <c r="X595" i="13"/>
  <c r="X490" i="13"/>
  <c r="X113" i="13"/>
  <c r="X244" i="13"/>
  <c r="X492" i="13"/>
  <c r="X561" i="13"/>
  <c r="X294" i="13"/>
  <c r="X219" i="13"/>
  <c r="X85" i="13"/>
  <c r="X137" i="13"/>
  <c r="AC262" i="13"/>
  <c r="AD262" i="13" s="1"/>
  <c r="AC567" i="13"/>
  <c r="AD567" i="13" s="1"/>
  <c r="AC596" i="13"/>
  <c r="AD596" i="13" s="1"/>
  <c r="AC347" i="13"/>
  <c r="AD347" i="13" s="1"/>
  <c r="AC490" i="13"/>
  <c r="AD490" i="13" s="1"/>
  <c r="AC51" i="13"/>
  <c r="AD51" i="13" s="1"/>
  <c r="AC392" i="13"/>
  <c r="AD392" i="13" s="1"/>
  <c r="AC332" i="13"/>
  <c r="AD332" i="13" s="1"/>
  <c r="AC480" i="13"/>
  <c r="AD480" i="13" s="1"/>
  <c r="AC336" i="13"/>
  <c r="AD336" i="13" s="1"/>
  <c r="AC116" i="13"/>
  <c r="AD116" i="13" s="1"/>
  <c r="AC236" i="13"/>
  <c r="AD236" i="13" s="1"/>
  <c r="AC534" i="13"/>
  <c r="AD534" i="13" s="1"/>
  <c r="AC428" i="13"/>
  <c r="AD428" i="13" s="1"/>
  <c r="AC427" i="13"/>
  <c r="AD427" i="13" s="1"/>
  <c r="AC325" i="13"/>
  <c r="AD325" i="13" s="1"/>
  <c r="AC431" i="13"/>
  <c r="AD431" i="13" s="1"/>
  <c r="AC577" i="13"/>
  <c r="AD577" i="13" s="1"/>
  <c r="AC414" i="13"/>
  <c r="AD414" i="13" s="1"/>
  <c r="AC192" i="13"/>
  <c r="AD192" i="13" s="1"/>
  <c r="AC123" i="13"/>
  <c r="AD123" i="13" s="1"/>
  <c r="AC306" i="13"/>
  <c r="AD306" i="13" s="1"/>
  <c r="AC512" i="13"/>
  <c r="AD512" i="13" s="1"/>
  <c r="AC430" i="13"/>
  <c r="AD430" i="13" s="1"/>
  <c r="AC107" i="13"/>
  <c r="AD107" i="13" s="1"/>
  <c r="AC292" i="13"/>
  <c r="AD292" i="13" s="1"/>
  <c r="AC72" i="13"/>
  <c r="AD72" i="13" s="1"/>
  <c r="AC612" i="13"/>
  <c r="AD612" i="13" s="1"/>
  <c r="AC475" i="13"/>
  <c r="AD475" i="13" s="1"/>
  <c r="AC118" i="13"/>
  <c r="AD118" i="13" s="1"/>
  <c r="AC473" i="13"/>
  <c r="AD473" i="13" s="1"/>
  <c r="AC474" i="13"/>
  <c r="AD474" i="13" s="1"/>
  <c r="AC69" i="13"/>
  <c r="AD69" i="13" s="1"/>
  <c r="AC357" i="13"/>
  <c r="AD357" i="13" s="1"/>
  <c r="AC366" i="13"/>
  <c r="AD366" i="13" s="1"/>
  <c r="AC485" i="13"/>
  <c r="AD485" i="13" s="1"/>
  <c r="AC486" i="13"/>
  <c r="AD486" i="13" s="1"/>
  <c r="AC127" i="13"/>
  <c r="AD127" i="13" s="1"/>
  <c r="AC348" i="13"/>
  <c r="AD348" i="13" s="1"/>
  <c r="AC309" i="13"/>
  <c r="AD309" i="13" s="1"/>
  <c r="AC617" i="13"/>
  <c r="AD617" i="13" s="1"/>
  <c r="AC205" i="13"/>
  <c r="AD205" i="13" s="1"/>
  <c r="AC36" i="13"/>
  <c r="AD36" i="13" s="1"/>
  <c r="AC396" i="13"/>
  <c r="AD396" i="13" s="1"/>
  <c r="AC609" i="13"/>
  <c r="AD609" i="13" s="1"/>
  <c r="AC26" i="13"/>
  <c r="AD26" i="13" s="1"/>
  <c r="AC416" i="13"/>
  <c r="AD416" i="13" s="1"/>
  <c r="AC277" i="13"/>
  <c r="AD277" i="13" s="1"/>
  <c r="AC85" i="13"/>
  <c r="AD85" i="13" s="1"/>
  <c r="AC363" i="13"/>
  <c r="AD363" i="13" s="1"/>
  <c r="AC183" i="13"/>
  <c r="AD183" i="13" s="1"/>
  <c r="AC174" i="13"/>
  <c r="AD174" i="13" s="1"/>
  <c r="AC120" i="13"/>
  <c r="AD120" i="13" s="1"/>
  <c r="AC55" i="13"/>
  <c r="AD55" i="13" s="1"/>
  <c r="AC204" i="13"/>
  <c r="AD204" i="13" s="1"/>
  <c r="AC552" i="13"/>
  <c r="AD552" i="13" s="1"/>
  <c r="AC400" i="13"/>
  <c r="AD400" i="13" s="1"/>
  <c r="AC545" i="13"/>
  <c r="AD545" i="13" s="1"/>
  <c r="AC472" i="13"/>
  <c r="AD472" i="13" s="1"/>
  <c r="AC185" i="13"/>
  <c r="AD185" i="13" s="1"/>
  <c r="AC356" i="13"/>
  <c r="AD356" i="13" s="1"/>
  <c r="AC232" i="13"/>
  <c r="AD232" i="13" s="1"/>
  <c r="AC23" i="13"/>
  <c r="AD23" i="13" s="1"/>
  <c r="AC382" i="13"/>
  <c r="AD382" i="13" s="1"/>
  <c r="AC203" i="13"/>
  <c r="AD203" i="13" s="1"/>
  <c r="AC579" i="13"/>
  <c r="AD579" i="13" s="1"/>
  <c r="AC57" i="13"/>
  <c r="AD57" i="13" s="1"/>
  <c r="AC94" i="13"/>
  <c r="AD94" i="13" s="1"/>
  <c r="AC566" i="13"/>
  <c r="AD566" i="13" s="1"/>
  <c r="AC160" i="13"/>
  <c r="AD160" i="13" s="1"/>
  <c r="AC167" i="13"/>
  <c r="AD167" i="13" s="1"/>
  <c r="AC557" i="13"/>
  <c r="AD557" i="13" s="1"/>
  <c r="AC381" i="13"/>
  <c r="AD381" i="13" s="1"/>
  <c r="AC70" i="13"/>
  <c r="AD70" i="13" s="1"/>
  <c r="AC492" i="13"/>
  <c r="AD492" i="13" s="1"/>
  <c r="AC536" i="13"/>
  <c r="AD536" i="13" s="1"/>
  <c r="AC274" i="13"/>
  <c r="AD274" i="13" s="1"/>
  <c r="AC369" i="13"/>
  <c r="AD369" i="13" s="1"/>
  <c r="AC308" i="13"/>
  <c r="AD308" i="13" s="1"/>
  <c r="AC184" i="13"/>
  <c r="AD184" i="13" s="1"/>
  <c r="AC424" i="13"/>
  <c r="AD424" i="13" s="1"/>
  <c r="AC258" i="13"/>
  <c r="AD258" i="13" s="1"/>
  <c r="AC293" i="13"/>
  <c r="AD293" i="13" s="1"/>
  <c r="AC197" i="13"/>
  <c r="AD197" i="13" s="1"/>
  <c r="AC538" i="13"/>
  <c r="AD538" i="13" s="1"/>
  <c r="AC284" i="13"/>
  <c r="AD284" i="13" s="1"/>
  <c r="AC27" i="13"/>
  <c r="AD27" i="13" s="1"/>
  <c r="AC111" i="13"/>
  <c r="AD111" i="13" s="1"/>
  <c r="AC181" i="13"/>
  <c r="AD181" i="13" s="1"/>
  <c r="AC216" i="13"/>
  <c r="AD216" i="13" s="1"/>
  <c r="AC453" i="13"/>
  <c r="AD453" i="13" s="1"/>
  <c r="AC568" i="13"/>
  <c r="AD568" i="13" s="1"/>
  <c r="AC129" i="13"/>
  <c r="AD129" i="13" s="1"/>
  <c r="AC334" i="13"/>
  <c r="AD334" i="13" s="1"/>
  <c r="AC154" i="13"/>
  <c r="AD154" i="13" s="1"/>
  <c r="AC114" i="13"/>
  <c r="AD114" i="13" s="1"/>
  <c r="AC108" i="13"/>
  <c r="AD108" i="13" s="1"/>
  <c r="AC171" i="13"/>
  <c r="AD171" i="13" s="1"/>
  <c r="AC360" i="13"/>
  <c r="AD360" i="13" s="1"/>
  <c r="AC478" i="13"/>
  <c r="AD478" i="13" s="1"/>
  <c r="AC231" i="13"/>
  <c r="AD231" i="13" s="1"/>
  <c r="AC615" i="13"/>
  <c r="AD615" i="13" s="1"/>
  <c r="AC126" i="13"/>
  <c r="AD126" i="13" s="1"/>
  <c r="AC235" i="13"/>
  <c r="AD235" i="13" s="1"/>
  <c r="AC96" i="13"/>
  <c r="AD96" i="13" s="1"/>
  <c r="AC84" i="13"/>
  <c r="AD84" i="13" s="1"/>
  <c r="AC465" i="13"/>
  <c r="AD465" i="13" s="1"/>
  <c r="AC159" i="13"/>
  <c r="AD159" i="13" s="1"/>
  <c r="AC179" i="13"/>
  <c r="AD179" i="13" s="1"/>
  <c r="AC442" i="13"/>
  <c r="AD442" i="13" s="1"/>
  <c r="AC217" i="13"/>
  <c r="AD217" i="13" s="1"/>
  <c r="AC377" i="13"/>
  <c r="AD377" i="13" s="1"/>
  <c r="AC463" i="13"/>
  <c r="AD463" i="13" s="1"/>
  <c r="AC550" i="13"/>
  <c r="AD550" i="13" s="1"/>
  <c r="AC220" i="13"/>
  <c r="AD220" i="13" s="1"/>
  <c r="AC608" i="13"/>
  <c r="AD608" i="13" s="1"/>
  <c r="AC365" i="13"/>
  <c r="AD365" i="13" s="1"/>
  <c r="AC215" i="13"/>
  <c r="AD215" i="13" s="1"/>
  <c r="AC265" i="13"/>
  <c r="AD265" i="13" s="1"/>
  <c r="AC219" i="13"/>
  <c r="AD219" i="13" s="1"/>
  <c r="AC148" i="13"/>
  <c r="AD148" i="13" s="1"/>
  <c r="AC223" i="13"/>
  <c r="AD223" i="13" s="1"/>
  <c r="AC33" i="13"/>
  <c r="AD33" i="13" s="1"/>
  <c r="AC600" i="13"/>
  <c r="AD600" i="13" s="1"/>
  <c r="AC493" i="13"/>
  <c r="AD493" i="13" s="1"/>
  <c r="AC439" i="13"/>
  <c r="AD439" i="13" s="1"/>
  <c r="AC456" i="13"/>
  <c r="AD456" i="13" s="1"/>
  <c r="AC66" i="13"/>
  <c r="AD66" i="13" s="1"/>
  <c r="AC515" i="13"/>
  <c r="AD515" i="13" s="1"/>
  <c r="AC110" i="13"/>
  <c r="AD110" i="13" s="1"/>
  <c r="AC541" i="13"/>
  <c r="AD541" i="13" s="1"/>
  <c r="AC135" i="13"/>
  <c r="AD135" i="13" s="1"/>
  <c r="AC247" i="13"/>
  <c r="AD247" i="13" s="1"/>
  <c r="AC483" i="13"/>
  <c r="AD483" i="13" s="1"/>
  <c r="AC303" i="13"/>
  <c r="AD303" i="13" s="1"/>
  <c r="AC25" i="13"/>
  <c r="AD25" i="13" s="1"/>
  <c r="AC561" i="13"/>
  <c r="AD561" i="13" s="1"/>
  <c r="AC163" i="13"/>
  <c r="AD163" i="13" s="1"/>
  <c r="AC345" i="13"/>
  <c r="AD345" i="13" s="1"/>
  <c r="AC157" i="13"/>
  <c r="AD157" i="13" s="1"/>
  <c r="AC80" i="13"/>
  <c r="AD80" i="13" s="1"/>
  <c r="AC352" i="13"/>
  <c r="AD352" i="13" s="1"/>
  <c r="AC571" i="13"/>
  <c r="AD571" i="13" s="1"/>
  <c r="AC458" i="13"/>
  <c r="AD458" i="13" s="1"/>
  <c r="AC191" i="13"/>
  <c r="AD191" i="13" s="1"/>
  <c r="AC246" i="13"/>
  <c r="AD246" i="13" s="1"/>
  <c r="AC447" i="13"/>
  <c r="AD447" i="13" s="1"/>
  <c r="AC327" i="13"/>
  <c r="AD327" i="13" s="1"/>
  <c r="AC142" i="13"/>
  <c r="AD142" i="13" s="1"/>
  <c r="AC342" i="13"/>
  <c r="AD342" i="13" s="1"/>
  <c r="AC222" i="13"/>
  <c r="AD222" i="13" s="1"/>
  <c r="AC601" i="13"/>
  <c r="AD601" i="13" s="1"/>
  <c r="AC30" i="13"/>
  <c r="AD30" i="13" s="1"/>
  <c r="AC618" i="13"/>
  <c r="AD618" i="13" s="1"/>
  <c r="AC604" i="13"/>
  <c r="AD604" i="13" s="1"/>
  <c r="AC122" i="13"/>
  <c r="AD122" i="13" s="1"/>
  <c r="AC316" i="13"/>
  <c r="AD316" i="13" s="1"/>
  <c r="AC208" i="13"/>
  <c r="AD208" i="13" s="1"/>
  <c r="AC31" i="13"/>
  <c r="AD31" i="13" s="1"/>
  <c r="AC410" i="13"/>
  <c r="AD410" i="13" s="1"/>
  <c r="AC166" i="13"/>
  <c r="AD166" i="13" s="1"/>
  <c r="AC40" i="13"/>
  <c r="AD40" i="13" s="1"/>
  <c r="AC134" i="13"/>
  <c r="AD134" i="13" s="1"/>
  <c r="AC86" i="13"/>
  <c r="AD86" i="13" s="1"/>
  <c r="AC340" i="13"/>
  <c r="AD340" i="13" s="1"/>
  <c r="AC379" i="13"/>
  <c r="AD379" i="13" s="1"/>
  <c r="AC130" i="13"/>
  <c r="AD130" i="13" s="1"/>
  <c r="AC313" i="13"/>
  <c r="AD313" i="13" s="1"/>
  <c r="AC491" i="13"/>
  <c r="AD491" i="13" s="1"/>
  <c r="AC238" i="13"/>
  <c r="AD238" i="13" s="1"/>
  <c r="AC245" i="13"/>
  <c r="AD245" i="13" s="1"/>
  <c r="AC175" i="13"/>
  <c r="AD175" i="13" s="1"/>
  <c r="AC260" i="13"/>
  <c r="AD260" i="13" s="1"/>
  <c r="AC255" i="13"/>
  <c r="AD255" i="13" s="1"/>
  <c r="AC315" i="13"/>
  <c r="AD315" i="13" s="1"/>
  <c r="AC207" i="13"/>
  <c r="AD207" i="13" s="1"/>
  <c r="AC362" i="13"/>
  <c r="AD362" i="13" s="1"/>
  <c r="AC285" i="13"/>
  <c r="AD285" i="13" s="1"/>
  <c r="AC589" i="13"/>
  <c r="AD589" i="13" s="1"/>
  <c r="AC537" i="13"/>
  <c r="AD537" i="13" s="1"/>
  <c r="AC368" i="13"/>
  <c r="AD368" i="13" s="1"/>
  <c r="AC341" i="13"/>
  <c r="AD341" i="13" s="1"/>
  <c r="AC194" i="13"/>
  <c r="AD194" i="13" s="1"/>
  <c r="AC580" i="13"/>
  <c r="AD580" i="13" s="1"/>
  <c r="AC514" i="13"/>
  <c r="AD514" i="13" s="1"/>
  <c r="AC338" i="13"/>
  <c r="AD338" i="13" s="1"/>
  <c r="AC555" i="13"/>
  <c r="AD555" i="13" s="1"/>
  <c r="AC52" i="13"/>
  <c r="AD52" i="13" s="1"/>
  <c r="AC273" i="13"/>
  <c r="AD273" i="13" s="1"/>
  <c r="AC470" i="13"/>
  <c r="AD470" i="13" s="1"/>
  <c r="AC328" i="13"/>
  <c r="AD328" i="13" s="1"/>
  <c r="AC329" i="13"/>
  <c r="AD329" i="13" s="1"/>
  <c r="AC539" i="13"/>
  <c r="AD539" i="13" s="1"/>
  <c r="AC79" i="13"/>
  <c r="AD79" i="13" s="1"/>
  <c r="AC229" i="13"/>
  <c r="AD229" i="13" s="1"/>
  <c r="AC560" i="13"/>
  <c r="AD560" i="13" s="1"/>
  <c r="AC230" i="13"/>
  <c r="AD230" i="13" s="1"/>
  <c r="AC437" i="13"/>
  <c r="AD437" i="13" s="1"/>
  <c r="AC383" i="13"/>
  <c r="AD383" i="13" s="1"/>
  <c r="AC259" i="13"/>
  <c r="AD259" i="13" s="1"/>
  <c r="AC106" i="13"/>
  <c r="AD106" i="13" s="1"/>
  <c r="AC464" i="13"/>
  <c r="AD464" i="13" s="1"/>
  <c r="AC227" i="13"/>
  <c r="AD227" i="13" s="1"/>
  <c r="AC253" i="13"/>
  <c r="AD253" i="13" s="1"/>
  <c r="AC211" i="13"/>
  <c r="AD211" i="13" s="1"/>
  <c r="AC562" i="13"/>
  <c r="AD562" i="13" s="1"/>
  <c r="AC298" i="13"/>
  <c r="AD298" i="13" s="1"/>
  <c r="AC257" i="13"/>
  <c r="AD257" i="13" s="1"/>
  <c r="AC407" i="13"/>
  <c r="AD407" i="13" s="1"/>
  <c r="AC214" i="13"/>
  <c r="AD214" i="13" s="1"/>
  <c r="AC24" i="13"/>
  <c r="AD24" i="13" s="1"/>
  <c r="AC374" i="13"/>
  <c r="AD374" i="13" s="1"/>
  <c r="AC330" i="13"/>
  <c r="AD330" i="13" s="1"/>
  <c r="AC311" i="13"/>
  <c r="AD311" i="13" s="1"/>
  <c r="AC41" i="13"/>
  <c r="AD41" i="13" s="1"/>
  <c r="AC528" i="13"/>
  <c r="AD528" i="13" s="1"/>
  <c r="AC58" i="13"/>
  <c r="AD58" i="13" s="1"/>
  <c r="AC518" i="13"/>
  <c r="AD518" i="13" s="1"/>
  <c r="AC209" i="13"/>
  <c r="AD209" i="13" s="1"/>
  <c r="AC264" i="13"/>
  <c r="AD264" i="13" s="1"/>
  <c r="AC161" i="13"/>
  <c r="AD161" i="13" s="1"/>
  <c r="AC587" i="13"/>
  <c r="AD587" i="13" s="1"/>
  <c r="AC394" i="13"/>
  <c r="AD394" i="13" s="1"/>
  <c r="AC300" i="13"/>
  <c r="AD300" i="13" s="1"/>
  <c r="AC143" i="13"/>
  <c r="AD143" i="13" s="1"/>
  <c r="AC398" i="13"/>
  <c r="AD398" i="13" s="1"/>
  <c r="AC367" i="13"/>
  <c r="AD367" i="13" s="1"/>
  <c r="AC419" i="13"/>
  <c r="AD419" i="13" s="1"/>
  <c r="AC513" i="13"/>
  <c r="AD513" i="13" s="1"/>
  <c r="AC520" i="13"/>
  <c r="AD520" i="13" s="1"/>
  <c r="AC459" i="13"/>
  <c r="AD459" i="13" s="1"/>
  <c r="AC67" i="13"/>
  <c r="AD67" i="13" s="1"/>
  <c r="AC415" i="13"/>
  <c r="AD415" i="13" s="1"/>
  <c r="AC527" i="13"/>
  <c r="AD527" i="13" s="1"/>
  <c r="AC74" i="13"/>
  <c r="AD74" i="13" s="1"/>
  <c r="AC321" i="13"/>
  <c r="AD321" i="13" s="1"/>
  <c r="AC275" i="13"/>
  <c r="AD275" i="13" s="1"/>
  <c r="AC574" i="13"/>
  <c r="AD574" i="13" s="1"/>
  <c r="AC389" i="13"/>
  <c r="AD389" i="13" s="1"/>
  <c r="AC182" i="13"/>
  <c r="AD182" i="13" s="1"/>
  <c r="AC212" i="13"/>
  <c r="AD212" i="13" s="1"/>
  <c r="AC193" i="13"/>
  <c r="AD193" i="13" s="1"/>
  <c r="AC401" i="13"/>
  <c r="AD401" i="13" s="1"/>
  <c r="AC53" i="13"/>
  <c r="AD53" i="13" s="1"/>
  <c r="AC509" i="13"/>
  <c r="AD509" i="13" s="1"/>
  <c r="AC372" i="13"/>
  <c r="AD372" i="13" s="1"/>
  <c r="AC63" i="13"/>
  <c r="AD63" i="13" s="1"/>
  <c r="AC322" i="13"/>
  <c r="AD322" i="13" s="1"/>
  <c r="AC546" i="13"/>
  <c r="AD546" i="13" s="1"/>
  <c r="AC268" i="13"/>
  <c r="AD268" i="13" s="1"/>
  <c r="AC241" i="13"/>
  <c r="AD241" i="13" s="1"/>
  <c r="AC510" i="13"/>
  <c r="AD510" i="13" s="1"/>
  <c r="AC49" i="13"/>
  <c r="AD49" i="13" s="1"/>
  <c r="AC100" i="13"/>
  <c r="AD100" i="13" s="1"/>
  <c r="AC282" i="13"/>
  <c r="AD282" i="13" s="1"/>
  <c r="AC288" i="13"/>
  <c r="AD288" i="13" s="1"/>
  <c r="AC250" i="13"/>
  <c r="AD250" i="13" s="1"/>
  <c r="AC532" i="13"/>
  <c r="AD532" i="13" s="1"/>
  <c r="AC335" i="13"/>
  <c r="AD335" i="13" s="1"/>
  <c r="AC138" i="13"/>
  <c r="AD138" i="13" s="1"/>
  <c r="AC37" i="13"/>
  <c r="AD37" i="13" s="1"/>
  <c r="AC573" i="13"/>
  <c r="AD573" i="13" s="1"/>
  <c r="AC451" i="13"/>
  <c r="AD451" i="13" s="1"/>
  <c r="AC200" i="13"/>
  <c r="AD200" i="13" s="1"/>
  <c r="AC533" i="13"/>
  <c r="AD533" i="13" s="1"/>
  <c r="AC136" i="13"/>
  <c r="AD136" i="13" s="1"/>
  <c r="AC237" i="13"/>
  <c r="AD237" i="13" s="1"/>
  <c r="AC594" i="13"/>
  <c r="AD594" i="13" s="1"/>
  <c r="AC251" i="13"/>
  <c r="AD251" i="13" s="1"/>
  <c r="AC578" i="13"/>
  <c r="AD578" i="13" s="1"/>
  <c r="AC314" i="13"/>
  <c r="AD314" i="13" s="1"/>
  <c r="AC331" i="13"/>
  <c r="AD331" i="13" s="1"/>
  <c r="AC444" i="13"/>
  <c r="AD444" i="13" s="1"/>
  <c r="AC121" i="13"/>
  <c r="AD121" i="13" s="1"/>
  <c r="AC412" i="13"/>
  <c r="AD412" i="13" s="1"/>
  <c r="AC395" i="13"/>
  <c r="AD395" i="13" s="1"/>
  <c r="AC504" i="13"/>
  <c r="AD504" i="13" s="1"/>
  <c r="AC543" i="13"/>
  <c r="AD543" i="13" s="1"/>
  <c r="AC385" i="13"/>
  <c r="AD385" i="13" s="1"/>
  <c r="AC324" i="13"/>
  <c r="AD324" i="13" s="1"/>
  <c r="AC202" i="13"/>
  <c r="AD202" i="13" s="1"/>
  <c r="AC380" i="13"/>
  <c r="AD380" i="13" s="1"/>
  <c r="AC364" i="13"/>
  <c r="AD364" i="13" s="1"/>
  <c r="AC423" i="13"/>
  <c r="AD423" i="13" s="1"/>
  <c r="AC471" i="13"/>
  <c r="AD471" i="13" s="1"/>
  <c r="AC270" i="13"/>
  <c r="AD270" i="13" s="1"/>
  <c r="AC521" i="13"/>
  <c r="AD521" i="13" s="1"/>
  <c r="AC570" i="13"/>
  <c r="AD570" i="13" s="1"/>
  <c r="AC399" i="13"/>
  <c r="AD399" i="13" s="1"/>
  <c r="AC64" i="13"/>
  <c r="AD64" i="13" s="1"/>
  <c r="AC516" i="13"/>
  <c r="AD516" i="13" s="1"/>
  <c r="AC75" i="13"/>
  <c r="AD75" i="13" s="1"/>
  <c r="AC291" i="13"/>
  <c r="AD291" i="13" s="1"/>
  <c r="AC390" i="13"/>
  <c r="AD390" i="13" s="1"/>
  <c r="AC59" i="13"/>
  <c r="AD59" i="13" s="1"/>
  <c r="AC93" i="13"/>
  <c r="AD93" i="13" s="1"/>
  <c r="AC180" i="13"/>
  <c r="AD180" i="13" s="1"/>
  <c r="AC497" i="13"/>
  <c r="AD497" i="13" s="1"/>
  <c r="AC312" i="13"/>
  <c r="AD312" i="13" s="1"/>
  <c r="AC266" i="13"/>
  <c r="AD266" i="13" s="1"/>
  <c r="AC73" i="13"/>
  <c r="AD73" i="13" s="1"/>
  <c r="AC484" i="13"/>
  <c r="AD484" i="13" s="1"/>
  <c r="AC47" i="13"/>
  <c r="AD47" i="13" s="1"/>
  <c r="AC101" i="13"/>
  <c r="AD101" i="13" s="1"/>
  <c r="AC244" i="13"/>
  <c r="AD244" i="13" s="1"/>
  <c r="AC553" i="13"/>
  <c r="AD553" i="13" s="1"/>
  <c r="AC145" i="13"/>
  <c r="AD145" i="13" s="1"/>
  <c r="AC297" i="13"/>
  <c r="AD297" i="13" s="1"/>
  <c r="AC28" i="13"/>
  <c r="AD28" i="13" s="1"/>
  <c r="AC441" i="13"/>
  <c r="AD441" i="13" s="1"/>
  <c r="AC446" i="13"/>
  <c r="AD446" i="13" s="1"/>
  <c r="AC564" i="13"/>
  <c r="AD564" i="13" s="1"/>
  <c r="AC468" i="13"/>
  <c r="AD468" i="13" s="1"/>
  <c r="AC242" i="13"/>
  <c r="AD242" i="13" s="1"/>
  <c r="AC607" i="13"/>
  <c r="AD607" i="13" s="1"/>
  <c r="AC115" i="13"/>
  <c r="AD115" i="13" s="1"/>
  <c r="AC375" i="13"/>
  <c r="AD375" i="13" s="1"/>
  <c r="AC177" i="13"/>
  <c r="AD177" i="13" s="1"/>
  <c r="AC95" i="13"/>
  <c r="AD95" i="13" s="1"/>
  <c r="AC500" i="13"/>
  <c r="AD500" i="13" s="1"/>
  <c r="AC68" i="13"/>
  <c r="AD68" i="13" s="1"/>
  <c r="AC234" i="13"/>
  <c r="AD234" i="13" s="1"/>
  <c r="AC199" i="13"/>
  <c r="AD199" i="13" s="1"/>
  <c r="AC438" i="13"/>
  <c r="AD438" i="13" s="1"/>
  <c r="AC81" i="13"/>
  <c r="AD81" i="13" s="1"/>
  <c r="AC156" i="13"/>
  <c r="AD156" i="13" s="1"/>
  <c r="AC595" i="13"/>
  <c r="AD595" i="13" s="1"/>
  <c r="AC61" i="13"/>
  <c r="AD61" i="13" s="1"/>
  <c r="AC583" i="13"/>
  <c r="AD583" i="13" s="1"/>
  <c r="AC119" i="13"/>
  <c r="AD119" i="13" s="1"/>
  <c r="AC206" i="13"/>
  <c r="AD206" i="13" s="1"/>
  <c r="AC409" i="13"/>
  <c r="AD409" i="13" s="1"/>
  <c r="AC125" i="13"/>
  <c r="AD125" i="13" s="1"/>
  <c r="AC531" i="13"/>
  <c r="AD531" i="13" s="1"/>
  <c r="AC276" i="13"/>
  <c r="AD276" i="13" s="1"/>
  <c r="AC337" i="13"/>
  <c r="AD337" i="13" s="1"/>
  <c r="AC610" i="13"/>
  <c r="AD610" i="13" s="1"/>
  <c r="AC499" i="13"/>
  <c r="AD499" i="13" s="1"/>
  <c r="AC213" i="13"/>
  <c r="AD213" i="13" s="1"/>
  <c r="AC169" i="13"/>
  <c r="AD169" i="13" s="1"/>
  <c r="AC576" i="13"/>
  <c r="AD576" i="13" s="1"/>
  <c r="AC225" i="13"/>
  <c r="AD225" i="13" s="1"/>
  <c r="AC281" i="13"/>
  <c r="AD281" i="13" s="1"/>
  <c r="AC508" i="13"/>
  <c r="AD508" i="13" s="1"/>
  <c r="AC354" i="13"/>
  <c r="AD354" i="13" s="1"/>
  <c r="AC526" i="13"/>
  <c r="AD526" i="13" s="1"/>
  <c r="AC605" i="13"/>
  <c r="AD605" i="13" s="1"/>
  <c r="AC224" i="13"/>
  <c r="AD224" i="13" s="1"/>
  <c r="AC588" i="13"/>
  <c r="AD588" i="13" s="1"/>
  <c r="AC278" i="13"/>
  <c r="AD278" i="13" s="1"/>
  <c r="AC487" i="13"/>
  <c r="AD487" i="13" s="1"/>
  <c r="AC558" i="13"/>
  <c r="AD558" i="13" s="1"/>
  <c r="AC158" i="13"/>
  <c r="AD158" i="13" s="1"/>
  <c r="AC413" i="13"/>
  <c r="AD413" i="13" s="1"/>
  <c r="AC198" i="13"/>
  <c r="AD198" i="13" s="1"/>
  <c r="AC78" i="13"/>
  <c r="AD78" i="13" s="1"/>
  <c r="AC189" i="13"/>
  <c r="AD189" i="13" s="1"/>
  <c r="AC517" i="13"/>
  <c r="AD517" i="13" s="1"/>
  <c r="AC611" i="13"/>
  <c r="AD611" i="13" s="1"/>
  <c r="AC613" i="13"/>
  <c r="AD613" i="13" s="1"/>
  <c r="AC302" i="13"/>
  <c r="AD302" i="13" s="1"/>
  <c r="AC384" i="13"/>
  <c r="AD384" i="13" s="1"/>
  <c r="AC249" i="13"/>
  <c r="AD249" i="13" s="1"/>
  <c r="AC565" i="13"/>
  <c r="AD565" i="13" s="1"/>
  <c r="AC481" i="13"/>
  <c r="AD481" i="13" s="1"/>
  <c r="AC133" i="13"/>
  <c r="AD133" i="13" s="1"/>
  <c r="AC614" i="13"/>
  <c r="AD614" i="13" s="1"/>
  <c r="AC378" i="13"/>
  <c r="AD378" i="13" s="1"/>
  <c r="AC296" i="13"/>
  <c r="AD296" i="13" s="1"/>
  <c r="AC42" i="13"/>
  <c r="AD42" i="13" s="1"/>
  <c r="AC99" i="13"/>
  <c r="AD99" i="13" s="1"/>
  <c r="AC502" i="13"/>
  <c r="AD502" i="13" s="1"/>
  <c r="AC261" i="13"/>
  <c r="AD261" i="13" s="1"/>
  <c r="AC494" i="13"/>
  <c r="AD494" i="13" s="1"/>
  <c r="AC88" i="13"/>
  <c r="AD88" i="13" s="1"/>
  <c r="AC544" i="13"/>
  <c r="AD544" i="13" s="1"/>
  <c r="AC39" i="13"/>
  <c r="AD39" i="13" s="1"/>
  <c r="AC83" i="13"/>
  <c r="AD83" i="13" s="1"/>
  <c r="AC221" i="13"/>
  <c r="AD221" i="13" s="1"/>
  <c r="AC48" i="13"/>
  <c r="AD48" i="13" s="1"/>
  <c r="AC559" i="13"/>
  <c r="AD559" i="13" s="1"/>
  <c r="AC289" i="13"/>
  <c r="AD289" i="13" s="1"/>
  <c r="AC91" i="13"/>
  <c r="AD91" i="13" s="1"/>
  <c r="AC351" i="13"/>
  <c r="AD351" i="13" s="1"/>
  <c r="AC280" i="13"/>
  <c r="AD280" i="13" s="1"/>
  <c r="AC393" i="13"/>
  <c r="AD393" i="13" s="1"/>
  <c r="AC150" i="13"/>
  <c r="AD150" i="13" s="1"/>
  <c r="AC287" i="13"/>
  <c r="AD287" i="13" s="1"/>
  <c r="AC286" i="13"/>
  <c r="AD286" i="13" s="1"/>
  <c r="AC455" i="13"/>
  <c r="AD455" i="13" s="1"/>
  <c r="AC598" i="13"/>
  <c r="AD598" i="13" s="1"/>
  <c r="AC429" i="13"/>
  <c r="AD429" i="13" s="1"/>
  <c r="AC304" i="13"/>
  <c r="AD304" i="13" s="1"/>
  <c r="AC469" i="13"/>
  <c r="AD469" i="13" s="1"/>
  <c r="AC87" i="13"/>
  <c r="AD87" i="13" s="1"/>
  <c r="AC519" i="13"/>
  <c r="AD519" i="13" s="1"/>
  <c r="AC501" i="13"/>
  <c r="AD501" i="13" s="1"/>
  <c r="AC549" i="13"/>
  <c r="AD549" i="13" s="1"/>
  <c r="AC165" i="13"/>
  <c r="AD165" i="13" s="1"/>
  <c r="AC132" i="13"/>
  <c r="AD132" i="13" s="1"/>
  <c r="AC226" i="13"/>
  <c r="AD226" i="13" s="1"/>
  <c r="AC411" i="13"/>
  <c r="AD411" i="13" s="1"/>
  <c r="AC195" i="13"/>
  <c r="AD195" i="13" s="1"/>
  <c r="AC139" i="13"/>
  <c r="AD139" i="13" s="1"/>
  <c r="AC43" i="13"/>
  <c r="AD43" i="13" s="1"/>
  <c r="AC243" i="13"/>
  <c r="AD243" i="13" s="1"/>
  <c r="AC196" i="13"/>
  <c r="AD196" i="13" s="1"/>
  <c r="AC252" i="13"/>
  <c r="AD252" i="13" s="1"/>
  <c r="AC326" i="13"/>
  <c r="AD326" i="13" s="1"/>
  <c r="AC482" i="13"/>
  <c r="AD482" i="13" s="1"/>
  <c r="AC294" i="13"/>
  <c r="AD294" i="13" s="1"/>
  <c r="AC233" i="13"/>
  <c r="AD233" i="13" s="1"/>
  <c r="AC146" i="13"/>
  <c r="AD146" i="13" s="1"/>
  <c r="AC188" i="13"/>
  <c r="AD188" i="13" s="1"/>
  <c r="AC406" i="13"/>
  <c r="AD406" i="13" s="1"/>
  <c r="AC606" i="13"/>
  <c r="AD606" i="13" s="1"/>
  <c r="AC405" i="13"/>
  <c r="AD405" i="13" s="1"/>
  <c r="AC361" i="13"/>
  <c r="AD361" i="13" s="1"/>
  <c r="AC151" i="13"/>
  <c r="AD151" i="13" s="1"/>
  <c r="AC307" i="13"/>
  <c r="AD307" i="13" s="1"/>
  <c r="AC466" i="13"/>
  <c r="AD466" i="13" s="1"/>
  <c r="AC170" i="13"/>
  <c r="AD170" i="13" s="1"/>
  <c r="AC29" i="13"/>
  <c r="AD29" i="13" s="1"/>
  <c r="AC422" i="13"/>
  <c r="AD422" i="13" s="1"/>
  <c r="AC65" i="13"/>
  <c r="AD65" i="13" s="1"/>
  <c r="AC450" i="13"/>
  <c r="AD450" i="13" s="1"/>
  <c r="AC56" i="13"/>
  <c r="AD56" i="13" s="1"/>
  <c r="AC476" i="13"/>
  <c r="AD476" i="13" s="1"/>
  <c r="AC82" i="13"/>
  <c r="AD82" i="13" s="1"/>
  <c r="AC448" i="13"/>
  <c r="AD448" i="13" s="1"/>
  <c r="AC505" i="13"/>
  <c r="AD505" i="13" s="1"/>
  <c r="AC97" i="13"/>
  <c r="AD97" i="13" s="1"/>
  <c r="AC506" i="13"/>
  <c r="AD506" i="13" s="1"/>
  <c r="AC477" i="13"/>
  <c r="AD477" i="13" s="1"/>
  <c r="AC503" i="13"/>
  <c r="AD503" i="13" s="1"/>
  <c r="AC144" i="13"/>
  <c r="AD144" i="13" s="1"/>
  <c r="AC103" i="13"/>
  <c r="AD103" i="13" s="1"/>
  <c r="AC267" i="13"/>
  <c r="AD267" i="13" s="1"/>
  <c r="AC418" i="13"/>
  <c r="AD418" i="13" s="1"/>
  <c r="AC201" i="13"/>
  <c r="AD201" i="13" s="1"/>
  <c r="AC176" i="13"/>
  <c r="AD176" i="13" s="1"/>
  <c r="AC402" i="13"/>
  <c r="AD402" i="13" s="1"/>
  <c r="AC290" i="13"/>
  <c r="AD290" i="13" s="1"/>
  <c r="AC128" i="13"/>
  <c r="AD128" i="13" s="1"/>
  <c r="AC319" i="13"/>
  <c r="AD319" i="13" s="1"/>
  <c r="AC20" i="13"/>
  <c r="AD20" i="13" s="1"/>
  <c r="AC168" i="13"/>
  <c r="AD168" i="13" s="1"/>
  <c r="AC89" i="13"/>
  <c r="AD89" i="13" s="1"/>
  <c r="AC619" i="13"/>
  <c r="AD619" i="13" s="1"/>
  <c r="AC388" i="13"/>
  <c r="AD388" i="13" s="1"/>
  <c r="AC373" i="13"/>
  <c r="AD373" i="13" s="1"/>
  <c r="AC397" i="13"/>
  <c r="AD397" i="13" s="1"/>
  <c r="AC22" i="13"/>
  <c r="AD22" i="13" s="1"/>
  <c r="AC425" i="13"/>
  <c r="AD425" i="13" s="1"/>
  <c r="AC240" i="13"/>
  <c r="AD240" i="13" s="1"/>
  <c r="AC403" i="13"/>
  <c r="AD403" i="13" s="1"/>
  <c r="AC417" i="13"/>
  <c r="AD417" i="13" s="1"/>
  <c r="AC34" i="13"/>
  <c r="AD34" i="13" s="1"/>
  <c r="AC272" i="13"/>
  <c r="AD272" i="13" s="1"/>
  <c r="AC496" i="13"/>
  <c r="AD496" i="13" s="1"/>
  <c r="AC582" i="13"/>
  <c r="AD582" i="13" s="1"/>
  <c r="AC535" i="13"/>
  <c r="AD535" i="13" s="1"/>
  <c r="AC279" i="13"/>
  <c r="AD279" i="13" s="1"/>
  <c r="AC153" i="13"/>
  <c r="AD153" i="13" s="1"/>
  <c r="AC317" i="13"/>
  <c r="AD317" i="13" s="1"/>
  <c r="AC488" i="13"/>
  <c r="AD488" i="13" s="1"/>
  <c r="AC349" i="13"/>
  <c r="AD349" i="13" s="1"/>
  <c r="AC572" i="13"/>
  <c r="AD572" i="13" s="1"/>
  <c r="AC358" i="13"/>
  <c r="AD358" i="13" s="1"/>
  <c r="AC344" i="13"/>
  <c r="AD344" i="13" s="1"/>
  <c r="AC104" i="13"/>
  <c r="AD104" i="13" s="1"/>
  <c r="AC489" i="13"/>
  <c r="AD489" i="13" s="1"/>
  <c r="AC525" i="13"/>
  <c r="AD525" i="13" s="1"/>
  <c r="AC440" i="13"/>
  <c r="AD440" i="13" s="1"/>
  <c r="AC433" i="13"/>
  <c r="AD433" i="13" s="1"/>
  <c r="AC90" i="13"/>
  <c r="AD90" i="13" s="1"/>
  <c r="AC457" i="13"/>
  <c r="AD457" i="13" s="1"/>
  <c r="AC370" i="13"/>
  <c r="AD370" i="13" s="1"/>
  <c r="AC190" i="13"/>
  <c r="AD190" i="13" s="1"/>
  <c r="AC62" i="13"/>
  <c r="AD62" i="13" s="1"/>
  <c r="AC333" i="13"/>
  <c r="AD333" i="13" s="1"/>
  <c r="AC522" i="13"/>
  <c r="AD522" i="13" s="1"/>
  <c r="AC269" i="13"/>
  <c r="AD269" i="13" s="1"/>
  <c r="AC283" i="13"/>
  <c r="AD283" i="13" s="1"/>
  <c r="AC404" i="13"/>
  <c r="AD404" i="13" s="1"/>
  <c r="AC46" i="13"/>
  <c r="AD46" i="13" s="1"/>
  <c r="AC529" i="13"/>
  <c r="AD529" i="13" s="1"/>
  <c r="AC256" i="13"/>
  <c r="AD256" i="13" s="1"/>
  <c r="AC426" i="13"/>
  <c r="AD426" i="13" s="1"/>
  <c r="AC228" i="13"/>
  <c r="AD228" i="13" s="1"/>
  <c r="AC35" i="13"/>
  <c r="AD35" i="13" s="1"/>
  <c r="AC141" i="13"/>
  <c r="AD141" i="13" s="1"/>
  <c r="AC77" i="13"/>
  <c r="AD77" i="13" s="1"/>
  <c r="AC548" i="13"/>
  <c r="AD548" i="13" s="1"/>
  <c r="AC178" i="13"/>
  <c r="AD178" i="13" s="1"/>
  <c r="AC131" i="13"/>
  <c r="AD131" i="13" s="1"/>
  <c r="AC112" i="13"/>
  <c r="AD112" i="13" s="1"/>
  <c r="AC359" i="13"/>
  <c r="AD359" i="13" s="1"/>
  <c r="AC50" i="13"/>
  <c r="AD50" i="13" s="1"/>
  <c r="AC371" i="13"/>
  <c r="AD371" i="13" s="1"/>
  <c r="AC164" i="13"/>
  <c r="AD164" i="13" s="1"/>
  <c r="AC603" i="13"/>
  <c r="AD603" i="13" s="1"/>
  <c r="AC152" i="13"/>
  <c r="AD152" i="13" s="1"/>
  <c r="AC454" i="13"/>
  <c r="AD454" i="13" s="1"/>
  <c r="AC542" i="13"/>
  <c r="AD542" i="13" s="1"/>
  <c r="AC530" i="13"/>
  <c r="AD530" i="13" s="1"/>
  <c r="AC591" i="13"/>
  <c r="AD591" i="13" s="1"/>
  <c r="AC301" i="13"/>
  <c r="AD301" i="13" s="1"/>
  <c r="AC172" i="13"/>
  <c r="AD172" i="13" s="1"/>
  <c r="AC102" i="13"/>
  <c r="AD102" i="13" s="1"/>
  <c r="AC524" i="13"/>
  <c r="AD524" i="13" s="1"/>
  <c r="AC434" i="13"/>
  <c r="AD434" i="13" s="1"/>
  <c r="AC155" i="13"/>
  <c r="AD155" i="13" s="1"/>
  <c r="AC445" i="13"/>
  <c r="AD445" i="13" s="1"/>
  <c r="AC98" i="13"/>
  <c r="AD98" i="13" s="1"/>
  <c r="AC353" i="13"/>
  <c r="AD353" i="13" s="1"/>
  <c r="AC71" i="13"/>
  <c r="AD71" i="13" s="1"/>
  <c r="AC421" i="13"/>
  <c r="AD421" i="13" s="1"/>
  <c r="AC581" i="13"/>
  <c r="AD581" i="13" s="1"/>
  <c r="AC507" i="13"/>
  <c r="AD507" i="13" s="1"/>
  <c r="AC38" i="13"/>
  <c r="AD38" i="13" s="1"/>
  <c r="AC54" i="13"/>
  <c r="AD54" i="13" s="1"/>
  <c r="AC140" i="13"/>
  <c r="AD140" i="13" s="1"/>
  <c r="AC467" i="13"/>
  <c r="AD467" i="13" s="1"/>
  <c r="AC616" i="13"/>
  <c r="AD616" i="13" s="1"/>
  <c r="AC460" i="13"/>
  <c r="AD460" i="13" s="1"/>
  <c r="AC45" i="13"/>
  <c r="AD45" i="13" s="1"/>
  <c r="AC263" i="13"/>
  <c r="AD263" i="13" s="1"/>
  <c r="AC310" i="13"/>
  <c r="AD310" i="13" s="1"/>
  <c r="AC569" i="13"/>
  <c r="AD569" i="13" s="1"/>
  <c r="AC540" i="13"/>
  <c r="AD540" i="13" s="1"/>
  <c r="AC149" i="13"/>
  <c r="AD149" i="13" s="1"/>
  <c r="AC452" i="13"/>
  <c r="AD452" i="13" s="1"/>
  <c r="AC350" i="13"/>
  <c r="AD350" i="13" s="1"/>
  <c r="AC239" i="13"/>
  <c r="AD239" i="13" s="1"/>
  <c r="AC585" i="13"/>
  <c r="AD585" i="13" s="1"/>
  <c r="AC355" i="13"/>
  <c r="AD355" i="13" s="1"/>
  <c r="AC435" i="13"/>
  <c r="AD435" i="13" s="1"/>
  <c r="AC436" i="13"/>
  <c r="AD436" i="13" s="1"/>
  <c r="AC187" i="13"/>
  <c r="AD187" i="13" s="1"/>
  <c r="AC449" i="13"/>
  <c r="AD449" i="13" s="1"/>
  <c r="AC320" i="13"/>
  <c r="AD320" i="13" s="1"/>
  <c r="AC92" i="13"/>
  <c r="AD92" i="13" s="1"/>
  <c r="AC32" i="13"/>
  <c r="AD32" i="13" s="1"/>
  <c r="AC563" i="13"/>
  <c r="AD563" i="13" s="1"/>
  <c r="AC60" i="13"/>
  <c r="AD60" i="13" s="1"/>
  <c r="AC248" i="13"/>
  <c r="AD248" i="13" s="1"/>
  <c r="AC109" i="13"/>
  <c r="AD109" i="13" s="1"/>
  <c r="AC547" i="13"/>
  <c r="AD547" i="13" s="1"/>
  <c r="AC271" i="13"/>
  <c r="AD271" i="13" s="1"/>
  <c r="AC523" i="13"/>
  <c r="AD523" i="13" s="1"/>
  <c r="AC597" i="13"/>
  <c r="AD597" i="13" s="1"/>
  <c r="AC599" i="13"/>
  <c r="AD599" i="13" s="1"/>
  <c r="AC117" i="13"/>
  <c r="AD117" i="13" s="1"/>
  <c r="AC21" i="13"/>
  <c r="AD21" i="13" s="1"/>
  <c r="AC462" i="13"/>
  <c r="AD462" i="13" s="1"/>
  <c r="AC586" i="13"/>
  <c r="AD586" i="13" s="1"/>
  <c r="AC76" i="13"/>
  <c r="AD76" i="13" s="1"/>
  <c r="AC137" i="13"/>
  <c r="AD137" i="13" s="1"/>
  <c r="AC554" i="13"/>
  <c r="AD554" i="13" s="1"/>
  <c r="AC584" i="13"/>
  <c r="AD584" i="13" s="1"/>
  <c r="AC391" i="13"/>
  <c r="AD391" i="13" s="1"/>
  <c r="AC295" i="13"/>
  <c r="AD295" i="13" s="1"/>
  <c r="AC495" i="13"/>
  <c r="AD495" i="13" s="1"/>
  <c r="AC376" i="13"/>
  <c r="AD376" i="13" s="1"/>
  <c r="AC173" i="13"/>
  <c r="AD173" i="13" s="1"/>
  <c r="AC592" i="13"/>
  <c r="AD592" i="13" s="1"/>
  <c r="AC575" i="13"/>
  <c r="AD575" i="13" s="1"/>
  <c r="AC318" i="13"/>
  <c r="AD318" i="13" s="1"/>
  <c r="AC511" i="13"/>
  <c r="AD511" i="13" s="1"/>
  <c r="AC299" i="13"/>
  <c r="AD299" i="13" s="1"/>
  <c r="AC218" i="13"/>
  <c r="AD218" i="13" s="1"/>
  <c r="AC593" i="13"/>
  <c r="AD593" i="13" s="1"/>
  <c r="AC343" i="13"/>
  <c r="AD343" i="13" s="1"/>
  <c r="AC386" i="13"/>
  <c r="AD386" i="13" s="1"/>
  <c r="AC210" i="13"/>
  <c r="AD210" i="13" s="1"/>
  <c r="AC323" i="13"/>
  <c r="AD323" i="13" s="1"/>
  <c r="AC346" i="13"/>
  <c r="AD346" i="13" s="1"/>
  <c r="AC420" i="13"/>
  <c r="AD420" i="13" s="1"/>
  <c r="AC124" i="13"/>
  <c r="AD124" i="13" s="1"/>
  <c r="AC408" i="13"/>
  <c r="AD408" i="13" s="1"/>
  <c r="AC113" i="13"/>
  <c r="AD113" i="13" s="1"/>
  <c r="AC254" i="13"/>
  <c r="AD254" i="13" s="1"/>
  <c r="AC461" i="13"/>
  <c r="AD461" i="13" s="1"/>
  <c r="AC590" i="13"/>
  <c r="AD590" i="13" s="1"/>
  <c r="AC479" i="13"/>
  <c r="AD479" i="13" s="1"/>
  <c r="AC556" i="13"/>
  <c r="AD556" i="13" s="1"/>
  <c r="AC432" i="13"/>
  <c r="AD432" i="13" s="1"/>
  <c r="AC443" i="13"/>
  <c r="AD443" i="13" s="1"/>
  <c r="AC186" i="13"/>
  <c r="AD186" i="13" s="1"/>
  <c r="AC105" i="13"/>
  <c r="AD105" i="13" s="1"/>
  <c r="AC339" i="13"/>
  <c r="AD339" i="13" s="1"/>
  <c r="AC305" i="13"/>
  <c r="AD305" i="13" s="1"/>
  <c r="AC498" i="13"/>
  <c r="AD498" i="13" s="1"/>
  <c r="AC551" i="13"/>
  <c r="AD551" i="13" s="1"/>
  <c r="AC162" i="13"/>
  <c r="AD162" i="13" s="1"/>
  <c r="AC147" i="13"/>
  <c r="AD147" i="13" s="1"/>
  <c r="AC602" i="13"/>
  <c r="AD602" i="13" s="1"/>
  <c r="AH396" i="13"/>
  <c r="AI396" i="13" s="1"/>
  <c r="AH483" i="13"/>
  <c r="AI483" i="13" s="1"/>
  <c r="AH354" i="13"/>
  <c r="AI354" i="13" s="1"/>
  <c r="AH442" i="13"/>
  <c r="AI442" i="13" s="1"/>
  <c r="AH472" i="13"/>
  <c r="AI472" i="13" s="1"/>
  <c r="AH468" i="13"/>
  <c r="AI468" i="13" s="1"/>
  <c r="AH566" i="13"/>
  <c r="AI566" i="13" s="1"/>
  <c r="AH166" i="13"/>
  <c r="AI166" i="13" s="1"/>
  <c r="AH224" i="13"/>
  <c r="AI224" i="13" s="1"/>
  <c r="AH69" i="13"/>
  <c r="AI69" i="13" s="1"/>
  <c r="AH491" i="13"/>
  <c r="AI491" i="13" s="1"/>
  <c r="AH401" i="13"/>
  <c r="AI401" i="13" s="1"/>
  <c r="AH192" i="13"/>
  <c r="AI192" i="13" s="1"/>
  <c r="AH349" i="13"/>
  <c r="AI349" i="13" s="1"/>
  <c r="AH39" i="13"/>
  <c r="AI39" i="13" s="1"/>
  <c r="AH558" i="13"/>
  <c r="AI558" i="13" s="1"/>
  <c r="AH382" i="13"/>
  <c r="AI382" i="13" s="1"/>
  <c r="AH153" i="13"/>
  <c r="AI153" i="13" s="1"/>
  <c r="AH135" i="13"/>
  <c r="AI135" i="13" s="1"/>
  <c r="AH343" i="13"/>
  <c r="AI343" i="13" s="1"/>
  <c r="AH131" i="13"/>
  <c r="AI131" i="13" s="1"/>
  <c r="AH73" i="13"/>
  <c r="AI73" i="13" s="1"/>
  <c r="AH504" i="13"/>
  <c r="AI504" i="13" s="1"/>
  <c r="AH241" i="13"/>
  <c r="AI241" i="13" s="1"/>
  <c r="AH307" i="13"/>
  <c r="AI307" i="13" s="1"/>
  <c r="AH358" i="13"/>
  <c r="AI358" i="13" s="1"/>
  <c r="AH525" i="13"/>
  <c r="AI525" i="13" s="1"/>
  <c r="AH219" i="13"/>
  <c r="AI219" i="13" s="1"/>
  <c r="AH390" i="13"/>
  <c r="AI390" i="13" s="1"/>
  <c r="AH269" i="13"/>
  <c r="AI269" i="13" s="1"/>
  <c r="AH248" i="13"/>
  <c r="AI248" i="13" s="1"/>
  <c r="AH403" i="13"/>
  <c r="AI403" i="13" s="1"/>
  <c r="AH198" i="13"/>
  <c r="AI198" i="13" s="1"/>
  <c r="AH207" i="13"/>
  <c r="AI207" i="13" s="1"/>
  <c r="AH117" i="13"/>
  <c r="AI117" i="13" s="1"/>
  <c r="AH164" i="13"/>
  <c r="AI164" i="13" s="1"/>
  <c r="AH270" i="13"/>
  <c r="AI270" i="13" s="1"/>
  <c r="AH583" i="13"/>
  <c r="AI583" i="13" s="1"/>
  <c r="AH514" i="13"/>
  <c r="AI514" i="13" s="1"/>
  <c r="AH30" i="13"/>
  <c r="AI30" i="13" s="1"/>
  <c r="AH433" i="13"/>
  <c r="AI433" i="13" s="1"/>
  <c r="AH249" i="13"/>
  <c r="AI249" i="13" s="1"/>
  <c r="AH133" i="13"/>
  <c r="AI133" i="13" s="1"/>
  <c r="AH386" i="13"/>
  <c r="AI386" i="13" s="1"/>
  <c r="AH568" i="13"/>
  <c r="AI568" i="13" s="1"/>
  <c r="AH23" i="13"/>
  <c r="AI23" i="13" s="1"/>
  <c r="AH392" i="13"/>
  <c r="AI392" i="13" s="1"/>
  <c r="AH51" i="13"/>
  <c r="AI51" i="13" s="1"/>
  <c r="AH527" i="13"/>
  <c r="AI527" i="13" s="1"/>
  <c r="AH256" i="13"/>
  <c r="AI256" i="13" s="1"/>
  <c r="AH28" i="13"/>
  <c r="AI28" i="13" s="1"/>
  <c r="AH252" i="13"/>
  <c r="AI252" i="13" s="1"/>
  <c r="AH488" i="13"/>
  <c r="AI488" i="13" s="1"/>
  <c r="AH448" i="13"/>
  <c r="AI448" i="13" s="1"/>
  <c r="AH385" i="13"/>
  <c r="AI385" i="13" s="1"/>
  <c r="AH107" i="13"/>
  <c r="AI107" i="13" s="1"/>
  <c r="AH606" i="13"/>
  <c r="AI606" i="13" s="1"/>
  <c r="AH417" i="13"/>
  <c r="AI417" i="13" s="1"/>
  <c r="AH597" i="13"/>
  <c r="AI597" i="13" s="1"/>
  <c r="AH72" i="13"/>
  <c r="AI72" i="13" s="1"/>
  <c r="AH330" i="13"/>
  <c r="AI330" i="13" s="1"/>
  <c r="AH490" i="13"/>
  <c r="AI490" i="13" s="1"/>
  <c r="AH476" i="13"/>
  <c r="AI476" i="13" s="1"/>
  <c r="AH554" i="13"/>
  <c r="AI554" i="13" s="1"/>
  <c r="AH587" i="13"/>
  <c r="AI587" i="13" s="1"/>
  <c r="AH243" i="13"/>
  <c r="AI243" i="13" s="1"/>
  <c r="AH75" i="13"/>
  <c r="AI75" i="13" s="1"/>
  <c r="AH179" i="13"/>
  <c r="AI179" i="13" s="1"/>
  <c r="AH459" i="13"/>
  <c r="AI459" i="13" s="1"/>
  <c r="AH520" i="13"/>
  <c r="AI520" i="13" s="1"/>
  <c r="AH272" i="13"/>
  <c r="AI272" i="13" s="1"/>
  <c r="AH375" i="13"/>
  <c r="AI375" i="13" s="1"/>
  <c r="AH531" i="13"/>
  <c r="AI531" i="13" s="1"/>
  <c r="AH286" i="13"/>
  <c r="AI286" i="13" s="1"/>
  <c r="AH141" i="13"/>
  <c r="AI141" i="13" s="1"/>
  <c r="AH296" i="13"/>
  <c r="AI296" i="13" s="1"/>
  <c r="AH212" i="13"/>
  <c r="AI212" i="13" s="1"/>
  <c r="AH124" i="13"/>
  <c r="AI124" i="13" s="1"/>
  <c r="AH326" i="13"/>
  <c r="AI326" i="13" s="1"/>
  <c r="AH284" i="13"/>
  <c r="AI284" i="13" s="1"/>
  <c r="AH287" i="13"/>
  <c r="AI287" i="13" s="1"/>
  <c r="AH253" i="13"/>
  <c r="AI253" i="13" s="1"/>
  <c r="AH34" i="13"/>
  <c r="AI34" i="13" s="1"/>
  <c r="AH63" i="13"/>
  <c r="AI63" i="13" s="1"/>
  <c r="AH346" i="13"/>
  <c r="AI346" i="13" s="1"/>
  <c r="AH432" i="13"/>
  <c r="AI432" i="13" s="1"/>
  <c r="AH105" i="13"/>
  <c r="AI105" i="13" s="1"/>
  <c r="AH507" i="13"/>
  <c r="AI507" i="13" s="1"/>
  <c r="AH320" i="13"/>
  <c r="AI320" i="13" s="1"/>
  <c r="AH454" i="13"/>
  <c r="AI454" i="13" s="1"/>
  <c r="AH338" i="13"/>
  <c r="AI338" i="13" s="1"/>
  <c r="AH121" i="13"/>
  <c r="AI121" i="13" s="1"/>
  <c r="AH439" i="13"/>
  <c r="AI439" i="13" s="1"/>
  <c r="AH99" i="13"/>
  <c r="AI99" i="13" s="1"/>
  <c r="AH77" i="13"/>
  <c r="AI77" i="13" s="1"/>
  <c r="AH201" i="13"/>
  <c r="AI201" i="13" s="1"/>
  <c r="AH120" i="13"/>
  <c r="AI120" i="13" s="1"/>
  <c r="AH559" i="13"/>
  <c r="AI559" i="13" s="1"/>
  <c r="AH384" i="13"/>
  <c r="AI384" i="13" s="1"/>
  <c r="AH261" i="13"/>
  <c r="AI261" i="13" s="1"/>
  <c r="AH543" i="13"/>
  <c r="AI543" i="13" s="1"/>
  <c r="AH154" i="13"/>
  <c r="AI154" i="13" s="1"/>
  <c r="AH406" i="13"/>
  <c r="AI406" i="13" s="1"/>
  <c r="AH203" i="13"/>
  <c r="AI203" i="13" s="1"/>
  <c r="AH443" i="13"/>
  <c r="AI443" i="13" s="1"/>
  <c r="AH402" i="13"/>
  <c r="AI402" i="13" s="1"/>
  <c r="AH434" i="13"/>
  <c r="AI434" i="13" s="1"/>
  <c r="AH220" i="13"/>
  <c r="AI220" i="13" s="1"/>
  <c r="AH579" i="13"/>
  <c r="AI579" i="13" s="1"/>
  <c r="AH473" i="13"/>
  <c r="AI473" i="13" s="1"/>
  <c r="AH195" i="13"/>
  <c r="AI195" i="13" s="1"/>
  <c r="AH612" i="13"/>
  <c r="AI612" i="13" s="1"/>
  <c r="AH281" i="13"/>
  <c r="AI281" i="13" s="1"/>
  <c r="AH544" i="13"/>
  <c r="AI544" i="13" s="1"/>
  <c r="AH526" i="13"/>
  <c r="AI526" i="13" s="1"/>
  <c r="AH96" i="13"/>
  <c r="AI96" i="13" s="1"/>
  <c r="AH333" i="13"/>
  <c r="AI333" i="13" s="1"/>
  <c r="AH585" i="13"/>
  <c r="AI585" i="13" s="1"/>
  <c r="AH189" i="13"/>
  <c r="AI189" i="13" s="1"/>
  <c r="AH314" i="13"/>
  <c r="AI314" i="13" s="1"/>
  <c r="AH368" i="13"/>
  <c r="AI368" i="13" s="1"/>
  <c r="AH435" i="13"/>
  <c r="AI435" i="13" s="1"/>
  <c r="AH223" i="13"/>
  <c r="AI223" i="13" s="1"/>
  <c r="AH551" i="13"/>
  <c r="AI551" i="13" s="1"/>
  <c r="AH447" i="13"/>
  <c r="AI447" i="13" s="1"/>
  <c r="AH67" i="13"/>
  <c r="AI67" i="13" s="1"/>
  <c r="AH90" i="13"/>
  <c r="AI90" i="13" s="1"/>
  <c r="AH467" i="13"/>
  <c r="AI467" i="13" s="1"/>
  <c r="AH420" i="13"/>
  <c r="AI420" i="13" s="1"/>
  <c r="AH200" i="13"/>
  <c r="AI200" i="13" s="1"/>
  <c r="AH155" i="13"/>
  <c r="AI155" i="13" s="1"/>
  <c r="AH240" i="13"/>
  <c r="AI240" i="13" s="1"/>
  <c r="AH536" i="13"/>
  <c r="AI536" i="13" s="1"/>
  <c r="AH323" i="13"/>
  <c r="AI323" i="13" s="1"/>
  <c r="AH126" i="13"/>
  <c r="AI126" i="13" s="1"/>
  <c r="AH380" i="13"/>
  <c r="AI380" i="13" s="1"/>
  <c r="AH54" i="13"/>
  <c r="AI54" i="13" s="1"/>
  <c r="AH31" i="13"/>
  <c r="AI31" i="13" s="1"/>
  <c r="AH257" i="13"/>
  <c r="AI257" i="13" s="1"/>
  <c r="AH111" i="13"/>
  <c r="AI111" i="13" s="1"/>
  <c r="AH137" i="13"/>
  <c r="AI137" i="13" s="1"/>
  <c r="AH497" i="13"/>
  <c r="AI497" i="13" s="1"/>
  <c r="AH91" i="13"/>
  <c r="AI91" i="13" s="1"/>
  <c r="AH187" i="13"/>
  <c r="AI187" i="13" s="1"/>
  <c r="AH572" i="13"/>
  <c r="AI572" i="13" s="1"/>
  <c r="AH29" i="13"/>
  <c r="AI29" i="13" s="1"/>
  <c r="AH608" i="13"/>
  <c r="AI608" i="13" s="1"/>
  <c r="AH593" i="13"/>
  <c r="AI593" i="13" s="1"/>
  <c r="AH610" i="13"/>
  <c r="AI610" i="13" s="1"/>
  <c r="AH505" i="13"/>
  <c r="AI505" i="13" s="1"/>
  <c r="AH112" i="13"/>
  <c r="AI112" i="13" s="1"/>
  <c r="AH24" i="13"/>
  <c r="AI24" i="13" s="1"/>
  <c r="AH524" i="13"/>
  <c r="AI524" i="13" s="1"/>
  <c r="AH604" i="13"/>
  <c r="AI604" i="13" s="1"/>
  <c r="AH534" i="13"/>
  <c r="AI534" i="13" s="1"/>
  <c r="AH94" i="13"/>
  <c r="AI94" i="13" s="1"/>
  <c r="AH341" i="13"/>
  <c r="AI341" i="13" s="1"/>
  <c r="AH388" i="13"/>
  <c r="AI388" i="13" s="1"/>
  <c r="AH46" i="13"/>
  <c r="AI46" i="13" s="1"/>
  <c r="AH231" i="13"/>
  <c r="AI231" i="13" s="1"/>
  <c r="AH301" i="13"/>
  <c r="AI301" i="13" s="1"/>
  <c r="AH329" i="13"/>
  <c r="AI329" i="13" s="1"/>
  <c r="AH114" i="13"/>
  <c r="AI114" i="13" s="1"/>
  <c r="AH271" i="13"/>
  <c r="AI271" i="13" s="1"/>
  <c r="AH210" i="13"/>
  <c r="AI210" i="13" s="1"/>
  <c r="AH560" i="13"/>
  <c r="AI560" i="13" s="1"/>
  <c r="AH294" i="13"/>
  <c r="AI294" i="13" s="1"/>
  <c r="AH181" i="13"/>
  <c r="AI181" i="13" s="1"/>
  <c r="AH567" i="13"/>
  <c r="AI567" i="13" s="1"/>
  <c r="AH589" i="13"/>
  <c r="AI589" i="13" s="1"/>
  <c r="AH275" i="13"/>
  <c r="AI275" i="13" s="1"/>
  <c r="AH222" i="13"/>
  <c r="AI222" i="13" s="1"/>
  <c r="AH332" i="13"/>
  <c r="AI332" i="13" s="1"/>
  <c r="AH50" i="13"/>
  <c r="AI50" i="13" s="1"/>
  <c r="AH140" i="13"/>
  <c r="AI140" i="13" s="1"/>
  <c r="AH70" i="13"/>
  <c r="AI70" i="13" s="1"/>
  <c r="AH452" i="13"/>
  <c r="AI452" i="13" s="1"/>
  <c r="AH363" i="13"/>
  <c r="AI363" i="13" s="1"/>
  <c r="AH359" i="13"/>
  <c r="AI359" i="13" s="1"/>
  <c r="AH211" i="13"/>
  <c r="AI211" i="13" s="1"/>
  <c r="AH399" i="13"/>
  <c r="AI399" i="13" s="1"/>
  <c r="AH361" i="13"/>
  <c r="AI361" i="13" s="1"/>
  <c r="AH235" i="13"/>
  <c r="AI235" i="13" s="1"/>
  <c r="AH557" i="13"/>
  <c r="AI557" i="13" s="1"/>
  <c r="AH389" i="13"/>
  <c r="AI389" i="13" s="1"/>
  <c r="AH347" i="13"/>
  <c r="AI347" i="13" s="1"/>
  <c r="AH27" i="13"/>
  <c r="AI27" i="13" s="1"/>
  <c r="AH143" i="13"/>
  <c r="AI143" i="13" s="1"/>
  <c r="AH274" i="13"/>
  <c r="AI274" i="13" s="1"/>
  <c r="AH367" i="13"/>
  <c r="AI367" i="13" s="1"/>
  <c r="AH151" i="13"/>
  <c r="AI151" i="13" s="1"/>
  <c r="AH103" i="13"/>
  <c r="AI103" i="13" s="1"/>
  <c r="AH541" i="13"/>
  <c r="AI541" i="13" s="1"/>
  <c r="AH87" i="13"/>
  <c r="AI87" i="13" s="1"/>
  <c r="AH463" i="13"/>
  <c r="AI463" i="13" s="1"/>
  <c r="AH123" i="13"/>
  <c r="AI123" i="13" s="1"/>
  <c r="AH492" i="13"/>
  <c r="AI492" i="13" s="1"/>
  <c r="AH493" i="13"/>
  <c r="AI493" i="13" s="1"/>
  <c r="AH97" i="13"/>
  <c r="AI97" i="13" s="1"/>
  <c r="AH145" i="13"/>
  <c r="AI145" i="13" s="1"/>
  <c r="AH267" i="13"/>
  <c r="AI267" i="13" s="1"/>
  <c r="AH83" i="13"/>
  <c r="AI83" i="13" s="1"/>
  <c r="AH577" i="13"/>
  <c r="AI577" i="13" s="1"/>
  <c r="AH515" i="13"/>
  <c r="AI515" i="13" s="1"/>
  <c r="AH449" i="13"/>
  <c r="AI449" i="13" s="1"/>
  <c r="AH190" i="13"/>
  <c r="AI190" i="13" s="1"/>
  <c r="AH175" i="13"/>
  <c r="AI175" i="13" s="1"/>
  <c r="AH233" i="13"/>
  <c r="AI233" i="13" s="1"/>
  <c r="AH565" i="13"/>
  <c r="AI565" i="13" s="1"/>
  <c r="AH598" i="13"/>
  <c r="AI598" i="13" s="1"/>
  <c r="AH436" i="13"/>
  <c r="AI436" i="13" s="1"/>
  <c r="AH404" i="13"/>
  <c r="AI404" i="13" s="1"/>
  <c r="AH477" i="13"/>
  <c r="AI477" i="13" s="1"/>
  <c r="AH564" i="13"/>
  <c r="AI564" i="13" s="1"/>
  <c r="AH542" i="13"/>
  <c r="AI542" i="13" s="1"/>
  <c r="AH530" i="13"/>
  <c r="AI530" i="13" s="1"/>
  <c r="AH40" i="13"/>
  <c r="AI40" i="13" s="1"/>
  <c r="AH339" i="13"/>
  <c r="AI339" i="13" s="1"/>
  <c r="AH289" i="13"/>
  <c r="AI289" i="13" s="1"/>
  <c r="AH108" i="13"/>
  <c r="AI108" i="13" s="1"/>
  <c r="AH381" i="13"/>
  <c r="AI381" i="13" s="1"/>
  <c r="AH36" i="13"/>
  <c r="AI36" i="13" s="1"/>
  <c r="AH535" i="13"/>
  <c r="AI535" i="13" s="1"/>
  <c r="AH416" i="13"/>
  <c r="AI416" i="13" s="1"/>
  <c r="AH118" i="13"/>
  <c r="AI118" i="13" s="1"/>
  <c r="AH509" i="13"/>
  <c r="AI509" i="13" s="1"/>
  <c r="AH357" i="13"/>
  <c r="AI357" i="13" s="1"/>
  <c r="AH152" i="13"/>
  <c r="AI152" i="13" s="1"/>
  <c r="AH159" i="13"/>
  <c r="AI159" i="13" s="1"/>
  <c r="AH480" i="13"/>
  <c r="AI480" i="13" s="1"/>
  <c r="AH408" i="13"/>
  <c r="AI408" i="13" s="1"/>
  <c r="AH139" i="13"/>
  <c r="AI139" i="13" s="1"/>
  <c r="AH573" i="13"/>
  <c r="AI573" i="13" s="1"/>
  <c r="AH553" i="13"/>
  <c r="AI553" i="13" s="1"/>
  <c r="AH177" i="13"/>
  <c r="AI177" i="13" s="1"/>
  <c r="AH132" i="13"/>
  <c r="AI132" i="13" s="1"/>
  <c r="AH288" i="13"/>
  <c r="AI288" i="13" s="1"/>
  <c r="AH305" i="13"/>
  <c r="AI305" i="13" s="1"/>
  <c r="AH237" i="13"/>
  <c r="AI237" i="13" s="1"/>
  <c r="AH262" i="13"/>
  <c r="AI262" i="13" s="1"/>
  <c r="AH455" i="13"/>
  <c r="AI455" i="13" s="1"/>
  <c r="AH595" i="13"/>
  <c r="AI595" i="13" s="1"/>
  <c r="AH506" i="13"/>
  <c r="AI506" i="13" s="1"/>
  <c r="AH254" i="13"/>
  <c r="AI254" i="13" s="1"/>
  <c r="AH383" i="13"/>
  <c r="AI383" i="13" s="1"/>
  <c r="AH462" i="13"/>
  <c r="AI462" i="13" s="1"/>
  <c r="AH351" i="13"/>
  <c r="AI351" i="13" s="1"/>
  <c r="AH605" i="13"/>
  <c r="AI605" i="13" s="1"/>
  <c r="AH328" i="13"/>
  <c r="AI328" i="13" s="1"/>
  <c r="AH500" i="13"/>
  <c r="AI500" i="13" s="1"/>
  <c r="AH265" i="13"/>
  <c r="AI265" i="13" s="1"/>
  <c r="AH501" i="13"/>
  <c r="AI501" i="13" s="1"/>
  <c r="AH523" i="13"/>
  <c r="AI523" i="13" s="1"/>
  <c r="AH516" i="13"/>
  <c r="AI516" i="13" s="1"/>
  <c r="AH82" i="13"/>
  <c r="AI82" i="13" s="1"/>
  <c r="AH348" i="13"/>
  <c r="AI348" i="13" s="1"/>
  <c r="AH518" i="13"/>
  <c r="AI518" i="13" s="1"/>
  <c r="AH540" i="13"/>
  <c r="AI540" i="13" s="1"/>
  <c r="AH171" i="13"/>
  <c r="AI171" i="13" s="1"/>
  <c r="AH322" i="13"/>
  <c r="AI322" i="13" s="1"/>
  <c r="AH297" i="13"/>
  <c r="AI297" i="13" s="1"/>
  <c r="AH178" i="13"/>
  <c r="AI178" i="13" s="1"/>
  <c r="AH511" i="13"/>
  <c r="AI511" i="13" s="1"/>
  <c r="AH242" i="13"/>
  <c r="AI242" i="13" s="1"/>
  <c r="AH138" i="13"/>
  <c r="AI138" i="13" s="1"/>
  <c r="AH611" i="13"/>
  <c r="AI611" i="13" s="1"/>
  <c r="AH331" i="13"/>
  <c r="AI331" i="13" s="1"/>
  <c r="AH397" i="13"/>
  <c r="AI397" i="13" s="1"/>
  <c r="AH441" i="13"/>
  <c r="AI441" i="13" s="1"/>
  <c r="AH196" i="13"/>
  <c r="AI196" i="13" s="1"/>
  <c r="AH259" i="13"/>
  <c r="AI259" i="13" s="1"/>
  <c r="AH340" i="13"/>
  <c r="AI340" i="13" s="1"/>
  <c r="AH115" i="13"/>
  <c r="AI115" i="13" s="1"/>
  <c r="AH372" i="13"/>
  <c r="AI372" i="13" s="1"/>
  <c r="AH510" i="13"/>
  <c r="AI510" i="13" s="1"/>
  <c r="AH405" i="13"/>
  <c r="AI405" i="13" s="1"/>
  <c r="AH422" i="13"/>
  <c r="AI422" i="13" s="1"/>
  <c r="AH110" i="13"/>
  <c r="AI110" i="13" s="1"/>
  <c r="AH592" i="13"/>
  <c r="AI592" i="13" s="1"/>
  <c r="AH157" i="13"/>
  <c r="AI157" i="13" s="1"/>
  <c r="AH49" i="13"/>
  <c r="AI49" i="13" s="1"/>
  <c r="AH149" i="13"/>
  <c r="AI149" i="13" s="1"/>
  <c r="AH213" i="13"/>
  <c r="AI213" i="13" s="1"/>
  <c r="AH457" i="13"/>
  <c r="AI457" i="13" s="1"/>
  <c r="AH33" i="13"/>
  <c r="AI33" i="13" s="1"/>
  <c r="AH522" i="13"/>
  <c r="AI522" i="13" s="1"/>
  <c r="AH142" i="13"/>
  <c r="AI142" i="13" s="1"/>
  <c r="AH475" i="13"/>
  <c r="AI475" i="13" s="1"/>
  <c r="AH182" i="13"/>
  <c r="AI182" i="13" s="1"/>
  <c r="AH317" i="13"/>
  <c r="AI317" i="13" s="1"/>
  <c r="AH125" i="13"/>
  <c r="AI125" i="13" s="1"/>
  <c r="AH421" i="13"/>
  <c r="AI421" i="13" s="1"/>
  <c r="AH79" i="13"/>
  <c r="AI79" i="13" s="1"/>
  <c r="AH58" i="13"/>
  <c r="AI58" i="13" s="1"/>
  <c r="AH496" i="13"/>
  <c r="AI496" i="13" s="1"/>
  <c r="AH144" i="13"/>
  <c r="AI144" i="13" s="1"/>
  <c r="AH180" i="13"/>
  <c r="AI180" i="13" s="1"/>
  <c r="AH413" i="13"/>
  <c r="AI413" i="13" s="1"/>
  <c r="AH62" i="13"/>
  <c r="AI62" i="13" s="1"/>
  <c r="AH113" i="13"/>
  <c r="AI113" i="13" s="1"/>
  <c r="AH150" i="13"/>
  <c r="AI150" i="13" s="1"/>
  <c r="AH373" i="13"/>
  <c r="AI373" i="13" s="1"/>
  <c r="AH362" i="13"/>
  <c r="AI362" i="13" s="1"/>
  <c r="AH431" i="13"/>
  <c r="AI431" i="13" s="1"/>
  <c r="AH574" i="13"/>
  <c r="AI574" i="13" s="1"/>
  <c r="AH264" i="13"/>
  <c r="AI264" i="13" s="1"/>
  <c r="AH170" i="13"/>
  <c r="AI170" i="13" s="1"/>
  <c r="AH588" i="13"/>
  <c r="AI588" i="13" s="1"/>
  <c r="AH215" i="13"/>
  <c r="AI215" i="13" s="1"/>
  <c r="AH172" i="13"/>
  <c r="AI172" i="13" s="1"/>
  <c r="AH537" i="13"/>
  <c r="AI537" i="13" s="1"/>
  <c r="AH293" i="13"/>
  <c r="AI293" i="13" s="1"/>
  <c r="AH309" i="13"/>
  <c r="AI309" i="13" s="1"/>
  <c r="AH43" i="13"/>
  <c r="AI43" i="13" s="1"/>
  <c r="AH325" i="13"/>
  <c r="AI325" i="13" s="1"/>
  <c r="AH335" i="13"/>
  <c r="AI335" i="13" s="1"/>
  <c r="AH570" i="13"/>
  <c r="AI570" i="13" s="1"/>
  <c r="AH128" i="13"/>
  <c r="AI128" i="13" s="1"/>
  <c r="AH185" i="13"/>
  <c r="AI185" i="13" s="1"/>
  <c r="AH478" i="13"/>
  <c r="AI478" i="13" s="1"/>
  <c r="AH613" i="13"/>
  <c r="AI613" i="13" s="1"/>
  <c r="AH424" i="13"/>
  <c r="AI424" i="13" s="1"/>
  <c r="AH609" i="13"/>
  <c r="AI609" i="13" s="1"/>
  <c r="AH38" i="13"/>
  <c r="AI38" i="13" s="1"/>
  <c r="AH576" i="13"/>
  <c r="AI576" i="13" s="1"/>
  <c r="AH614" i="13"/>
  <c r="AI614" i="13" s="1"/>
  <c r="AH244" i="13"/>
  <c r="AI244" i="13" s="1"/>
  <c r="AH485" i="13"/>
  <c r="AI485" i="13" s="1"/>
  <c r="AH101" i="13"/>
  <c r="AI101" i="13" s="1"/>
  <c r="AH86" i="13"/>
  <c r="AI86" i="13" s="1"/>
  <c r="AH136" i="13"/>
  <c r="AI136" i="13" s="1"/>
  <c r="AH57" i="13"/>
  <c r="AI57" i="13" s="1"/>
  <c r="AH499" i="13"/>
  <c r="AI499" i="13" s="1"/>
  <c r="AH366" i="13"/>
  <c r="AI366" i="13" s="1"/>
  <c r="AH337" i="13"/>
  <c r="AI337" i="13" s="1"/>
  <c r="AH165" i="13"/>
  <c r="AI165" i="13" s="1"/>
  <c r="AH298" i="13"/>
  <c r="AI298" i="13" s="1"/>
  <c r="AH214" i="13"/>
  <c r="AI214" i="13" s="1"/>
  <c r="AH482" i="13"/>
  <c r="AI482" i="13" s="1"/>
  <c r="AH279" i="13"/>
  <c r="AI279" i="13" s="1"/>
  <c r="AH545" i="13"/>
  <c r="AI545" i="13" s="1"/>
  <c r="AH591" i="13"/>
  <c r="AI591" i="13" s="1"/>
  <c r="AH594" i="13"/>
  <c r="AI594" i="13" s="1"/>
  <c r="AH251" i="13"/>
  <c r="AI251" i="13" s="1"/>
  <c r="AH327" i="13"/>
  <c r="AI327" i="13" s="1"/>
  <c r="AH53" i="13"/>
  <c r="AI53" i="13" s="1"/>
  <c r="AH547" i="13"/>
  <c r="AI547" i="13" s="1"/>
  <c r="AH65" i="13"/>
  <c r="AI65" i="13" s="1"/>
  <c r="AH285" i="13"/>
  <c r="AI285" i="13" s="1"/>
  <c r="AH234" i="13"/>
  <c r="AI234" i="13" s="1"/>
  <c r="AH245" i="13"/>
  <c r="AI245" i="13" s="1"/>
  <c r="AH42" i="13"/>
  <c r="AI42" i="13" s="1"/>
  <c r="AH484" i="13"/>
  <c r="AI484" i="13" s="1"/>
  <c r="AH418" i="13"/>
  <c r="AI418" i="13" s="1"/>
  <c r="AH334" i="13"/>
  <c r="AI334" i="13" s="1"/>
  <c r="AH303" i="13"/>
  <c r="AI303" i="13" s="1"/>
  <c r="AH230" i="13"/>
  <c r="AI230" i="13" s="1"/>
  <c r="AH169" i="13"/>
  <c r="AI169" i="13" s="1"/>
  <c r="AH356" i="13"/>
  <c r="AI356" i="13" s="1"/>
  <c r="AH32" i="13"/>
  <c r="AI32" i="13" s="1"/>
  <c r="AH379" i="13"/>
  <c r="AI379" i="13" s="1"/>
  <c r="AH502" i="13"/>
  <c r="AI502" i="13" s="1"/>
  <c r="AH615" i="13"/>
  <c r="AI615" i="13" s="1"/>
  <c r="AH134" i="13"/>
  <c r="AI134" i="13" s="1"/>
  <c r="AH412" i="13"/>
  <c r="AI412" i="13" s="1"/>
  <c r="AH319" i="13"/>
  <c r="AI319" i="13" s="1"/>
  <c r="AH549" i="13"/>
  <c r="AI549" i="13" s="1"/>
  <c r="AH470" i="13"/>
  <c r="AI470" i="13" s="1"/>
  <c r="AH569" i="13"/>
  <c r="AI569" i="13" s="1"/>
  <c r="AH25" i="13"/>
  <c r="AI25" i="13" s="1"/>
  <c r="AH20" i="13"/>
  <c r="AI20" i="13" s="1"/>
  <c r="AH336" i="13"/>
  <c r="AI336" i="13" s="1"/>
  <c r="AH616" i="13"/>
  <c r="AI616" i="13" s="1"/>
  <c r="AH302" i="13"/>
  <c r="AI302" i="13" s="1"/>
  <c r="AH571" i="13"/>
  <c r="AI571" i="13" s="1"/>
  <c r="AH533" i="13"/>
  <c r="AI533" i="13" s="1"/>
  <c r="AH563" i="13"/>
  <c r="AI563" i="13" s="1"/>
  <c r="AH168" i="13"/>
  <c r="AI168" i="13" s="1"/>
  <c r="AH562" i="13"/>
  <c r="AI562" i="13" s="1"/>
  <c r="AH498" i="13"/>
  <c r="AI498" i="13" s="1"/>
  <c r="AH100" i="13"/>
  <c r="AI100" i="13" s="1"/>
  <c r="AH618" i="13"/>
  <c r="AI618" i="13" s="1"/>
  <c r="AH575" i="13"/>
  <c r="AI575" i="13" s="1"/>
  <c r="AH586" i="13"/>
  <c r="AI586" i="13" s="1"/>
  <c r="AH26" i="13"/>
  <c r="AI26" i="13" s="1"/>
  <c r="AH60" i="13"/>
  <c r="AI60" i="13" s="1"/>
  <c r="AH35" i="13"/>
  <c r="AI35" i="13" s="1"/>
  <c r="AH250" i="13"/>
  <c r="AI250" i="13" s="1"/>
  <c r="AH292" i="13"/>
  <c r="AI292" i="13" s="1"/>
  <c r="AH167" i="13"/>
  <c r="AI167" i="13" s="1"/>
  <c r="AH450" i="13"/>
  <c r="AI450" i="13" s="1"/>
  <c r="AH581" i="13"/>
  <c r="AI581" i="13" s="1"/>
  <c r="AH561" i="13"/>
  <c r="AI561" i="13" s="1"/>
  <c r="AH163" i="13"/>
  <c r="AI163" i="13" s="1"/>
  <c r="AH466" i="13"/>
  <c r="AI466" i="13" s="1"/>
  <c r="AH590" i="13"/>
  <c r="AI590" i="13" s="1"/>
  <c r="AH427" i="13"/>
  <c r="AI427" i="13" s="1"/>
  <c r="AH370" i="13"/>
  <c r="AI370" i="13" s="1"/>
  <c r="AH444" i="13"/>
  <c r="AI444" i="13" s="1"/>
  <c r="AH602" i="13"/>
  <c r="AI602" i="13" s="1"/>
  <c r="AH529" i="13"/>
  <c r="AI529" i="13" s="1"/>
  <c r="AH429" i="13"/>
  <c r="AI429" i="13" s="1"/>
  <c r="AH88" i="13"/>
  <c r="AI88" i="13" s="1"/>
  <c r="AH78" i="13"/>
  <c r="AI78" i="13" s="1"/>
  <c r="AH601" i="13"/>
  <c r="AI601" i="13" s="1"/>
  <c r="AH278" i="13"/>
  <c r="AI278" i="13" s="1"/>
  <c r="AH206" i="13"/>
  <c r="AI206" i="13" s="1"/>
  <c r="AH508" i="13"/>
  <c r="AI508" i="13" s="1"/>
  <c r="AH104" i="13"/>
  <c r="AI104" i="13" s="1"/>
  <c r="AH426" i="13"/>
  <c r="AI426" i="13" s="1"/>
  <c r="AH344" i="13"/>
  <c r="AI344" i="13" s="1"/>
  <c r="AH255" i="13"/>
  <c r="AI255" i="13" s="1"/>
  <c r="AH582" i="13"/>
  <c r="AI582" i="13" s="1"/>
  <c r="AH161" i="13"/>
  <c r="AI161" i="13" s="1"/>
  <c r="AH378" i="13"/>
  <c r="AI378" i="13" s="1"/>
  <c r="AH365" i="13"/>
  <c r="AI365" i="13" s="1"/>
  <c r="AH599" i="13"/>
  <c r="AI599" i="13" s="1"/>
  <c r="AH617" i="13"/>
  <c r="AI617" i="13" s="1"/>
  <c r="AH580" i="13"/>
  <c r="AI580" i="13" s="1"/>
  <c r="AH66" i="13"/>
  <c r="AI66" i="13" s="1"/>
  <c r="AH146" i="13"/>
  <c r="AI146" i="13" s="1"/>
  <c r="AH425" i="13"/>
  <c r="AI425" i="13" s="1"/>
  <c r="AH217" i="13"/>
  <c r="AI217" i="13" s="1"/>
  <c r="AH236" i="13"/>
  <c r="AI236" i="13" s="1"/>
  <c r="AH156" i="13"/>
  <c r="AI156" i="13" s="1"/>
  <c r="AH277" i="13"/>
  <c r="AI277" i="13" s="1"/>
  <c r="AH440" i="13"/>
  <c r="AI440" i="13" s="1"/>
  <c r="AH350" i="13"/>
  <c r="AI350" i="13" s="1"/>
  <c r="AH471" i="13"/>
  <c r="AI471" i="13" s="1"/>
  <c r="AH528" i="13"/>
  <c r="AI528" i="13" s="1"/>
  <c r="AH52" i="13"/>
  <c r="AI52" i="13" s="1"/>
  <c r="AH342" i="13"/>
  <c r="AI342" i="13" s="1"/>
  <c r="AH266" i="13"/>
  <c r="AI266" i="13" s="1"/>
  <c r="AH395" i="13"/>
  <c r="AI395" i="13" s="1"/>
  <c r="AH45" i="13"/>
  <c r="AI45" i="13" s="1"/>
  <c r="AH393" i="13"/>
  <c r="AI393" i="13" s="1"/>
  <c r="AH578" i="13"/>
  <c r="AI578" i="13" s="1"/>
  <c r="AH188" i="13"/>
  <c r="AI188" i="13" s="1"/>
  <c r="AH160" i="13"/>
  <c r="AI160" i="13" s="1"/>
  <c r="AH321" i="13"/>
  <c r="AI321" i="13" s="1"/>
  <c r="AH460" i="13"/>
  <c r="AI460" i="13" s="1"/>
  <c r="AH89" i="13"/>
  <c r="AI89" i="13" s="1"/>
  <c r="AH486" i="13"/>
  <c r="AI486" i="13" s="1"/>
  <c r="AH238" i="13"/>
  <c r="AI238" i="13" s="1"/>
  <c r="AH310" i="13"/>
  <c r="AI310" i="13" s="1"/>
  <c r="AH106" i="13"/>
  <c r="AI106" i="13" s="1"/>
  <c r="AH48" i="13"/>
  <c r="AI48" i="13" s="1"/>
  <c r="AH98" i="13"/>
  <c r="AI98" i="13" s="1"/>
  <c r="AH283" i="13"/>
  <c r="AI283" i="13" s="1"/>
  <c r="AH513" i="13"/>
  <c r="AI513" i="13" s="1"/>
  <c r="AH619" i="13"/>
  <c r="AI619" i="13" s="1"/>
  <c r="AH481" i="13"/>
  <c r="AI481" i="13" s="1"/>
  <c r="AH191" i="13"/>
  <c r="AI191" i="13" s="1"/>
  <c r="AH407" i="13"/>
  <c r="AI407" i="13" s="1"/>
  <c r="AH232" i="13"/>
  <c r="AI232" i="13" s="1"/>
  <c r="AH398" i="13"/>
  <c r="AI398" i="13" s="1"/>
  <c r="AH603" i="13"/>
  <c r="AI603" i="13" s="1"/>
  <c r="AH419" i="13"/>
  <c r="AI419" i="13" s="1"/>
  <c r="AH414" i="13"/>
  <c r="AI414" i="13" s="1"/>
  <c r="AH116" i="13"/>
  <c r="AI116" i="13" s="1"/>
  <c r="AH56" i="13"/>
  <c r="AI56" i="13" s="1"/>
  <c r="AH199" i="13"/>
  <c r="AI199" i="13" s="1"/>
  <c r="AH197" i="13"/>
  <c r="AI197" i="13" s="1"/>
  <c r="AH81" i="13"/>
  <c r="AI81" i="13" s="1"/>
  <c r="AH122" i="13"/>
  <c r="AI122" i="13" s="1"/>
  <c r="AH495" i="13"/>
  <c r="AI495" i="13" s="1"/>
  <c r="AH55" i="13"/>
  <c r="AI55" i="13" s="1"/>
  <c r="AH451" i="13"/>
  <c r="AI451" i="13" s="1"/>
  <c r="AH299" i="13"/>
  <c r="AI299" i="13" s="1"/>
  <c r="AH555" i="13"/>
  <c r="AI555" i="13" s="1"/>
  <c r="AH225" i="13"/>
  <c r="AI225" i="13" s="1"/>
  <c r="AH487" i="13"/>
  <c r="AI487" i="13" s="1"/>
  <c r="AH41" i="13"/>
  <c r="AI41" i="13" s="1"/>
  <c r="AH276" i="13"/>
  <c r="AI276" i="13" s="1"/>
  <c r="AH308" i="13"/>
  <c r="AI308" i="13" s="1"/>
  <c r="AH360" i="13"/>
  <c r="AI360" i="13" s="1"/>
  <c r="AH260" i="13"/>
  <c r="AI260" i="13" s="1"/>
  <c r="AH291" i="13"/>
  <c r="AI291" i="13" s="1"/>
  <c r="AH512" i="13"/>
  <c r="AI512" i="13" s="1"/>
  <c r="AH148" i="13"/>
  <c r="AI148" i="13" s="1"/>
  <c r="AH127" i="13"/>
  <c r="AI127" i="13" s="1"/>
  <c r="AH21" i="13"/>
  <c r="AI21" i="13" s="1"/>
  <c r="AH517" i="13"/>
  <c r="AI517" i="13" s="1"/>
  <c r="AH183" i="13"/>
  <c r="AI183" i="13" s="1"/>
  <c r="AH458" i="13"/>
  <c r="AI458" i="13" s="1"/>
  <c r="AH596" i="13"/>
  <c r="AI596" i="13" s="1"/>
  <c r="AH246" i="13"/>
  <c r="AI246" i="13" s="1"/>
  <c r="AH377" i="13"/>
  <c r="AI377" i="13" s="1"/>
  <c r="AH423" i="13"/>
  <c r="AI423" i="13" s="1"/>
  <c r="AH59" i="13"/>
  <c r="AI59" i="13" s="1"/>
  <c r="AH465" i="13"/>
  <c r="AI465" i="13" s="1"/>
  <c r="AH202" i="13"/>
  <c r="AI202" i="13" s="1"/>
  <c r="AH494" i="13"/>
  <c r="AI494" i="13" s="1"/>
  <c r="AH204" i="13"/>
  <c r="AI204" i="13" s="1"/>
  <c r="AH411" i="13"/>
  <c r="AI411" i="13" s="1"/>
  <c r="AH324" i="13"/>
  <c r="AI324" i="13" s="1"/>
  <c r="AH22" i="13"/>
  <c r="AI22" i="13" s="1"/>
  <c r="AH174" i="13"/>
  <c r="AI174" i="13" s="1"/>
  <c r="AH313" i="13"/>
  <c r="AI313" i="13" s="1"/>
  <c r="AH474" i="13"/>
  <c r="AI474" i="13" s="1"/>
  <c r="AH109" i="13"/>
  <c r="AI109" i="13" s="1"/>
  <c r="AH446" i="13"/>
  <c r="AI446" i="13" s="1"/>
  <c r="AH539" i="13"/>
  <c r="AI539" i="13" s="1"/>
  <c r="AH76" i="13"/>
  <c r="AI76" i="13" s="1"/>
  <c r="AH173" i="13"/>
  <c r="AI173" i="13" s="1"/>
  <c r="AH556" i="13"/>
  <c r="AI556" i="13" s="1"/>
  <c r="AH364" i="13"/>
  <c r="AI364" i="13" s="1"/>
  <c r="AH315" i="13"/>
  <c r="AI315" i="13" s="1"/>
  <c r="AH469" i="13"/>
  <c r="AI469" i="13" s="1"/>
  <c r="AH158" i="13"/>
  <c r="AI158" i="13" s="1"/>
  <c r="AH268" i="13"/>
  <c r="AI268" i="13" s="1"/>
  <c r="AH184" i="13"/>
  <c r="AI184" i="13" s="1"/>
  <c r="AH374" i="13"/>
  <c r="AI374" i="13" s="1"/>
  <c r="AH273" i="13"/>
  <c r="AI273" i="13" s="1"/>
  <c r="AH130" i="13"/>
  <c r="AI130" i="13" s="1"/>
  <c r="AH290" i="13"/>
  <c r="AI290" i="13" s="1"/>
  <c r="AH263" i="13"/>
  <c r="AI263" i="13" s="1"/>
  <c r="AH304" i="13"/>
  <c r="AI304" i="13" s="1"/>
  <c r="AH306" i="13"/>
  <c r="AI306" i="13" s="1"/>
  <c r="AH394" i="13"/>
  <c r="AI394" i="13" s="1"/>
  <c r="AH521" i="13"/>
  <c r="AI521" i="13" s="1"/>
  <c r="AH209" i="13"/>
  <c r="AI209" i="13" s="1"/>
  <c r="AH68" i="13"/>
  <c r="AI68" i="13" s="1"/>
  <c r="AH519" i="13"/>
  <c r="AI519" i="13" s="1"/>
  <c r="AH258" i="13"/>
  <c r="AI258" i="13" s="1"/>
  <c r="AH415" i="13"/>
  <c r="AI415" i="13" s="1"/>
  <c r="AH369" i="13"/>
  <c r="AI369" i="13" s="1"/>
  <c r="AH92" i="13"/>
  <c r="AI92" i="13" s="1"/>
  <c r="AH548" i="13"/>
  <c r="AI548" i="13" s="1"/>
  <c r="AH119" i="13"/>
  <c r="AI119" i="13" s="1"/>
  <c r="AH300" i="13"/>
  <c r="AI300" i="13" s="1"/>
  <c r="AH221" i="13"/>
  <c r="AI221" i="13" s="1"/>
  <c r="AH218" i="13"/>
  <c r="AI218" i="13" s="1"/>
  <c r="AH400" i="13"/>
  <c r="AI400" i="13" s="1"/>
  <c r="AH80" i="13"/>
  <c r="AI80" i="13" s="1"/>
  <c r="AH352" i="13"/>
  <c r="AI352" i="13" s="1"/>
  <c r="AH428" i="13"/>
  <c r="AI428" i="13" s="1"/>
  <c r="AH376" i="13"/>
  <c r="AI376" i="13" s="1"/>
  <c r="AH129" i="13"/>
  <c r="AI129" i="13" s="1"/>
  <c r="AH464" i="13"/>
  <c r="AI464" i="13" s="1"/>
  <c r="AH461" i="13"/>
  <c r="AI461" i="13" s="1"/>
  <c r="AH430" i="13"/>
  <c r="AI430" i="13" s="1"/>
  <c r="AH208" i="13"/>
  <c r="AI208" i="13" s="1"/>
  <c r="AH247" i="13"/>
  <c r="AI247" i="13" s="1"/>
  <c r="AH479" i="13"/>
  <c r="AI479" i="13" s="1"/>
  <c r="AH239" i="13"/>
  <c r="AI239" i="13" s="1"/>
  <c r="AH71" i="13"/>
  <c r="AI71" i="13" s="1"/>
  <c r="AH445" i="13"/>
  <c r="AI445" i="13" s="1"/>
  <c r="AH391" i="13"/>
  <c r="AI391" i="13" s="1"/>
  <c r="AH93" i="13"/>
  <c r="AI93" i="13" s="1"/>
  <c r="AH345" i="13"/>
  <c r="AI345" i="13" s="1"/>
  <c r="AH453" i="13"/>
  <c r="AI453" i="13" s="1"/>
  <c r="AH532" i="13"/>
  <c r="AI532" i="13" s="1"/>
  <c r="AH538" i="13"/>
  <c r="AI538" i="13" s="1"/>
  <c r="AH353" i="13"/>
  <c r="AI353" i="13" s="1"/>
  <c r="AH47" i="13"/>
  <c r="AI47" i="13" s="1"/>
  <c r="AH194" i="13"/>
  <c r="AI194" i="13" s="1"/>
  <c r="AH456" i="13"/>
  <c r="AI456" i="13" s="1"/>
  <c r="AH216" i="13"/>
  <c r="AI216" i="13" s="1"/>
  <c r="AH61" i="13"/>
  <c r="AI61" i="13" s="1"/>
  <c r="AH162" i="13"/>
  <c r="AI162" i="13" s="1"/>
  <c r="AH371" i="13"/>
  <c r="AI371" i="13" s="1"/>
  <c r="AH600" i="13"/>
  <c r="AI600" i="13" s="1"/>
  <c r="AH282" i="13"/>
  <c r="AI282" i="13" s="1"/>
  <c r="AH84" i="13"/>
  <c r="AI84" i="13" s="1"/>
  <c r="AH489" i="13"/>
  <c r="AI489" i="13" s="1"/>
  <c r="AH503" i="13"/>
  <c r="AI503" i="13" s="1"/>
  <c r="AH74" i="13"/>
  <c r="AI74" i="13" s="1"/>
  <c r="AH546" i="13"/>
  <c r="AI546" i="13" s="1"/>
  <c r="AH227" i="13"/>
  <c r="AI227" i="13" s="1"/>
  <c r="AH64" i="13"/>
  <c r="AI64" i="13" s="1"/>
  <c r="AH410" i="13"/>
  <c r="AI410" i="13" s="1"/>
  <c r="AH550" i="13"/>
  <c r="AI550" i="13" s="1"/>
  <c r="AH355" i="13"/>
  <c r="AI355" i="13" s="1"/>
  <c r="AH229" i="13"/>
  <c r="AI229" i="13" s="1"/>
  <c r="AH280" i="13"/>
  <c r="AI280" i="13" s="1"/>
  <c r="AH147" i="13"/>
  <c r="AI147" i="13" s="1"/>
  <c r="AH228" i="13"/>
  <c r="AI228" i="13" s="1"/>
  <c r="AH311" i="13"/>
  <c r="AI311" i="13" s="1"/>
  <c r="AH437" i="13"/>
  <c r="AI437" i="13" s="1"/>
  <c r="AH85" i="13"/>
  <c r="AI85" i="13" s="1"/>
  <c r="AH584" i="13"/>
  <c r="AI584" i="13" s="1"/>
  <c r="AH316" i="13"/>
  <c r="AI316" i="13" s="1"/>
  <c r="AH318" i="13"/>
  <c r="AI318" i="13" s="1"/>
  <c r="AH312" i="13"/>
  <c r="AI312" i="13" s="1"/>
  <c r="AH607" i="13"/>
  <c r="AI607" i="13" s="1"/>
  <c r="AH102" i="13"/>
  <c r="AI102" i="13" s="1"/>
  <c r="AH205" i="13"/>
  <c r="AI205" i="13" s="1"/>
  <c r="AH176" i="13"/>
  <c r="AI176" i="13" s="1"/>
  <c r="AH193" i="13"/>
  <c r="AI193" i="13" s="1"/>
  <c r="AH409" i="13"/>
  <c r="AI409" i="13" s="1"/>
  <c r="AH295" i="13"/>
  <c r="AI295" i="13" s="1"/>
  <c r="AH226" i="13"/>
  <c r="AI226" i="13" s="1"/>
  <c r="AH95" i="13"/>
  <c r="AI95" i="13" s="1"/>
  <c r="AH186" i="13"/>
  <c r="AI186" i="13" s="1"/>
  <c r="AH552" i="13"/>
  <c r="AI552" i="13" s="1"/>
  <c r="AH37" i="13"/>
  <c r="AI37" i="13" s="1"/>
  <c r="AH438" i="13"/>
  <c r="AI438" i="13" s="1"/>
  <c r="Z70" i="17"/>
  <c r="Z88" i="17"/>
  <c r="Z91" i="17"/>
  <c r="AD2" i="17"/>
  <c r="AD4" i="17" s="1"/>
  <c r="Z59" i="17"/>
  <c r="Z80" i="17"/>
  <c r="Z89" i="17"/>
  <c r="Z32" i="17"/>
  <c r="Z42" i="17"/>
  <c r="Z111" i="17"/>
  <c r="Z104" i="17"/>
  <c r="Z36" i="17"/>
  <c r="Z102" i="17"/>
  <c r="Z48" i="17"/>
  <c r="Z103" i="17"/>
  <c r="Z105" i="17"/>
  <c r="O9" i="17"/>
  <c r="N114" i="17"/>
  <c r="N105" i="17"/>
  <c r="N55" i="17"/>
  <c r="N109" i="17"/>
  <c r="N106" i="17"/>
  <c r="N32" i="17"/>
  <c r="N41" i="17"/>
  <c r="N25" i="17"/>
  <c r="N69" i="17"/>
  <c r="N52" i="17"/>
  <c r="N83" i="17"/>
  <c r="N42" i="17"/>
  <c r="N100" i="17"/>
  <c r="N102" i="17"/>
  <c r="N31" i="17"/>
  <c r="N115" i="17"/>
  <c r="N78" i="17"/>
  <c r="N36" i="17"/>
  <c r="N103" i="17"/>
  <c r="N21" i="17"/>
  <c r="N63" i="17"/>
  <c r="N104" i="17"/>
  <c r="N24" i="17"/>
  <c r="N35" i="17"/>
  <c r="N91" i="17"/>
  <c r="N107" i="17"/>
  <c r="N29" i="17"/>
  <c r="N89" i="17"/>
  <c r="N87" i="17"/>
  <c r="N112" i="17"/>
  <c r="N108" i="17"/>
  <c r="N68" i="17"/>
  <c r="N50" i="17"/>
  <c r="N76" i="17"/>
  <c r="N27" i="17"/>
  <c r="N97" i="17"/>
  <c r="N66" i="17"/>
  <c r="N39" i="17"/>
  <c r="N71" i="17"/>
  <c r="N58" i="17"/>
  <c r="N86" i="17"/>
  <c r="N116" i="17"/>
  <c r="N62" i="17"/>
  <c r="N90" i="17"/>
  <c r="N84" i="17"/>
  <c r="N98" i="17"/>
  <c r="N20" i="17"/>
  <c r="N101" i="17"/>
  <c r="N92" i="17"/>
  <c r="N53" i="17"/>
  <c r="N85" i="17"/>
  <c r="N46" i="17"/>
  <c r="N34" i="17"/>
  <c r="N49" i="17"/>
  <c r="N54" i="17"/>
  <c r="N47" i="17"/>
  <c r="N80" i="17"/>
  <c r="N38" i="17"/>
  <c r="N110" i="17"/>
  <c r="N45" i="17"/>
  <c r="N79" i="17"/>
  <c r="N56" i="17"/>
  <c r="N43" i="17"/>
  <c r="N59" i="17"/>
  <c r="N64" i="17"/>
  <c r="N113" i="17"/>
  <c r="N119" i="17"/>
  <c r="N22" i="17"/>
  <c r="N51" i="17"/>
  <c r="N30" i="17"/>
  <c r="N81" i="17"/>
  <c r="N61" i="17"/>
  <c r="N118" i="17"/>
  <c r="N95" i="17"/>
  <c r="N96" i="17"/>
  <c r="N82" i="17"/>
  <c r="N40" i="17"/>
  <c r="N73" i="17"/>
  <c r="N44" i="17"/>
  <c r="N70" i="17"/>
  <c r="N77" i="17"/>
  <c r="N37" i="17"/>
  <c r="N26" i="17"/>
  <c r="N72" i="17"/>
  <c r="N33" i="17"/>
  <c r="N120" i="17"/>
  <c r="N65" i="17"/>
  <c r="N111" i="17"/>
  <c r="N99" i="17"/>
  <c r="N88" i="17"/>
  <c r="N23" i="17"/>
  <c r="N117" i="17"/>
  <c r="N67" i="17"/>
  <c r="N28" i="17"/>
  <c r="N94" i="17"/>
  <c r="N60" i="17"/>
  <c r="N74" i="17"/>
  <c r="N48" i="17"/>
  <c r="N93" i="17"/>
  <c r="N75" i="17"/>
  <c r="Z73" i="17"/>
  <c r="Z22" i="17"/>
  <c r="Z28" i="17"/>
  <c r="Z53" i="17"/>
  <c r="Z63" i="17"/>
  <c r="Z99" i="17"/>
  <c r="Z75" i="17"/>
  <c r="Z95" i="17"/>
  <c r="Z62" i="17"/>
  <c r="Z82" i="17"/>
  <c r="Z114" i="17"/>
  <c r="Z119" i="17"/>
  <c r="Z20" i="17"/>
  <c r="Z67" i="17"/>
  <c r="Z47" i="17"/>
  <c r="Z97" i="17"/>
  <c r="Z92" i="17"/>
  <c r="Z26" i="17"/>
  <c r="Z58" i="17"/>
  <c r="Z21" i="17"/>
  <c r="Z50" i="17"/>
  <c r="Z83" i="17"/>
  <c r="Z65" i="17"/>
  <c r="Z41" i="17"/>
  <c r="Z78" i="17"/>
  <c r="Z100" i="17"/>
  <c r="Z74" i="17"/>
  <c r="Z34" i="17"/>
  <c r="Z51" i="17"/>
  <c r="Z110" i="17"/>
  <c r="Z61" i="17"/>
  <c r="Z66" i="17"/>
  <c r="Z86" i="17"/>
  <c r="Z79" i="17"/>
  <c r="Z90" i="17"/>
  <c r="Z29" i="17"/>
  <c r="Z120" i="17"/>
  <c r="Z60" i="17"/>
  <c r="Z116" i="17"/>
  <c r="Z96" i="17"/>
  <c r="Z54" i="17"/>
  <c r="Z113" i="17"/>
  <c r="Z98" i="17"/>
  <c r="Z117" i="17"/>
  <c r="Z106" i="17"/>
  <c r="Z46" i="17"/>
  <c r="Z112" i="17"/>
  <c r="Z37" i="17"/>
  <c r="Z71" i="17"/>
  <c r="Z27" i="17"/>
  <c r="Z68" i="17"/>
  <c r="Z52" i="17"/>
  <c r="Z35" i="17"/>
  <c r="Z81" i="17"/>
  <c r="Z115" i="17"/>
  <c r="Z43" i="17"/>
  <c r="Z94" i="17"/>
  <c r="Z109" i="17"/>
  <c r="Z69" i="17"/>
  <c r="Z40" i="17"/>
  <c r="Z23" i="17"/>
  <c r="Z107" i="17"/>
  <c r="Z45" i="17"/>
  <c r="Z72" i="17"/>
  <c r="Z44" i="17"/>
  <c r="Z118" i="17"/>
  <c r="Z49" i="17"/>
  <c r="Z64" i="17"/>
  <c r="Z84" i="17"/>
  <c r="Z38" i="17"/>
  <c r="Z39" i="17"/>
  <c r="Z85" i="17"/>
  <c r="Z87" i="17"/>
  <c r="Z77" i="17"/>
  <c r="Z25" i="17"/>
  <c r="Z76" i="17"/>
  <c r="Z108" i="17"/>
  <c r="Z93" i="17"/>
  <c r="Z24" i="17"/>
  <c r="Z30" i="17"/>
  <c r="Z31" i="17"/>
  <c r="Z56" i="17"/>
  <c r="Z33" i="17"/>
  <c r="Z55" i="17"/>
  <c r="Z101" i="17"/>
  <c r="AC44" i="13"/>
  <c r="AD44" i="13" s="1"/>
  <c r="X44" i="13"/>
  <c r="AH44" i="13"/>
  <c r="AI44" i="13" s="1"/>
  <c r="AH228" i="12"/>
  <c r="AI228" i="12" s="1"/>
  <c r="AH248" i="12"/>
  <c r="AI248" i="12" s="1"/>
  <c r="AH176" i="12"/>
  <c r="AI176" i="12" s="1"/>
  <c r="AH270" i="12"/>
  <c r="AI270" i="12" s="1"/>
  <c r="AH413" i="12"/>
  <c r="AI413" i="12" s="1"/>
  <c r="AH256" i="12"/>
  <c r="AI256" i="12" s="1"/>
  <c r="AH68" i="12"/>
  <c r="AI68" i="12" s="1"/>
  <c r="AH339" i="12"/>
  <c r="AI339" i="12" s="1"/>
  <c r="AH243" i="12"/>
  <c r="AI243" i="12" s="1"/>
  <c r="AH130" i="12"/>
  <c r="AI130" i="12" s="1"/>
  <c r="AH137" i="12"/>
  <c r="AI137" i="12" s="1"/>
  <c r="AH258" i="12"/>
  <c r="AI258" i="12" s="1"/>
  <c r="AH37" i="12"/>
  <c r="AI37" i="12" s="1"/>
  <c r="AH195" i="12"/>
  <c r="AI195" i="12" s="1"/>
  <c r="AH75" i="12"/>
  <c r="AI75" i="12" s="1"/>
  <c r="AH358" i="12"/>
  <c r="AI358" i="12" s="1"/>
  <c r="AH279" i="12"/>
  <c r="AI279" i="12" s="1"/>
  <c r="AH148" i="12"/>
  <c r="AI148" i="12" s="1"/>
  <c r="AH272" i="12"/>
  <c r="AI272" i="12" s="1"/>
  <c r="AH334" i="12"/>
  <c r="AI334" i="12" s="1"/>
  <c r="AH157" i="12"/>
  <c r="AI157" i="12" s="1"/>
  <c r="AH177" i="12"/>
  <c r="AI177" i="12" s="1"/>
  <c r="AH203" i="12"/>
  <c r="AI203" i="12" s="1"/>
  <c r="AH362" i="12"/>
  <c r="AI362" i="12" s="1"/>
  <c r="AH25" i="12"/>
  <c r="AI25" i="12" s="1"/>
  <c r="AH136" i="12"/>
  <c r="AI136" i="12" s="1"/>
  <c r="AH145" i="12"/>
  <c r="AI145" i="12" s="1"/>
  <c r="AH97" i="12"/>
  <c r="AI97" i="12" s="1"/>
  <c r="AH382" i="12"/>
  <c r="AI382" i="12" s="1"/>
  <c r="AH411" i="12"/>
  <c r="AI411" i="12" s="1"/>
  <c r="AH232" i="12"/>
  <c r="AI232" i="12" s="1"/>
  <c r="AH299" i="12"/>
  <c r="AI299" i="12" s="1"/>
  <c r="AH99" i="12"/>
  <c r="AI99" i="12" s="1"/>
  <c r="AH140" i="12"/>
  <c r="AI140" i="12" s="1"/>
  <c r="AH245" i="12"/>
  <c r="AI245" i="12" s="1"/>
  <c r="AH399" i="12"/>
  <c r="AI399" i="12" s="1"/>
  <c r="AH193" i="12"/>
  <c r="AI193" i="12" s="1"/>
  <c r="AH196" i="12"/>
  <c r="AI196" i="12" s="1"/>
  <c r="AH331" i="12"/>
  <c r="AI331" i="12" s="1"/>
  <c r="AH21" i="12"/>
  <c r="AI21" i="12" s="1"/>
  <c r="AH22" i="12"/>
  <c r="AI22" i="12" s="1"/>
  <c r="AH381" i="12"/>
  <c r="AI381" i="12" s="1"/>
  <c r="AH344" i="12"/>
  <c r="AI344" i="12" s="1"/>
  <c r="AH153" i="12"/>
  <c r="AI153" i="12" s="1"/>
  <c r="AH379" i="12"/>
  <c r="AI379" i="12" s="1"/>
  <c r="AH128" i="12"/>
  <c r="AI128" i="12" s="1"/>
  <c r="AH127" i="12"/>
  <c r="AI127" i="12" s="1"/>
  <c r="AH388" i="12"/>
  <c r="AI388" i="12" s="1"/>
  <c r="AH247" i="12"/>
  <c r="AI247" i="12" s="1"/>
  <c r="AH312" i="12"/>
  <c r="AI312" i="12" s="1"/>
  <c r="AH168" i="12"/>
  <c r="AI168" i="12" s="1"/>
  <c r="AH287" i="12"/>
  <c r="AI287" i="12" s="1"/>
  <c r="AH290" i="12"/>
  <c r="AI290" i="12" s="1"/>
  <c r="AH152" i="12"/>
  <c r="AI152" i="12" s="1"/>
  <c r="AH108" i="12"/>
  <c r="AI108" i="12" s="1"/>
  <c r="AH160" i="12"/>
  <c r="AI160" i="12" s="1"/>
  <c r="AH222" i="12"/>
  <c r="AI222" i="12" s="1"/>
  <c r="AH170" i="12"/>
  <c r="AI170" i="12" s="1"/>
  <c r="AH291" i="12"/>
  <c r="AI291" i="12" s="1"/>
  <c r="AH280" i="12"/>
  <c r="AI280" i="12" s="1"/>
  <c r="AH70" i="12"/>
  <c r="AI70" i="12" s="1"/>
  <c r="AH60" i="12"/>
  <c r="AI60" i="12" s="1"/>
  <c r="AH321" i="12"/>
  <c r="AI321" i="12" s="1"/>
  <c r="AH286" i="12"/>
  <c r="AI286" i="12" s="1"/>
  <c r="AH250" i="12"/>
  <c r="AI250" i="12" s="1"/>
  <c r="AH266" i="12"/>
  <c r="AI266" i="12" s="1"/>
  <c r="AH32" i="12"/>
  <c r="AI32" i="12" s="1"/>
  <c r="AH251" i="12"/>
  <c r="AI251" i="12" s="1"/>
  <c r="AH396" i="12"/>
  <c r="AI396" i="12" s="1"/>
  <c r="AH123" i="12"/>
  <c r="AI123" i="12" s="1"/>
  <c r="AH276" i="12"/>
  <c r="AI276" i="12" s="1"/>
  <c r="AH80" i="12"/>
  <c r="AI80" i="12" s="1"/>
  <c r="AH65" i="12"/>
  <c r="AI65" i="12" s="1"/>
  <c r="AH109" i="12"/>
  <c r="AI109" i="12" s="1"/>
  <c r="AH180" i="12"/>
  <c r="AI180" i="12" s="1"/>
  <c r="AH163" i="12"/>
  <c r="AI163" i="12" s="1"/>
  <c r="AH175" i="12"/>
  <c r="AI175" i="12" s="1"/>
  <c r="AH361" i="12"/>
  <c r="AI361" i="12" s="1"/>
  <c r="AH318" i="12"/>
  <c r="AI318" i="12" s="1"/>
  <c r="AH156" i="12"/>
  <c r="AI156" i="12" s="1"/>
  <c r="AH397" i="12"/>
  <c r="AI397" i="12" s="1"/>
  <c r="AH365" i="12"/>
  <c r="AI365" i="12" s="1"/>
  <c r="AH188" i="12"/>
  <c r="AI188" i="12" s="1"/>
  <c r="AH183" i="12"/>
  <c r="AI183" i="12" s="1"/>
  <c r="AH67" i="12"/>
  <c r="AI67" i="12" s="1"/>
  <c r="AH115" i="12"/>
  <c r="AI115" i="12" s="1"/>
  <c r="AH26" i="12"/>
  <c r="AI26" i="12" s="1"/>
  <c r="AH419" i="12"/>
  <c r="AI419" i="12" s="1"/>
  <c r="AH191" i="12"/>
  <c r="AI191" i="12" s="1"/>
  <c r="AH24" i="12"/>
  <c r="AI24" i="12" s="1"/>
  <c r="AH246" i="12"/>
  <c r="AI246" i="12" s="1"/>
  <c r="AH390" i="12"/>
  <c r="AI390" i="12" s="1"/>
  <c r="AH117" i="12"/>
  <c r="AI117" i="12" s="1"/>
  <c r="AH47" i="12"/>
  <c r="AI47" i="12" s="1"/>
  <c r="AH72" i="12"/>
  <c r="AI72" i="12" s="1"/>
  <c r="AH324" i="12"/>
  <c r="AI324" i="12" s="1"/>
  <c r="AH135" i="12"/>
  <c r="AI135" i="12" s="1"/>
  <c r="AH49" i="12"/>
  <c r="AI49" i="12" s="1"/>
  <c r="AH96" i="12"/>
  <c r="AI96" i="12" s="1"/>
  <c r="AH329" i="12"/>
  <c r="AI329" i="12" s="1"/>
  <c r="AH234" i="12"/>
  <c r="AI234" i="12" s="1"/>
  <c r="AH262" i="12"/>
  <c r="AI262" i="12" s="1"/>
  <c r="AH368" i="12"/>
  <c r="AI368" i="12" s="1"/>
  <c r="AH289" i="12"/>
  <c r="AI289" i="12" s="1"/>
  <c r="AH261" i="12"/>
  <c r="AI261" i="12" s="1"/>
  <c r="AH295" i="12"/>
  <c r="AI295" i="12" s="1"/>
  <c r="AH112" i="12"/>
  <c r="AI112" i="12" s="1"/>
  <c r="AH199" i="12"/>
  <c r="AI199" i="12" s="1"/>
  <c r="AH103" i="12"/>
  <c r="AI103" i="12" s="1"/>
  <c r="AH216" i="12"/>
  <c r="AI216" i="12" s="1"/>
  <c r="AH254" i="12"/>
  <c r="AI254" i="12" s="1"/>
  <c r="AH59" i="12"/>
  <c r="AI59" i="12" s="1"/>
  <c r="AH46" i="12"/>
  <c r="AI46" i="12" s="1"/>
  <c r="AH268" i="12"/>
  <c r="AI268" i="12" s="1"/>
  <c r="AH314" i="12"/>
  <c r="AI314" i="12" s="1"/>
  <c r="AH73" i="12"/>
  <c r="AI73" i="12" s="1"/>
  <c r="AH100" i="12"/>
  <c r="AI100" i="12" s="1"/>
  <c r="AH274" i="12"/>
  <c r="AI274" i="12" s="1"/>
  <c r="AH155" i="12"/>
  <c r="AI155" i="12" s="1"/>
  <c r="AH359" i="12"/>
  <c r="AI359" i="12" s="1"/>
  <c r="AH95" i="12"/>
  <c r="AI95" i="12" s="1"/>
  <c r="AH111" i="12"/>
  <c r="AI111" i="12" s="1"/>
  <c r="AH242" i="12"/>
  <c r="AI242" i="12" s="1"/>
  <c r="AH275" i="12"/>
  <c r="AI275" i="12" s="1"/>
  <c r="AH349" i="12"/>
  <c r="AI349" i="12" s="1"/>
  <c r="AH231" i="12"/>
  <c r="AI231" i="12" s="1"/>
  <c r="AH28" i="12"/>
  <c r="AI28" i="12" s="1"/>
  <c r="AH281" i="12"/>
  <c r="AI281" i="12" s="1"/>
  <c r="AH126" i="12"/>
  <c r="AI126" i="12" s="1"/>
  <c r="AH343" i="12"/>
  <c r="AI343" i="12" s="1"/>
  <c r="AH383" i="12"/>
  <c r="AI383" i="12" s="1"/>
  <c r="AH310" i="12"/>
  <c r="AI310" i="12" s="1"/>
  <c r="AH51" i="12"/>
  <c r="AI51" i="12" s="1"/>
  <c r="AH308" i="12"/>
  <c r="AI308" i="12" s="1"/>
  <c r="AH154" i="12"/>
  <c r="AI154" i="12" s="1"/>
  <c r="AH418" i="12"/>
  <c r="AI418" i="12" s="1"/>
  <c r="AH161" i="12"/>
  <c r="AI161" i="12" s="1"/>
  <c r="AH363" i="12"/>
  <c r="AI363" i="12" s="1"/>
  <c r="AH214" i="12"/>
  <c r="AI214" i="12" s="1"/>
  <c r="AH71" i="12"/>
  <c r="AI71" i="12" s="1"/>
  <c r="AH300" i="12"/>
  <c r="AI300" i="12" s="1"/>
  <c r="AH417" i="12"/>
  <c r="AI417" i="12" s="1"/>
  <c r="AH239" i="12"/>
  <c r="AI239" i="12" s="1"/>
  <c r="AH230" i="12"/>
  <c r="AI230" i="12" s="1"/>
  <c r="AH301" i="12"/>
  <c r="AI301" i="12" s="1"/>
  <c r="AH167" i="12"/>
  <c r="AI167" i="12" s="1"/>
  <c r="AH218" i="12"/>
  <c r="AI218" i="12" s="1"/>
  <c r="AH259" i="12"/>
  <c r="AI259" i="12" s="1"/>
  <c r="AH326" i="12"/>
  <c r="AI326" i="12" s="1"/>
  <c r="AH198" i="12"/>
  <c r="AI198" i="12" s="1"/>
  <c r="AH375" i="12"/>
  <c r="AI375" i="12" s="1"/>
  <c r="AH277" i="12"/>
  <c r="AI277" i="12" s="1"/>
  <c r="AH34" i="12"/>
  <c r="AI34" i="12" s="1"/>
  <c r="AH178" i="12"/>
  <c r="AI178" i="12" s="1"/>
  <c r="AH335" i="12"/>
  <c r="AI335" i="12" s="1"/>
  <c r="AH91" i="12"/>
  <c r="AI91" i="12" s="1"/>
  <c r="AH206" i="12"/>
  <c r="AI206" i="12" s="1"/>
  <c r="AH236" i="12"/>
  <c r="AI236" i="12" s="1"/>
  <c r="AH52" i="12"/>
  <c r="AI52" i="12" s="1"/>
  <c r="AH364" i="12"/>
  <c r="AI364" i="12" s="1"/>
  <c r="AH415" i="12"/>
  <c r="AI415" i="12" s="1"/>
  <c r="AH389" i="12"/>
  <c r="AI389" i="12" s="1"/>
  <c r="AH141" i="12"/>
  <c r="AI141" i="12" s="1"/>
  <c r="AH223" i="12"/>
  <c r="AI223" i="12" s="1"/>
  <c r="AH302" i="12"/>
  <c r="AI302" i="12" s="1"/>
  <c r="AH249" i="12"/>
  <c r="AI249" i="12" s="1"/>
  <c r="AH124" i="12"/>
  <c r="AI124" i="12" s="1"/>
  <c r="AH278" i="12"/>
  <c r="AI278" i="12" s="1"/>
  <c r="AH402" i="12"/>
  <c r="AI402" i="12" s="1"/>
  <c r="AH56" i="12"/>
  <c r="AI56" i="12" s="1"/>
  <c r="AH33" i="12"/>
  <c r="AI33" i="12" s="1"/>
  <c r="AH400" i="12"/>
  <c r="AI400" i="12" s="1"/>
  <c r="AH101" i="12"/>
  <c r="AI101" i="12" s="1"/>
  <c r="AH187" i="12"/>
  <c r="AI187" i="12" s="1"/>
  <c r="AH354" i="12"/>
  <c r="AI354" i="12" s="1"/>
  <c r="AH398" i="12"/>
  <c r="AI398" i="12" s="1"/>
  <c r="AH401" i="12"/>
  <c r="AI401" i="12" s="1"/>
  <c r="AH41" i="12"/>
  <c r="AI41" i="12" s="1"/>
  <c r="AH114" i="12"/>
  <c r="AI114" i="12" s="1"/>
  <c r="AH149" i="12"/>
  <c r="AI149" i="12" s="1"/>
  <c r="AH387" i="12"/>
  <c r="AI387" i="12" s="1"/>
  <c r="AH229" i="12"/>
  <c r="AI229" i="12" s="1"/>
  <c r="AH138" i="12"/>
  <c r="AI138" i="12" s="1"/>
  <c r="AH406" i="12"/>
  <c r="AI406" i="12" s="1"/>
  <c r="AH184" i="12"/>
  <c r="AI184" i="12" s="1"/>
  <c r="AH104" i="12"/>
  <c r="AI104" i="12" s="1"/>
  <c r="AH267" i="12"/>
  <c r="AI267" i="12" s="1"/>
  <c r="AH134" i="12"/>
  <c r="AI134" i="12" s="1"/>
  <c r="AH120" i="12"/>
  <c r="AI120" i="12" s="1"/>
  <c r="AH192" i="12"/>
  <c r="AI192" i="12" s="1"/>
  <c r="AH105" i="12"/>
  <c r="AI105" i="12" s="1"/>
  <c r="AH20" i="12"/>
  <c r="AI20" i="12" s="1"/>
  <c r="AH172" i="12"/>
  <c r="AI172" i="12" s="1"/>
  <c r="AH357" i="12"/>
  <c r="AI357" i="12" s="1"/>
  <c r="AH158" i="12"/>
  <c r="AI158" i="12" s="1"/>
  <c r="AH293" i="12"/>
  <c r="AI293" i="12" s="1"/>
  <c r="AH102" i="12"/>
  <c r="AI102" i="12" s="1"/>
  <c r="AH83" i="12"/>
  <c r="AI83" i="12" s="1"/>
  <c r="AH40" i="12"/>
  <c r="AI40" i="12" s="1"/>
  <c r="AH238" i="12"/>
  <c r="AI238" i="12" s="1"/>
  <c r="AH45" i="12"/>
  <c r="AI45" i="12" s="1"/>
  <c r="AH164" i="12"/>
  <c r="AI164" i="12" s="1"/>
  <c r="AH82" i="12"/>
  <c r="AI82" i="12" s="1"/>
  <c r="AH317" i="12"/>
  <c r="AI317" i="12" s="1"/>
  <c r="AH313" i="12"/>
  <c r="AI313" i="12" s="1"/>
  <c r="AH159" i="12"/>
  <c r="AI159" i="12" s="1"/>
  <c r="AH121" i="12"/>
  <c r="AI121" i="12" s="1"/>
  <c r="AH303" i="12"/>
  <c r="AI303" i="12" s="1"/>
  <c r="AH85" i="12"/>
  <c r="AI85" i="12" s="1"/>
  <c r="AH332" i="12"/>
  <c r="AI332" i="12" s="1"/>
  <c r="AH360" i="12"/>
  <c r="AI360" i="12" s="1"/>
  <c r="AH282" i="12"/>
  <c r="AI282" i="12" s="1"/>
  <c r="AH88" i="12"/>
  <c r="AI88" i="12" s="1"/>
  <c r="AH27" i="12"/>
  <c r="AI27" i="12" s="1"/>
  <c r="AH202" i="12"/>
  <c r="AI202" i="12" s="1"/>
  <c r="AH227" i="12"/>
  <c r="AI227" i="12" s="1"/>
  <c r="AH351" i="12"/>
  <c r="AI351" i="12" s="1"/>
  <c r="AH132" i="12"/>
  <c r="AI132" i="12" s="1"/>
  <c r="AH410" i="12"/>
  <c r="AI410" i="12" s="1"/>
  <c r="AH61" i="12"/>
  <c r="AI61" i="12" s="1"/>
  <c r="AH292" i="12"/>
  <c r="AI292" i="12" s="1"/>
  <c r="AH371" i="12"/>
  <c r="AI371" i="12" s="1"/>
  <c r="AH118" i="12"/>
  <c r="AI118" i="12" s="1"/>
  <c r="AH380" i="12"/>
  <c r="AI380" i="12" s="1"/>
  <c r="AH265" i="12"/>
  <c r="AI265" i="12" s="1"/>
  <c r="AH36" i="12"/>
  <c r="AI36" i="12" s="1"/>
  <c r="AH53" i="12"/>
  <c r="AI53" i="12" s="1"/>
  <c r="AH69" i="12"/>
  <c r="AI69" i="12" s="1"/>
  <c r="AH333" i="12"/>
  <c r="AI333" i="12" s="1"/>
  <c r="AH57" i="12"/>
  <c r="AI57" i="12" s="1"/>
  <c r="AH166" i="12"/>
  <c r="AI166" i="12" s="1"/>
  <c r="AH330" i="12"/>
  <c r="AI330" i="12" s="1"/>
  <c r="AH386" i="12"/>
  <c r="AI386" i="12" s="1"/>
  <c r="AH48" i="12"/>
  <c r="AI48" i="12" s="1"/>
  <c r="AH350" i="12"/>
  <c r="AI350" i="12" s="1"/>
  <c r="AH305" i="12"/>
  <c r="AI305" i="12" s="1"/>
  <c r="AH182" i="12"/>
  <c r="AI182" i="12" s="1"/>
  <c r="AH393" i="12"/>
  <c r="AI393" i="12" s="1"/>
  <c r="AH367" i="12"/>
  <c r="AI367" i="12" s="1"/>
  <c r="AH211" i="12"/>
  <c r="AI211" i="12" s="1"/>
  <c r="AH298" i="12"/>
  <c r="AI298" i="12" s="1"/>
  <c r="AH404" i="12"/>
  <c r="AI404" i="12" s="1"/>
  <c r="AH174" i="12"/>
  <c r="AI174" i="12" s="1"/>
  <c r="AH369" i="12"/>
  <c r="AI369" i="12" s="1"/>
  <c r="AH340" i="12"/>
  <c r="AI340" i="12" s="1"/>
  <c r="AH341" i="12"/>
  <c r="AI341" i="12" s="1"/>
  <c r="AH288" i="12"/>
  <c r="AI288" i="12" s="1"/>
  <c r="AH385" i="12"/>
  <c r="AI385" i="12" s="1"/>
  <c r="AH244" i="12"/>
  <c r="AI244" i="12" s="1"/>
  <c r="AH378" i="12"/>
  <c r="AI378" i="12" s="1"/>
  <c r="AH197" i="12"/>
  <c r="AI197" i="12" s="1"/>
  <c r="AH201" i="12"/>
  <c r="AI201" i="12" s="1"/>
  <c r="AH194" i="12"/>
  <c r="AI194" i="12" s="1"/>
  <c r="AH110" i="12"/>
  <c r="AI110" i="12" s="1"/>
  <c r="AH165" i="12"/>
  <c r="AI165" i="12" s="1"/>
  <c r="AH307" i="12"/>
  <c r="AI307" i="12" s="1"/>
  <c r="AH76" i="12"/>
  <c r="AI76" i="12" s="1"/>
  <c r="AH374" i="12"/>
  <c r="AI374" i="12" s="1"/>
  <c r="AH328" i="12"/>
  <c r="AI328" i="12" s="1"/>
  <c r="AH171" i="12"/>
  <c r="AI171" i="12" s="1"/>
  <c r="AH30" i="12"/>
  <c r="AI30" i="12" s="1"/>
  <c r="AH29" i="12"/>
  <c r="AI29" i="12" s="1"/>
  <c r="AH356" i="12"/>
  <c r="AI356" i="12" s="1"/>
  <c r="AH322" i="12"/>
  <c r="AI322" i="12" s="1"/>
  <c r="AH241" i="12"/>
  <c r="AI241" i="12" s="1"/>
  <c r="AH405" i="12"/>
  <c r="AI405" i="12" s="1"/>
  <c r="AH296" i="12"/>
  <c r="AI296" i="12" s="1"/>
  <c r="AH125" i="12"/>
  <c r="AI125" i="12" s="1"/>
  <c r="AH31" i="12"/>
  <c r="AI31" i="12" s="1"/>
  <c r="AH64" i="12"/>
  <c r="AI64" i="12" s="1"/>
  <c r="AH347" i="12"/>
  <c r="AI347" i="12" s="1"/>
  <c r="AH235" i="12"/>
  <c r="AI235" i="12" s="1"/>
  <c r="AH35" i="12"/>
  <c r="AI35" i="12" s="1"/>
  <c r="AH205" i="12"/>
  <c r="AI205" i="12" s="1"/>
  <c r="AH55" i="12"/>
  <c r="AI55" i="12" s="1"/>
  <c r="AH263" i="12"/>
  <c r="AI263" i="12" s="1"/>
  <c r="AH181" i="12"/>
  <c r="AI181" i="12" s="1"/>
  <c r="AH319" i="12"/>
  <c r="AI319" i="12" s="1"/>
  <c r="AH77" i="12"/>
  <c r="AI77" i="12" s="1"/>
  <c r="AH355" i="12"/>
  <c r="AI355" i="12" s="1"/>
  <c r="AH366" i="12"/>
  <c r="AI366" i="12" s="1"/>
  <c r="AH352" i="12"/>
  <c r="AI352" i="12" s="1"/>
  <c r="AH285" i="12"/>
  <c r="AI285" i="12" s="1"/>
  <c r="AH107" i="12"/>
  <c r="AI107" i="12" s="1"/>
  <c r="AH84" i="12"/>
  <c r="AI84" i="12" s="1"/>
  <c r="AH253" i="12"/>
  <c r="AI253" i="12" s="1"/>
  <c r="AH119" i="12"/>
  <c r="AI119" i="12" s="1"/>
  <c r="AH348" i="12"/>
  <c r="AI348" i="12" s="1"/>
  <c r="AH316" i="12"/>
  <c r="AI316" i="12" s="1"/>
  <c r="AH233" i="12"/>
  <c r="AI233" i="12" s="1"/>
  <c r="AH283" i="12"/>
  <c r="AI283" i="12" s="1"/>
  <c r="AH414" i="12"/>
  <c r="AI414" i="12" s="1"/>
  <c r="AH226" i="12"/>
  <c r="AI226" i="12" s="1"/>
  <c r="AH66" i="12"/>
  <c r="AI66" i="12" s="1"/>
  <c r="AH215" i="12"/>
  <c r="AI215" i="12" s="1"/>
  <c r="AH106" i="12"/>
  <c r="AI106" i="12" s="1"/>
  <c r="AH392" i="12"/>
  <c r="AI392" i="12" s="1"/>
  <c r="AH260" i="12"/>
  <c r="AI260" i="12" s="1"/>
  <c r="AH113" i="12"/>
  <c r="AI113" i="12" s="1"/>
  <c r="AH338" i="12"/>
  <c r="AI338" i="12" s="1"/>
  <c r="AH325" i="12"/>
  <c r="AI325" i="12" s="1"/>
  <c r="AH173" i="12"/>
  <c r="AI173" i="12" s="1"/>
  <c r="AH133" i="12"/>
  <c r="AI133" i="12" s="1"/>
  <c r="AH143" i="12"/>
  <c r="AI143" i="12" s="1"/>
  <c r="AH162" i="12"/>
  <c r="AI162" i="12" s="1"/>
  <c r="AH416" i="12"/>
  <c r="AI416" i="12" s="1"/>
  <c r="AH38" i="12"/>
  <c r="AI38" i="12" s="1"/>
  <c r="AH309" i="12"/>
  <c r="AI309" i="12" s="1"/>
  <c r="AH150" i="12"/>
  <c r="AI150" i="12" s="1"/>
  <c r="AH179" i="12"/>
  <c r="AI179" i="12" s="1"/>
  <c r="AH94" i="12"/>
  <c r="AI94" i="12" s="1"/>
  <c r="AH190" i="12"/>
  <c r="AI190" i="12" s="1"/>
  <c r="AH81" i="12"/>
  <c r="AI81" i="12" s="1"/>
  <c r="AH294" i="12"/>
  <c r="AI294" i="12" s="1"/>
  <c r="AH208" i="12"/>
  <c r="AI208" i="12" s="1"/>
  <c r="AH93" i="12"/>
  <c r="AI93" i="12" s="1"/>
  <c r="AH372" i="12"/>
  <c r="AI372" i="12" s="1"/>
  <c r="AH209" i="12"/>
  <c r="AI209" i="12" s="1"/>
  <c r="AH342" i="12"/>
  <c r="AI342" i="12" s="1"/>
  <c r="AH224" i="12"/>
  <c r="AI224" i="12" s="1"/>
  <c r="AH320" i="12"/>
  <c r="AI320" i="12" s="1"/>
  <c r="AH304" i="12"/>
  <c r="AI304" i="12" s="1"/>
  <c r="AH78" i="12"/>
  <c r="AI78" i="12" s="1"/>
  <c r="AH39" i="12"/>
  <c r="AI39" i="12" s="1"/>
  <c r="AH370" i="12"/>
  <c r="AI370" i="12" s="1"/>
  <c r="AH269" i="12"/>
  <c r="AI269" i="12" s="1"/>
  <c r="AH139" i="12"/>
  <c r="AI139" i="12" s="1"/>
  <c r="AH394" i="12"/>
  <c r="AI394" i="12" s="1"/>
  <c r="AH377" i="12"/>
  <c r="AI377" i="12" s="1"/>
  <c r="AH384" i="12"/>
  <c r="AI384" i="12" s="1"/>
  <c r="AH217" i="12"/>
  <c r="AI217" i="12" s="1"/>
  <c r="AH63" i="12"/>
  <c r="AI63" i="12" s="1"/>
  <c r="AH43" i="12"/>
  <c r="AI43" i="12" s="1"/>
  <c r="AH323" i="12"/>
  <c r="AI323" i="12" s="1"/>
  <c r="AH273" i="12"/>
  <c r="AI273" i="12" s="1"/>
  <c r="AH315" i="12"/>
  <c r="AI315" i="12" s="1"/>
  <c r="AH62" i="12"/>
  <c r="AI62" i="12" s="1"/>
  <c r="AH89" i="12"/>
  <c r="AI89" i="12" s="1"/>
  <c r="AH306" i="12"/>
  <c r="AI306" i="12" s="1"/>
  <c r="AH146" i="12"/>
  <c r="AI146" i="12" s="1"/>
  <c r="AH116" i="12"/>
  <c r="AI116" i="12" s="1"/>
  <c r="AH169" i="12"/>
  <c r="AI169" i="12" s="1"/>
  <c r="AH240" i="12"/>
  <c r="AI240" i="12" s="1"/>
  <c r="AH257" i="12"/>
  <c r="AI257" i="12" s="1"/>
  <c r="AH144" i="12"/>
  <c r="AI144" i="12" s="1"/>
  <c r="AH297" i="12"/>
  <c r="AI297" i="12" s="1"/>
  <c r="AH311" i="12"/>
  <c r="AI311" i="12" s="1"/>
  <c r="AH391" i="12"/>
  <c r="AI391" i="12" s="1"/>
  <c r="AH213" i="12"/>
  <c r="AI213" i="12" s="1"/>
  <c r="AH44" i="12"/>
  <c r="AI44" i="12" s="1"/>
  <c r="AH408" i="12"/>
  <c r="AI408" i="12" s="1"/>
  <c r="AH42" i="12"/>
  <c r="AI42" i="12" s="1"/>
  <c r="AH376" i="12"/>
  <c r="AI376" i="12" s="1"/>
  <c r="AH74" i="12"/>
  <c r="AI74" i="12" s="1"/>
  <c r="AH337" i="12"/>
  <c r="AI337" i="12" s="1"/>
  <c r="AH237" i="12"/>
  <c r="AI237" i="12" s="1"/>
  <c r="AH204" i="12"/>
  <c r="AI204" i="12" s="1"/>
  <c r="AH151" i="12"/>
  <c r="AI151" i="12" s="1"/>
  <c r="AH412" i="12"/>
  <c r="AI412" i="12" s="1"/>
  <c r="AH79" i="12"/>
  <c r="AI79" i="12" s="1"/>
  <c r="AH90" i="12"/>
  <c r="AI90" i="12" s="1"/>
  <c r="AH207" i="12"/>
  <c r="AI207" i="12" s="1"/>
  <c r="AH23" i="12"/>
  <c r="AI23" i="12" s="1"/>
  <c r="AH87" i="12"/>
  <c r="AI87" i="12" s="1"/>
  <c r="AH255" i="12"/>
  <c r="AI255" i="12" s="1"/>
  <c r="AH131" i="12"/>
  <c r="AI131" i="12" s="1"/>
  <c r="AH122" i="12"/>
  <c r="AI122" i="12" s="1"/>
  <c r="AH407" i="12"/>
  <c r="AI407" i="12" s="1"/>
  <c r="AH252" i="12"/>
  <c r="AI252" i="12" s="1"/>
  <c r="AH186" i="12"/>
  <c r="AI186" i="12" s="1"/>
  <c r="AH271" i="12"/>
  <c r="AI271" i="12" s="1"/>
  <c r="AH86" i="12"/>
  <c r="AI86" i="12" s="1"/>
  <c r="AH147" i="12"/>
  <c r="AI147" i="12" s="1"/>
  <c r="AH129" i="12"/>
  <c r="AI129" i="12" s="1"/>
  <c r="AH225" i="12"/>
  <c r="AI225" i="12" s="1"/>
  <c r="AH189" i="12"/>
  <c r="AI189" i="12" s="1"/>
  <c r="AH346" i="12"/>
  <c r="AI346" i="12" s="1"/>
  <c r="AH327" i="12"/>
  <c r="AI327" i="12" s="1"/>
  <c r="AH92" i="12"/>
  <c r="AI92" i="12" s="1"/>
  <c r="AH353" i="12"/>
  <c r="AI353" i="12" s="1"/>
  <c r="AH58" i="12"/>
  <c r="AI58" i="12" s="1"/>
  <c r="AH345" i="12"/>
  <c r="AI345" i="12" s="1"/>
  <c r="AH409" i="12"/>
  <c r="AI409" i="12" s="1"/>
  <c r="AH210" i="12"/>
  <c r="AI210" i="12" s="1"/>
  <c r="AH212" i="12"/>
  <c r="AI212" i="12" s="1"/>
  <c r="AH284" i="12"/>
  <c r="AI284" i="12" s="1"/>
  <c r="AH98" i="12"/>
  <c r="AI98" i="12" s="1"/>
  <c r="AH219" i="12"/>
  <c r="AI219" i="12" s="1"/>
  <c r="AH264" i="12"/>
  <c r="AI264" i="12" s="1"/>
  <c r="AH373" i="12"/>
  <c r="AI373" i="12" s="1"/>
  <c r="AH395" i="12"/>
  <c r="AI395" i="12" s="1"/>
  <c r="AH50" i="12"/>
  <c r="AI50" i="12" s="1"/>
  <c r="AH54" i="12"/>
  <c r="AI54" i="12" s="1"/>
  <c r="AH403" i="12"/>
  <c r="AI403" i="12" s="1"/>
  <c r="AH220" i="12"/>
  <c r="AI220" i="12" s="1"/>
  <c r="AH142" i="12"/>
  <c r="AI142" i="12" s="1"/>
  <c r="AH336" i="12"/>
  <c r="AI336" i="12" s="1"/>
  <c r="AH200" i="12"/>
  <c r="AI200" i="12" s="1"/>
  <c r="AC352" i="12"/>
  <c r="AD352" i="12" s="1"/>
  <c r="AC384" i="12"/>
  <c r="AD384" i="12" s="1"/>
  <c r="AC383" i="12"/>
  <c r="AD383" i="12" s="1"/>
  <c r="AC90" i="12"/>
  <c r="AD90" i="12" s="1"/>
  <c r="AC344" i="12"/>
  <c r="AD344" i="12" s="1"/>
  <c r="AC196" i="12"/>
  <c r="AD196" i="12" s="1"/>
  <c r="AC364" i="12"/>
  <c r="AD364" i="12" s="1"/>
  <c r="AC119" i="12"/>
  <c r="AD119" i="12" s="1"/>
  <c r="AC359" i="12"/>
  <c r="AD359" i="12" s="1"/>
  <c r="AC142" i="12"/>
  <c r="AD142" i="12" s="1"/>
  <c r="AC332" i="12"/>
  <c r="AD332" i="12" s="1"/>
  <c r="AC208" i="12"/>
  <c r="AD208" i="12" s="1"/>
  <c r="AC388" i="12"/>
  <c r="AD388" i="12" s="1"/>
  <c r="AC380" i="12"/>
  <c r="AD380" i="12" s="1"/>
  <c r="AC232" i="12"/>
  <c r="AD232" i="12" s="1"/>
  <c r="AC68" i="12"/>
  <c r="AD68" i="12" s="1"/>
  <c r="AC405" i="12"/>
  <c r="AD405" i="12" s="1"/>
  <c r="AC101" i="12"/>
  <c r="AD101" i="12" s="1"/>
  <c r="AC28" i="12"/>
  <c r="AD28" i="12" s="1"/>
  <c r="AC293" i="12"/>
  <c r="AD293" i="12" s="1"/>
  <c r="AC197" i="12"/>
  <c r="AD197" i="12" s="1"/>
  <c r="AC46" i="12"/>
  <c r="AD46" i="12" s="1"/>
  <c r="AC78" i="12"/>
  <c r="AD78" i="12" s="1"/>
  <c r="AC188" i="12"/>
  <c r="AD188" i="12" s="1"/>
  <c r="AC319" i="12"/>
  <c r="AD319" i="12" s="1"/>
  <c r="AC177" i="12"/>
  <c r="AD177" i="12" s="1"/>
  <c r="AC37" i="12"/>
  <c r="AD37" i="12" s="1"/>
  <c r="AC385" i="12"/>
  <c r="AD385" i="12" s="1"/>
  <c r="AC363" i="12"/>
  <c r="AD363" i="12" s="1"/>
  <c r="AC105" i="12"/>
  <c r="AD105" i="12" s="1"/>
  <c r="AC279" i="12"/>
  <c r="AD279" i="12" s="1"/>
  <c r="AC176" i="12"/>
  <c r="AD176" i="12" s="1"/>
  <c r="AC287" i="12"/>
  <c r="AD287" i="12" s="1"/>
  <c r="AC42" i="12"/>
  <c r="AD42" i="12" s="1"/>
  <c r="AC135" i="12"/>
  <c r="AD135" i="12" s="1"/>
  <c r="AC122" i="12"/>
  <c r="AD122" i="12" s="1"/>
  <c r="AC183" i="12"/>
  <c r="AD183" i="12" s="1"/>
  <c r="AC109" i="12"/>
  <c r="AD109" i="12" s="1"/>
  <c r="AC387" i="12"/>
  <c r="AD387" i="12" s="1"/>
  <c r="AC189" i="12"/>
  <c r="AD189" i="12" s="1"/>
  <c r="AC399" i="12"/>
  <c r="AD399" i="12" s="1"/>
  <c r="AC398" i="12"/>
  <c r="AD398" i="12" s="1"/>
  <c r="AC367" i="12"/>
  <c r="AD367" i="12" s="1"/>
  <c r="AC80" i="12"/>
  <c r="AD80" i="12" s="1"/>
  <c r="AC261" i="12"/>
  <c r="AD261" i="12" s="1"/>
  <c r="AC407" i="12"/>
  <c r="AD407" i="12" s="1"/>
  <c r="AC31" i="12"/>
  <c r="AD31" i="12" s="1"/>
  <c r="AC360" i="12"/>
  <c r="AD360" i="12" s="1"/>
  <c r="AC234" i="12"/>
  <c r="AD234" i="12" s="1"/>
  <c r="AC347" i="12"/>
  <c r="AD347" i="12" s="1"/>
  <c r="AC378" i="12"/>
  <c r="AD378" i="12" s="1"/>
  <c r="AC400" i="12"/>
  <c r="AD400" i="12" s="1"/>
  <c r="AC320" i="12"/>
  <c r="AD320" i="12" s="1"/>
  <c r="AC392" i="12"/>
  <c r="AD392" i="12" s="1"/>
  <c r="AC260" i="12"/>
  <c r="AD260" i="12" s="1"/>
  <c r="AC362" i="12"/>
  <c r="AD362" i="12" s="1"/>
  <c r="AC357" i="12"/>
  <c r="AD357" i="12" s="1"/>
  <c r="AC77" i="12"/>
  <c r="AD77" i="12" s="1"/>
  <c r="AC20" i="12"/>
  <c r="AD20" i="12" s="1"/>
  <c r="AC194" i="12"/>
  <c r="AD194" i="12" s="1"/>
  <c r="AC233" i="12"/>
  <c r="AD233" i="12" s="1"/>
  <c r="AC40" i="12"/>
  <c r="AD40" i="12" s="1"/>
  <c r="AC214" i="12"/>
  <c r="AD214" i="12" s="1"/>
  <c r="AC411" i="12"/>
  <c r="AD411" i="12" s="1"/>
  <c r="AC289" i="12"/>
  <c r="AD289" i="12" s="1"/>
  <c r="AC358" i="12"/>
  <c r="AD358" i="12" s="1"/>
  <c r="AC154" i="12"/>
  <c r="AD154" i="12" s="1"/>
  <c r="AC115" i="12"/>
  <c r="AD115" i="12" s="1"/>
  <c r="AC152" i="12"/>
  <c r="AD152" i="12" s="1"/>
  <c r="AC140" i="12"/>
  <c r="AD140" i="12" s="1"/>
  <c r="AC274" i="12"/>
  <c r="AD274" i="12" s="1"/>
  <c r="AC286" i="12"/>
  <c r="AD286" i="12" s="1"/>
  <c r="AC216" i="12"/>
  <c r="AD216" i="12" s="1"/>
  <c r="AC237" i="12"/>
  <c r="AD237" i="12" s="1"/>
  <c r="AC203" i="12"/>
  <c r="AD203" i="12" s="1"/>
  <c r="AC251" i="12"/>
  <c r="AD251" i="12" s="1"/>
  <c r="AC191" i="12"/>
  <c r="AD191" i="12" s="1"/>
  <c r="AC224" i="12"/>
  <c r="AD224" i="12" s="1"/>
  <c r="AC95" i="12"/>
  <c r="AD95" i="12" s="1"/>
  <c r="AC111" i="12"/>
  <c r="AD111" i="12" s="1"/>
  <c r="AC123" i="12"/>
  <c r="AD123" i="12" s="1"/>
  <c r="AC308" i="12"/>
  <c r="AD308" i="12" s="1"/>
  <c r="AC229" i="12"/>
  <c r="AD229" i="12" s="1"/>
  <c r="AC116" i="12"/>
  <c r="AD116" i="12" s="1"/>
  <c r="AC190" i="12"/>
  <c r="AD190" i="12" s="1"/>
  <c r="AC376" i="12"/>
  <c r="AD376" i="12" s="1"/>
  <c r="AC124" i="12"/>
  <c r="AD124" i="12" s="1"/>
  <c r="AC58" i="12"/>
  <c r="AD58" i="12" s="1"/>
  <c r="AC315" i="12"/>
  <c r="AD315" i="12" s="1"/>
  <c r="AC386" i="12"/>
  <c r="AD386" i="12" s="1"/>
  <c r="AC331" i="12"/>
  <c r="AD331" i="12" s="1"/>
  <c r="AC302" i="12"/>
  <c r="AD302" i="12" s="1"/>
  <c r="AC282" i="12"/>
  <c r="AD282" i="12" s="1"/>
  <c r="AC368" i="12"/>
  <c r="AD368" i="12" s="1"/>
  <c r="AC253" i="12"/>
  <c r="AD253" i="12" s="1"/>
  <c r="AC327" i="12"/>
  <c r="AD327" i="12" s="1"/>
  <c r="AC204" i="12"/>
  <c r="AD204" i="12" s="1"/>
  <c r="AC132" i="12"/>
  <c r="AD132" i="12" s="1"/>
  <c r="AC278" i="12"/>
  <c r="AD278" i="12" s="1"/>
  <c r="AC326" i="12"/>
  <c r="AD326" i="12" s="1"/>
  <c r="AC296" i="12"/>
  <c r="AD296" i="12" s="1"/>
  <c r="AC161" i="12"/>
  <c r="AD161" i="12" s="1"/>
  <c r="AC227" i="12"/>
  <c r="AD227" i="12" s="1"/>
  <c r="AC128" i="12"/>
  <c r="AD128" i="12" s="1"/>
  <c r="AC143" i="12"/>
  <c r="AD143" i="12" s="1"/>
  <c r="AC280" i="12"/>
  <c r="AD280" i="12" s="1"/>
  <c r="AC187" i="12"/>
  <c r="AD187" i="12" s="1"/>
  <c r="AC215" i="12"/>
  <c r="AD215" i="12" s="1"/>
  <c r="AC395" i="12"/>
  <c r="AD395" i="12" s="1"/>
  <c r="AC355" i="12"/>
  <c r="AD355" i="12" s="1"/>
  <c r="AC391" i="12"/>
  <c r="AD391" i="12" s="1"/>
  <c r="AC199" i="12"/>
  <c r="AD199" i="12" s="1"/>
  <c r="AC361" i="12"/>
  <c r="AD361" i="12" s="1"/>
  <c r="AC91" i="12"/>
  <c r="AD91" i="12" s="1"/>
  <c r="AC373" i="12"/>
  <c r="AD373" i="12" s="1"/>
  <c r="AC220" i="12"/>
  <c r="AD220" i="12" s="1"/>
  <c r="AC141" i="12"/>
  <c r="AD141" i="12" s="1"/>
  <c r="AC51" i="12"/>
  <c r="AD51" i="12" s="1"/>
  <c r="AC417" i="12"/>
  <c r="AD417" i="12" s="1"/>
  <c r="AC389" i="12"/>
  <c r="AD389" i="12" s="1"/>
  <c r="AC241" i="12"/>
  <c r="AD241" i="12" s="1"/>
  <c r="AC155" i="12"/>
  <c r="AD155" i="12" s="1"/>
  <c r="AC87" i="12"/>
  <c r="AD87" i="12" s="1"/>
  <c r="AC324" i="12"/>
  <c r="AD324" i="12" s="1"/>
  <c r="AC25" i="12"/>
  <c r="AD25" i="12" s="1"/>
  <c r="AC379" i="12"/>
  <c r="AD379" i="12" s="1"/>
  <c r="AC153" i="12"/>
  <c r="AD153" i="12" s="1"/>
  <c r="AC169" i="12"/>
  <c r="AD169" i="12" s="1"/>
  <c r="AC258" i="12"/>
  <c r="AD258" i="12" s="1"/>
  <c r="AC231" i="12"/>
  <c r="AD231" i="12" s="1"/>
  <c r="AC262" i="12"/>
  <c r="AD262" i="12" s="1"/>
  <c r="AC412" i="12"/>
  <c r="AD412" i="12" s="1"/>
  <c r="AC284" i="12"/>
  <c r="AD284" i="12" s="1"/>
  <c r="AC157" i="12"/>
  <c r="AD157" i="12" s="1"/>
  <c r="AC414" i="12"/>
  <c r="AD414" i="12" s="1"/>
  <c r="AC243" i="12"/>
  <c r="AD243" i="12" s="1"/>
  <c r="AC418" i="12"/>
  <c r="AD418" i="12" s="1"/>
  <c r="AC413" i="12"/>
  <c r="AD413" i="12" s="1"/>
  <c r="AC256" i="12"/>
  <c r="AD256" i="12" s="1"/>
  <c r="AC311" i="12"/>
  <c r="AD311" i="12" s="1"/>
  <c r="AC170" i="12"/>
  <c r="AD170" i="12" s="1"/>
  <c r="AC406" i="12"/>
  <c r="AD406" i="12" s="1"/>
  <c r="AC73" i="12"/>
  <c r="AD73" i="12" s="1"/>
  <c r="AC88" i="12"/>
  <c r="AD88" i="12" s="1"/>
  <c r="AC86" i="12"/>
  <c r="AD86" i="12" s="1"/>
  <c r="AC70" i="12"/>
  <c r="AD70" i="12" s="1"/>
  <c r="AC394" i="12"/>
  <c r="AD394" i="12" s="1"/>
  <c r="AC267" i="12"/>
  <c r="AD267" i="12" s="1"/>
  <c r="AC393" i="12"/>
  <c r="AD393" i="12" s="1"/>
  <c r="AC235" i="12"/>
  <c r="AD235" i="12" s="1"/>
  <c r="AC41" i="12"/>
  <c r="AD41" i="12" s="1"/>
  <c r="AC94" i="12"/>
  <c r="AD94" i="12" s="1"/>
  <c r="AC76" i="12"/>
  <c r="AD76" i="12" s="1"/>
  <c r="AC249" i="12"/>
  <c r="AD249" i="12" s="1"/>
  <c r="AC59" i="12"/>
  <c r="AD59" i="12" s="1"/>
  <c r="AC285" i="12"/>
  <c r="AD285" i="12" s="1"/>
  <c r="AC148" i="12"/>
  <c r="AD148" i="12" s="1"/>
  <c r="AC49" i="12"/>
  <c r="AD49" i="12" s="1"/>
  <c r="AC133" i="12"/>
  <c r="AD133" i="12" s="1"/>
  <c r="AC121" i="12"/>
  <c r="AD121" i="12" s="1"/>
  <c r="AC160" i="12"/>
  <c r="AD160" i="12" s="1"/>
  <c r="AC259" i="12"/>
  <c r="AD259" i="12" s="1"/>
  <c r="AC165" i="12"/>
  <c r="AD165" i="12" s="1"/>
  <c r="AC268" i="12"/>
  <c r="AD268" i="12" s="1"/>
  <c r="AC85" i="12"/>
  <c r="AD85" i="12" s="1"/>
  <c r="AC415" i="12"/>
  <c r="AD415" i="12" s="1"/>
  <c r="AC167" i="12"/>
  <c r="AD167" i="12" s="1"/>
  <c r="AC366" i="12"/>
  <c r="AD366" i="12" s="1"/>
  <c r="AC254" i="12"/>
  <c r="AD254" i="12" s="1"/>
  <c r="AC117" i="12"/>
  <c r="AD117" i="12" s="1"/>
  <c r="AC346" i="12"/>
  <c r="AD346" i="12" s="1"/>
  <c r="AC103" i="12"/>
  <c r="AD103" i="12" s="1"/>
  <c r="AC127" i="12"/>
  <c r="AD127" i="12" s="1"/>
  <c r="AC184" i="12"/>
  <c r="AD184" i="12" s="1"/>
  <c r="AC104" i="12"/>
  <c r="AD104" i="12" s="1"/>
  <c r="AC377" i="12"/>
  <c r="AD377" i="12" s="1"/>
  <c r="AC48" i="12"/>
  <c r="AD48" i="12" s="1"/>
  <c r="AC53" i="12"/>
  <c r="AD53" i="12" s="1"/>
  <c r="AC168" i="12"/>
  <c r="AD168" i="12" s="1"/>
  <c r="AC314" i="12"/>
  <c r="AD314" i="12" s="1"/>
  <c r="AC297" i="12"/>
  <c r="AD297" i="12" s="1"/>
  <c r="AC310" i="12"/>
  <c r="AD310" i="12" s="1"/>
  <c r="AC321" i="12"/>
  <c r="AD321" i="12" s="1"/>
  <c r="AC317" i="12"/>
  <c r="AD317" i="12" s="1"/>
  <c r="AC179" i="12"/>
  <c r="AD179" i="12" s="1"/>
  <c r="AC306" i="12"/>
  <c r="AD306" i="12" s="1"/>
  <c r="AC371" i="12"/>
  <c r="AD371" i="12" s="1"/>
  <c r="AC44" i="12"/>
  <c r="AD44" i="12" s="1"/>
  <c r="AC149" i="12"/>
  <c r="AD149" i="12" s="1"/>
  <c r="AC304" i="12"/>
  <c r="AD304" i="12" s="1"/>
  <c r="AC223" i="12"/>
  <c r="AD223" i="12" s="1"/>
  <c r="AC82" i="12"/>
  <c r="AD82" i="12" s="1"/>
  <c r="AC281" i="12"/>
  <c r="AD281" i="12" s="1"/>
  <c r="AC138" i="12"/>
  <c r="AD138" i="12" s="1"/>
  <c r="AC372" i="12"/>
  <c r="AD372" i="12" s="1"/>
  <c r="AC228" i="12"/>
  <c r="AD228" i="12" s="1"/>
  <c r="AC69" i="12"/>
  <c r="AD69" i="12" s="1"/>
  <c r="AC255" i="12"/>
  <c r="AD255" i="12" s="1"/>
  <c r="AC299" i="12"/>
  <c r="AD299" i="12" s="1"/>
  <c r="AC247" i="12"/>
  <c r="AD247" i="12" s="1"/>
  <c r="AC38" i="12"/>
  <c r="AD38" i="12" s="1"/>
  <c r="AC312" i="12"/>
  <c r="AD312" i="12" s="1"/>
  <c r="AC263" i="12"/>
  <c r="AD263" i="12" s="1"/>
  <c r="AC181" i="12"/>
  <c r="AD181" i="12" s="1"/>
  <c r="AC54" i="12"/>
  <c r="AD54" i="12" s="1"/>
  <c r="AC266" i="12"/>
  <c r="AD266" i="12" s="1"/>
  <c r="AC36" i="12"/>
  <c r="AD36" i="12" s="1"/>
  <c r="AC354" i="12"/>
  <c r="AD354" i="12" s="1"/>
  <c r="AC172" i="12"/>
  <c r="AD172" i="12" s="1"/>
  <c r="AC57" i="12"/>
  <c r="AD57" i="12" s="1"/>
  <c r="AC30" i="12"/>
  <c r="AD30" i="12" s="1"/>
  <c r="AC93" i="12"/>
  <c r="AD93" i="12" s="1"/>
  <c r="AC316" i="12"/>
  <c r="AD316" i="12" s="1"/>
  <c r="AC66" i="12"/>
  <c r="AD66" i="12" s="1"/>
  <c r="AC79" i="12"/>
  <c r="AD79" i="12" s="1"/>
  <c r="AC60" i="12"/>
  <c r="AD60" i="12" s="1"/>
  <c r="AC171" i="12"/>
  <c r="AD171" i="12" s="1"/>
  <c r="AC114" i="12"/>
  <c r="AD114" i="12" s="1"/>
  <c r="AC397" i="12"/>
  <c r="AD397" i="12" s="1"/>
  <c r="AC63" i="12"/>
  <c r="AD63" i="12" s="1"/>
  <c r="AC252" i="12"/>
  <c r="AD252" i="12" s="1"/>
  <c r="AC370" i="12"/>
  <c r="AD370" i="12" s="1"/>
  <c r="AC334" i="12"/>
  <c r="AD334" i="12" s="1"/>
  <c r="AC110" i="12"/>
  <c r="AD110" i="12" s="1"/>
  <c r="AC239" i="12"/>
  <c r="AD239" i="12" s="1"/>
  <c r="AC322" i="12"/>
  <c r="AD322" i="12" s="1"/>
  <c r="AC56" i="12"/>
  <c r="AD56" i="12" s="1"/>
  <c r="AC22" i="12"/>
  <c r="AD22" i="12" s="1"/>
  <c r="AC401" i="12"/>
  <c r="AD401" i="12" s="1"/>
  <c r="AC345" i="12"/>
  <c r="AD345" i="12" s="1"/>
  <c r="AC182" i="12"/>
  <c r="AD182" i="12" s="1"/>
  <c r="AC365" i="12"/>
  <c r="AD365" i="12" s="1"/>
  <c r="AC217" i="12"/>
  <c r="AD217" i="12" s="1"/>
  <c r="AC292" i="12"/>
  <c r="AD292" i="12" s="1"/>
  <c r="AC131" i="12"/>
  <c r="AD131" i="12" s="1"/>
  <c r="AC212" i="12"/>
  <c r="AD212" i="12" s="1"/>
  <c r="AC195" i="12"/>
  <c r="AD195" i="12" s="1"/>
  <c r="AC248" i="12"/>
  <c r="AD248" i="12" s="1"/>
  <c r="AC35" i="12"/>
  <c r="AD35" i="12" s="1"/>
  <c r="AC288" i="12"/>
  <c r="AD288" i="12" s="1"/>
  <c r="AC106" i="12"/>
  <c r="AD106" i="12" s="1"/>
  <c r="AC39" i="12"/>
  <c r="AD39" i="12" s="1"/>
  <c r="AC193" i="12"/>
  <c r="AD193" i="12" s="1"/>
  <c r="AC350" i="12"/>
  <c r="AD350" i="12" s="1"/>
  <c r="AC340" i="12"/>
  <c r="AD340" i="12" s="1"/>
  <c r="AC147" i="12"/>
  <c r="AD147" i="12" s="1"/>
  <c r="AC130" i="12"/>
  <c r="AD130" i="12" s="1"/>
  <c r="AC369" i="12"/>
  <c r="AD369" i="12" s="1"/>
  <c r="AC338" i="12"/>
  <c r="AD338" i="12" s="1"/>
  <c r="AC381" i="12"/>
  <c r="AD381" i="12" s="1"/>
  <c r="AC164" i="12"/>
  <c r="AD164" i="12" s="1"/>
  <c r="AC192" i="12"/>
  <c r="AD192" i="12" s="1"/>
  <c r="AC409" i="12"/>
  <c r="AD409" i="12" s="1"/>
  <c r="AC374" i="12"/>
  <c r="AD374" i="12" s="1"/>
  <c r="AC301" i="12"/>
  <c r="AD301" i="12" s="1"/>
  <c r="AC74" i="12"/>
  <c r="AD74" i="12" s="1"/>
  <c r="AC341" i="12"/>
  <c r="AD341" i="12" s="1"/>
  <c r="AC236" i="12"/>
  <c r="AD236" i="12" s="1"/>
  <c r="AC151" i="12"/>
  <c r="AD151" i="12" s="1"/>
  <c r="AC55" i="12"/>
  <c r="AD55" i="12" s="1"/>
  <c r="AC273" i="12"/>
  <c r="AD273" i="12" s="1"/>
  <c r="AC75" i="12"/>
  <c r="AD75" i="12" s="1"/>
  <c r="AC67" i="12"/>
  <c r="AD67" i="12" s="1"/>
  <c r="AC269" i="12"/>
  <c r="AD269" i="12" s="1"/>
  <c r="AC265" i="12"/>
  <c r="AD265" i="12" s="1"/>
  <c r="AC175" i="12"/>
  <c r="AD175" i="12" s="1"/>
  <c r="AC83" i="12"/>
  <c r="AD83" i="12" s="1"/>
  <c r="AC118" i="12"/>
  <c r="AD118" i="12" s="1"/>
  <c r="AC202" i="12"/>
  <c r="AD202" i="12" s="1"/>
  <c r="AC264" i="12"/>
  <c r="AD264" i="12" s="1"/>
  <c r="AC206" i="12"/>
  <c r="AD206" i="12" s="1"/>
  <c r="AC205" i="12"/>
  <c r="AD205" i="12" s="1"/>
  <c r="AC242" i="12"/>
  <c r="AD242" i="12" s="1"/>
  <c r="AC244" i="12"/>
  <c r="AD244" i="12" s="1"/>
  <c r="AC145" i="12"/>
  <c r="AD145" i="12" s="1"/>
  <c r="AC84" i="12"/>
  <c r="AD84" i="12" s="1"/>
  <c r="AC295" i="12"/>
  <c r="AD295" i="12" s="1"/>
  <c r="AC72" i="12"/>
  <c r="AD72" i="12" s="1"/>
  <c r="AC349" i="12"/>
  <c r="AD349" i="12" s="1"/>
  <c r="AC230" i="12"/>
  <c r="AD230" i="12" s="1"/>
  <c r="AC356" i="12"/>
  <c r="AD356" i="12" s="1"/>
  <c r="AC45" i="12"/>
  <c r="AD45" i="12" s="1"/>
  <c r="AC64" i="12"/>
  <c r="AD64" i="12" s="1"/>
  <c r="AC353" i="12"/>
  <c r="AD353" i="12" s="1"/>
  <c r="AC43" i="12"/>
  <c r="AD43" i="12" s="1"/>
  <c r="AC71" i="12"/>
  <c r="AD71" i="12" s="1"/>
  <c r="AC98" i="12"/>
  <c r="AD98" i="12" s="1"/>
  <c r="AC108" i="12"/>
  <c r="AD108" i="12" s="1"/>
  <c r="AC298" i="12"/>
  <c r="AD298" i="12" s="1"/>
  <c r="AC156" i="12"/>
  <c r="AD156" i="12" s="1"/>
  <c r="AC336" i="12"/>
  <c r="AD336" i="12" s="1"/>
  <c r="AC410" i="12"/>
  <c r="AD410" i="12" s="1"/>
  <c r="AC166" i="12"/>
  <c r="AD166" i="12" s="1"/>
  <c r="AC47" i="12"/>
  <c r="AD47" i="12" s="1"/>
  <c r="AC50" i="12"/>
  <c r="AD50" i="12" s="1"/>
  <c r="AC173" i="12"/>
  <c r="AD173" i="12" s="1"/>
  <c r="AC339" i="12"/>
  <c r="AD339" i="12" s="1"/>
  <c r="AC139" i="12"/>
  <c r="AD139" i="12" s="1"/>
  <c r="AC294" i="12"/>
  <c r="AD294" i="12" s="1"/>
  <c r="AC291" i="12"/>
  <c r="AD291" i="12" s="1"/>
  <c r="AC24" i="12"/>
  <c r="AD24" i="12" s="1"/>
  <c r="AC200" i="12"/>
  <c r="AD200" i="12" s="1"/>
  <c r="AC150" i="12"/>
  <c r="AD150" i="12" s="1"/>
  <c r="AC162" i="12"/>
  <c r="AD162" i="12" s="1"/>
  <c r="AC416" i="12"/>
  <c r="AD416" i="12" s="1"/>
  <c r="AC337" i="12"/>
  <c r="AD337" i="12" s="1"/>
  <c r="AC348" i="12"/>
  <c r="AD348" i="12" s="1"/>
  <c r="AC211" i="12"/>
  <c r="AD211" i="12" s="1"/>
  <c r="AC27" i="12"/>
  <c r="AD27" i="12" s="1"/>
  <c r="AC300" i="12"/>
  <c r="AD300" i="12" s="1"/>
  <c r="AC330" i="12"/>
  <c r="AD330" i="12" s="1"/>
  <c r="AC270" i="12"/>
  <c r="AD270" i="12" s="1"/>
  <c r="AC158" i="12"/>
  <c r="AD158" i="12" s="1"/>
  <c r="AC403" i="12"/>
  <c r="AD403" i="12" s="1"/>
  <c r="AC276" i="12"/>
  <c r="AD276" i="12" s="1"/>
  <c r="AC402" i="12"/>
  <c r="AD402" i="12" s="1"/>
  <c r="AC113" i="12"/>
  <c r="AD113" i="12" s="1"/>
  <c r="AC325" i="12"/>
  <c r="AD325" i="12" s="1"/>
  <c r="AC65" i="12"/>
  <c r="AD65" i="12" s="1"/>
  <c r="AC329" i="12"/>
  <c r="AD329" i="12" s="1"/>
  <c r="AC120" i="12"/>
  <c r="AD120" i="12" s="1"/>
  <c r="AC218" i="12"/>
  <c r="AD218" i="12" s="1"/>
  <c r="AC335" i="12"/>
  <c r="AD335" i="12" s="1"/>
  <c r="AC375" i="12"/>
  <c r="AD375" i="12" s="1"/>
  <c r="AC33" i="12"/>
  <c r="AD33" i="12" s="1"/>
  <c r="AC382" i="12"/>
  <c r="AD382" i="12" s="1"/>
  <c r="AC201" i="12"/>
  <c r="AD201" i="12" s="1"/>
  <c r="AC146" i="12"/>
  <c r="AD146" i="12" s="1"/>
  <c r="AC408" i="12"/>
  <c r="AD408" i="12" s="1"/>
  <c r="AC245" i="12"/>
  <c r="AD245" i="12" s="1"/>
  <c r="AC225" i="12"/>
  <c r="AD225" i="12" s="1"/>
  <c r="AC318" i="12"/>
  <c r="AD318" i="12" s="1"/>
  <c r="AC89" i="12"/>
  <c r="AD89" i="12" s="1"/>
  <c r="AC21" i="12"/>
  <c r="AD21" i="12" s="1"/>
  <c r="AC112" i="12"/>
  <c r="AD112" i="12" s="1"/>
  <c r="AC126" i="12"/>
  <c r="AD126" i="12" s="1"/>
  <c r="AC240" i="12"/>
  <c r="AD240" i="12" s="1"/>
  <c r="AC219" i="12"/>
  <c r="AD219" i="12" s="1"/>
  <c r="AC275" i="12"/>
  <c r="AD275" i="12" s="1"/>
  <c r="AC213" i="12"/>
  <c r="AD213" i="12" s="1"/>
  <c r="AC107" i="12"/>
  <c r="AD107" i="12" s="1"/>
  <c r="AC186" i="12"/>
  <c r="AD186" i="12" s="1"/>
  <c r="AC125" i="12"/>
  <c r="AD125" i="12" s="1"/>
  <c r="AC404" i="12"/>
  <c r="AD404" i="12" s="1"/>
  <c r="AC396" i="12"/>
  <c r="AD396" i="12" s="1"/>
  <c r="AC283" i="12"/>
  <c r="AD283" i="12" s="1"/>
  <c r="AC92" i="12"/>
  <c r="AD92" i="12" s="1"/>
  <c r="AC136" i="12"/>
  <c r="AD136" i="12" s="1"/>
  <c r="AC343" i="12"/>
  <c r="AD343" i="12" s="1"/>
  <c r="AC99" i="12"/>
  <c r="AD99" i="12" s="1"/>
  <c r="AC328" i="12"/>
  <c r="AD328" i="12" s="1"/>
  <c r="AC313" i="12"/>
  <c r="AD313" i="12" s="1"/>
  <c r="AC226" i="12"/>
  <c r="AD226" i="12" s="1"/>
  <c r="AC26" i="12"/>
  <c r="AD26" i="12" s="1"/>
  <c r="AC61" i="12"/>
  <c r="AD61" i="12" s="1"/>
  <c r="AC134" i="12"/>
  <c r="AD134" i="12" s="1"/>
  <c r="AC210" i="12"/>
  <c r="AD210" i="12" s="1"/>
  <c r="AC250" i="12"/>
  <c r="AD250" i="12" s="1"/>
  <c r="AC222" i="12"/>
  <c r="AD222" i="12" s="1"/>
  <c r="AC29" i="12"/>
  <c r="AD29" i="12" s="1"/>
  <c r="AC290" i="12"/>
  <c r="AD290" i="12" s="1"/>
  <c r="AC238" i="12"/>
  <c r="AD238" i="12" s="1"/>
  <c r="AC178" i="12"/>
  <c r="AD178" i="12" s="1"/>
  <c r="AC174" i="12"/>
  <c r="AD174" i="12" s="1"/>
  <c r="AC97" i="12"/>
  <c r="AD97" i="12" s="1"/>
  <c r="AC207" i="12"/>
  <c r="AD207" i="12" s="1"/>
  <c r="AC144" i="12"/>
  <c r="AD144" i="12" s="1"/>
  <c r="AC198" i="12"/>
  <c r="AD198" i="12" s="1"/>
  <c r="AC23" i="12"/>
  <c r="AD23" i="12" s="1"/>
  <c r="AC246" i="12"/>
  <c r="AD246" i="12" s="1"/>
  <c r="AC100" i="12"/>
  <c r="AD100" i="12" s="1"/>
  <c r="AC351" i="12"/>
  <c r="AD351" i="12" s="1"/>
  <c r="AC52" i="12"/>
  <c r="AD52" i="12" s="1"/>
  <c r="AC309" i="12"/>
  <c r="AD309" i="12" s="1"/>
  <c r="AC137" i="12"/>
  <c r="AD137" i="12" s="1"/>
  <c r="AC129" i="12"/>
  <c r="AD129" i="12" s="1"/>
  <c r="AC271" i="12"/>
  <c r="AD271" i="12" s="1"/>
  <c r="AC333" i="12"/>
  <c r="AD333" i="12" s="1"/>
  <c r="AC323" i="12"/>
  <c r="AD323" i="12" s="1"/>
  <c r="AC96" i="12"/>
  <c r="AD96" i="12" s="1"/>
  <c r="AC34" i="12"/>
  <c r="AD34" i="12" s="1"/>
  <c r="AC180" i="12"/>
  <c r="AD180" i="12" s="1"/>
  <c r="AC163" i="12"/>
  <c r="AD163" i="12" s="1"/>
  <c r="AC303" i="12"/>
  <c r="AD303" i="12" s="1"/>
  <c r="AC390" i="12"/>
  <c r="AD390" i="12" s="1"/>
  <c r="AC32" i="12"/>
  <c r="AD32" i="12" s="1"/>
  <c r="AC62" i="12"/>
  <c r="AD62" i="12" s="1"/>
  <c r="AC277" i="12"/>
  <c r="AD277" i="12" s="1"/>
  <c r="AC419" i="12"/>
  <c r="AD419" i="12" s="1"/>
  <c r="AC81" i="12"/>
  <c r="AD81" i="12" s="1"/>
  <c r="AC257" i="12"/>
  <c r="AD257" i="12" s="1"/>
  <c r="AC102" i="12"/>
  <c r="AD102" i="12" s="1"/>
  <c r="AC159" i="12"/>
  <c r="AD159" i="12" s="1"/>
  <c r="AC307" i="12"/>
  <c r="AD307" i="12" s="1"/>
  <c r="AC305" i="12"/>
  <c r="AD305" i="12" s="1"/>
  <c r="AC342" i="12"/>
  <c r="AD342" i="12" s="1"/>
  <c r="AC272" i="12"/>
  <c r="AD272" i="12" s="1"/>
  <c r="AC209" i="12"/>
  <c r="AD209" i="12" s="1"/>
  <c r="X29" i="12"/>
  <c r="X307" i="12"/>
  <c r="X176" i="12"/>
  <c r="X249" i="12"/>
  <c r="X124" i="12"/>
  <c r="X28" i="12"/>
  <c r="X114" i="12"/>
  <c r="X415" i="12"/>
  <c r="X105" i="12"/>
  <c r="X297" i="12"/>
  <c r="X339" i="12"/>
  <c r="X358" i="12"/>
  <c r="X117" i="12"/>
  <c r="X345" i="12"/>
  <c r="X37" i="12"/>
  <c r="X118" i="12"/>
  <c r="X199" i="12"/>
  <c r="X172" i="12"/>
  <c r="X175" i="12"/>
  <c r="X34" i="12"/>
  <c r="X223" i="12"/>
  <c r="X327" i="12"/>
  <c r="X407" i="12"/>
  <c r="X316" i="12"/>
  <c r="X260" i="12"/>
  <c r="X51" i="12"/>
  <c r="X70" i="12"/>
  <c r="X414" i="12"/>
  <c r="X241" i="12"/>
  <c r="X152" i="12"/>
  <c r="X399" i="12"/>
  <c r="X63" i="12"/>
  <c r="X404" i="12"/>
  <c r="X194" i="12"/>
  <c r="X284" i="12"/>
  <c r="X405" i="12"/>
  <c r="X141" i="12"/>
  <c r="X371" i="12"/>
  <c r="X275" i="12"/>
  <c r="X208" i="12"/>
  <c r="X173" i="12"/>
  <c r="X120" i="12"/>
  <c r="X379" i="12"/>
  <c r="X198" i="12"/>
  <c r="X324" i="12"/>
  <c r="X261" i="12"/>
  <c r="X406" i="12"/>
  <c r="X392" i="12"/>
  <c r="X50" i="12"/>
  <c r="X325" i="12"/>
  <c r="X165" i="12"/>
  <c r="X352" i="12"/>
  <c r="X52" i="12"/>
  <c r="X270" i="12"/>
  <c r="X234" i="12"/>
  <c r="X311" i="12"/>
  <c r="X168" i="12"/>
  <c r="X290" i="12"/>
  <c r="X40" i="12"/>
  <c r="X100" i="12"/>
  <c r="X347" i="12"/>
  <c r="X58" i="12"/>
  <c r="X354" i="12"/>
  <c r="X200" i="12"/>
  <c r="X377" i="12"/>
  <c r="X207" i="12"/>
  <c r="X125" i="12"/>
  <c r="X151" i="12"/>
  <c r="X383" i="12"/>
  <c r="X80" i="12"/>
  <c r="X138" i="12"/>
  <c r="X46" i="12"/>
  <c r="X227" i="12"/>
  <c r="X280" i="12"/>
  <c r="X215" i="12"/>
  <c r="X106" i="12"/>
  <c r="X159" i="12"/>
  <c r="X400" i="12"/>
  <c r="X368" i="12"/>
  <c r="X86" i="12"/>
  <c r="X177" i="12"/>
  <c r="X44" i="12"/>
  <c r="X229" i="12"/>
  <c r="X78" i="12"/>
  <c r="X133" i="12"/>
  <c r="X281" i="12"/>
  <c r="X163" i="12"/>
  <c r="X75" i="12"/>
  <c r="X142" i="12"/>
  <c r="X192" i="12"/>
  <c r="X127" i="12"/>
  <c r="X253" i="12"/>
  <c r="X204" i="12"/>
  <c r="X153" i="12"/>
  <c r="X68" i="12"/>
  <c r="X170" i="12"/>
  <c r="X295" i="12"/>
  <c r="X247" i="12"/>
  <c r="X38" i="12"/>
  <c r="X255" i="12"/>
  <c r="X161" i="12"/>
  <c r="X302" i="12"/>
  <c r="X67" i="12"/>
  <c r="X362" i="12"/>
  <c r="X77" i="12"/>
  <c r="X218" i="12"/>
  <c r="X180" i="12"/>
  <c r="X181" i="12"/>
  <c r="X258" i="12"/>
  <c r="X231" i="12"/>
  <c r="X113" i="12"/>
  <c r="X237" i="12"/>
  <c r="X335" i="12"/>
  <c r="X279" i="12"/>
  <c r="X108" i="12"/>
  <c r="X365" i="12"/>
  <c r="X409" i="12"/>
  <c r="X248" i="12"/>
  <c r="X183" i="12"/>
  <c r="X401" i="12"/>
  <c r="X298" i="12"/>
  <c r="X411" i="12"/>
  <c r="X20" i="12"/>
  <c r="X299" i="12"/>
  <c r="X262" i="12"/>
  <c r="X95" i="12"/>
  <c r="X174" i="12"/>
  <c r="X329" i="12"/>
  <c r="X250" i="12"/>
  <c r="X402" i="12"/>
  <c r="X158" i="12"/>
  <c r="X149" i="12"/>
  <c r="X131" i="12"/>
  <c r="X148" i="12"/>
  <c r="X353" i="12"/>
  <c r="X366" i="12"/>
  <c r="X99" i="12"/>
  <c r="X332" i="12"/>
  <c r="X65" i="12"/>
  <c r="X87" i="12"/>
  <c r="X188" i="12"/>
  <c r="X47" i="12"/>
  <c r="X60" i="12"/>
  <c r="X135" i="12"/>
  <c r="X56" i="12"/>
  <c r="X390" i="12"/>
  <c r="X291" i="12"/>
  <c r="X312" i="12"/>
  <c r="X319" i="12"/>
  <c r="X184" i="12"/>
  <c r="X84" i="12"/>
  <c r="X410" i="12"/>
  <c r="X97" i="12"/>
  <c r="X210" i="12"/>
  <c r="X91" i="12"/>
  <c r="X267" i="12"/>
  <c r="X315" i="12"/>
  <c r="X129" i="12"/>
  <c r="X193" i="12"/>
  <c r="X334" i="12"/>
  <c r="X266" i="12"/>
  <c r="X186" i="12"/>
  <c r="X222" i="12"/>
  <c r="X123" i="12"/>
  <c r="X107" i="12"/>
  <c r="X139" i="12"/>
  <c r="X321" i="12"/>
  <c r="X111" i="12"/>
  <c r="X230" i="12"/>
  <c r="X288" i="12"/>
  <c r="X45" i="12"/>
  <c r="X243" i="12"/>
  <c r="X130" i="12"/>
  <c r="X137" i="12"/>
  <c r="X245" i="12"/>
  <c r="X301" i="12"/>
  <c r="X286" i="12"/>
  <c r="X268" i="12"/>
  <c r="X98" i="12"/>
  <c r="X373" i="12"/>
  <c r="X203" i="12"/>
  <c r="X251" i="12"/>
  <c r="X389" i="12"/>
  <c r="X191" i="12"/>
  <c r="X236" i="12"/>
  <c r="X313" i="12"/>
  <c r="X412" i="12"/>
  <c r="X112" i="12"/>
  <c r="X240" i="12"/>
  <c r="X166" i="12"/>
  <c r="X22" i="12"/>
  <c r="X276" i="12"/>
  <c r="X25" i="12"/>
  <c r="X92" i="12"/>
  <c r="X126" i="12"/>
  <c r="X62" i="12"/>
  <c r="X225" i="12"/>
  <c r="X326" i="12"/>
  <c r="X23" i="12"/>
  <c r="X338" i="12"/>
  <c r="X94" i="12"/>
  <c r="X155" i="12"/>
  <c r="X214" i="12"/>
  <c r="X140" i="12"/>
  <c r="X328" i="12"/>
  <c r="X356" i="12"/>
  <c r="X55" i="12"/>
  <c r="X391" i="12"/>
  <c r="X202" i="12"/>
  <c r="X121" i="12"/>
  <c r="X337" i="12"/>
  <c r="X69" i="12"/>
  <c r="X132" i="12"/>
  <c r="X382" i="12"/>
  <c r="X211" i="12"/>
  <c r="X66" i="12"/>
  <c r="X333" i="12"/>
  <c r="X398" i="12"/>
  <c r="X57" i="12"/>
  <c r="X239" i="12"/>
  <c r="X349" i="12"/>
  <c r="X378" i="12"/>
  <c r="X303" i="12"/>
  <c r="X73" i="12"/>
  <c r="X116" i="12"/>
  <c r="X54" i="12"/>
  <c r="X74" i="12"/>
  <c r="X314" i="12"/>
  <c r="X385" i="12"/>
  <c r="X82" i="12"/>
  <c r="X219" i="12"/>
  <c r="X285" i="12"/>
  <c r="X42" i="12"/>
  <c r="X216" i="12"/>
  <c r="X252" i="12"/>
  <c r="X244" i="12"/>
  <c r="X189" i="12"/>
  <c r="X71" i="12"/>
  <c r="X30" i="12"/>
  <c r="X287" i="12"/>
  <c r="X136" i="12"/>
  <c r="X93" i="12"/>
  <c r="X72" i="12"/>
  <c r="X306" i="12"/>
  <c r="X150" i="12"/>
  <c r="X171" i="12"/>
  <c r="X196" i="12"/>
  <c r="X145" i="12"/>
  <c r="X394" i="12"/>
  <c r="X143" i="12"/>
  <c r="X76" i="12"/>
  <c r="X209" i="12"/>
  <c r="X102" i="12"/>
  <c r="X278" i="12"/>
  <c r="X264" i="12"/>
  <c r="X344" i="12"/>
  <c r="X323" i="12"/>
  <c r="X300" i="12"/>
  <c r="X322" i="12"/>
  <c r="X346" i="12"/>
  <c r="X375" i="12"/>
  <c r="X26" i="12"/>
  <c r="X96" i="12"/>
  <c r="X232" i="12"/>
  <c r="X39" i="12"/>
  <c r="X59" i="12"/>
  <c r="X292" i="12"/>
  <c r="X367" i="12"/>
  <c r="X418" i="12"/>
  <c r="X64" i="12"/>
  <c r="X144" i="12"/>
  <c r="X134" i="12"/>
  <c r="X119" i="12"/>
  <c r="X27" i="12"/>
  <c r="X212" i="12"/>
  <c r="X206" i="12"/>
  <c r="X351" i="12"/>
  <c r="X271" i="12"/>
  <c r="X419" i="12"/>
  <c r="X395" i="12"/>
  <c r="X408" i="12"/>
  <c r="X330" i="12"/>
  <c r="X277" i="12"/>
  <c r="X89" i="12"/>
  <c r="X309" i="12"/>
  <c r="X246" i="12"/>
  <c r="X162" i="12"/>
  <c r="X282" i="12"/>
  <c r="X343" i="12"/>
  <c r="X79" i="12"/>
  <c r="X374" i="12"/>
  <c r="X342" i="12"/>
  <c r="X304" i="12"/>
  <c r="X48" i="12"/>
  <c r="X340" i="12"/>
  <c r="X363" i="12"/>
  <c r="X228" i="12"/>
  <c r="X387" i="12"/>
  <c r="X283" i="12"/>
  <c r="X122" i="12"/>
  <c r="X190" i="12"/>
  <c r="X386" i="12"/>
  <c r="X128" i="12"/>
  <c r="X269" i="12"/>
  <c r="X157" i="12"/>
  <c r="X49" i="12"/>
  <c r="X61" i="12"/>
  <c r="X257" i="12"/>
  <c r="X154" i="12"/>
  <c r="X164" i="12"/>
  <c r="X213" i="12"/>
  <c r="X273" i="12"/>
  <c r="X305" i="12"/>
  <c r="X384" i="12"/>
  <c r="X43" i="12"/>
  <c r="X388" i="12"/>
  <c r="X403" i="12"/>
  <c r="X156" i="12"/>
  <c r="X195" i="12"/>
  <c r="X413" i="12"/>
  <c r="X376" i="12"/>
  <c r="X341" i="12"/>
  <c r="X35" i="12"/>
  <c r="X331" i="12"/>
  <c r="X160" i="12"/>
  <c r="X187" i="12"/>
  <c r="X220" i="12"/>
  <c r="X320" i="12"/>
  <c r="X361" i="12"/>
  <c r="X393" i="12"/>
  <c r="X103" i="12"/>
  <c r="X147" i="12"/>
  <c r="X110" i="12"/>
  <c r="X32" i="12"/>
  <c r="X310" i="12"/>
  <c r="X201" i="12"/>
  <c r="X370" i="12"/>
  <c r="X357" i="12"/>
  <c r="X372" i="12"/>
  <c r="X81" i="12"/>
  <c r="X233" i="12"/>
  <c r="X417" i="12"/>
  <c r="X396" i="12"/>
  <c r="X381" i="12"/>
  <c r="X88" i="12"/>
  <c r="X224" i="12"/>
  <c r="X296" i="12"/>
  <c r="X336" i="12"/>
  <c r="X318" i="12"/>
  <c r="X217" i="12"/>
  <c r="X293" i="12"/>
  <c r="X179" i="12"/>
  <c r="X380" i="12"/>
  <c r="X21" i="12"/>
  <c r="X265" i="12"/>
  <c r="X369" i="12"/>
  <c r="X24" i="12"/>
  <c r="X197" i="12"/>
  <c r="X416" i="12"/>
  <c r="X359" i="12"/>
  <c r="X146" i="12"/>
  <c r="X31" i="12"/>
  <c r="X256" i="12"/>
  <c r="X182" i="12"/>
  <c r="X242" i="12"/>
  <c r="X41" i="12"/>
  <c r="X115" i="12"/>
  <c r="X83" i="12"/>
  <c r="X294" i="12"/>
  <c r="X308" i="12"/>
  <c r="X33" i="12"/>
  <c r="X355" i="12"/>
  <c r="X53" i="12"/>
  <c r="X235" i="12"/>
  <c r="X317" i="12"/>
  <c r="X167" i="12"/>
  <c r="X272" i="12"/>
  <c r="X289" i="12"/>
  <c r="X101" i="12"/>
  <c r="X254" i="12"/>
  <c r="X259" i="12"/>
  <c r="X90" i="12"/>
  <c r="X36" i="12"/>
  <c r="X104" i="12"/>
  <c r="X169" i="12"/>
  <c r="X364" i="12"/>
  <c r="X109" i="12"/>
  <c r="X397" i="12"/>
  <c r="X348" i="12"/>
  <c r="X350" i="12"/>
  <c r="X274" i="12"/>
  <c r="X238" i="12"/>
  <c r="X360" i="12"/>
  <c r="X263" i="12"/>
  <c r="X85" i="12"/>
  <c r="X226" i="12"/>
  <c r="X205" i="12"/>
  <c r="X178" i="12"/>
  <c r="AH199" i="1"/>
  <c r="AI199" i="1" s="1"/>
  <c r="AH518" i="1"/>
  <c r="AI518" i="1" s="1"/>
  <c r="AH385" i="1"/>
  <c r="AI385" i="1" s="1"/>
  <c r="AH303" i="1"/>
  <c r="AI303" i="1" s="1"/>
  <c r="AH384" i="1"/>
  <c r="AI384" i="1" s="1"/>
  <c r="AH240" i="1"/>
  <c r="AI240" i="1" s="1"/>
  <c r="AH87" i="1"/>
  <c r="AI87" i="1" s="1"/>
  <c r="AH413" i="1"/>
  <c r="AI413" i="1" s="1"/>
  <c r="AH332" i="1"/>
  <c r="AI332" i="1" s="1"/>
  <c r="AH55" i="1"/>
  <c r="AI55" i="1" s="1"/>
  <c r="AH212" i="1"/>
  <c r="AI212" i="1" s="1"/>
  <c r="AH64" i="1"/>
  <c r="AI64" i="1" s="1"/>
  <c r="AH229" i="1"/>
  <c r="AI229" i="1" s="1"/>
  <c r="AH33" i="1"/>
  <c r="AI33" i="1" s="1"/>
  <c r="AH208" i="1"/>
  <c r="AI208" i="1" s="1"/>
  <c r="AH387" i="1"/>
  <c r="AI387" i="1" s="1"/>
  <c r="AH230" i="1"/>
  <c r="AI230" i="1" s="1"/>
  <c r="AH265" i="1"/>
  <c r="AI265" i="1" s="1"/>
  <c r="AH344" i="1"/>
  <c r="AI344" i="1" s="1"/>
  <c r="AH39" i="1"/>
  <c r="AI39" i="1" s="1"/>
  <c r="AH141" i="1"/>
  <c r="AI141" i="1" s="1"/>
  <c r="AH211" i="1"/>
  <c r="AI211" i="1" s="1"/>
  <c r="AH414" i="1"/>
  <c r="AI414" i="1" s="1"/>
  <c r="AH149" i="1"/>
  <c r="AI149" i="1" s="1"/>
  <c r="AH362" i="1"/>
  <c r="AI362" i="1" s="1"/>
  <c r="AH460" i="1"/>
  <c r="AI460" i="1" s="1"/>
  <c r="AH191" i="1"/>
  <c r="AI191" i="1" s="1"/>
  <c r="AH28" i="1"/>
  <c r="AI28" i="1" s="1"/>
  <c r="AH479" i="1"/>
  <c r="AI479" i="1" s="1"/>
  <c r="AH203" i="1"/>
  <c r="AI203" i="1" s="1"/>
  <c r="AH154" i="1"/>
  <c r="AI154" i="1" s="1"/>
  <c r="AH224" i="1"/>
  <c r="AI224" i="1" s="1"/>
  <c r="AH400" i="1"/>
  <c r="AI400" i="1" s="1"/>
  <c r="AH410" i="1"/>
  <c r="AI410" i="1" s="1"/>
  <c r="AH43" i="1"/>
  <c r="AI43" i="1" s="1"/>
  <c r="AH63" i="1"/>
  <c r="AI63" i="1" s="1"/>
  <c r="AH300" i="1"/>
  <c r="AI300" i="1" s="1"/>
  <c r="AH270" i="1"/>
  <c r="AI270" i="1" s="1"/>
  <c r="AH425" i="1"/>
  <c r="AI425" i="1" s="1"/>
  <c r="AH99" i="1"/>
  <c r="AI99" i="1" s="1"/>
  <c r="AH497" i="1"/>
  <c r="AI497" i="1" s="1"/>
  <c r="AH207" i="1"/>
  <c r="AI207" i="1" s="1"/>
  <c r="AH336" i="1"/>
  <c r="AI336" i="1" s="1"/>
  <c r="AH214" i="1"/>
  <c r="AI214" i="1" s="1"/>
  <c r="AH178" i="1"/>
  <c r="AI178" i="1" s="1"/>
  <c r="AH93" i="1"/>
  <c r="AI93" i="1" s="1"/>
  <c r="AH218" i="1"/>
  <c r="AI218" i="1" s="1"/>
  <c r="AH309" i="1"/>
  <c r="AI309" i="1" s="1"/>
  <c r="AH245" i="1"/>
  <c r="AI245" i="1" s="1"/>
  <c r="AH169" i="1"/>
  <c r="AI169" i="1" s="1"/>
  <c r="AH485" i="1"/>
  <c r="AI485" i="1" s="1"/>
  <c r="AH470" i="1"/>
  <c r="AI470" i="1" s="1"/>
  <c r="AH187" i="1"/>
  <c r="AI187" i="1" s="1"/>
  <c r="AH468" i="1"/>
  <c r="AI468" i="1" s="1"/>
  <c r="AH350" i="1"/>
  <c r="AI350" i="1" s="1"/>
  <c r="AH42" i="1"/>
  <c r="AI42" i="1" s="1"/>
  <c r="AH52" i="1"/>
  <c r="AI52" i="1" s="1"/>
  <c r="AH101" i="1"/>
  <c r="AI101" i="1" s="1"/>
  <c r="AH35" i="1"/>
  <c r="AI35" i="1" s="1"/>
  <c r="AH438" i="1"/>
  <c r="AI438" i="1" s="1"/>
  <c r="AH179" i="1"/>
  <c r="AI179" i="1" s="1"/>
  <c r="AH86" i="1"/>
  <c r="AI86" i="1" s="1"/>
  <c r="AH357" i="1"/>
  <c r="AI357" i="1" s="1"/>
  <c r="AH509" i="1"/>
  <c r="AI509" i="1" s="1"/>
  <c r="AH280" i="1"/>
  <c r="AI280" i="1" s="1"/>
  <c r="AH372" i="1"/>
  <c r="AI372" i="1" s="1"/>
  <c r="AH364" i="1"/>
  <c r="AI364" i="1" s="1"/>
  <c r="AH345" i="1"/>
  <c r="AI345" i="1" s="1"/>
  <c r="AH78" i="1"/>
  <c r="AI78" i="1" s="1"/>
  <c r="AH186" i="1"/>
  <c r="AI186" i="1" s="1"/>
  <c r="AH510" i="1"/>
  <c r="AI510" i="1" s="1"/>
  <c r="AH112" i="1"/>
  <c r="AI112" i="1" s="1"/>
  <c r="AH118" i="1"/>
  <c r="AI118" i="1" s="1"/>
  <c r="AH205" i="1"/>
  <c r="AI205" i="1" s="1"/>
  <c r="AH164" i="1"/>
  <c r="AI164" i="1" s="1"/>
  <c r="AH311" i="1"/>
  <c r="AI311" i="1" s="1"/>
  <c r="AH415" i="1"/>
  <c r="AI415" i="1" s="1"/>
  <c r="AH474" i="1"/>
  <c r="AI474" i="1" s="1"/>
  <c r="AH386" i="1"/>
  <c r="AI386" i="1" s="1"/>
  <c r="AH204" i="1"/>
  <c r="AI204" i="1" s="1"/>
  <c r="AH75" i="1"/>
  <c r="AI75" i="1" s="1"/>
  <c r="AH151" i="1"/>
  <c r="AI151" i="1" s="1"/>
  <c r="AH512" i="1"/>
  <c r="AI512" i="1" s="1"/>
  <c r="AH266" i="1"/>
  <c r="AI266" i="1" s="1"/>
  <c r="AH258" i="1"/>
  <c r="AI258" i="1" s="1"/>
  <c r="AH481" i="1"/>
  <c r="AI481" i="1" s="1"/>
  <c r="AH259" i="1"/>
  <c r="AI259" i="1" s="1"/>
  <c r="AH210" i="1"/>
  <c r="AI210" i="1" s="1"/>
  <c r="AH402" i="1"/>
  <c r="AI402" i="1" s="1"/>
  <c r="AH257" i="1"/>
  <c r="AI257" i="1" s="1"/>
  <c r="AH339" i="1"/>
  <c r="AI339" i="1" s="1"/>
  <c r="AH79" i="1"/>
  <c r="AI79" i="1" s="1"/>
  <c r="AH182" i="1"/>
  <c r="AI182" i="1" s="1"/>
  <c r="AH358" i="1"/>
  <c r="AI358" i="1" s="1"/>
  <c r="AH162" i="1"/>
  <c r="AI162" i="1" s="1"/>
  <c r="AH81" i="1"/>
  <c r="AI81" i="1" s="1"/>
  <c r="AH104" i="1"/>
  <c r="AI104" i="1" s="1"/>
  <c r="AH158" i="1"/>
  <c r="AI158" i="1" s="1"/>
  <c r="AH233" i="1"/>
  <c r="AI233" i="1" s="1"/>
  <c r="AH147" i="1"/>
  <c r="AI147" i="1" s="1"/>
  <c r="AH153" i="1"/>
  <c r="AI153" i="1" s="1"/>
  <c r="AH505" i="1"/>
  <c r="AI505" i="1" s="1"/>
  <c r="AH140" i="1"/>
  <c r="AI140" i="1" s="1"/>
  <c r="AH284" i="1"/>
  <c r="AI284" i="1" s="1"/>
  <c r="AH436" i="1"/>
  <c r="AI436" i="1" s="1"/>
  <c r="AH31" i="1"/>
  <c r="AI31" i="1" s="1"/>
  <c r="AH324" i="1"/>
  <c r="AI324" i="1" s="1"/>
  <c r="AH517" i="1"/>
  <c r="AI517" i="1" s="1"/>
  <c r="AH83" i="1"/>
  <c r="AI83" i="1" s="1"/>
  <c r="AH465" i="1"/>
  <c r="AI465" i="1" s="1"/>
  <c r="AH69" i="1"/>
  <c r="AI69" i="1" s="1"/>
  <c r="AH328" i="1"/>
  <c r="AI328" i="1" s="1"/>
  <c r="AH108" i="1"/>
  <c r="AI108" i="1" s="1"/>
  <c r="AH478" i="1"/>
  <c r="AI478" i="1" s="1"/>
  <c r="AH190" i="1"/>
  <c r="AI190" i="1" s="1"/>
  <c r="AH361" i="1"/>
  <c r="AI361" i="1" s="1"/>
  <c r="AH310" i="1"/>
  <c r="AI310" i="1" s="1"/>
  <c r="AH171" i="1"/>
  <c r="AI171" i="1" s="1"/>
  <c r="AH392" i="1"/>
  <c r="AI392" i="1" s="1"/>
  <c r="AH448" i="1"/>
  <c r="AI448" i="1" s="1"/>
  <c r="AH488" i="1"/>
  <c r="AI488" i="1" s="1"/>
  <c r="AH360" i="1"/>
  <c r="AI360" i="1" s="1"/>
  <c r="AH152" i="1"/>
  <c r="AI152" i="1" s="1"/>
  <c r="AH439" i="1"/>
  <c r="AI439" i="1" s="1"/>
  <c r="AH326" i="1"/>
  <c r="AI326" i="1" s="1"/>
  <c r="AH175" i="1"/>
  <c r="AI175" i="1" s="1"/>
  <c r="AH320" i="1"/>
  <c r="AI320" i="1" s="1"/>
  <c r="AH65" i="1"/>
  <c r="AI65" i="1" s="1"/>
  <c r="AH73" i="1"/>
  <c r="AI73" i="1" s="1"/>
  <c r="AH312" i="1"/>
  <c r="AI312" i="1" s="1"/>
  <c r="AH172" i="1"/>
  <c r="AI172" i="1" s="1"/>
  <c r="AH24" i="1"/>
  <c r="AI24" i="1" s="1"/>
  <c r="AH428" i="1"/>
  <c r="AI428" i="1" s="1"/>
  <c r="AH418" i="1"/>
  <c r="AI418" i="1" s="1"/>
  <c r="AH30" i="1"/>
  <c r="AI30" i="1" s="1"/>
  <c r="AH383" i="1"/>
  <c r="AI383" i="1" s="1"/>
  <c r="AH325" i="1"/>
  <c r="AI325" i="1" s="1"/>
  <c r="AH185" i="1"/>
  <c r="AI185" i="1" s="1"/>
  <c r="AH36" i="1"/>
  <c r="AI36" i="1" s="1"/>
  <c r="AH279" i="1"/>
  <c r="AI279" i="1" s="1"/>
  <c r="AH100" i="1"/>
  <c r="AI100" i="1" s="1"/>
  <c r="AH103" i="1"/>
  <c r="AI103" i="1" s="1"/>
  <c r="AH124" i="1"/>
  <c r="AI124" i="1" s="1"/>
  <c r="AH295" i="1"/>
  <c r="AI295" i="1" s="1"/>
  <c r="AH196" i="1"/>
  <c r="AI196" i="1" s="1"/>
  <c r="AH89" i="1"/>
  <c r="AI89" i="1" s="1"/>
  <c r="AH197" i="1"/>
  <c r="AI197" i="1" s="1"/>
  <c r="AH174" i="1"/>
  <c r="AI174" i="1" s="1"/>
  <c r="AH373" i="1"/>
  <c r="AI373" i="1" s="1"/>
  <c r="AH493" i="1"/>
  <c r="AI493" i="1" s="1"/>
  <c r="AH347" i="1"/>
  <c r="AI347" i="1" s="1"/>
  <c r="AH395" i="1"/>
  <c r="AI395" i="1" s="1"/>
  <c r="AH209" i="1"/>
  <c r="AI209" i="1" s="1"/>
  <c r="AH376" i="1"/>
  <c r="AI376" i="1" s="1"/>
  <c r="AH411" i="1"/>
  <c r="AI411" i="1" s="1"/>
  <c r="AH305" i="1"/>
  <c r="AI305" i="1" s="1"/>
  <c r="AH496" i="1"/>
  <c r="AI496" i="1" s="1"/>
  <c r="AH407" i="1"/>
  <c r="AI407" i="1" s="1"/>
  <c r="AH215" i="1"/>
  <c r="AI215" i="1" s="1"/>
  <c r="AH408" i="1"/>
  <c r="AI408" i="1" s="1"/>
  <c r="AH271" i="1"/>
  <c r="AI271" i="1" s="1"/>
  <c r="AH180" i="1"/>
  <c r="AI180" i="1" s="1"/>
  <c r="AH483" i="1"/>
  <c r="AI483" i="1" s="1"/>
  <c r="AH490" i="1"/>
  <c r="AI490" i="1" s="1"/>
  <c r="AH507" i="1"/>
  <c r="AI507" i="1" s="1"/>
  <c r="AH489" i="1"/>
  <c r="AI489" i="1" s="1"/>
  <c r="AH166" i="1"/>
  <c r="AI166" i="1" s="1"/>
  <c r="AH341" i="1"/>
  <c r="AI341" i="1" s="1"/>
  <c r="AH46" i="1"/>
  <c r="AI46" i="1" s="1"/>
  <c r="AH423" i="1"/>
  <c r="AI423" i="1" s="1"/>
  <c r="AH202" i="1"/>
  <c r="AI202" i="1" s="1"/>
  <c r="AH515" i="1"/>
  <c r="AI515" i="1" s="1"/>
  <c r="AH267" i="1"/>
  <c r="AI267" i="1" s="1"/>
  <c r="AH72" i="1"/>
  <c r="AI72" i="1" s="1"/>
  <c r="AH120" i="1"/>
  <c r="AI120" i="1" s="1"/>
  <c r="AH91" i="1"/>
  <c r="AI91" i="1" s="1"/>
  <c r="AH247" i="1"/>
  <c r="AI247" i="1" s="1"/>
  <c r="AH274" i="1"/>
  <c r="AI274" i="1" s="1"/>
  <c r="AH263" i="1"/>
  <c r="AI263" i="1" s="1"/>
  <c r="AH486" i="1"/>
  <c r="AI486" i="1" s="1"/>
  <c r="AH122" i="1"/>
  <c r="AI122" i="1" s="1"/>
  <c r="AH226" i="1"/>
  <c r="AI226" i="1" s="1"/>
  <c r="AH170" i="1"/>
  <c r="AI170" i="1" s="1"/>
  <c r="AH26" i="1"/>
  <c r="AI26" i="1" s="1"/>
  <c r="AH366" i="1"/>
  <c r="AI366" i="1" s="1"/>
  <c r="AH27" i="1"/>
  <c r="AI27" i="1" s="1"/>
  <c r="AH262" i="1"/>
  <c r="AI262" i="1" s="1"/>
  <c r="AH110" i="1"/>
  <c r="AI110" i="1" s="1"/>
  <c r="AH450" i="1"/>
  <c r="AI450" i="1" s="1"/>
  <c r="AH401" i="1"/>
  <c r="AI401" i="1" s="1"/>
  <c r="AH482" i="1"/>
  <c r="AI482" i="1" s="1"/>
  <c r="AH421" i="1"/>
  <c r="AI421" i="1" s="1"/>
  <c r="AH184" i="1"/>
  <c r="AI184" i="1" s="1"/>
  <c r="AH304" i="1"/>
  <c r="AI304" i="1" s="1"/>
  <c r="AH150" i="1"/>
  <c r="AI150" i="1" s="1"/>
  <c r="AH403" i="1"/>
  <c r="AI403" i="1" s="1"/>
  <c r="AH45" i="1"/>
  <c r="AI45" i="1" s="1"/>
  <c r="AH34" i="1"/>
  <c r="AI34" i="1" s="1"/>
  <c r="AH316" i="1"/>
  <c r="AI316" i="1" s="1"/>
  <c r="AH126" i="1"/>
  <c r="AI126" i="1" s="1"/>
  <c r="AH84" i="1"/>
  <c r="AI84" i="1" s="1"/>
  <c r="AH70" i="1"/>
  <c r="AI70" i="1" s="1"/>
  <c r="AH329" i="1"/>
  <c r="AI329" i="1" s="1"/>
  <c r="AH255" i="1"/>
  <c r="AI255" i="1" s="1"/>
  <c r="AH296" i="1"/>
  <c r="AI296" i="1" s="1"/>
  <c r="AH288" i="1"/>
  <c r="AI288" i="1" s="1"/>
  <c r="AH377" i="1"/>
  <c r="AI377" i="1" s="1"/>
  <c r="AH53" i="1"/>
  <c r="AI53" i="1" s="1"/>
  <c r="AH128" i="1"/>
  <c r="AI128" i="1" s="1"/>
  <c r="AH298" i="1"/>
  <c r="AI298" i="1" s="1"/>
  <c r="AH77" i="1"/>
  <c r="AI77" i="1" s="1"/>
  <c r="AH260" i="1"/>
  <c r="AI260" i="1" s="1"/>
  <c r="AH113" i="1"/>
  <c r="AI113" i="1" s="1"/>
  <c r="AH219" i="1"/>
  <c r="AI219" i="1" s="1"/>
  <c r="AH192" i="1"/>
  <c r="AI192" i="1" s="1"/>
  <c r="AH406" i="1"/>
  <c r="AI406" i="1" s="1"/>
  <c r="AH319" i="1"/>
  <c r="AI319" i="1" s="1"/>
  <c r="AH252" i="1"/>
  <c r="AI252" i="1" s="1"/>
  <c r="AH246" i="1"/>
  <c r="AI246" i="1" s="1"/>
  <c r="AH131" i="1"/>
  <c r="AI131" i="1" s="1"/>
  <c r="AH58" i="1"/>
  <c r="AI58" i="1" s="1"/>
  <c r="AH294" i="1"/>
  <c r="AI294" i="1" s="1"/>
  <c r="AH234" i="1"/>
  <c r="AI234" i="1" s="1"/>
  <c r="AH371" i="1"/>
  <c r="AI371" i="1" s="1"/>
  <c r="AH449" i="1"/>
  <c r="AI449" i="1" s="1"/>
  <c r="AH106" i="1"/>
  <c r="AI106" i="1" s="1"/>
  <c r="AH115" i="1"/>
  <c r="AI115" i="1" s="1"/>
  <c r="AH130" i="1"/>
  <c r="AI130" i="1" s="1"/>
  <c r="AH264" i="1"/>
  <c r="AI264" i="1" s="1"/>
  <c r="AH293" i="1"/>
  <c r="AI293" i="1" s="1"/>
  <c r="AH334" i="1"/>
  <c r="AI334" i="1" s="1"/>
  <c r="AH177" i="1"/>
  <c r="AI177" i="1" s="1"/>
  <c r="AH74" i="1"/>
  <c r="AI74" i="1" s="1"/>
  <c r="AH137" i="1"/>
  <c r="AI137" i="1" s="1"/>
  <c r="AH76" i="1"/>
  <c r="AI76" i="1" s="1"/>
  <c r="AH424" i="1"/>
  <c r="AI424" i="1" s="1"/>
  <c r="AH242" i="1"/>
  <c r="AI242" i="1" s="1"/>
  <c r="AH156" i="1"/>
  <c r="AI156" i="1" s="1"/>
  <c r="AH22" i="1"/>
  <c r="AI22" i="1" s="1"/>
  <c r="AH453" i="1"/>
  <c r="AI453" i="1" s="1"/>
  <c r="AH238" i="1"/>
  <c r="AI238" i="1" s="1"/>
  <c r="AH338" i="1"/>
  <c r="AI338" i="1" s="1"/>
  <c r="AH161" i="1"/>
  <c r="AI161" i="1" s="1"/>
  <c r="AH261" i="1"/>
  <c r="AI261" i="1" s="1"/>
  <c r="AH123" i="1"/>
  <c r="AI123" i="1" s="1"/>
  <c r="AH236" i="1"/>
  <c r="AI236" i="1" s="1"/>
  <c r="AH220" i="1"/>
  <c r="AI220" i="1" s="1"/>
  <c r="AH38" i="1"/>
  <c r="AI38" i="1" s="1"/>
  <c r="AH111" i="1"/>
  <c r="AI111" i="1" s="1"/>
  <c r="AH269" i="1"/>
  <c r="AI269" i="1" s="1"/>
  <c r="AH47" i="1"/>
  <c r="AI47" i="1" s="1"/>
  <c r="AH107" i="1"/>
  <c r="AI107" i="1" s="1"/>
  <c r="AH222" i="1"/>
  <c r="AI222" i="1" s="1"/>
  <c r="AH66" i="1"/>
  <c r="AI66" i="1" s="1"/>
  <c r="AH349" i="1"/>
  <c r="AI349" i="1" s="1"/>
  <c r="AH213" i="1"/>
  <c r="AI213" i="1" s="1"/>
  <c r="AH114" i="1"/>
  <c r="AI114" i="1" s="1"/>
  <c r="AH506" i="1"/>
  <c r="AI506" i="1" s="1"/>
  <c r="AH235" i="1"/>
  <c r="AI235" i="1" s="1"/>
  <c r="AH390" i="1"/>
  <c r="AI390" i="1" s="1"/>
  <c r="AH194" i="1"/>
  <c r="AI194" i="1" s="1"/>
  <c r="AH352" i="1"/>
  <c r="AI352" i="1" s="1"/>
  <c r="AH163" i="1"/>
  <c r="AI163" i="1" s="1"/>
  <c r="AH95" i="1"/>
  <c r="AI95" i="1" s="1"/>
  <c r="AH331" i="1"/>
  <c r="AI331" i="1" s="1"/>
  <c r="AH313" i="1"/>
  <c r="AI313" i="1" s="1"/>
  <c r="AH426" i="1"/>
  <c r="AI426" i="1" s="1"/>
  <c r="AH404" i="1"/>
  <c r="AI404" i="1" s="1"/>
  <c r="AH503" i="1"/>
  <c r="AI503" i="1" s="1"/>
  <c r="AH447" i="1"/>
  <c r="AI447" i="1" s="1"/>
  <c r="AH275" i="1"/>
  <c r="AI275" i="1" s="1"/>
  <c r="AH223" i="1"/>
  <c r="AI223" i="1" s="1"/>
  <c r="AH467" i="1"/>
  <c r="AI467" i="1" s="1"/>
  <c r="AH256" i="1"/>
  <c r="AI256" i="1" s="1"/>
  <c r="AH97" i="1"/>
  <c r="AI97" i="1" s="1"/>
  <c r="AH456" i="1"/>
  <c r="AI456" i="1" s="1"/>
  <c r="AH375" i="1"/>
  <c r="AI375" i="1" s="1"/>
  <c r="AH484" i="1"/>
  <c r="AI484" i="1" s="1"/>
  <c r="AH231" i="1"/>
  <c r="AI231" i="1" s="1"/>
  <c r="AH195" i="1"/>
  <c r="AI195" i="1" s="1"/>
  <c r="AH455" i="1"/>
  <c r="AI455" i="1" s="1"/>
  <c r="AH409" i="1"/>
  <c r="AI409" i="1" s="1"/>
  <c r="AH272" i="1"/>
  <c r="AI272" i="1" s="1"/>
  <c r="AH133" i="1"/>
  <c r="AI133" i="1" s="1"/>
  <c r="AH308" i="1"/>
  <c r="AI308" i="1" s="1"/>
  <c r="AH90" i="1"/>
  <c r="AI90" i="1" s="1"/>
  <c r="AH239" i="1"/>
  <c r="AI239" i="1" s="1"/>
  <c r="AH343" i="1"/>
  <c r="AI343" i="1" s="1"/>
  <c r="AH475" i="1"/>
  <c r="AI475" i="1" s="1"/>
  <c r="AH273" i="1"/>
  <c r="AI273" i="1" s="1"/>
  <c r="AH420" i="1"/>
  <c r="AI420" i="1" s="1"/>
  <c r="AH291" i="1"/>
  <c r="AI291" i="1" s="1"/>
  <c r="AH417" i="1"/>
  <c r="AI417" i="1" s="1"/>
  <c r="AH508" i="1"/>
  <c r="AI508" i="1" s="1"/>
  <c r="AH201" i="1"/>
  <c r="AI201" i="1" s="1"/>
  <c r="AH348" i="1"/>
  <c r="AI348" i="1" s="1"/>
  <c r="AH227" i="1"/>
  <c r="AI227" i="1" s="1"/>
  <c r="AH398" i="1"/>
  <c r="AI398" i="1" s="1"/>
  <c r="AH427" i="1"/>
  <c r="AI427" i="1" s="1"/>
  <c r="AH335" i="1"/>
  <c r="AI335" i="1" s="1"/>
  <c r="AH102" i="1"/>
  <c r="AI102" i="1" s="1"/>
  <c r="AH323" i="1"/>
  <c r="AI323" i="1" s="1"/>
  <c r="AH476" i="1"/>
  <c r="AI476" i="1" s="1"/>
  <c r="AH393" i="1"/>
  <c r="AI393" i="1" s="1"/>
  <c r="AH127" i="1"/>
  <c r="AI127" i="1" s="1"/>
  <c r="AH25" i="1"/>
  <c r="AI25" i="1" s="1"/>
  <c r="AH249" i="1"/>
  <c r="AI249" i="1" s="1"/>
  <c r="AH480" i="1"/>
  <c r="AI480" i="1" s="1"/>
  <c r="AH119" i="1"/>
  <c r="AI119" i="1" s="1"/>
  <c r="AH379" i="1"/>
  <c r="AI379" i="1" s="1"/>
  <c r="AH459" i="1"/>
  <c r="AI459" i="1" s="1"/>
  <c r="AH363" i="1"/>
  <c r="AI363" i="1" s="1"/>
  <c r="AH105" i="1"/>
  <c r="AI105" i="1" s="1"/>
  <c r="AH355" i="1"/>
  <c r="AI355" i="1" s="1"/>
  <c r="AH317" i="1"/>
  <c r="AI317" i="1" s="1"/>
  <c r="AH253" i="1"/>
  <c r="AI253" i="1" s="1"/>
  <c r="AH440" i="1"/>
  <c r="AI440" i="1" s="1"/>
  <c r="AH473" i="1"/>
  <c r="AI473" i="1" s="1"/>
  <c r="AH282" i="1"/>
  <c r="AI282" i="1" s="1"/>
  <c r="AH391" i="1"/>
  <c r="AI391" i="1" s="1"/>
  <c r="AH359" i="1"/>
  <c r="AI359" i="1" s="1"/>
  <c r="AH98" i="1"/>
  <c r="AI98" i="1" s="1"/>
  <c r="AH292" i="1"/>
  <c r="AI292" i="1" s="1"/>
  <c r="AH276" i="1"/>
  <c r="AI276" i="1" s="1"/>
  <c r="AH495" i="1"/>
  <c r="AI495" i="1" s="1"/>
  <c r="AH159" i="1"/>
  <c r="AI159" i="1" s="1"/>
  <c r="AH435" i="1"/>
  <c r="AI435" i="1" s="1"/>
  <c r="AH268" i="1"/>
  <c r="AI268" i="1" s="1"/>
  <c r="AH148" i="1"/>
  <c r="AI148" i="1" s="1"/>
  <c r="AH157" i="1"/>
  <c r="AI157" i="1" s="1"/>
  <c r="AH514" i="1"/>
  <c r="AI514" i="1" s="1"/>
  <c r="AH193" i="1"/>
  <c r="AI193" i="1" s="1"/>
  <c r="AH399" i="1"/>
  <c r="AI399" i="1" s="1"/>
  <c r="AH254" i="1"/>
  <c r="AI254" i="1" s="1"/>
  <c r="AH50" i="1"/>
  <c r="AI50" i="1" s="1"/>
  <c r="AH307" i="1"/>
  <c r="AI307" i="1" s="1"/>
  <c r="AH472" i="1"/>
  <c r="AI472" i="1" s="1"/>
  <c r="AH96" i="1"/>
  <c r="AI96" i="1" s="1"/>
  <c r="AH146" i="1"/>
  <c r="AI146" i="1" s="1"/>
  <c r="AH441" i="1"/>
  <c r="AI441" i="1" s="1"/>
  <c r="AH125" i="1"/>
  <c r="AI125" i="1" s="1"/>
  <c r="AH216" i="1"/>
  <c r="AI216" i="1" s="1"/>
  <c r="AH389" i="1"/>
  <c r="AI389" i="1" s="1"/>
  <c r="AH422" i="1"/>
  <c r="AI422" i="1" s="1"/>
  <c r="AH228" i="1"/>
  <c r="AI228" i="1" s="1"/>
  <c r="AH458" i="1"/>
  <c r="AI458" i="1" s="1"/>
  <c r="AH297" i="1"/>
  <c r="AI297" i="1" s="1"/>
  <c r="AH461" i="1"/>
  <c r="AI461" i="1" s="1"/>
  <c r="AH144" i="1"/>
  <c r="AI144" i="1" s="1"/>
  <c r="AH354" i="1"/>
  <c r="AI354" i="1" s="1"/>
  <c r="AH466" i="1"/>
  <c r="AI466" i="1" s="1"/>
  <c r="AH412" i="1"/>
  <c r="AI412" i="1" s="1"/>
  <c r="AH277" i="1"/>
  <c r="AI277" i="1" s="1"/>
  <c r="AH471" i="1"/>
  <c r="AI471" i="1" s="1"/>
  <c r="AH129" i="1"/>
  <c r="AI129" i="1" s="1"/>
  <c r="AH29" i="1"/>
  <c r="AI29" i="1" s="1"/>
  <c r="AH519" i="1"/>
  <c r="AI519" i="1" s="1"/>
  <c r="AH340" i="1"/>
  <c r="AI340" i="1" s="1"/>
  <c r="AH251" i="1"/>
  <c r="AI251" i="1" s="1"/>
  <c r="AH318" i="1"/>
  <c r="AI318" i="1" s="1"/>
  <c r="AH200" i="1"/>
  <c r="AI200" i="1" s="1"/>
  <c r="AH301" i="1"/>
  <c r="AI301" i="1" s="1"/>
  <c r="AH139" i="1"/>
  <c r="AI139" i="1" s="1"/>
  <c r="AH160" i="1"/>
  <c r="AI160" i="1" s="1"/>
  <c r="AH457" i="1"/>
  <c r="AI457" i="1" s="1"/>
  <c r="AH181" i="1"/>
  <c r="AI181" i="1" s="1"/>
  <c r="AH94" i="1"/>
  <c r="AI94" i="1" s="1"/>
  <c r="AH92" i="1"/>
  <c r="AI92" i="1" s="1"/>
  <c r="AH454" i="1"/>
  <c r="AI454" i="1" s="1"/>
  <c r="AH117" i="1"/>
  <c r="AI117" i="1" s="1"/>
  <c r="AH109" i="1"/>
  <c r="AI109" i="1" s="1"/>
  <c r="AH60" i="1"/>
  <c r="AI60" i="1" s="1"/>
  <c r="AH337" i="1"/>
  <c r="AI337" i="1" s="1"/>
  <c r="AH437" i="1"/>
  <c r="AI437" i="1" s="1"/>
  <c r="AH189" i="1"/>
  <c r="AI189" i="1" s="1"/>
  <c r="AH351" i="1"/>
  <c r="AI351" i="1" s="1"/>
  <c r="AH21" i="1"/>
  <c r="AI21" i="1" s="1"/>
  <c r="AH136" i="1"/>
  <c r="AI136" i="1" s="1"/>
  <c r="AH381" i="1"/>
  <c r="AI381" i="1" s="1"/>
  <c r="AH155" i="1"/>
  <c r="AI155" i="1" s="1"/>
  <c r="AH217" i="1"/>
  <c r="AI217" i="1" s="1"/>
  <c r="AH405" i="1"/>
  <c r="AI405" i="1" s="1"/>
  <c r="AH443" i="1"/>
  <c r="AI443" i="1" s="1"/>
  <c r="AH290" i="1"/>
  <c r="AI290" i="1" s="1"/>
  <c r="AH327" i="1"/>
  <c r="AI327" i="1" s="1"/>
  <c r="AH446" i="1"/>
  <c r="AI446" i="1" s="1"/>
  <c r="AH23" i="1"/>
  <c r="AI23" i="1" s="1"/>
  <c r="AH434" i="1"/>
  <c r="AI434" i="1" s="1"/>
  <c r="AH250" i="1"/>
  <c r="AI250" i="1" s="1"/>
  <c r="AH80" i="1"/>
  <c r="AI80" i="1" s="1"/>
  <c r="AH145" i="1"/>
  <c r="AI145" i="1" s="1"/>
  <c r="AH61" i="1"/>
  <c r="AI61" i="1" s="1"/>
  <c r="AH32" i="1"/>
  <c r="AI32" i="1" s="1"/>
  <c r="AH356" i="1"/>
  <c r="AI356" i="1" s="1"/>
  <c r="AH48" i="1"/>
  <c r="AI48" i="1" s="1"/>
  <c r="AH500" i="1"/>
  <c r="AI500" i="1" s="1"/>
  <c r="AH88" i="1"/>
  <c r="AI88" i="1" s="1"/>
  <c r="AH431" i="1"/>
  <c r="AI431" i="1" s="1"/>
  <c r="AH68" i="1"/>
  <c r="AI68" i="1" s="1"/>
  <c r="AH138" i="1"/>
  <c r="AI138" i="1" s="1"/>
  <c r="AH134" i="1"/>
  <c r="AI134" i="1" s="1"/>
  <c r="AH445" i="1"/>
  <c r="AI445" i="1" s="1"/>
  <c r="AH353" i="1"/>
  <c r="AI353" i="1" s="1"/>
  <c r="AH135" i="1"/>
  <c r="AI135" i="1" s="1"/>
  <c r="AH330" i="1"/>
  <c r="AI330" i="1" s="1"/>
  <c r="AH176" i="1"/>
  <c r="AI176" i="1" s="1"/>
  <c r="AH378" i="1"/>
  <c r="AI378" i="1" s="1"/>
  <c r="AH54" i="1"/>
  <c r="AI54" i="1" s="1"/>
  <c r="AH451" i="1"/>
  <c r="AI451" i="1" s="1"/>
  <c r="AH520" i="1"/>
  <c r="AI520" i="1" s="1"/>
  <c r="AH501" i="1"/>
  <c r="AI501" i="1" s="1"/>
  <c r="AH248" i="1"/>
  <c r="AI248" i="1" s="1"/>
  <c r="AH397" i="1"/>
  <c r="AI397" i="1" s="1"/>
  <c r="AH477" i="1"/>
  <c r="AI477" i="1" s="1"/>
  <c r="AH221" i="1"/>
  <c r="AI221" i="1" s="1"/>
  <c r="AH40" i="1"/>
  <c r="AI40" i="1" s="1"/>
  <c r="AH244" i="1"/>
  <c r="AI244" i="1" s="1"/>
  <c r="AH299" i="1"/>
  <c r="AI299" i="1" s="1"/>
  <c r="AH388" i="1"/>
  <c r="AI388" i="1" s="1"/>
  <c r="AH44" i="1"/>
  <c r="AI44" i="1" s="1"/>
  <c r="AH281" i="1"/>
  <c r="AI281" i="1" s="1"/>
  <c r="AH367" i="1"/>
  <c r="AI367" i="1" s="1"/>
  <c r="AH188" i="1"/>
  <c r="AI188" i="1" s="1"/>
  <c r="AH429" i="1"/>
  <c r="AI429" i="1" s="1"/>
  <c r="AH492" i="1"/>
  <c r="AI492" i="1" s="1"/>
  <c r="AH464" i="1"/>
  <c r="AI464" i="1" s="1"/>
  <c r="AH463" i="1"/>
  <c r="AI463" i="1" s="1"/>
  <c r="AH241" i="1"/>
  <c r="AI241" i="1" s="1"/>
  <c r="AH237" i="1"/>
  <c r="AI237" i="1" s="1"/>
  <c r="AH491" i="1"/>
  <c r="AI491" i="1" s="1"/>
  <c r="AH394" i="1"/>
  <c r="AI394" i="1" s="1"/>
  <c r="AH142" i="1"/>
  <c r="AI142" i="1" s="1"/>
  <c r="AH41" i="1"/>
  <c r="AI41" i="1" s="1"/>
  <c r="AH315" i="1"/>
  <c r="AI315" i="1" s="1"/>
  <c r="AH302" i="1"/>
  <c r="AI302" i="1" s="1"/>
  <c r="AH469" i="1"/>
  <c r="AI469" i="1" s="1"/>
  <c r="AH498" i="1"/>
  <c r="AI498" i="1" s="1"/>
  <c r="AH346" i="1"/>
  <c r="AI346" i="1" s="1"/>
  <c r="AH278" i="1"/>
  <c r="AI278" i="1" s="1"/>
  <c r="AH51" i="1"/>
  <c r="AI51" i="1" s="1"/>
  <c r="AH286" i="1"/>
  <c r="AI286" i="1" s="1"/>
  <c r="AH167" i="1"/>
  <c r="AI167" i="1" s="1"/>
  <c r="AH283" i="1"/>
  <c r="AI283" i="1" s="1"/>
  <c r="AH433" i="1"/>
  <c r="AI433" i="1" s="1"/>
  <c r="AH59" i="1"/>
  <c r="AI59" i="1" s="1"/>
  <c r="AH243" i="1"/>
  <c r="AI243" i="1" s="1"/>
  <c r="AH183" i="1"/>
  <c r="AI183" i="1" s="1"/>
  <c r="AH442" i="1"/>
  <c r="AI442" i="1" s="1"/>
  <c r="AH499" i="1"/>
  <c r="AI499" i="1" s="1"/>
  <c r="AH430" i="1"/>
  <c r="AI430" i="1" s="1"/>
  <c r="AH374" i="1"/>
  <c r="AI374" i="1" s="1"/>
  <c r="AH502" i="1"/>
  <c r="AI502" i="1" s="1"/>
  <c r="AH432" i="1"/>
  <c r="AI432" i="1" s="1"/>
  <c r="AH370" i="1"/>
  <c r="AI370" i="1" s="1"/>
  <c r="AH511" i="1"/>
  <c r="AI511" i="1" s="1"/>
  <c r="AH198" i="1"/>
  <c r="AI198" i="1" s="1"/>
  <c r="AH380" i="1"/>
  <c r="AI380" i="1" s="1"/>
  <c r="AH306" i="1"/>
  <c r="AI306" i="1" s="1"/>
  <c r="AH116" i="1"/>
  <c r="AI116" i="1" s="1"/>
  <c r="AH419" i="1"/>
  <c r="AI419" i="1" s="1"/>
  <c r="AH121" i="1"/>
  <c r="AI121" i="1" s="1"/>
  <c r="AH516" i="1"/>
  <c r="AI516" i="1" s="1"/>
  <c r="AH368" i="1"/>
  <c r="AI368" i="1" s="1"/>
  <c r="AH289" i="1"/>
  <c r="AI289" i="1" s="1"/>
  <c r="AH444" i="1"/>
  <c r="AI444" i="1" s="1"/>
  <c r="AH287" i="1"/>
  <c r="AI287" i="1" s="1"/>
  <c r="AH57" i="1"/>
  <c r="AI57" i="1" s="1"/>
  <c r="AH143" i="1"/>
  <c r="AI143" i="1" s="1"/>
  <c r="AH37" i="1"/>
  <c r="AI37" i="1" s="1"/>
  <c r="AH20" i="1"/>
  <c r="AI20" i="1" s="1"/>
  <c r="AH513" i="1"/>
  <c r="AI513" i="1" s="1"/>
  <c r="AH321" i="1"/>
  <c r="AI321" i="1" s="1"/>
  <c r="AH382" i="1"/>
  <c r="AI382" i="1" s="1"/>
  <c r="AH504" i="1"/>
  <c r="AI504" i="1" s="1"/>
  <c r="AH165" i="1"/>
  <c r="AI165" i="1" s="1"/>
  <c r="AH521" i="1"/>
  <c r="AI521" i="1" s="1"/>
  <c r="AH62" i="1"/>
  <c r="AI62" i="1" s="1"/>
  <c r="AH173" i="1"/>
  <c r="AI173" i="1" s="1"/>
  <c r="AH322" i="1"/>
  <c r="AI322" i="1" s="1"/>
  <c r="AH365" i="1"/>
  <c r="AI365" i="1" s="1"/>
  <c r="AH396" i="1"/>
  <c r="AI396" i="1" s="1"/>
  <c r="AH487" i="1"/>
  <c r="AI487" i="1" s="1"/>
  <c r="AH333" i="1"/>
  <c r="AI333" i="1" s="1"/>
  <c r="AH494" i="1"/>
  <c r="AI494" i="1" s="1"/>
  <c r="AH232" i="1"/>
  <c r="AI232" i="1" s="1"/>
  <c r="AH82" i="1"/>
  <c r="AI82" i="1" s="1"/>
  <c r="AH49" i="1"/>
  <c r="AI49" i="1" s="1"/>
  <c r="AH132" i="1"/>
  <c r="AI132" i="1" s="1"/>
  <c r="AH452" i="1"/>
  <c r="AI452" i="1" s="1"/>
  <c r="AH314" i="1"/>
  <c r="AI314" i="1" s="1"/>
  <c r="AH67" i="1"/>
  <c r="AI67" i="1" s="1"/>
  <c r="AH71" i="1"/>
  <c r="AI71" i="1" s="1"/>
  <c r="AH206" i="1"/>
  <c r="AI206" i="1" s="1"/>
  <c r="AH168" i="1"/>
  <c r="AI168" i="1" s="1"/>
  <c r="AH416" i="1"/>
  <c r="AI416" i="1" s="1"/>
  <c r="AH56" i="1"/>
  <c r="AI56" i="1" s="1"/>
  <c r="AC195" i="1"/>
  <c r="AD195" i="1" s="1"/>
  <c r="X195" i="1"/>
  <c r="X185" i="12"/>
  <c r="AL185" i="12"/>
  <c r="AC185" i="12"/>
  <c r="AD185" i="12" s="1"/>
  <c r="AH185" i="12"/>
  <c r="AI185" i="12" s="1"/>
  <c r="AH225" i="1"/>
  <c r="AI225" i="1" s="1"/>
  <c r="AL225" i="1"/>
  <c r="O15" i="4"/>
  <c r="N15" i="4"/>
  <c r="M15" i="4"/>
  <c r="J15" i="4"/>
  <c r="H15" i="4"/>
  <c r="I15" i="4"/>
  <c r="AM74" i="17"/>
  <c r="AM37" i="17"/>
  <c r="AM92" i="17"/>
  <c r="AM47" i="17"/>
  <c r="AM72" i="17"/>
  <c r="AM91" i="17"/>
  <c r="AM30" i="17"/>
  <c r="AM68" i="17"/>
  <c r="AM80" i="17"/>
  <c r="AM20" i="17"/>
  <c r="AM113" i="17"/>
  <c r="AM62" i="17"/>
  <c r="AM21" i="17"/>
  <c r="AM118" i="17"/>
  <c r="AM108" i="17"/>
  <c r="AM90" i="17"/>
  <c r="AM53" i="17"/>
  <c r="AM70" i="17"/>
  <c r="AM102" i="17"/>
  <c r="AM69" i="17"/>
  <c r="AM75" i="17"/>
  <c r="AM81" i="17"/>
  <c r="AM117" i="17"/>
  <c r="AM41" i="17"/>
  <c r="AM77" i="17"/>
  <c r="AM112" i="17"/>
  <c r="AM114" i="17"/>
  <c r="AM27" i="17"/>
  <c r="AM107" i="17"/>
  <c r="AM95" i="17"/>
  <c r="AM111" i="17"/>
  <c r="AM49" i="17"/>
  <c r="AM93" i="17"/>
  <c r="AM115" i="17"/>
  <c r="AM23" i="17"/>
  <c r="AM24" i="17"/>
  <c r="AM101" i="17"/>
  <c r="AM66" i="17"/>
  <c r="AM65" i="17"/>
  <c r="AM38" i="17"/>
  <c r="AM43" i="17"/>
  <c r="AM42" i="17"/>
  <c r="AM79" i="17"/>
  <c r="AM28" i="17"/>
  <c r="AM87" i="17"/>
  <c r="AM109" i="17"/>
  <c r="AM55" i="17"/>
  <c r="AM34" i="17"/>
  <c r="AM59" i="17"/>
  <c r="AM100" i="17"/>
  <c r="AM51" i="17"/>
  <c r="AM48" i="17"/>
  <c r="AM89" i="17"/>
  <c r="AM50" i="17"/>
  <c r="AM26" i="17"/>
  <c r="AM52" i="17"/>
  <c r="AM83" i="17"/>
  <c r="AM54" i="17"/>
  <c r="AM33" i="17"/>
  <c r="AM22" i="17"/>
  <c r="AM67" i="17"/>
  <c r="AM58" i="17"/>
  <c r="AM64" i="17"/>
  <c r="AM73" i="17"/>
  <c r="AM44" i="17"/>
  <c r="AM82" i="17"/>
  <c r="AM78" i="17"/>
  <c r="AM106" i="17"/>
  <c r="AM29" i="17"/>
  <c r="AM35" i="17"/>
  <c r="AM96" i="17"/>
  <c r="E15" i="4"/>
  <c r="D15" i="4"/>
  <c r="C15" i="4"/>
  <c r="AN387" i="13" l="1"/>
  <c r="G387" i="13"/>
  <c r="AL57" i="17"/>
  <c r="AA57" i="17"/>
  <c r="AB57" i="17" s="1"/>
  <c r="AC57" i="17" s="1"/>
  <c r="AD57" i="17" s="1"/>
  <c r="Y57" i="17"/>
  <c r="X99" i="17"/>
  <c r="Y99" i="17" s="1"/>
  <c r="AL68" i="17"/>
  <c r="AL21" i="17"/>
  <c r="AD138" i="1"/>
  <c r="AK138" i="1" s="1"/>
  <c r="AN138" i="1" s="1"/>
  <c r="AJ138" i="1"/>
  <c r="G138" i="1" s="1"/>
  <c r="AL92" i="17"/>
  <c r="X120" i="17"/>
  <c r="Y120" i="17" s="1"/>
  <c r="AL93" i="17"/>
  <c r="AL79" i="17"/>
  <c r="X82" i="17"/>
  <c r="Y82" i="17" s="1"/>
  <c r="AL91" i="17"/>
  <c r="X44" i="17"/>
  <c r="Y44" i="17" s="1"/>
  <c r="AL63" i="17"/>
  <c r="X67" i="17"/>
  <c r="Y67" i="17" s="1"/>
  <c r="X107" i="17"/>
  <c r="Y107" i="17" s="1"/>
  <c r="X90" i="17"/>
  <c r="Y90" i="17" s="1"/>
  <c r="AL100" i="17"/>
  <c r="AL78" i="17"/>
  <c r="X31" i="17"/>
  <c r="Y31" i="17" s="1"/>
  <c r="X119" i="17"/>
  <c r="Y119" i="17" s="1"/>
  <c r="X112" i="17"/>
  <c r="Y112" i="17" s="1"/>
  <c r="AL84" i="17"/>
  <c r="X76" i="17"/>
  <c r="Y76" i="17" s="1"/>
  <c r="X103" i="17"/>
  <c r="Y103" i="17" s="1"/>
  <c r="X88" i="17"/>
  <c r="Y88" i="17" s="1"/>
  <c r="X33" i="17"/>
  <c r="Y33" i="17" s="1"/>
  <c r="AL49" i="17"/>
  <c r="X59" i="17"/>
  <c r="Y59" i="17" s="1"/>
  <c r="X20" i="17"/>
  <c r="Y20" i="17" s="1"/>
  <c r="AL110" i="17"/>
  <c r="AL81" i="17"/>
  <c r="AL102" i="17"/>
  <c r="AL38" i="17"/>
  <c r="AD462" i="1"/>
  <c r="AK462" i="1" s="1"/>
  <c r="AN462" i="1" s="1"/>
  <c r="AJ462" i="1"/>
  <c r="G462" i="1" s="1"/>
  <c r="AD342" i="1"/>
  <c r="AK342" i="1" s="1"/>
  <c r="AN342" i="1" s="1"/>
  <c r="AJ342" i="1"/>
  <c r="G342" i="1" s="1"/>
  <c r="AD85" i="1"/>
  <c r="AK85" i="1" s="1"/>
  <c r="AN85" i="1" s="1"/>
  <c r="AJ85" i="1"/>
  <c r="G85" i="1" s="1"/>
  <c r="AD369" i="1"/>
  <c r="AK369" i="1" s="1"/>
  <c r="AN369" i="1" s="1"/>
  <c r="AJ369" i="1"/>
  <c r="G369" i="1" s="1"/>
  <c r="X97" i="17"/>
  <c r="Y97" i="17" s="1"/>
  <c r="AL71" i="17"/>
  <c r="AL111" i="17"/>
  <c r="X109" i="17"/>
  <c r="Y109" i="17" s="1"/>
  <c r="AL118" i="17"/>
  <c r="AL98" i="17"/>
  <c r="AL105" i="17"/>
  <c r="AL85" i="17"/>
  <c r="X83" i="17"/>
  <c r="Y83" i="17" s="1"/>
  <c r="AL24" i="17"/>
  <c r="X86" i="17"/>
  <c r="Y86" i="17" s="1"/>
  <c r="AL89" i="17"/>
  <c r="AL26" i="17"/>
  <c r="X65" i="17"/>
  <c r="Y65" i="17" s="1"/>
  <c r="AL116" i="17"/>
  <c r="X36" i="17"/>
  <c r="Y36" i="17" s="1"/>
  <c r="AL29" i="17"/>
  <c r="X87" i="17"/>
  <c r="Y87" i="17" s="1"/>
  <c r="AL115" i="17"/>
  <c r="X95" i="17"/>
  <c r="Y95" i="17" s="1"/>
  <c r="AL62" i="17"/>
  <c r="X64" i="17"/>
  <c r="Y64" i="17" s="1"/>
  <c r="AL27" i="17"/>
  <c r="AL50" i="17"/>
  <c r="X108" i="17"/>
  <c r="Y108" i="17" s="1"/>
  <c r="AL34" i="17"/>
  <c r="X43" i="17"/>
  <c r="Y43" i="17" s="1"/>
  <c r="AL69" i="17"/>
  <c r="AL54" i="17"/>
  <c r="AL23" i="17"/>
  <c r="X77" i="17"/>
  <c r="Y77" i="17" s="1"/>
  <c r="AL72" i="17"/>
  <c r="X32" i="17"/>
  <c r="Y32" i="17" s="1"/>
  <c r="X47" i="17"/>
  <c r="Y47" i="17" s="1"/>
  <c r="X55" i="17"/>
  <c r="Y55" i="17" s="1"/>
  <c r="X46" i="17"/>
  <c r="Y46" i="17" s="1"/>
  <c r="AL80" i="17"/>
  <c r="X75" i="17"/>
  <c r="Y75" i="17" s="1"/>
  <c r="AL94" i="17"/>
  <c r="X37" i="17"/>
  <c r="Y37" i="17" s="1"/>
  <c r="X60" i="17"/>
  <c r="Y60" i="17" s="1"/>
  <c r="AL104" i="17"/>
  <c r="X96" i="17"/>
  <c r="Y96" i="17" s="1"/>
  <c r="AL41" i="17"/>
  <c r="X25" i="17"/>
  <c r="Y25" i="17" s="1"/>
  <c r="X52" i="17"/>
  <c r="Y52" i="17" s="1"/>
  <c r="X53" i="17"/>
  <c r="Y53" i="17" s="1"/>
  <c r="X74" i="17"/>
  <c r="Y74" i="17" s="1"/>
  <c r="AL113" i="17"/>
  <c r="AL101" i="17"/>
  <c r="AL117" i="17"/>
  <c r="X39" i="17"/>
  <c r="Y39" i="17" s="1"/>
  <c r="AL48" i="17"/>
  <c r="X114" i="17"/>
  <c r="Y114" i="17" s="1"/>
  <c r="AL106" i="17"/>
  <c r="AL56" i="17"/>
  <c r="AL30" i="17"/>
  <c r="AL40" i="17"/>
  <c r="X73" i="17"/>
  <c r="Y73" i="17" s="1"/>
  <c r="X35" i="17"/>
  <c r="Y35" i="17" s="1"/>
  <c r="X28" i="17"/>
  <c r="Y28" i="17" s="1"/>
  <c r="AL66" i="17"/>
  <c r="X22" i="17"/>
  <c r="Y22" i="17" s="1"/>
  <c r="X45" i="17"/>
  <c r="Y45" i="17" s="1"/>
  <c r="AL61" i="17"/>
  <c r="AL42" i="17"/>
  <c r="AL70" i="17"/>
  <c r="AL51" i="17"/>
  <c r="X58" i="17"/>
  <c r="Y58" i="17" s="1"/>
  <c r="Y294" i="13"/>
  <c r="AK294" i="13" s="1"/>
  <c r="AJ294" i="13"/>
  <c r="Y113" i="13"/>
  <c r="AK113" i="13" s="1"/>
  <c r="AJ113" i="13"/>
  <c r="AJ335" i="13"/>
  <c r="Y335" i="13"/>
  <c r="AK335" i="13" s="1"/>
  <c r="Y255" i="13"/>
  <c r="AK255" i="13" s="1"/>
  <c r="AJ255" i="13"/>
  <c r="Y199" i="13"/>
  <c r="AK199" i="13" s="1"/>
  <c r="AJ199" i="13"/>
  <c r="Y318" i="13"/>
  <c r="AK318" i="13" s="1"/>
  <c r="AJ318" i="13"/>
  <c r="AJ91" i="13"/>
  <c r="Y91" i="13"/>
  <c r="AK91" i="13" s="1"/>
  <c r="AJ256" i="13"/>
  <c r="Y256" i="13"/>
  <c r="AK256" i="13" s="1"/>
  <c r="AJ125" i="13"/>
  <c r="Y125" i="13"/>
  <c r="AK125" i="13" s="1"/>
  <c r="Y425" i="13"/>
  <c r="AK425" i="13" s="1"/>
  <c r="AJ425" i="13"/>
  <c r="Y331" i="13"/>
  <c r="AK331" i="13" s="1"/>
  <c r="AJ331" i="13"/>
  <c r="Y249" i="13"/>
  <c r="AK249" i="13" s="1"/>
  <c r="AJ249" i="13"/>
  <c r="AJ563" i="13"/>
  <c r="Y563" i="13"/>
  <c r="AK563" i="13" s="1"/>
  <c r="AJ523" i="13"/>
  <c r="Y523" i="13"/>
  <c r="AK523" i="13" s="1"/>
  <c r="AJ193" i="13"/>
  <c r="Y193" i="13"/>
  <c r="AK193" i="13" s="1"/>
  <c r="Y507" i="13"/>
  <c r="AK507" i="13" s="1"/>
  <c r="AJ507" i="13"/>
  <c r="AJ36" i="13"/>
  <c r="Y36" i="13"/>
  <c r="AK36" i="13" s="1"/>
  <c r="Y582" i="13"/>
  <c r="AK582" i="13" s="1"/>
  <c r="AJ582" i="13"/>
  <c r="Y526" i="13"/>
  <c r="AK526" i="13" s="1"/>
  <c r="AJ526" i="13"/>
  <c r="Y378" i="13"/>
  <c r="AK378" i="13" s="1"/>
  <c r="AJ378" i="13"/>
  <c r="Y40" i="13"/>
  <c r="AK40" i="13" s="1"/>
  <c r="AJ40" i="13"/>
  <c r="AJ545" i="13"/>
  <c r="Y545" i="13"/>
  <c r="AK545" i="13" s="1"/>
  <c r="AJ68" i="13"/>
  <c r="Y68" i="13"/>
  <c r="AK68" i="13" s="1"/>
  <c r="AJ611" i="13"/>
  <c r="Y611" i="13"/>
  <c r="AK611" i="13" s="1"/>
  <c r="AJ252" i="13"/>
  <c r="Y252" i="13"/>
  <c r="AK252" i="13" s="1"/>
  <c r="AJ27" i="13"/>
  <c r="Y27" i="13"/>
  <c r="AK27" i="13" s="1"/>
  <c r="AJ551" i="13"/>
  <c r="Y551" i="13"/>
  <c r="AK551" i="13" s="1"/>
  <c r="Y65" i="13"/>
  <c r="AK65" i="13" s="1"/>
  <c r="AJ65" i="13"/>
  <c r="Y64" i="13"/>
  <c r="AK64" i="13" s="1"/>
  <c r="AJ64" i="13"/>
  <c r="AJ444" i="13"/>
  <c r="Y444" i="13"/>
  <c r="AK444" i="13" s="1"/>
  <c r="AJ134" i="13"/>
  <c r="Y134" i="13"/>
  <c r="AK134" i="13" s="1"/>
  <c r="AJ96" i="13"/>
  <c r="Y96" i="13"/>
  <c r="AK96" i="13" s="1"/>
  <c r="Y56" i="13"/>
  <c r="AK56" i="13" s="1"/>
  <c r="AJ56" i="13"/>
  <c r="Y177" i="13"/>
  <c r="AK177" i="13" s="1"/>
  <c r="AJ177" i="13"/>
  <c r="AJ116" i="13"/>
  <c r="Y116" i="13"/>
  <c r="AK116" i="13" s="1"/>
  <c r="AJ536" i="13"/>
  <c r="Y536" i="13"/>
  <c r="AK536" i="13" s="1"/>
  <c r="Y570" i="13"/>
  <c r="AK570" i="13" s="1"/>
  <c r="AJ570" i="13"/>
  <c r="Y248" i="13"/>
  <c r="AK248" i="13" s="1"/>
  <c r="AJ248" i="13"/>
  <c r="AJ466" i="13"/>
  <c r="Y466" i="13"/>
  <c r="AK466" i="13" s="1"/>
  <c r="AJ510" i="13"/>
  <c r="Y510" i="13"/>
  <c r="AK510" i="13" s="1"/>
  <c r="Y527" i="13"/>
  <c r="AK527" i="13" s="1"/>
  <c r="AJ527" i="13"/>
  <c r="AJ397" i="13"/>
  <c r="Y397" i="13"/>
  <c r="AK397" i="13" s="1"/>
  <c r="Y372" i="13"/>
  <c r="AK372" i="13" s="1"/>
  <c r="AJ372" i="13"/>
  <c r="AJ276" i="13"/>
  <c r="Y276" i="13"/>
  <c r="AK276" i="13" s="1"/>
  <c r="AJ371" i="13"/>
  <c r="Y371" i="13"/>
  <c r="AK371" i="13" s="1"/>
  <c r="Y525" i="13"/>
  <c r="AK525" i="13" s="1"/>
  <c r="AJ525" i="13"/>
  <c r="AJ607" i="13"/>
  <c r="Y607" i="13"/>
  <c r="AK607" i="13" s="1"/>
  <c r="Y83" i="13"/>
  <c r="AK83" i="13" s="1"/>
  <c r="AJ83" i="13"/>
  <c r="AJ197" i="13"/>
  <c r="Y197" i="13"/>
  <c r="AK197" i="13" s="1"/>
  <c r="AJ580" i="13"/>
  <c r="Y580" i="13"/>
  <c r="AK580" i="13" s="1"/>
  <c r="Y285" i="13"/>
  <c r="AK285" i="13" s="1"/>
  <c r="AJ285" i="13"/>
  <c r="AJ374" i="13"/>
  <c r="Y374" i="13"/>
  <c r="AK374" i="13" s="1"/>
  <c r="AJ111" i="13"/>
  <c r="Y111" i="13"/>
  <c r="AK111" i="13" s="1"/>
  <c r="Y270" i="13"/>
  <c r="AK270" i="13" s="1"/>
  <c r="AJ270" i="13"/>
  <c r="AJ295" i="13"/>
  <c r="Y295" i="13"/>
  <c r="AK295" i="13" s="1"/>
  <c r="Y584" i="13"/>
  <c r="AK584" i="13" s="1"/>
  <c r="AJ584" i="13"/>
  <c r="Y140" i="13"/>
  <c r="AK140" i="13" s="1"/>
  <c r="AJ140" i="13"/>
  <c r="AJ383" i="13"/>
  <c r="Y383" i="13"/>
  <c r="AK383" i="13" s="1"/>
  <c r="AJ471" i="13"/>
  <c r="Y471" i="13"/>
  <c r="AK471" i="13" s="1"/>
  <c r="Y400" i="13"/>
  <c r="AK400" i="13" s="1"/>
  <c r="AJ400" i="13"/>
  <c r="Y102" i="13"/>
  <c r="AK102" i="13" s="1"/>
  <c r="AJ102" i="13"/>
  <c r="AJ50" i="13"/>
  <c r="Y50" i="13"/>
  <c r="AK50" i="13" s="1"/>
  <c r="Y472" i="13"/>
  <c r="AK472" i="13" s="1"/>
  <c r="AJ472" i="13"/>
  <c r="Y614" i="13"/>
  <c r="AK614" i="13" s="1"/>
  <c r="AJ614" i="13"/>
  <c r="AJ80" i="13"/>
  <c r="Y80" i="13"/>
  <c r="AK80" i="13" s="1"/>
  <c r="Y473" i="13"/>
  <c r="AK473" i="13" s="1"/>
  <c r="AJ473" i="13"/>
  <c r="AJ220" i="13"/>
  <c r="Y220" i="13"/>
  <c r="AK220" i="13" s="1"/>
  <c r="AJ559" i="13"/>
  <c r="Y559" i="13"/>
  <c r="AK559" i="13" s="1"/>
  <c r="AJ394" i="13"/>
  <c r="Y394" i="13"/>
  <c r="AK394" i="13" s="1"/>
  <c r="AJ603" i="13"/>
  <c r="Y603" i="13"/>
  <c r="AK603" i="13" s="1"/>
  <c r="AJ585" i="13"/>
  <c r="Y585" i="13"/>
  <c r="AK585" i="13" s="1"/>
  <c r="AJ253" i="13"/>
  <c r="Y253" i="13"/>
  <c r="AK253" i="13" s="1"/>
  <c r="Y290" i="13"/>
  <c r="AK290" i="13" s="1"/>
  <c r="AJ290" i="13"/>
  <c r="AJ558" i="13"/>
  <c r="Y558" i="13"/>
  <c r="AK558" i="13" s="1"/>
  <c r="Y88" i="13"/>
  <c r="AK88" i="13" s="1"/>
  <c r="AJ88" i="13"/>
  <c r="Y118" i="13"/>
  <c r="AK118" i="13" s="1"/>
  <c r="AJ118" i="13"/>
  <c r="Y282" i="13"/>
  <c r="AK282" i="13" s="1"/>
  <c r="AJ282" i="13"/>
  <c r="AJ459" i="13"/>
  <c r="Y459" i="13"/>
  <c r="AK459" i="13" s="1"/>
  <c r="Y187" i="13"/>
  <c r="AK187" i="13" s="1"/>
  <c r="AJ187" i="13"/>
  <c r="AJ55" i="13"/>
  <c r="Y55" i="13"/>
  <c r="AK55" i="13" s="1"/>
  <c r="AJ352" i="13"/>
  <c r="Y352" i="13"/>
  <c r="AK352" i="13" s="1"/>
  <c r="Y148" i="13"/>
  <c r="AK148" i="13" s="1"/>
  <c r="AJ148" i="13"/>
  <c r="AJ338" i="13"/>
  <c r="Y338" i="13"/>
  <c r="AK338" i="13" s="1"/>
  <c r="AJ460" i="13"/>
  <c r="Y460" i="13"/>
  <c r="AK460" i="13" s="1"/>
  <c r="Y502" i="13"/>
  <c r="AK502" i="13" s="1"/>
  <c r="AJ502" i="13"/>
  <c r="Y90" i="13"/>
  <c r="AK90" i="13" s="1"/>
  <c r="AJ90" i="13"/>
  <c r="Y32" i="13"/>
  <c r="AK32" i="13" s="1"/>
  <c r="AJ32" i="13"/>
  <c r="AJ293" i="13"/>
  <c r="Y293" i="13"/>
  <c r="AK293" i="13" s="1"/>
  <c r="AJ164" i="13"/>
  <c r="Y164" i="13"/>
  <c r="AK164" i="13" s="1"/>
  <c r="Y144" i="13"/>
  <c r="AK144" i="13" s="1"/>
  <c r="AJ144" i="13"/>
  <c r="AJ332" i="13"/>
  <c r="Y332" i="13"/>
  <c r="AK332" i="13" s="1"/>
  <c r="Y121" i="13"/>
  <c r="AK121" i="13" s="1"/>
  <c r="AJ121" i="13"/>
  <c r="AJ105" i="13"/>
  <c r="Y105" i="13"/>
  <c r="AK105" i="13" s="1"/>
  <c r="AJ367" i="13"/>
  <c r="Y367" i="13"/>
  <c r="AK367" i="13" s="1"/>
  <c r="AJ455" i="13"/>
  <c r="Y455" i="13"/>
  <c r="AK455" i="13" s="1"/>
  <c r="Y419" i="13"/>
  <c r="AK419" i="13" s="1"/>
  <c r="AJ419" i="13"/>
  <c r="Y413" i="13"/>
  <c r="AK413" i="13" s="1"/>
  <c r="AJ413" i="13"/>
  <c r="AJ277" i="13"/>
  <c r="Y277" i="13"/>
  <c r="AK277" i="13" s="1"/>
  <c r="Y528" i="13"/>
  <c r="AK528" i="13" s="1"/>
  <c r="AJ528" i="13"/>
  <c r="AJ130" i="13"/>
  <c r="Y130" i="13"/>
  <c r="AK130" i="13" s="1"/>
  <c r="AJ143" i="13"/>
  <c r="Y143" i="13"/>
  <c r="AK143" i="13" s="1"/>
  <c r="Y308" i="13"/>
  <c r="AK308" i="13" s="1"/>
  <c r="AJ308" i="13"/>
  <c r="AJ58" i="13"/>
  <c r="Y58" i="13"/>
  <c r="AK58" i="13" s="1"/>
  <c r="AJ443" i="13"/>
  <c r="Y443" i="13"/>
  <c r="AK443" i="13" s="1"/>
  <c r="AJ110" i="13"/>
  <c r="Y110" i="13"/>
  <c r="AK110" i="13" s="1"/>
  <c r="AJ362" i="13"/>
  <c r="Y362" i="13"/>
  <c r="AK362" i="13" s="1"/>
  <c r="AJ567" i="13"/>
  <c r="Y567" i="13"/>
  <c r="AK567" i="13" s="1"/>
  <c r="Y260" i="13"/>
  <c r="AK260" i="13" s="1"/>
  <c r="AJ260" i="13"/>
  <c r="AJ62" i="13"/>
  <c r="Y62" i="13"/>
  <c r="AK62" i="13" s="1"/>
  <c r="AJ449" i="13"/>
  <c r="Y449" i="13"/>
  <c r="AK449" i="13" s="1"/>
  <c r="Y127" i="13"/>
  <c r="AK127" i="13" s="1"/>
  <c r="AJ127" i="13"/>
  <c r="Y384" i="13"/>
  <c r="AK384" i="13" s="1"/>
  <c r="AJ384" i="13"/>
  <c r="AJ123" i="13"/>
  <c r="Y123" i="13"/>
  <c r="AK123" i="13" s="1"/>
  <c r="AJ408" i="13"/>
  <c r="Y408" i="13"/>
  <c r="AK408" i="13" s="1"/>
  <c r="AJ214" i="13"/>
  <c r="Y214" i="13"/>
  <c r="AK214" i="13" s="1"/>
  <c r="AJ231" i="13"/>
  <c r="Y231" i="13"/>
  <c r="AK231" i="13" s="1"/>
  <c r="AJ138" i="13"/>
  <c r="Y138" i="13"/>
  <c r="AK138" i="13" s="1"/>
  <c r="AJ254" i="13"/>
  <c r="Y254" i="13"/>
  <c r="AK254" i="13" s="1"/>
  <c r="Y278" i="13"/>
  <c r="AK278" i="13" s="1"/>
  <c r="AJ278" i="13"/>
  <c r="AJ159" i="13"/>
  <c r="Y159" i="13"/>
  <c r="AK159" i="13" s="1"/>
  <c r="Y230" i="13"/>
  <c r="AK230" i="13" s="1"/>
  <c r="AJ230" i="13"/>
  <c r="AJ480" i="13"/>
  <c r="Y480" i="13"/>
  <c r="AK480" i="13" s="1"/>
  <c r="AJ341" i="13"/>
  <c r="Y341" i="13"/>
  <c r="AK341" i="13" s="1"/>
  <c r="AJ30" i="13"/>
  <c r="Y30" i="13"/>
  <c r="AK30" i="13" s="1"/>
  <c r="AJ227" i="13"/>
  <c r="Y227" i="13"/>
  <c r="AK227" i="13" s="1"/>
  <c r="Y171" i="13"/>
  <c r="AK171" i="13" s="1"/>
  <c r="AJ171" i="13"/>
  <c r="AJ376" i="13"/>
  <c r="Y376" i="13"/>
  <c r="AK376" i="13" s="1"/>
  <c r="Y357" i="13"/>
  <c r="AK357" i="13" s="1"/>
  <c r="AJ357" i="13"/>
  <c r="AJ112" i="13"/>
  <c r="Y112" i="13"/>
  <c r="AK112" i="13" s="1"/>
  <c r="AJ60" i="13"/>
  <c r="Y60" i="13"/>
  <c r="AK60" i="13" s="1"/>
  <c r="Y75" i="13"/>
  <c r="AK75" i="13" s="1"/>
  <c r="AJ75" i="13"/>
  <c r="AJ344" i="13"/>
  <c r="Y344" i="13"/>
  <c r="AK344" i="13" s="1"/>
  <c r="Y307" i="13"/>
  <c r="AK307" i="13" s="1"/>
  <c r="AJ307" i="13"/>
  <c r="AJ410" i="13"/>
  <c r="Y410" i="13"/>
  <c r="AK410" i="13" s="1"/>
  <c r="Y516" i="13"/>
  <c r="AK516" i="13" s="1"/>
  <c r="AJ516" i="13"/>
  <c r="Y66" i="13"/>
  <c r="AK66" i="13" s="1"/>
  <c r="AJ66" i="13"/>
  <c r="AJ291" i="13"/>
  <c r="Y291" i="13"/>
  <c r="AK291" i="13" s="1"/>
  <c r="AJ339" i="13"/>
  <c r="Y339" i="13"/>
  <c r="AK339" i="13" s="1"/>
  <c r="Y150" i="13"/>
  <c r="AK150" i="13" s="1"/>
  <c r="AJ150" i="13"/>
  <c r="AJ208" i="13"/>
  <c r="Y208" i="13"/>
  <c r="AK208" i="13" s="1"/>
  <c r="Y484" i="13"/>
  <c r="AK484" i="13" s="1"/>
  <c r="AJ484" i="13"/>
  <c r="Y550" i="13"/>
  <c r="AK550" i="13" s="1"/>
  <c r="AJ550" i="13"/>
  <c r="Y286" i="13"/>
  <c r="AK286" i="13" s="1"/>
  <c r="AJ286" i="13"/>
  <c r="AJ178" i="13"/>
  <c r="Y178" i="13"/>
  <c r="AK178" i="13" s="1"/>
  <c r="AJ261" i="13"/>
  <c r="Y261" i="13"/>
  <c r="AK261" i="13" s="1"/>
  <c r="AJ440" i="13"/>
  <c r="Y440" i="13"/>
  <c r="AK440" i="13" s="1"/>
  <c r="AJ579" i="13"/>
  <c r="Y579" i="13"/>
  <c r="AK579" i="13" s="1"/>
  <c r="Y158" i="13"/>
  <c r="AK158" i="13" s="1"/>
  <c r="AJ158" i="13"/>
  <c r="Y301" i="13"/>
  <c r="AK301" i="13" s="1"/>
  <c r="AJ301" i="13"/>
  <c r="AJ137" i="13"/>
  <c r="Y137" i="13"/>
  <c r="AK137" i="13" s="1"/>
  <c r="AJ561" i="13"/>
  <c r="Y561" i="13"/>
  <c r="AK561" i="13" s="1"/>
  <c r="Y490" i="13"/>
  <c r="AK490" i="13" s="1"/>
  <c r="AJ490" i="13"/>
  <c r="AJ236" i="13"/>
  <c r="Y236" i="13"/>
  <c r="AK236" i="13" s="1"/>
  <c r="AJ342" i="13"/>
  <c r="Y342" i="13"/>
  <c r="AK342" i="13" s="1"/>
  <c r="Y115" i="13"/>
  <c r="AK115" i="13" s="1"/>
  <c r="AJ115" i="13"/>
  <c r="AJ518" i="13"/>
  <c r="Y518" i="13"/>
  <c r="AK518" i="13" s="1"/>
  <c r="AJ73" i="13"/>
  <c r="Y73" i="13"/>
  <c r="AK73" i="13" s="1"/>
  <c r="AJ316" i="13"/>
  <c r="Y316" i="13"/>
  <c r="AK316" i="13" s="1"/>
  <c r="AJ71" i="13"/>
  <c r="Y71" i="13"/>
  <c r="AK71" i="13" s="1"/>
  <c r="Y243" i="13"/>
  <c r="AK243" i="13" s="1"/>
  <c r="AJ243" i="13"/>
  <c r="AJ288" i="13"/>
  <c r="Y288" i="13"/>
  <c r="AK288" i="13" s="1"/>
  <c r="AJ538" i="13"/>
  <c r="Y538" i="13"/>
  <c r="AK538" i="13" s="1"/>
  <c r="AJ81" i="13"/>
  <c r="Y81" i="13"/>
  <c r="AK81" i="13" s="1"/>
  <c r="AJ426" i="13"/>
  <c r="Y426" i="13"/>
  <c r="AK426" i="13" s="1"/>
  <c r="AJ94" i="13"/>
  <c r="Y94" i="13"/>
  <c r="AK94" i="13" s="1"/>
  <c r="Y494" i="13"/>
  <c r="AK494" i="13" s="1"/>
  <c r="AJ494" i="13"/>
  <c r="Y135" i="13"/>
  <c r="AK135" i="13" s="1"/>
  <c r="AJ135" i="13"/>
  <c r="Y70" i="13"/>
  <c r="AK70" i="13" s="1"/>
  <c r="AJ70" i="13"/>
  <c r="Y108" i="13"/>
  <c r="AK108" i="13" s="1"/>
  <c r="AJ108" i="13"/>
  <c r="Y546" i="13"/>
  <c r="AK546" i="13" s="1"/>
  <c r="AJ546" i="13"/>
  <c r="AJ424" i="13"/>
  <c r="Y424" i="13"/>
  <c r="AK424" i="13" s="1"/>
  <c r="AJ315" i="13"/>
  <c r="Y315" i="13"/>
  <c r="AK315" i="13" s="1"/>
  <c r="Y571" i="13"/>
  <c r="AK571" i="13" s="1"/>
  <c r="AJ571" i="13"/>
  <c r="AJ238" i="13"/>
  <c r="Y238" i="13"/>
  <c r="AK238" i="13" s="1"/>
  <c r="AJ61" i="13"/>
  <c r="Y61" i="13"/>
  <c r="AK61" i="13" s="1"/>
  <c r="AJ119" i="13"/>
  <c r="Y119" i="13"/>
  <c r="AK119" i="13" s="1"/>
  <c r="AJ438" i="13"/>
  <c r="Y438" i="13"/>
  <c r="AK438" i="13" s="1"/>
  <c r="AJ486" i="13"/>
  <c r="Y486" i="13"/>
  <c r="AK486" i="13" s="1"/>
  <c r="Y29" i="13"/>
  <c r="AK29" i="13" s="1"/>
  <c r="AJ29" i="13"/>
  <c r="AJ234" i="13"/>
  <c r="Y234" i="13"/>
  <c r="AK234" i="13" s="1"/>
  <c r="AJ618" i="13"/>
  <c r="Y618" i="13"/>
  <c r="AK618" i="13" s="1"/>
  <c r="Y562" i="13"/>
  <c r="AK562" i="13" s="1"/>
  <c r="AJ562" i="13"/>
  <c r="Y369" i="13"/>
  <c r="AK369" i="13" s="1"/>
  <c r="AJ369" i="13"/>
  <c r="Y452" i="13"/>
  <c r="AK452" i="13" s="1"/>
  <c r="AJ452" i="13"/>
  <c r="AJ547" i="13"/>
  <c r="Y547" i="13"/>
  <c r="AK547" i="13" s="1"/>
  <c r="Y89" i="13"/>
  <c r="AK89" i="13" s="1"/>
  <c r="AJ89" i="13"/>
  <c r="Y432" i="13"/>
  <c r="AK432" i="13" s="1"/>
  <c r="AJ432" i="13"/>
  <c r="Y389" i="13"/>
  <c r="AK389" i="13" s="1"/>
  <c r="AJ389" i="13"/>
  <c r="Y149" i="13"/>
  <c r="AK149" i="13" s="1"/>
  <c r="AJ149" i="13"/>
  <c r="AJ246" i="13"/>
  <c r="Y246" i="13"/>
  <c r="AK246" i="13" s="1"/>
  <c r="AJ366" i="13"/>
  <c r="Y366" i="13"/>
  <c r="AK366" i="13" s="1"/>
  <c r="Y541" i="13"/>
  <c r="AK541" i="13" s="1"/>
  <c r="AJ541" i="13"/>
  <c r="AJ544" i="13"/>
  <c r="Y544" i="13"/>
  <c r="AK544" i="13" s="1"/>
  <c r="AJ63" i="13"/>
  <c r="Y63" i="13"/>
  <c r="AK63" i="13" s="1"/>
  <c r="Y385" i="13"/>
  <c r="AK385" i="13" s="1"/>
  <c r="AJ385" i="13"/>
  <c r="AJ168" i="13"/>
  <c r="Y168" i="13"/>
  <c r="AK168" i="13" s="1"/>
  <c r="AJ356" i="13"/>
  <c r="Y356" i="13"/>
  <c r="AK356" i="13" s="1"/>
  <c r="AJ393" i="13"/>
  <c r="Y393" i="13"/>
  <c r="AK393" i="13" s="1"/>
  <c r="AJ23" i="13"/>
  <c r="Y23" i="13"/>
  <c r="AK23" i="13" s="1"/>
  <c r="Y581" i="13"/>
  <c r="AK581" i="13" s="1"/>
  <c r="AJ581" i="13"/>
  <c r="AJ209" i="13"/>
  <c r="Y209" i="13"/>
  <c r="AK209" i="13" s="1"/>
  <c r="AJ129" i="13"/>
  <c r="Y129" i="13"/>
  <c r="AK129" i="13" s="1"/>
  <c r="Y572" i="13"/>
  <c r="AK572" i="13" s="1"/>
  <c r="AJ572" i="13"/>
  <c r="AJ272" i="13"/>
  <c r="Y272" i="13"/>
  <c r="AK272" i="13" s="1"/>
  <c r="AJ155" i="13"/>
  <c r="Y155" i="13"/>
  <c r="AK155" i="13" s="1"/>
  <c r="AJ396" i="13"/>
  <c r="Y396" i="13"/>
  <c r="AK396" i="13" s="1"/>
  <c r="Y309" i="13"/>
  <c r="AK309" i="13" s="1"/>
  <c r="AJ309" i="13"/>
  <c r="AJ265" i="13"/>
  <c r="Y265" i="13"/>
  <c r="AK265" i="13" s="1"/>
  <c r="AJ109" i="13"/>
  <c r="Y109" i="13"/>
  <c r="AK109" i="13" s="1"/>
  <c r="AJ414" i="13"/>
  <c r="Y414" i="13"/>
  <c r="AK414" i="13" s="1"/>
  <c r="AJ20" i="13"/>
  <c r="Y20" i="13"/>
  <c r="AK20" i="13" s="1"/>
  <c r="AJ597" i="13"/>
  <c r="Y597" i="13"/>
  <c r="AK597" i="13" s="1"/>
  <c r="AJ431" i="13"/>
  <c r="Y431" i="13"/>
  <c r="AK431" i="13" s="1"/>
  <c r="AJ172" i="13"/>
  <c r="Y172" i="13"/>
  <c r="AK172" i="13" s="1"/>
  <c r="AJ323" i="13"/>
  <c r="Y323" i="13"/>
  <c r="AK323" i="13" s="1"/>
  <c r="AJ325" i="13"/>
  <c r="Y325" i="13"/>
  <c r="AK325" i="13" s="1"/>
  <c r="AJ106" i="13"/>
  <c r="Y106" i="13"/>
  <c r="AK106" i="13" s="1"/>
  <c r="AJ390" i="13"/>
  <c r="Y390" i="13"/>
  <c r="AK390" i="13" s="1"/>
  <c r="Y587" i="13"/>
  <c r="AK587" i="13" s="1"/>
  <c r="AJ587" i="13"/>
  <c r="Y269" i="13"/>
  <c r="AK269" i="13" s="1"/>
  <c r="AJ269" i="13"/>
  <c r="AJ604" i="13"/>
  <c r="Y604" i="13"/>
  <c r="AK604" i="13" s="1"/>
  <c r="AJ99" i="13"/>
  <c r="Y99" i="13"/>
  <c r="AK99" i="13" s="1"/>
  <c r="AJ191" i="13"/>
  <c r="Y191" i="13"/>
  <c r="AK191" i="13" s="1"/>
  <c r="AJ602" i="13"/>
  <c r="Y602" i="13"/>
  <c r="AK602" i="13" s="1"/>
  <c r="AJ532" i="13"/>
  <c r="Y532" i="13"/>
  <c r="AK532" i="13" s="1"/>
  <c r="Y418" i="13"/>
  <c r="AK418" i="13" s="1"/>
  <c r="AJ418" i="13"/>
  <c r="Y224" i="13"/>
  <c r="AK224" i="13" s="1"/>
  <c r="AJ224" i="13"/>
  <c r="AJ173" i="13"/>
  <c r="Y173" i="13"/>
  <c r="AK173" i="13" s="1"/>
  <c r="AJ57" i="13"/>
  <c r="Y57" i="13"/>
  <c r="AK57" i="13" s="1"/>
  <c r="Y86" i="13"/>
  <c r="AK86" i="13" s="1"/>
  <c r="AJ86" i="13"/>
  <c r="Y97" i="13"/>
  <c r="AK97" i="13" s="1"/>
  <c r="AJ97" i="13"/>
  <c r="Y446" i="13"/>
  <c r="AK446" i="13" s="1"/>
  <c r="AJ446" i="13"/>
  <c r="AJ619" i="13"/>
  <c r="Y619" i="13"/>
  <c r="AK619" i="13" s="1"/>
  <c r="Y477" i="13"/>
  <c r="AK477" i="13" s="1"/>
  <c r="AJ477" i="13"/>
  <c r="AJ373" i="13"/>
  <c r="Y373" i="13"/>
  <c r="AK373" i="13" s="1"/>
  <c r="AJ573" i="13"/>
  <c r="Y573" i="13"/>
  <c r="AK573" i="13" s="1"/>
  <c r="Y359" i="13"/>
  <c r="AK359" i="13" s="1"/>
  <c r="AJ359" i="13"/>
  <c r="Y328" i="13"/>
  <c r="AK328" i="13" s="1"/>
  <c r="AJ328" i="13"/>
  <c r="AJ189" i="13"/>
  <c r="Y189" i="13"/>
  <c r="AK189" i="13" s="1"/>
  <c r="AJ450" i="13"/>
  <c r="Y450" i="13"/>
  <c r="AK450" i="13" s="1"/>
  <c r="AJ100" i="13"/>
  <c r="Y100" i="13"/>
  <c r="AK100" i="13" s="1"/>
  <c r="AJ268" i="13"/>
  <c r="Y268" i="13"/>
  <c r="AK268" i="13" s="1"/>
  <c r="Y506" i="13"/>
  <c r="AK506" i="13" s="1"/>
  <c r="AJ506" i="13"/>
  <c r="AJ377" i="13"/>
  <c r="Y377" i="13"/>
  <c r="AK377" i="13" s="1"/>
  <c r="AJ381" i="13"/>
  <c r="Y381" i="13"/>
  <c r="AK381" i="13" s="1"/>
  <c r="AJ45" i="13"/>
  <c r="Y45" i="13"/>
  <c r="AK45" i="13" s="1"/>
  <c r="Y324" i="13"/>
  <c r="AK324" i="13" s="1"/>
  <c r="AJ324" i="13"/>
  <c r="Y218" i="13"/>
  <c r="AK218" i="13" s="1"/>
  <c r="AJ218" i="13"/>
  <c r="Y405" i="13"/>
  <c r="AK405" i="13" s="1"/>
  <c r="AJ405" i="13"/>
  <c r="AJ264" i="13"/>
  <c r="Y264" i="13"/>
  <c r="AK264" i="13" s="1"/>
  <c r="Y279" i="13"/>
  <c r="AK279" i="13" s="1"/>
  <c r="AJ279" i="13"/>
  <c r="AJ395" i="13"/>
  <c r="Y395" i="13"/>
  <c r="AK395" i="13" s="1"/>
  <c r="AJ147" i="13"/>
  <c r="Y147" i="13"/>
  <c r="AK147" i="13" s="1"/>
  <c r="AJ569" i="13"/>
  <c r="Y569" i="13"/>
  <c r="AK569" i="13" s="1"/>
  <c r="AJ146" i="13"/>
  <c r="Y146" i="13"/>
  <c r="AK146" i="13" s="1"/>
  <c r="AJ420" i="13"/>
  <c r="Y420" i="13"/>
  <c r="AK420" i="13" s="1"/>
  <c r="AJ609" i="13"/>
  <c r="Y609" i="13"/>
  <c r="AK609" i="13" s="1"/>
  <c r="Y317" i="13"/>
  <c r="AK317" i="13" s="1"/>
  <c r="AJ317" i="13"/>
  <c r="AJ412" i="13"/>
  <c r="Y412" i="13"/>
  <c r="AK412" i="13" s="1"/>
  <c r="Y297" i="13"/>
  <c r="AK297" i="13" s="1"/>
  <c r="AJ297" i="13"/>
  <c r="Y495" i="13"/>
  <c r="AK495" i="13" s="1"/>
  <c r="AJ495" i="13"/>
  <c r="AJ478" i="13"/>
  <c r="Y478" i="13"/>
  <c r="AK478" i="13" s="1"/>
  <c r="Y104" i="13"/>
  <c r="AK104" i="13" s="1"/>
  <c r="AJ104" i="13"/>
  <c r="Y388" i="13"/>
  <c r="AK388" i="13" s="1"/>
  <c r="AJ388" i="13"/>
  <c r="AJ608" i="13"/>
  <c r="Y608" i="13"/>
  <c r="AK608" i="13" s="1"/>
  <c r="AJ206" i="13"/>
  <c r="Y206" i="13"/>
  <c r="AK206" i="13" s="1"/>
  <c r="AJ503" i="13"/>
  <c r="Y503" i="13"/>
  <c r="AK503" i="13" s="1"/>
  <c r="AJ337" i="13"/>
  <c r="Y337" i="13"/>
  <c r="AK337" i="13" s="1"/>
  <c r="AJ601" i="13"/>
  <c r="Y601" i="13"/>
  <c r="AK601" i="13" s="1"/>
  <c r="AJ34" i="13"/>
  <c r="Y34" i="13"/>
  <c r="AK34" i="13" s="1"/>
  <c r="Y237" i="13"/>
  <c r="AK237" i="13" s="1"/>
  <c r="AJ237" i="13"/>
  <c r="AJ401" i="13"/>
  <c r="Y401" i="13"/>
  <c r="AK401" i="13" s="1"/>
  <c r="AJ69" i="13"/>
  <c r="Y69" i="13"/>
  <c r="AK69" i="13" s="1"/>
  <c r="Y454" i="13"/>
  <c r="AK454" i="13" s="1"/>
  <c r="AJ454" i="13"/>
  <c r="AJ349" i="13"/>
  <c r="Y349" i="13"/>
  <c r="AK349" i="13" s="1"/>
  <c r="AJ304" i="13"/>
  <c r="Y304" i="13"/>
  <c r="AK304" i="13" s="1"/>
  <c r="AJ78" i="13"/>
  <c r="Y78" i="13"/>
  <c r="AK78" i="13" s="1"/>
  <c r="Y247" i="13"/>
  <c r="AK247" i="13" s="1"/>
  <c r="AJ247" i="13"/>
  <c r="AJ326" i="13"/>
  <c r="Y326" i="13"/>
  <c r="AK326" i="13" s="1"/>
  <c r="AJ204" i="13"/>
  <c r="Y204" i="13"/>
  <c r="AK204" i="13" s="1"/>
  <c r="AJ505" i="13"/>
  <c r="Y505" i="13"/>
  <c r="AK505" i="13" s="1"/>
  <c r="AJ593" i="13"/>
  <c r="Y593" i="13"/>
  <c r="AK593" i="13" s="1"/>
  <c r="Y22" i="13"/>
  <c r="AK22" i="13" s="1"/>
  <c r="AJ22" i="13"/>
  <c r="AJ481" i="13"/>
  <c r="Y481" i="13"/>
  <c r="AK481" i="13" s="1"/>
  <c r="Y114" i="13"/>
  <c r="AK114" i="13" s="1"/>
  <c r="AJ114" i="13"/>
  <c r="Y521" i="13"/>
  <c r="AK521" i="13" s="1"/>
  <c r="AJ521" i="13"/>
  <c r="AJ174" i="13"/>
  <c r="Y174" i="13"/>
  <c r="AK174" i="13" s="1"/>
  <c r="AJ250" i="13"/>
  <c r="Y250" i="13"/>
  <c r="AK250" i="13" s="1"/>
  <c r="AJ479" i="13"/>
  <c r="Y479" i="13"/>
  <c r="AK479" i="13" s="1"/>
  <c r="AJ500" i="13"/>
  <c r="Y500" i="13"/>
  <c r="AK500" i="13" s="1"/>
  <c r="AJ499" i="13"/>
  <c r="Y499" i="13"/>
  <c r="AK499" i="13" s="1"/>
  <c r="AJ442" i="13"/>
  <c r="Y442" i="13"/>
  <c r="AK442" i="13" s="1"/>
  <c r="AJ416" i="13"/>
  <c r="Y416" i="13"/>
  <c r="AK416" i="13" s="1"/>
  <c r="Y225" i="13"/>
  <c r="AK225" i="13" s="1"/>
  <c r="AJ225" i="13"/>
  <c r="AJ186" i="13"/>
  <c r="Y186" i="13"/>
  <c r="AK186" i="13" s="1"/>
  <c r="AJ251" i="13"/>
  <c r="Y251" i="13"/>
  <c r="AK251" i="13" s="1"/>
  <c r="AJ287" i="13"/>
  <c r="Y287" i="13"/>
  <c r="AK287" i="13" s="1"/>
  <c r="Y107" i="13"/>
  <c r="AK107" i="13" s="1"/>
  <c r="AJ107" i="13"/>
  <c r="Y445" i="13"/>
  <c r="AK445" i="13" s="1"/>
  <c r="AJ445" i="13"/>
  <c r="AJ85" i="13"/>
  <c r="Y85" i="13"/>
  <c r="AK85" i="13" s="1"/>
  <c r="AJ492" i="13"/>
  <c r="Y492" i="13"/>
  <c r="AK492" i="13" s="1"/>
  <c r="AJ595" i="13"/>
  <c r="Y595" i="13"/>
  <c r="AK595" i="13" s="1"/>
  <c r="AJ334" i="13"/>
  <c r="Y334" i="13"/>
  <c r="AK334" i="13" s="1"/>
  <c r="AJ566" i="13"/>
  <c r="Y566" i="13"/>
  <c r="AK566" i="13" s="1"/>
  <c r="AJ465" i="13"/>
  <c r="Y465" i="13"/>
  <c r="AK465" i="13" s="1"/>
  <c r="AJ305" i="13"/>
  <c r="Y305" i="13"/>
  <c r="AK305" i="13" s="1"/>
  <c r="AJ223" i="13"/>
  <c r="Y223" i="13"/>
  <c r="AK223" i="13" s="1"/>
  <c r="AJ462" i="13"/>
  <c r="Y462" i="13"/>
  <c r="AK462" i="13" s="1"/>
  <c r="AJ92" i="13"/>
  <c r="Y92" i="13"/>
  <c r="AK92" i="13" s="1"/>
  <c r="AJ375" i="13"/>
  <c r="Y375" i="13"/>
  <c r="AK375" i="13" s="1"/>
  <c r="AJ132" i="13"/>
  <c r="Y132" i="13"/>
  <c r="AK132" i="13" s="1"/>
  <c r="AJ280" i="13"/>
  <c r="Y280" i="13"/>
  <c r="AK280" i="13" s="1"/>
  <c r="AJ232" i="13"/>
  <c r="Y232" i="13"/>
  <c r="AK232" i="13" s="1"/>
  <c r="Y198" i="13"/>
  <c r="AK198" i="13" s="1"/>
  <c r="AJ198" i="13"/>
  <c r="Y363" i="13"/>
  <c r="AK363" i="13" s="1"/>
  <c r="AJ363" i="13"/>
  <c r="AJ402" i="13"/>
  <c r="Y402" i="13"/>
  <c r="AK402" i="13" s="1"/>
  <c r="Y504" i="13"/>
  <c r="AK504" i="13" s="1"/>
  <c r="AJ504" i="13"/>
  <c r="AJ298" i="13"/>
  <c r="Y298" i="13"/>
  <c r="AK298" i="13" s="1"/>
  <c r="AJ33" i="13"/>
  <c r="Y33" i="13"/>
  <c r="AK33" i="13" s="1"/>
  <c r="AJ205" i="13"/>
  <c r="Y205" i="13"/>
  <c r="AK205" i="13" s="1"/>
  <c r="Y350" i="13"/>
  <c r="AK350" i="13" s="1"/>
  <c r="AJ350" i="13"/>
  <c r="AJ610" i="13"/>
  <c r="Y610" i="13"/>
  <c r="AK610" i="13" s="1"/>
  <c r="AJ141" i="13"/>
  <c r="Y141" i="13"/>
  <c r="AK141" i="13" s="1"/>
  <c r="Y182" i="13"/>
  <c r="AK182" i="13" s="1"/>
  <c r="AJ182" i="13"/>
  <c r="AJ24" i="13"/>
  <c r="Y24" i="13"/>
  <c r="AK24" i="13" s="1"/>
  <c r="AJ565" i="13"/>
  <c r="Y565" i="13"/>
  <c r="AK565" i="13" s="1"/>
  <c r="AJ207" i="13"/>
  <c r="Y207" i="13"/>
  <c r="AK207" i="13" s="1"/>
  <c r="AJ423" i="13"/>
  <c r="Y423" i="13"/>
  <c r="AK423" i="13" s="1"/>
  <c r="AJ84" i="13"/>
  <c r="Y84" i="13"/>
  <c r="AK84" i="13" s="1"/>
  <c r="AJ403" i="13"/>
  <c r="Y403" i="13"/>
  <c r="AK403" i="13" s="1"/>
  <c r="AJ213" i="13"/>
  <c r="Y213" i="13"/>
  <c r="AK213" i="13" s="1"/>
  <c r="AJ447" i="13"/>
  <c r="Y447" i="13"/>
  <c r="AK447" i="13" s="1"/>
  <c r="AJ364" i="13"/>
  <c r="Y364" i="13"/>
  <c r="AK364" i="13" s="1"/>
  <c r="Y283" i="13"/>
  <c r="AK283" i="13" s="1"/>
  <c r="AJ283" i="13"/>
  <c r="Y365" i="13"/>
  <c r="AK365" i="13" s="1"/>
  <c r="AJ365" i="13"/>
  <c r="Y321" i="13"/>
  <c r="AK321" i="13" s="1"/>
  <c r="AJ321" i="13"/>
  <c r="AJ176" i="13"/>
  <c r="Y176" i="13"/>
  <c r="AK176" i="13" s="1"/>
  <c r="AJ235" i="13"/>
  <c r="Y235" i="13"/>
  <c r="AK235" i="13" s="1"/>
  <c r="AJ300" i="13"/>
  <c r="Y300" i="13"/>
  <c r="AK300" i="13" s="1"/>
  <c r="AJ124" i="13"/>
  <c r="Y124" i="13"/>
  <c r="AK124" i="13" s="1"/>
  <c r="AJ592" i="13"/>
  <c r="Y592" i="13"/>
  <c r="AK592" i="13" s="1"/>
  <c r="Y320" i="13"/>
  <c r="AK320" i="13" s="1"/>
  <c r="AJ320" i="13"/>
  <c r="AJ574" i="13"/>
  <c r="Y574" i="13"/>
  <c r="AK574" i="13" s="1"/>
  <c r="Y600" i="13"/>
  <c r="AK600" i="13" s="1"/>
  <c r="AJ600" i="13"/>
  <c r="AJ379" i="13"/>
  <c r="Y379" i="13"/>
  <c r="AK379" i="13" s="1"/>
  <c r="AJ216" i="13"/>
  <c r="Y216" i="13"/>
  <c r="AK216" i="13" s="1"/>
  <c r="Y201" i="13"/>
  <c r="AK201" i="13" s="1"/>
  <c r="AJ201" i="13"/>
  <c r="Y514" i="13"/>
  <c r="AK514" i="13" s="1"/>
  <c r="AJ514" i="13"/>
  <c r="Y430" i="13"/>
  <c r="AK430" i="13" s="1"/>
  <c r="AJ430" i="13"/>
  <c r="AJ263" i="13"/>
  <c r="Y263" i="13"/>
  <c r="AK263" i="13" s="1"/>
  <c r="AJ522" i="13"/>
  <c r="Y522" i="13"/>
  <c r="AK522" i="13" s="1"/>
  <c r="AJ142" i="13"/>
  <c r="Y142" i="13"/>
  <c r="AK142" i="13" s="1"/>
  <c r="AJ240" i="13"/>
  <c r="Y240" i="13"/>
  <c r="AK240" i="13" s="1"/>
  <c r="AJ358" i="13"/>
  <c r="Y358" i="13"/>
  <c r="AK358" i="13" s="1"/>
  <c r="AJ47" i="13"/>
  <c r="Y47" i="13"/>
  <c r="AK47" i="13" s="1"/>
  <c r="AJ322" i="13"/>
  <c r="Y322" i="13"/>
  <c r="AK322" i="13" s="1"/>
  <c r="Y511" i="13"/>
  <c r="AK511" i="13" s="1"/>
  <c r="AJ511" i="13"/>
  <c r="Y512" i="13"/>
  <c r="AK512" i="13" s="1"/>
  <c r="AJ512" i="13"/>
  <c r="AJ391" i="13"/>
  <c r="Y391" i="13"/>
  <c r="AK391" i="13" s="1"/>
  <c r="AJ361" i="13"/>
  <c r="Y361" i="13"/>
  <c r="AK361" i="13" s="1"/>
  <c r="Y48" i="13"/>
  <c r="AK48" i="13" s="1"/>
  <c r="AJ48" i="13"/>
  <c r="AJ543" i="13"/>
  <c r="Y543" i="13"/>
  <c r="AK543" i="13" s="1"/>
  <c r="AJ360" i="13"/>
  <c r="Y360" i="13"/>
  <c r="AK360" i="13" s="1"/>
  <c r="AJ292" i="13"/>
  <c r="Y292" i="13"/>
  <c r="AK292" i="13" s="1"/>
  <c r="Y296" i="13"/>
  <c r="AK296" i="13" s="1"/>
  <c r="AJ296" i="13"/>
  <c r="AJ327" i="13"/>
  <c r="Y327" i="13"/>
  <c r="AK327" i="13" s="1"/>
  <c r="AJ21" i="13"/>
  <c r="Y21" i="13"/>
  <c r="AK21" i="13" s="1"/>
  <c r="AJ319" i="13"/>
  <c r="Y319" i="13"/>
  <c r="AK319" i="13" s="1"/>
  <c r="Y407" i="13"/>
  <c r="AK407" i="13" s="1"/>
  <c r="AJ407" i="13"/>
  <c r="AJ382" i="13"/>
  <c r="Y382" i="13"/>
  <c r="AK382" i="13" s="1"/>
  <c r="AJ139" i="13"/>
  <c r="Y139" i="13"/>
  <c r="AK139" i="13" s="1"/>
  <c r="AJ195" i="13"/>
  <c r="Y195" i="13"/>
  <c r="AK195" i="13" s="1"/>
  <c r="Y302" i="13"/>
  <c r="AK302" i="13" s="1"/>
  <c r="AJ302" i="13"/>
  <c r="Y421" i="13"/>
  <c r="AK421" i="13" s="1"/>
  <c r="AJ421" i="13"/>
  <c r="Y456" i="13"/>
  <c r="AK456" i="13" s="1"/>
  <c r="AJ456" i="13"/>
  <c r="AJ210" i="13"/>
  <c r="Y210" i="13"/>
  <c r="AK210" i="13" s="1"/>
  <c r="Y605" i="13"/>
  <c r="AK605" i="13" s="1"/>
  <c r="AJ605" i="13"/>
  <c r="AJ588" i="13"/>
  <c r="Y588" i="13"/>
  <c r="AK588" i="13" s="1"/>
  <c r="AJ274" i="13"/>
  <c r="Y274" i="13"/>
  <c r="AK274" i="13" s="1"/>
  <c r="AJ435" i="13"/>
  <c r="Y435" i="13"/>
  <c r="AK435" i="13" s="1"/>
  <c r="AJ470" i="13"/>
  <c r="Y470" i="13"/>
  <c r="AK470" i="13" s="1"/>
  <c r="Y409" i="13"/>
  <c r="AK409" i="13" s="1"/>
  <c r="AJ409" i="13"/>
  <c r="AJ509" i="13"/>
  <c r="Y509" i="13"/>
  <c r="AK509" i="13" s="1"/>
  <c r="AJ556" i="13"/>
  <c r="Y556" i="13"/>
  <c r="AK556" i="13" s="1"/>
  <c r="Y343" i="13"/>
  <c r="AK343" i="13" s="1"/>
  <c r="AJ343" i="13"/>
  <c r="Y464" i="13"/>
  <c r="AK464" i="13" s="1"/>
  <c r="AJ464" i="13"/>
  <c r="AJ101" i="13"/>
  <c r="Y101" i="13"/>
  <c r="AK101" i="13" s="1"/>
  <c r="Y599" i="13"/>
  <c r="AK599" i="13" s="1"/>
  <c r="AJ599" i="13"/>
  <c r="AJ273" i="13"/>
  <c r="Y273" i="13"/>
  <c r="AK273" i="13" s="1"/>
  <c r="Y533" i="13"/>
  <c r="AK533" i="13" s="1"/>
  <c r="AJ533" i="13"/>
  <c r="AJ355" i="13"/>
  <c r="Y355" i="13"/>
  <c r="AK355" i="13" s="1"/>
  <c r="Y77" i="13"/>
  <c r="AK77" i="13" s="1"/>
  <c r="AJ77" i="13"/>
  <c r="AJ52" i="13"/>
  <c r="Y52" i="13"/>
  <c r="AK52" i="13" s="1"/>
  <c r="AJ35" i="13"/>
  <c r="Y35" i="13"/>
  <c r="AK35" i="13" s="1"/>
  <c r="AJ535" i="13"/>
  <c r="Y535" i="13"/>
  <c r="AK535" i="13" s="1"/>
  <c r="Y151" i="13"/>
  <c r="AK151" i="13" s="1"/>
  <c r="AJ151" i="13"/>
  <c r="Y612" i="13"/>
  <c r="AK612" i="13" s="1"/>
  <c r="AJ612" i="13"/>
  <c r="Y179" i="13"/>
  <c r="AK179" i="13" s="1"/>
  <c r="AJ179" i="13"/>
  <c r="AJ188" i="13"/>
  <c r="Y188" i="13"/>
  <c r="AK188" i="13" s="1"/>
  <c r="Y519" i="13"/>
  <c r="AK519" i="13" s="1"/>
  <c r="AJ519" i="13"/>
  <c r="Y520" i="13"/>
  <c r="AK520" i="13" s="1"/>
  <c r="AJ520" i="13"/>
  <c r="AJ289" i="13"/>
  <c r="Y289" i="13"/>
  <c r="AK289" i="13" s="1"/>
  <c r="AJ496" i="13"/>
  <c r="Y496" i="13"/>
  <c r="AK496" i="13" s="1"/>
  <c r="AJ117" i="13"/>
  <c r="Y117" i="13"/>
  <c r="AK117" i="13" s="1"/>
  <c r="Y380" i="13"/>
  <c r="AK380" i="13" s="1"/>
  <c r="AJ380" i="13"/>
  <c r="AJ354" i="13"/>
  <c r="Y354" i="13"/>
  <c r="AK354" i="13" s="1"/>
  <c r="AJ221" i="13"/>
  <c r="Y221" i="13"/>
  <c r="AK221" i="13" s="1"/>
  <c r="AJ578" i="13"/>
  <c r="Y578" i="13"/>
  <c r="AK578" i="13" s="1"/>
  <c r="AJ583" i="13"/>
  <c r="Y583" i="13"/>
  <c r="AK583" i="13" s="1"/>
  <c r="AJ154" i="13"/>
  <c r="Y154" i="13"/>
  <c r="AK154" i="13" s="1"/>
  <c r="Y87" i="13"/>
  <c r="AK87" i="13" s="1"/>
  <c r="AJ87" i="13"/>
  <c r="Y386" i="13"/>
  <c r="AK386" i="13" s="1"/>
  <c r="AJ386" i="13"/>
  <c r="Y281" i="13"/>
  <c r="AK281" i="13" s="1"/>
  <c r="AJ281" i="13"/>
  <c r="AJ575" i="13"/>
  <c r="Y575" i="13"/>
  <c r="AK575" i="13" s="1"/>
  <c r="AJ59" i="13"/>
  <c r="Y59" i="13"/>
  <c r="AK59" i="13" s="1"/>
  <c r="Y153" i="13"/>
  <c r="AK153" i="13" s="1"/>
  <c r="AJ153" i="13"/>
  <c r="Y476" i="13"/>
  <c r="AK476" i="13" s="1"/>
  <c r="AJ476" i="13"/>
  <c r="AJ564" i="13"/>
  <c r="Y564" i="13"/>
  <c r="AK564" i="13" s="1"/>
  <c r="Y175" i="13"/>
  <c r="AK175" i="13" s="1"/>
  <c r="AJ175" i="13"/>
  <c r="AJ37" i="13"/>
  <c r="Y37" i="13"/>
  <c r="AK37" i="13" s="1"/>
  <c r="AJ448" i="13"/>
  <c r="Y448" i="13"/>
  <c r="AK448" i="13" s="1"/>
  <c r="AJ39" i="13"/>
  <c r="Y39" i="13"/>
  <c r="AK39" i="13" s="1"/>
  <c r="AJ271" i="13"/>
  <c r="Y271" i="13"/>
  <c r="AK271" i="13" s="1"/>
  <c r="Y229" i="13"/>
  <c r="AK229" i="13" s="1"/>
  <c r="AJ229" i="13"/>
  <c r="AJ314" i="13"/>
  <c r="Y314" i="13"/>
  <c r="AK314" i="13" s="1"/>
  <c r="AJ275" i="13"/>
  <c r="Y275" i="13"/>
  <c r="AK275" i="13" s="1"/>
  <c r="AJ451" i="13"/>
  <c r="Y451" i="13"/>
  <c r="AK451" i="13" s="1"/>
  <c r="Y554" i="13"/>
  <c r="AK554" i="13" s="1"/>
  <c r="AJ554" i="13"/>
  <c r="AJ487" i="13"/>
  <c r="Y487" i="13"/>
  <c r="AK487" i="13" s="1"/>
  <c r="Y200" i="13"/>
  <c r="AK200" i="13" s="1"/>
  <c r="AJ200" i="13"/>
  <c r="Y515" i="13"/>
  <c r="AK515" i="13" s="1"/>
  <c r="AJ515" i="13"/>
  <c r="AJ493" i="13"/>
  <c r="Y493" i="13"/>
  <c r="AK493" i="13" s="1"/>
  <c r="AJ122" i="13"/>
  <c r="Y122" i="13"/>
  <c r="AK122" i="13" s="1"/>
  <c r="AJ156" i="13"/>
  <c r="Y156" i="13"/>
  <c r="AK156" i="13" s="1"/>
  <c r="AJ513" i="13"/>
  <c r="Y513" i="13"/>
  <c r="AK513" i="13" s="1"/>
  <c r="Y180" i="13"/>
  <c r="AK180" i="13" s="1"/>
  <c r="AJ180" i="13"/>
  <c r="AJ303" i="13"/>
  <c r="Y303" i="13"/>
  <c r="AK303" i="13" s="1"/>
  <c r="Y542" i="13"/>
  <c r="AK542" i="13" s="1"/>
  <c r="AJ542" i="13"/>
  <c r="AJ192" i="13"/>
  <c r="Y192" i="13"/>
  <c r="AK192" i="13" s="1"/>
  <c r="AJ406" i="13"/>
  <c r="Y406" i="13"/>
  <c r="AK406" i="13" s="1"/>
  <c r="AJ345" i="13"/>
  <c r="Y345" i="13"/>
  <c r="AK345" i="13" s="1"/>
  <c r="AJ53" i="13"/>
  <c r="Y53" i="13"/>
  <c r="AK53" i="13" s="1"/>
  <c r="AJ284" i="13"/>
  <c r="Y284" i="13"/>
  <c r="AK284" i="13" s="1"/>
  <c r="Y548" i="13"/>
  <c r="AK548" i="13" s="1"/>
  <c r="AJ548" i="13"/>
  <c r="AJ553" i="13"/>
  <c r="Y553" i="13"/>
  <c r="AK553" i="13" s="1"/>
  <c r="Y245" i="13"/>
  <c r="AK245" i="13" s="1"/>
  <c r="AJ245" i="13"/>
  <c r="Y340" i="13"/>
  <c r="AK340" i="13" s="1"/>
  <c r="AJ340" i="13"/>
  <c r="AJ28" i="13"/>
  <c r="Y28" i="13"/>
  <c r="AK28" i="13" s="1"/>
  <c r="AJ219" i="13"/>
  <c r="Y219" i="13"/>
  <c r="AK219" i="13" s="1"/>
  <c r="AJ244" i="13"/>
  <c r="Y244" i="13"/>
  <c r="AK244" i="13" s="1"/>
  <c r="AJ467" i="13"/>
  <c r="Y467" i="13"/>
  <c r="AK467" i="13" s="1"/>
  <c r="AJ469" i="13"/>
  <c r="Y469" i="13"/>
  <c r="AK469" i="13" s="1"/>
  <c r="AJ439" i="13"/>
  <c r="Y439" i="13"/>
  <c r="AK439" i="13" s="1"/>
  <c r="AJ74" i="13"/>
  <c r="Y74" i="13"/>
  <c r="AK74" i="13" s="1"/>
  <c r="Y475" i="13"/>
  <c r="AK475" i="13" s="1"/>
  <c r="AJ475" i="13"/>
  <c r="Y468" i="13"/>
  <c r="AK468" i="13" s="1"/>
  <c r="AJ468" i="13"/>
  <c r="AJ576" i="13"/>
  <c r="Y576" i="13"/>
  <c r="AK576" i="13" s="1"/>
  <c r="Y560" i="13"/>
  <c r="AK560" i="13" s="1"/>
  <c r="AJ560" i="13"/>
  <c r="AJ329" i="13"/>
  <c r="Y329" i="13"/>
  <c r="AK329" i="13" s="1"/>
  <c r="AJ568" i="13"/>
  <c r="Y568" i="13"/>
  <c r="AK568" i="13" s="1"/>
  <c r="Y411" i="13"/>
  <c r="AK411" i="13" s="1"/>
  <c r="AJ411" i="13"/>
  <c r="AJ161" i="13"/>
  <c r="Y161" i="13"/>
  <c r="AK161" i="13" s="1"/>
  <c r="AJ46" i="13"/>
  <c r="Y46" i="13"/>
  <c r="AK46" i="13" s="1"/>
  <c r="AJ463" i="13"/>
  <c r="Y463" i="13"/>
  <c r="AK463" i="13" s="1"/>
  <c r="AJ202" i="13"/>
  <c r="Y202" i="13"/>
  <c r="AK202" i="13" s="1"/>
  <c r="Y211" i="13"/>
  <c r="AK211" i="13" s="1"/>
  <c r="AJ211" i="13"/>
  <c r="Y336" i="13"/>
  <c r="AK336" i="13" s="1"/>
  <c r="AJ336" i="13"/>
  <c r="Y162" i="13"/>
  <c r="AK162" i="13" s="1"/>
  <c r="AJ162" i="13"/>
  <c r="AJ76" i="13"/>
  <c r="Y76" i="13"/>
  <c r="AK76" i="13" s="1"/>
  <c r="AJ330" i="13"/>
  <c r="Y330" i="13"/>
  <c r="AK330" i="13" s="1"/>
  <c r="AJ43" i="13"/>
  <c r="Y43" i="13"/>
  <c r="AK43" i="13" s="1"/>
  <c r="Y310" i="13"/>
  <c r="AK310" i="13" s="1"/>
  <c r="AJ310" i="13"/>
  <c r="AJ615" i="13"/>
  <c r="Y615" i="13"/>
  <c r="AK615" i="13" s="1"/>
  <c r="AJ501" i="13"/>
  <c r="Y501" i="13"/>
  <c r="AK501" i="13" s="1"/>
  <c r="Y555" i="13"/>
  <c r="AK555" i="13" s="1"/>
  <c r="AJ555" i="13"/>
  <c r="AJ242" i="13"/>
  <c r="Y242" i="13"/>
  <c r="AK242" i="13" s="1"/>
  <c r="AJ616" i="13"/>
  <c r="Y616" i="13"/>
  <c r="AK616" i="13" s="1"/>
  <c r="AJ483" i="13"/>
  <c r="Y483" i="13"/>
  <c r="AK483" i="13" s="1"/>
  <c r="Y169" i="13"/>
  <c r="AK169" i="13" s="1"/>
  <c r="AJ169" i="13"/>
  <c r="Y524" i="13"/>
  <c r="AK524" i="13" s="1"/>
  <c r="AJ524" i="13"/>
  <c r="AJ436" i="13"/>
  <c r="Y436" i="13"/>
  <c r="AK436" i="13" s="1"/>
  <c r="AJ529" i="13"/>
  <c r="Y529" i="13"/>
  <c r="AK529" i="13" s="1"/>
  <c r="Y196" i="13"/>
  <c r="AK196" i="13" s="1"/>
  <c r="AJ196" i="13"/>
  <c r="AJ517" i="13"/>
  <c r="Y517" i="13"/>
  <c r="AK517" i="13" s="1"/>
  <c r="AJ228" i="13"/>
  <c r="Y228" i="13"/>
  <c r="AK228" i="13" s="1"/>
  <c r="AJ152" i="13"/>
  <c r="Y152" i="13"/>
  <c r="AK152" i="13" s="1"/>
  <c r="Y42" i="13"/>
  <c r="AK42" i="13" s="1"/>
  <c r="AJ42" i="13"/>
  <c r="Y433" i="13"/>
  <c r="AK433" i="13" s="1"/>
  <c r="AJ433" i="13"/>
  <c r="AJ299" i="13"/>
  <c r="Y299" i="13"/>
  <c r="AK299" i="13" s="1"/>
  <c r="AJ368" i="13"/>
  <c r="Y368" i="13"/>
  <c r="AK368" i="13" s="1"/>
  <c r="Y258" i="13"/>
  <c r="AK258" i="13" s="1"/>
  <c r="AJ258" i="13"/>
  <c r="AJ226" i="13"/>
  <c r="Y226" i="13"/>
  <c r="AK226" i="13" s="1"/>
  <c r="AJ136" i="13"/>
  <c r="Y136" i="13"/>
  <c r="AK136" i="13" s="1"/>
  <c r="AJ606" i="13"/>
  <c r="Y606" i="13"/>
  <c r="AK606" i="13" s="1"/>
  <c r="Y215" i="13"/>
  <c r="AK215" i="13" s="1"/>
  <c r="AJ215" i="13"/>
  <c r="AJ313" i="13"/>
  <c r="Y313" i="13"/>
  <c r="AK313" i="13" s="1"/>
  <c r="Y539" i="13"/>
  <c r="AK539" i="13" s="1"/>
  <c r="AJ539" i="13"/>
  <c r="Y589" i="13"/>
  <c r="AK589" i="13" s="1"/>
  <c r="AJ589" i="13"/>
  <c r="AJ183" i="13"/>
  <c r="Y183" i="13"/>
  <c r="AK183" i="13" s="1"/>
  <c r="Y217" i="13"/>
  <c r="AK217" i="13" s="1"/>
  <c r="AJ217" i="13"/>
  <c r="AJ577" i="13"/>
  <c r="Y577" i="13"/>
  <c r="AK577" i="13" s="1"/>
  <c r="Y590" i="13"/>
  <c r="AK590" i="13" s="1"/>
  <c r="AJ590" i="13"/>
  <c r="AJ427" i="13"/>
  <c r="Y427" i="13"/>
  <c r="AK427" i="13" s="1"/>
  <c r="AJ488" i="13"/>
  <c r="Y488" i="13"/>
  <c r="AK488" i="13" s="1"/>
  <c r="AJ497" i="13"/>
  <c r="Y497" i="13"/>
  <c r="AK497" i="13" s="1"/>
  <c r="AJ82" i="13"/>
  <c r="Y82" i="13"/>
  <c r="AK82" i="13" s="1"/>
  <c r="AJ312" i="13"/>
  <c r="Y312" i="13"/>
  <c r="AK312" i="13" s="1"/>
  <c r="AJ491" i="13"/>
  <c r="Y491" i="13"/>
  <c r="AK491" i="13" s="1"/>
  <c r="AJ508" i="13"/>
  <c r="Y508" i="13"/>
  <c r="AK508" i="13" s="1"/>
  <c r="Y128" i="13"/>
  <c r="AK128" i="13" s="1"/>
  <c r="AJ128" i="13"/>
  <c r="AJ222" i="13"/>
  <c r="Y222" i="13"/>
  <c r="AK222" i="13" s="1"/>
  <c r="AJ351" i="13"/>
  <c r="Y351" i="13"/>
  <c r="AK351" i="13" s="1"/>
  <c r="AJ259" i="13"/>
  <c r="Y259" i="13"/>
  <c r="AK259" i="13" s="1"/>
  <c r="AJ404" i="13"/>
  <c r="Y404" i="13"/>
  <c r="AK404" i="13" s="1"/>
  <c r="AJ429" i="13"/>
  <c r="Y429" i="13"/>
  <c r="AK429" i="13" s="1"/>
  <c r="Y474" i="13"/>
  <c r="AK474" i="13" s="1"/>
  <c r="AJ474" i="13"/>
  <c r="AJ131" i="13"/>
  <c r="Y131" i="13"/>
  <c r="AK131" i="13" s="1"/>
  <c r="AJ549" i="13"/>
  <c r="Y549" i="13"/>
  <c r="AK549" i="13" s="1"/>
  <c r="AJ458" i="13"/>
  <c r="Y458" i="13"/>
  <c r="AK458" i="13" s="1"/>
  <c r="AJ399" i="13"/>
  <c r="Y399" i="13"/>
  <c r="AK399" i="13" s="1"/>
  <c r="Y98" i="13"/>
  <c r="AK98" i="13" s="1"/>
  <c r="AJ98" i="13"/>
  <c r="Y133" i="13"/>
  <c r="AK133" i="13" s="1"/>
  <c r="AJ133" i="13"/>
  <c r="AJ31" i="13"/>
  <c r="Y31" i="13"/>
  <c r="AK31" i="13" s="1"/>
  <c r="AJ163" i="13"/>
  <c r="Y163" i="13"/>
  <c r="AK163" i="13" s="1"/>
  <c r="AJ126" i="13"/>
  <c r="Y126" i="13"/>
  <c r="AK126" i="13" s="1"/>
  <c r="AJ190" i="13"/>
  <c r="Y190" i="13"/>
  <c r="AK190" i="13" s="1"/>
  <c r="Y93" i="13"/>
  <c r="AK93" i="13" s="1"/>
  <c r="AJ93" i="13"/>
  <c r="AJ38" i="13"/>
  <c r="Y38" i="13"/>
  <c r="AK38" i="13" s="1"/>
  <c r="AJ181" i="13"/>
  <c r="Y181" i="13"/>
  <c r="AK181" i="13" s="1"/>
  <c r="AJ437" i="13"/>
  <c r="Y437" i="13"/>
  <c r="AK437" i="13" s="1"/>
  <c r="AJ203" i="13"/>
  <c r="Y203" i="13"/>
  <c r="AK203" i="13" s="1"/>
  <c r="Y25" i="13"/>
  <c r="AK25" i="13" s="1"/>
  <c r="AJ25" i="13"/>
  <c r="AJ461" i="13"/>
  <c r="Y461" i="13"/>
  <c r="AK461" i="13" s="1"/>
  <c r="AJ353" i="13"/>
  <c r="Y353" i="13"/>
  <c r="AK353" i="13" s="1"/>
  <c r="AJ415" i="13"/>
  <c r="Y415" i="13"/>
  <c r="AK415" i="13" s="1"/>
  <c r="AJ457" i="13"/>
  <c r="Y457" i="13"/>
  <c r="AK457" i="13" s="1"/>
  <c r="Y184" i="13"/>
  <c r="AK184" i="13" s="1"/>
  <c r="AJ184" i="13"/>
  <c r="AJ485" i="13"/>
  <c r="Y485" i="13"/>
  <c r="AK485" i="13" s="1"/>
  <c r="AJ306" i="13"/>
  <c r="Y306" i="13"/>
  <c r="AK306" i="13" s="1"/>
  <c r="AJ54" i="13"/>
  <c r="Y54" i="13"/>
  <c r="AK54" i="13" s="1"/>
  <c r="AJ120" i="13"/>
  <c r="Y120" i="13"/>
  <c r="AK120" i="13" s="1"/>
  <c r="AJ434" i="13"/>
  <c r="Y434" i="13"/>
  <c r="AK434" i="13" s="1"/>
  <c r="AJ417" i="13"/>
  <c r="Y417" i="13"/>
  <c r="AK417" i="13" s="1"/>
  <c r="Y347" i="13"/>
  <c r="AK347" i="13" s="1"/>
  <c r="AJ347" i="13"/>
  <c r="Y311" i="13"/>
  <c r="AK311" i="13" s="1"/>
  <c r="AJ311" i="13"/>
  <c r="AJ241" i="13"/>
  <c r="Y241" i="13"/>
  <c r="AK241" i="13" s="1"/>
  <c r="AJ167" i="13"/>
  <c r="Y167" i="13"/>
  <c r="AK167" i="13" s="1"/>
  <c r="Y348" i="13"/>
  <c r="AK348" i="13" s="1"/>
  <c r="AJ348" i="13"/>
  <c r="Y262" i="13"/>
  <c r="AK262" i="13" s="1"/>
  <c r="AJ262" i="13"/>
  <c r="AJ160" i="13"/>
  <c r="Y160" i="13"/>
  <c r="AK160" i="13" s="1"/>
  <c r="AJ540" i="13"/>
  <c r="Y540" i="13"/>
  <c r="AK540" i="13" s="1"/>
  <c r="AJ41" i="13"/>
  <c r="Y41" i="13"/>
  <c r="AK41" i="13" s="1"/>
  <c r="AJ51" i="13"/>
  <c r="Y51" i="13"/>
  <c r="AK51" i="13" s="1"/>
  <c r="Y266" i="13"/>
  <c r="AK266" i="13" s="1"/>
  <c r="AJ266" i="13"/>
  <c r="AJ49" i="13"/>
  <c r="Y49" i="13"/>
  <c r="AK49" i="13" s="1"/>
  <c r="AJ598" i="13"/>
  <c r="Y598" i="13"/>
  <c r="AK598" i="13" s="1"/>
  <c r="AJ103" i="13"/>
  <c r="Y103" i="13"/>
  <c r="AK103" i="13" s="1"/>
  <c r="Y267" i="13"/>
  <c r="AK267" i="13" s="1"/>
  <c r="AJ267" i="13"/>
  <c r="Y428" i="13"/>
  <c r="AK428" i="13" s="1"/>
  <c r="AJ428" i="13"/>
  <c r="AJ596" i="13"/>
  <c r="Y596" i="13"/>
  <c r="AK596" i="13" s="1"/>
  <c r="AJ489" i="13"/>
  <c r="Y489" i="13"/>
  <c r="AK489" i="13" s="1"/>
  <c r="AJ212" i="13"/>
  <c r="Y212" i="13"/>
  <c r="AK212" i="13" s="1"/>
  <c r="AJ67" i="13"/>
  <c r="Y67" i="13"/>
  <c r="AK67" i="13" s="1"/>
  <c r="AJ185" i="13"/>
  <c r="Y185" i="13"/>
  <c r="AK185" i="13" s="1"/>
  <c r="AJ552" i="13"/>
  <c r="Y552" i="13"/>
  <c r="AK552" i="13" s="1"/>
  <c r="AJ591" i="13"/>
  <c r="Y591" i="13"/>
  <c r="AK591" i="13" s="1"/>
  <c r="Y586" i="13"/>
  <c r="AK586" i="13" s="1"/>
  <c r="AJ586" i="13"/>
  <c r="AJ594" i="13"/>
  <c r="Y594" i="13"/>
  <c r="AK594" i="13" s="1"/>
  <c r="AJ392" i="13"/>
  <c r="Y392" i="13"/>
  <c r="AK392" i="13" s="1"/>
  <c r="Y166" i="13"/>
  <c r="AK166" i="13" s="1"/>
  <c r="AJ166" i="13"/>
  <c r="AJ534" i="13"/>
  <c r="Y534" i="13"/>
  <c r="AK534" i="13" s="1"/>
  <c r="AJ233" i="13"/>
  <c r="Y233" i="13"/>
  <c r="AK233" i="13" s="1"/>
  <c r="AJ170" i="13"/>
  <c r="Y170" i="13"/>
  <c r="AK170" i="13" s="1"/>
  <c r="Y422" i="13"/>
  <c r="AK422" i="13" s="1"/>
  <c r="AJ422" i="13"/>
  <c r="AJ370" i="13"/>
  <c r="Y370" i="13"/>
  <c r="AK370" i="13" s="1"/>
  <c r="Y613" i="13"/>
  <c r="AK613" i="13" s="1"/>
  <c r="AJ613" i="13"/>
  <c r="AJ557" i="13"/>
  <c r="Y557" i="13"/>
  <c r="AK557" i="13" s="1"/>
  <c r="AJ145" i="13"/>
  <c r="Y145" i="13"/>
  <c r="AK145" i="13" s="1"/>
  <c r="Y530" i="13"/>
  <c r="AK530" i="13" s="1"/>
  <c r="AJ530" i="13"/>
  <c r="Y498" i="13"/>
  <c r="AK498" i="13" s="1"/>
  <c r="AJ498" i="13"/>
  <c r="AJ95" i="13"/>
  <c r="Y95" i="13"/>
  <c r="AK95" i="13" s="1"/>
  <c r="Y333" i="13"/>
  <c r="AK333" i="13" s="1"/>
  <c r="AJ333" i="13"/>
  <c r="AJ398" i="13"/>
  <c r="Y398" i="13"/>
  <c r="AK398" i="13" s="1"/>
  <c r="Y239" i="13"/>
  <c r="AK239" i="13" s="1"/>
  <c r="AJ239" i="13"/>
  <c r="AJ194" i="13"/>
  <c r="Y194" i="13"/>
  <c r="AK194" i="13" s="1"/>
  <c r="Y441" i="13"/>
  <c r="AK441" i="13" s="1"/>
  <c r="AJ441" i="13"/>
  <c r="AJ482" i="13"/>
  <c r="Y482" i="13"/>
  <c r="AK482" i="13" s="1"/>
  <c r="Y537" i="13"/>
  <c r="AK537" i="13" s="1"/>
  <c r="AJ537" i="13"/>
  <c r="AJ157" i="13"/>
  <c r="Y157" i="13"/>
  <c r="AK157" i="13" s="1"/>
  <c r="AJ72" i="13"/>
  <c r="Y72" i="13"/>
  <c r="AK72" i="13" s="1"/>
  <c r="AJ346" i="13"/>
  <c r="Y346" i="13"/>
  <c r="AK346" i="13" s="1"/>
  <c r="Y453" i="13"/>
  <c r="AK453" i="13" s="1"/>
  <c r="AJ453" i="13"/>
  <c r="AJ165" i="13"/>
  <c r="Y165" i="13"/>
  <c r="AK165" i="13" s="1"/>
  <c r="AJ257" i="13"/>
  <c r="Y257" i="13"/>
  <c r="AK257" i="13" s="1"/>
  <c r="AJ26" i="13"/>
  <c r="Y26" i="13"/>
  <c r="AK26" i="13" s="1"/>
  <c r="Y617" i="13"/>
  <c r="AK617" i="13" s="1"/>
  <c r="AJ617" i="13"/>
  <c r="AJ79" i="13"/>
  <c r="Y79" i="13"/>
  <c r="AK79" i="13" s="1"/>
  <c r="AJ531" i="13"/>
  <c r="Y531" i="13"/>
  <c r="AK531" i="13" s="1"/>
  <c r="Y5" i="1"/>
  <c r="AA48" i="17"/>
  <c r="AB48" i="17" s="1"/>
  <c r="AC48" i="17" s="1"/>
  <c r="AD48" i="17" s="1"/>
  <c r="AA75" i="17"/>
  <c r="AB75" i="17" s="1"/>
  <c r="AC75" i="17" s="1"/>
  <c r="AD75" i="17" s="1"/>
  <c r="AA60" i="17"/>
  <c r="AB60" i="17" s="1"/>
  <c r="AC60" i="17" s="1"/>
  <c r="AD60" i="17" s="1"/>
  <c r="AA117" i="17"/>
  <c r="AB117" i="17" s="1"/>
  <c r="AC117" i="17" s="1"/>
  <c r="AA111" i="17"/>
  <c r="AB111" i="17" s="1"/>
  <c r="AC111" i="17" s="1"/>
  <c r="AD111" i="17" s="1"/>
  <c r="AA72" i="17"/>
  <c r="AB72" i="17" s="1"/>
  <c r="AC72" i="17" s="1"/>
  <c r="AD72" i="17" s="1"/>
  <c r="AA70" i="17"/>
  <c r="AB70" i="17" s="1"/>
  <c r="AC70" i="17" s="1"/>
  <c r="AA82" i="17"/>
  <c r="AB82" i="17" s="1"/>
  <c r="AC82" i="17" s="1"/>
  <c r="AD82" i="17" s="1"/>
  <c r="AA61" i="17"/>
  <c r="AB61" i="17" s="1"/>
  <c r="AC61" i="17" s="1"/>
  <c r="AD61" i="17" s="1"/>
  <c r="AA22" i="17"/>
  <c r="AB22" i="17" s="1"/>
  <c r="AC22" i="17" s="1"/>
  <c r="AD22" i="17" s="1"/>
  <c r="AA59" i="17"/>
  <c r="AB59" i="17" s="1"/>
  <c r="AC59" i="17" s="1"/>
  <c r="AD59" i="17" s="1"/>
  <c r="AA45" i="17"/>
  <c r="AB45" i="17" s="1"/>
  <c r="AC45" i="17" s="1"/>
  <c r="AD45" i="17" s="1"/>
  <c r="AA47" i="17"/>
  <c r="AB47" i="17" s="1"/>
  <c r="AC47" i="17" s="1"/>
  <c r="AD47" i="17" s="1"/>
  <c r="AA46" i="17"/>
  <c r="AB46" i="17" s="1"/>
  <c r="AC46" i="17" s="1"/>
  <c r="AD46" i="17" s="1"/>
  <c r="AA101" i="17"/>
  <c r="AB101" i="17" s="1"/>
  <c r="AC101" i="17" s="1"/>
  <c r="AA90" i="17"/>
  <c r="AB90" i="17" s="1"/>
  <c r="AC90" i="17" s="1"/>
  <c r="AD90" i="17" s="1"/>
  <c r="AA58" i="17"/>
  <c r="AB58" i="17" s="1"/>
  <c r="AC58" i="17" s="1"/>
  <c r="AD58" i="17" s="1"/>
  <c r="AA97" i="17"/>
  <c r="AB97" i="17" s="1"/>
  <c r="AC97" i="17" s="1"/>
  <c r="AD97" i="17" s="1"/>
  <c r="AA68" i="17"/>
  <c r="AB68" i="17" s="1"/>
  <c r="AC68" i="17" s="1"/>
  <c r="AD68" i="17" s="1"/>
  <c r="AA89" i="17"/>
  <c r="AB89" i="17" s="1"/>
  <c r="AC89" i="17" s="1"/>
  <c r="AD89" i="17" s="1"/>
  <c r="AA35" i="17"/>
  <c r="AB35" i="17" s="1"/>
  <c r="AC35" i="17" s="1"/>
  <c r="AD35" i="17" s="1"/>
  <c r="AA21" i="17"/>
  <c r="AB21" i="17" s="1"/>
  <c r="AC21" i="17" s="1"/>
  <c r="AD21" i="17" s="1"/>
  <c r="AA115" i="17"/>
  <c r="AB115" i="17" s="1"/>
  <c r="AC115" i="17" s="1"/>
  <c r="AD115" i="17" s="1"/>
  <c r="AA42" i="17"/>
  <c r="AB42" i="17" s="1"/>
  <c r="AC42" i="17" s="1"/>
  <c r="AA25" i="17"/>
  <c r="AB25" i="17" s="1"/>
  <c r="AC25" i="17" s="1"/>
  <c r="AD25" i="17" s="1"/>
  <c r="AA109" i="17"/>
  <c r="AB109" i="17" s="1"/>
  <c r="AC109" i="17" s="1"/>
  <c r="AD109" i="17" s="1"/>
  <c r="P9" i="17"/>
  <c r="O116" i="17"/>
  <c r="O35" i="17"/>
  <c r="O103" i="17"/>
  <c r="O25" i="17"/>
  <c r="O95" i="17"/>
  <c r="O69" i="17"/>
  <c r="O38" i="17"/>
  <c r="O55" i="17"/>
  <c r="O109" i="17"/>
  <c r="O108" i="17"/>
  <c r="O68" i="17"/>
  <c r="O50" i="17"/>
  <c r="O115" i="17"/>
  <c r="O78" i="17"/>
  <c r="O36" i="17"/>
  <c r="O21" i="17"/>
  <c r="O63" i="17"/>
  <c r="O71" i="17"/>
  <c r="O58" i="17"/>
  <c r="O86" i="17"/>
  <c r="O91" i="17"/>
  <c r="O107" i="17"/>
  <c r="O29" i="17"/>
  <c r="O99" i="17"/>
  <c r="O88" i="17"/>
  <c r="O23" i="17"/>
  <c r="O101" i="17"/>
  <c r="O92" i="17"/>
  <c r="O53" i="17"/>
  <c r="O32" i="17"/>
  <c r="O76" i="17"/>
  <c r="O27" i="17"/>
  <c r="O97" i="17"/>
  <c r="O66" i="17"/>
  <c r="O39" i="17"/>
  <c r="O106" i="17"/>
  <c r="O47" i="17"/>
  <c r="O80" i="17"/>
  <c r="O62" i="17"/>
  <c r="O90" i="17"/>
  <c r="O40" i="17"/>
  <c r="O72" i="17"/>
  <c r="O60" i="17"/>
  <c r="O59" i="17"/>
  <c r="O64" i="17"/>
  <c r="O85" i="17"/>
  <c r="O46" i="17"/>
  <c r="O34" i="17"/>
  <c r="O49" i="17"/>
  <c r="O54" i="17"/>
  <c r="O114" i="17"/>
  <c r="O61" i="17"/>
  <c r="O118" i="17"/>
  <c r="O110" i="17"/>
  <c r="O45" i="17"/>
  <c r="O79" i="17"/>
  <c r="O120" i="17"/>
  <c r="O75" i="17"/>
  <c r="O100" i="17"/>
  <c r="O102" i="17"/>
  <c r="O31" i="17"/>
  <c r="O113" i="17"/>
  <c r="O119" i="17"/>
  <c r="O22" i="17"/>
  <c r="O51" i="17"/>
  <c r="O30" i="17"/>
  <c r="O81" i="17"/>
  <c r="O41" i="17"/>
  <c r="O104" i="17"/>
  <c r="O24" i="17"/>
  <c r="O96" i="17"/>
  <c r="O82" i="17"/>
  <c r="O94" i="17"/>
  <c r="O73" i="17"/>
  <c r="O44" i="17"/>
  <c r="O70" i="17"/>
  <c r="O77" i="17"/>
  <c r="O37" i="17"/>
  <c r="O26" i="17"/>
  <c r="O84" i="17"/>
  <c r="O98" i="17"/>
  <c r="O20" i="17"/>
  <c r="O33" i="17"/>
  <c r="O48" i="17"/>
  <c r="O52" i="17"/>
  <c r="O117" i="17"/>
  <c r="O65" i="17"/>
  <c r="O87" i="17"/>
  <c r="O67" i="17"/>
  <c r="O28" i="17"/>
  <c r="O105" i="17"/>
  <c r="O56" i="17"/>
  <c r="O43" i="17"/>
  <c r="O42" i="17"/>
  <c r="O74" i="17"/>
  <c r="O83" i="17"/>
  <c r="O111" i="17"/>
  <c r="O93" i="17"/>
  <c r="O89" i="17"/>
  <c r="O112" i="17"/>
  <c r="AA93" i="17"/>
  <c r="AB93" i="17" s="1"/>
  <c r="AC93" i="17" s="1"/>
  <c r="AA94" i="17"/>
  <c r="AB94" i="17" s="1"/>
  <c r="AC94" i="17" s="1"/>
  <c r="AA23" i="17"/>
  <c r="AB23" i="17" s="1"/>
  <c r="AC23" i="17" s="1"/>
  <c r="AA65" i="17"/>
  <c r="AB65" i="17" s="1"/>
  <c r="AC65" i="17" s="1"/>
  <c r="AD65" i="17" s="1"/>
  <c r="AA26" i="17"/>
  <c r="AB26" i="17" s="1"/>
  <c r="AC26" i="17" s="1"/>
  <c r="AD26" i="17" s="1"/>
  <c r="AA44" i="17"/>
  <c r="AB44" i="17" s="1"/>
  <c r="AC44" i="17" s="1"/>
  <c r="AD44" i="17" s="1"/>
  <c r="AA96" i="17"/>
  <c r="AB96" i="17" s="1"/>
  <c r="AC96" i="17" s="1"/>
  <c r="AD96" i="17" s="1"/>
  <c r="AA81" i="17"/>
  <c r="AB81" i="17" s="1"/>
  <c r="AC81" i="17" s="1"/>
  <c r="AD81" i="17" s="1"/>
  <c r="AA119" i="17"/>
  <c r="AB119" i="17" s="1"/>
  <c r="AC119" i="17" s="1"/>
  <c r="AD119" i="17" s="1"/>
  <c r="AA43" i="17"/>
  <c r="AB43" i="17" s="1"/>
  <c r="AC43" i="17" s="1"/>
  <c r="AD43" i="17" s="1"/>
  <c r="AA110" i="17"/>
  <c r="AB110" i="17" s="1"/>
  <c r="AC110" i="17" s="1"/>
  <c r="AA54" i="17"/>
  <c r="AB54" i="17" s="1"/>
  <c r="AC54" i="17" s="1"/>
  <c r="AD54" i="17" s="1"/>
  <c r="AA85" i="17"/>
  <c r="AB85" i="17" s="1"/>
  <c r="AC85" i="17" s="1"/>
  <c r="AD85" i="17" s="1"/>
  <c r="AA20" i="17"/>
  <c r="AB20" i="17" s="1"/>
  <c r="AC20" i="17" s="1"/>
  <c r="AD20" i="17" s="1"/>
  <c r="AA62" i="17"/>
  <c r="AB62" i="17" s="1"/>
  <c r="AC62" i="17" s="1"/>
  <c r="AD62" i="17" s="1"/>
  <c r="AA71" i="17"/>
  <c r="AB71" i="17" s="1"/>
  <c r="AC71" i="17" s="1"/>
  <c r="AD71" i="17" s="1"/>
  <c r="AA27" i="17"/>
  <c r="AB27" i="17" s="1"/>
  <c r="AC27" i="17" s="1"/>
  <c r="AA108" i="17"/>
  <c r="AB108" i="17" s="1"/>
  <c r="AC108" i="17" s="1"/>
  <c r="AD108" i="17" s="1"/>
  <c r="AA29" i="17"/>
  <c r="AB29" i="17" s="1"/>
  <c r="AC29" i="17" s="1"/>
  <c r="AA24" i="17"/>
  <c r="AB24" i="17" s="1"/>
  <c r="AC24" i="17" s="1"/>
  <c r="AD24" i="17" s="1"/>
  <c r="AA103" i="17"/>
  <c r="AB103" i="17" s="1"/>
  <c r="AC103" i="17" s="1"/>
  <c r="AD103" i="17" s="1"/>
  <c r="AA31" i="17"/>
  <c r="AB31" i="17" s="1"/>
  <c r="AC31" i="17" s="1"/>
  <c r="AA83" i="17"/>
  <c r="AB83" i="17" s="1"/>
  <c r="AC83" i="17" s="1"/>
  <c r="AD83" i="17" s="1"/>
  <c r="AA41" i="17"/>
  <c r="AB41" i="17" s="1"/>
  <c r="AC41" i="17" s="1"/>
  <c r="AD41" i="17" s="1"/>
  <c r="AA55" i="17"/>
  <c r="AB55" i="17" s="1"/>
  <c r="AC55" i="17" s="1"/>
  <c r="AD55" i="17" s="1"/>
  <c r="AA28" i="17"/>
  <c r="AB28" i="17" s="1"/>
  <c r="AC28" i="17" s="1"/>
  <c r="AD28" i="17" s="1"/>
  <c r="AA88" i="17"/>
  <c r="AB88" i="17" s="1"/>
  <c r="AC88" i="17" s="1"/>
  <c r="AD88" i="17" s="1"/>
  <c r="AA120" i="17"/>
  <c r="AB120" i="17" s="1"/>
  <c r="AC120" i="17" s="1"/>
  <c r="AD120" i="17" s="1"/>
  <c r="AA37" i="17"/>
  <c r="AB37" i="17" s="1"/>
  <c r="AC37" i="17" s="1"/>
  <c r="AD37" i="17" s="1"/>
  <c r="AA73" i="17"/>
  <c r="AB73" i="17" s="1"/>
  <c r="AC73" i="17" s="1"/>
  <c r="AD73" i="17" s="1"/>
  <c r="AA95" i="17"/>
  <c r="AB95" i="17" s="1"/>
  <c r="AC95" i="17" s="1"/>
  <c r="AD95" i="17" s="1"/>
  <c r="AA30" i="17"/>
  <c r="AB30" i="17" s="1"/>
  <c r="AC30" i="17" s="1"/>
  <c r="AD30" i="17" s="1"/>
  <c r="AA113" i="17"/>
  <c r="AB113" i="17" s="1"/>
  <c r="AC113" i="17" s="1"/>
  <c r="AA56" i="17"/>
  <c r="AB56" i="17" s="1"/>
  <c r="AC56" i="17" s="1"/>
  <c r="AD56" i="17" s="1"/>
  <c r="AA38" i="17"/>
  <c r="AB38" i="17" s="1"/>
  <c r="AC38" i="17" s="1"/>
  <c r="AA49" i="17"/>
  <c r="AB49" i="17" s="1"/>
  <c r="AC49" i="17" s="1"/>
  <c r="AD49" i="17" s="1"/>
  <c r="AA53" i="17"/>
  <c r="AB53" i="17" s="1"/>
  <c r="AC53" i="17" s="1"/>
  <c r="AD53" i="17" s="1"/>
  <c r="AA98" i="17"/>
  <c r="AB98" i="17" s="1"/>
  <c r="AC98" i="17" s="1"/>
  <c r="AD98" i="17" s="1"/>
  <c r="AA116" i="17"/>
  <c r="AB116" i="17" s="1"/>
  <c r="AC116" i="17" s="1"/>
  <c r="AD116" i="17" s="1"/>
  <c r="AA39" i="17"/>
  <c r="AB39" i="17" s="1"/>
  <c r="AC39" i="17" s="1"/>
  <c r="AD39" i="17" s="1"/>
  <c r="AA76" i="17"/>
  <c r="AB76" i="17" s="1"/>
  <c r="AC76" i="17" s="1"/>
  <c r="AD76" i="17" s="1"/>
  <c r="AA112" i="17"/>
  <c r="AB112" i="17" s="1"/>
  <c r="AC112" i="17" s="1"/>
  <c r="AD112" i="17" s="1"/>
  <c r="AA107" i="17"/>
  <c r="AB107" i="17" s="1"/>
  <c r="AC107" i="17" s="1"/>
  <c r="AD107" i="17" s="1"/>
  <c r="AA104" i="17"/>
  <c r="AB104" i="17" s="1"/>
  <c r="AC104" i="17" s="1"/>
  <c r="AD104" i="17" s="1"/>
  <c r="AA36" i="17"/>
  <c r="AB36" i="17" s="1"/>
  <c r="AC36" i="17" s="1"/>
  <c r="AD36" i="17" s="1"/>
  <c r="AA102" i="17"/>
  <c r="AB102" i="17" s="1"/>
  <c r="AC102" i="17" s="1"/>
  <c r="AA52" i="17"/>
  <c r="AB52" i="17" s="1"/>
  <c r="AC52" i="17" s="1"/>
  <c r="AD52" i="17" s="1"/>
  <c r="AA32" i="17"/>
  <c r="AB32" i="17" s="1"/>
  <c r="AC32" i="17" s="1"/>
  <c r="AD32" i="17" s="1"/>
  <c r="AA105" i="17"/>
  <c r="AB105" i="17" s="1"/>
  <c r="AC105" i="17" s="1"/>
  <c r="AD105" i="17" s="1"/>
  <c r="AA74" i="17"/>
  <c r="AB74" i="17" s="1"/>
  <c r="AC74" i="17" s="1"/>
  <c r="AD74" i="17" s="1"/>
  <c r="AA67" i="17"/>
  <c r="AB67" i="17" s="1"/>
  <c r="AC67" i="17" s="1"/>
  <c r="AD67" i="17" s="1"/>
  <c r="AA99" i="17"/>
  <c r="AB99" i="17" s="1"/>
  <c r="AC99" i="17" s="1"/>
  <c r="AD99" i="17" s="1"/>
  <c r="AA33" i="17"/>
  <c r="AB33" i="17" s="1"/>
  <c r="AC33" i="17" s="1"/>
  <c r="AD33" i="17" s="1"/>
  <c r="AA77" i="17"/>
  <c r="AB77" i="17" s="1"/>
  <c r="AC77" i="17" s="1"/>
  <c r="AD77" i="17" s="1"/>
  <c r="AA40" i="17"/>
  <c r="AB40" i="17" s="1"/>
  <c r="AC40" i="17" s="1"/>
  <c r="AD40" i="17" s="1"/>
  <c r="AA118" i="17"/>
  <c r="AB118" i="17" s="1"/>
  <c r="AC118" i="17" s="1"/>
  <c r="AD118" i="17" s="1"/>
  <c r="AA51" i="17"/>
  <c r="AB51" i="17" s="1"/>
  <c r="AC51" i="17" s="1"/>
  <c r="AA64" i="17"/>
  <c r="AB64" i="17" s="1"/>
  <c r="AC64" i="17" s="1"/>
  <c r="AD64" i="17" s="1"/>
  <c r="AA79" i="17"/>
  <c r="AB79" i="17" s="1"/>
  <c r="AC79" i="17" s="1"/>
  <c r="AD79" i="17" s="1"/>
  <c r="AA80" i="17"/>
  <c r="AB80" i="17" s="1"/>
  <c r="AC80" i="17" s="1"/>
  <c r="AA34" i="17"/>
  <c r="AB34" i="17" s="1"/>
  <c r="AC34" i="17" s="1"/>
  <c r="AD34" i="17" s="1"/>
  <c r="AA92" i="17"/>
  <c r="AB92" i="17" s="1"/>
  <c r="AC92" i="17" s="1"/>
  <c r="AD92" i="17" s="1"/>
  <c r="AA84" i="17"/>
  <c r="AB84" i="17" s="1"/>
  <c r="AC84" i="17" s="1"/>
  <c r="AD84" i="17" s="1"/>
  <c r="AA86" i="17"/>
  <c r="AB86" i="17" s="1"/>
  <c r="AC86" i="17" s="1"/>
  <c r="AD86" i="17" s="1"/>
  <c r="AA66" i="17"/>
  <c r="AB66" i="17" s="1"/>
  <c r="AC66" i="17" s="1"/>
  <c r="AA50" i="17"/>
  <c r="AB50" i="17" s="1"/>
  <c r="AC50" i="17" s="1"/>
  <c r="AD50" i="17" s="1"/>
  <c r="AA87" i="17"/>
  <c r="AB87" i="17" s="1"/>
  <c r="AC87" i="17" s="1"/>
  <c r="AD87" i="17" s="1"/>
  <c r="AA91" i="17"/>
  <c r="AB91" i="17" s="1"/>
  <c r="AC91" i="17" s="1"/>
  <c r="AA63" i="17"/>
  <c r="AB63" i="17" s="1"/>
  <c r="AC63" i="17" s="1"/>
  <c r="AD63" i="17" s="1"/>
  <c r="AA78" i="17"/>
  <c r="AB78" i="17" s="1"/>
  <c r="AC78" i="17" s="1"/>
  <c r="AD78" i="17" s="1"/>
  <c r="AA100" i="17"/>
  <c r="AB100" i="17" s="1"/>
  <c r="AC100" i="17" s="1"/>
  <c r="AD100" i="17" s="1"/>
  <c r="AA69" i="17"/>
  <c r="AB69" i="17" s="1"/>
  <c r="AC69" i="17" s="1"/>
  <c r="AD69" i="17" s="1"/>
  <c r="AA106" i="17"/>
  <c r="AB106" i="17" s="1"/>
  <c r="AC106" i="17" s="1"/>
  <c r="AD106" i="17" s="1"/>
  <c r="AA114" i="17"/>
  <c r="AB114" i="17" s="1"/>
  <c r="AC114" i="17" s="1"/>
  <c r="Y44" i="13"/>
  <c r="AK44" i="13" s="1"/>
  <c r="AJ44" i="13"/>
  <c r="Y263" i="12"/>
  <c r="AK263" i="12" s="1"/>
  <c r="AJ263" i="12"/>
  <c r="Y364" i="12"/>
  <c r="AK364" i="12" s="1"/>
  <c r="AJ364" i="12"/>
  <c r="Y289" i="12"/>
  <c r="AK289" i="12" s="1"/>
  <c r="AJ289" i="12"/>
  <c r="AJ308" i="12"/>
  <c r="Y308" i="12"/>
  <c r="AK308" i="12" s="1"/>
  <c r="AJ256" i="12"/>
  <c r="Y256" i="12"/>
  <c r="AK256" i="12" s="1"/>
  <c r="Y265" i="12"/>
  <c r="AK265" i="12" s="1"/>
  <c r="AJ265" i="12"/>
  <c r="AJ296" i="12"/>
  <c r="Y296" i="12"/>
  <c r="AK296" i="12" s="1"/>
  <c r="AJ372" i="12"/>
  <c r="Y372" i="12"/>
  <c r="AK372" i="12" s="1"/>
  <c r="AJ103" i="12"/>
  <c r="Y103" i="12"/>
  <c r="AK103" i="12" s="1"/>
  <c r="AJ35" i="12"/>
  <c r="Y35" i="12"/>
  <c r="AK35" i="12" s="1"/>
  <c r="Y43" i="12"/>
  <c r="AK43" i="12" s="1"/>
  <c r="AJ43" i="12"/>
  <c r="AJ61" i="12"/>
  <c r="Y61" i="12"/>
  <c r="AK61" i="12" s="1"/>
  <c r="Y283" i="12"/>
  <c r="AK283" i="12" s="1"/>
  <c r="AJ283" i="12"/>
  <c r="AJ374" i="12"/>
  <c r="Y374" i="12"/>
  <c r="AK374" i="12" s="1"/>
  <c r="AJ277" i="12"/>
  <c r="Y277" i="12"/>
  <c r="AK277" i="12" s="1"/>
  <c r="Y212" i="12"/>
  <c r="AK212" i="12" s="1"/>
  <c r="AJ212" i="12"/>
  <c r="Y292" i="12"/>
  <c r="AK292" i="12" s="1"/>
  <c r="AJ292" i="12"/>
  <c r="Y322" i="12"/>
  <c r="AK322" i="12" s="1"/>
  <c r="AJ322" i="12"/>
  <c r="AJ76" i="12"/>
  <c r="Y76" i="12"/>
  <c r="AK76" i="12" s="1"/>
  <c r="Y72" i="12"/>
  <c r="AK72" i="12" s="1"/>
  <c r="AJ72" i="12"/>
  <c r="Y252" i="12"/>
  <c r="AK252" i="12" s="1"/>
  <c r="AJ252" i="12"/>
  <c r="Y74" i="12"/>
  <c r="AK74" i="12" s="1"/>
  <c r="AJ74" i="12"/>
  <c r="Y57" i="12"/>
  <c r="AK57" i="12" s="1"/>
  <c r="AJ57" i="12"/>
  <c r="AJ337" i="12"/>
  <c r="Y337" i="12"/>
  <c r="AK337" i="12" s="1"/>
  <c r="Y214" i="12"/>
  <c r="AK214" i="12" s="1"/>
  <c r="AJ214" i="12"/>
  <c r="AJ126" i="12"/>
  <c r="Y126" i="12"/>
  <c r="AK126" i="12" s="1"/>
  <c r="AJ412" i="12"/>
  <c r="Y412" i="12"/>
  <c r="AK412" i="12" s="1"/>
  <c r="AJ98" i="12"/>
  <c r="Y98" i="12"/>
  <c r="AK98" i="12" s="1"/>
  <c r="AJ45" i="12"/>
  <c r="Y45" i="12"/>
  <c r="AK45" i="12" s="1"/>
  <c r="Y222" i="12"/>
  <c r="AK222" i="12" s="1"/>
  <c r="AJ222" i="12"/>
  <c r="AJ91" i="12"/>
  <c r="Y91" i="12"/>
  <c r="AK91" i="12" s="1"/>
  <c r="AJ291" i="12"/>
  <c r="Y291" i="12"/>
  <c r="AK291" i="12" s="1"/>
  <c r="AJ65" i="12"/>
  <c r="Y65" i="12"/>
  <c r="AK65" i="12" s="1"/>
  <c r="AJ158" i="12"/>
  <c r="Y158" i="12"/>
  <c r="AK158" i="12" s="1"/>
  <c r="AJ20" i="12"/>
  <c r="Y20" i="12"/>
  <c r="AK20" i="12" s="1"/>
  <c r="Y108" i="12"/>
  <c r="AK108" i="12" s="1"/>
  <c r="AJ108" i="12"/>
  <c r="Y180" i="12"/>
  <c r="AK180" i="12" s="1"/>
  <c r="AJ180" i="12"/>
  <c r="Y38" i="12"/>
  <c r="AK38" i="12" s="1"/>
  <c r="AJ38" i="12"/>
  <c r="Y127" i="12"/>
  <c r="AK127" i="12" s="1"/>
  <c r="AJ127" i="12"/>
  <c r="AJ229" i="12"/>
  <c r="Y229" i="12"/>
  <c r="AK229" i="12" s="1"/>
  <c r="AJ215" i="12"/>
  <c r="Y215" i="12"/>
  <c r="AK215" i="12" s="1"/>
  <c r="Y125" i="12"/>
  <c r="AK125" i="12" s="1"/>
  <c r="AJ125" i="12"/>
  <c r="AJ40" i="12"/>
  <c r="Y40" i="12"/>
  <c r="AK40" i="12" s="1"/>
  <c r="Y165" i="12"/>
  <c r="AK165" i="12" s="1"/>
  <c r="AJ165" i="12"/>
  <c r="AJ379" i="12"/>
  <c r="Y379" i="12"/>
  <c r="AK379" i="12" s="1"/>
  <c r="Y284" i="12"/>
  <c r="AK284" i="12" s="1"/>
  <c r="AJ284" i="12"/>
  <c r="AJ70" i="12"/>
  <c r="Y70" i="12"/>
  <c r="AK70" i="12" s="1"/>
  <c r="AJ175" i="12"/>
  <c r="Y175" i="12"/>
  <c r="AK175" i="12" s="1"/>
  <c r="Y339" i="12"/>
  <c r="AK339" i="12" s="1"/>
  <c r="AJ339" i="12"/>
  <c r="AJ176" i="12"/>
  <c r="Y176" i="12"/>
  <c r="AK176" i="12" s="1"/>
  <c r="AJ85" i="12"/>
  <c r="Y85" i="12"/>
  <c r="AK85" i="12" s="1"/>
  <c r="AJ109" i="12"/>
  <c r="Y109" i="12"/>
  <c r="AK109" i="12" s="1"/>
  <c r="Y101" i="12"/>
  <c r="AK101" i="12" s="1"/>
  <c r="AJ101" i="12"/>
  <c r="AJ33" i="12"/>
  <c r="Y33" i="12"/>
  <c r="AK33" i="12" s="1"/>
  <c r="Y182" i="12"/>
  <c r="AK182" i="12" s="1"/>
  <c r="AJ182" i="12"/>
  <c r="AJ369" i="12"/>
  <c r="Y369" i="12"/>
  <c r="AK369" i="12" s="1"/>
  <c r="Y336" i="12"/>
  <c r="AK336" i="12" s="1"/>
  <c r="AJ336" i="12"/>
  <c r="Y81" i="12"/>
  <c r="AK81" i="12" s="1"/>
  <c r="AJ81" i="12"/>
  <c r="AJ147" i="12"/>
  <c r="Y147" i="12"/>
  <c r="AK147" i="12" s="1"/>
  <c r="AJ331" i="12"/>
  <c r="Y331" i="12"/>
  <c r="AK331" i="12" s="1"/>
  <c r="Y388" i="12"/>
  <c r="AK388" i="12" s="1"/>
  <c r="AJ388" i="12"/>
  <c r="AJ257" i="12"/>
  <c r="Y257" i="12"/>
  <c r="AK257" i="12" s="1"/>
  <c r="AJ122" i="12"/>
  <c r="Y122" i="12"/>
  <c r="AK122" i="12" s="1"/>
  <c r="Y342" i="12"/>
  <c r="AK342" i="12" s="1"/>
  <c r="AJ342" i="12"/>
  <c r="AJ89" i="12"/>
  <c r="Y89" i="12"/>
  <c r="AK89" i="12" s="1"/>
  <c r="Y206" i="12"/>
  <c r="AK206" i="12" s="1"/>
  <c r="AJ206" i="12"/>
  <c r="AJ367" i="12"/>
  <c r="Y367" i="12"/>
  <c r="AK367" i="12" s="1"/>
  <c r="Y346" i="12"/>
  <c r="AK346" i="12" s="1"/>
  <c r="AJ346" i="12"/>
  <c r="AJ209" i="12"/>
  <c r="Y209" i="12"/>
  <c r="AK209" i="12" s="1"/>
  <c r="AJ306" i="12"/>
  <c r="Y306" i="12"/>
  <c r="AK306" i="12" s="1"/>
  <c r="AJ244" i="12"/>
  <c r="Y244" i="12"/>
  <c r="AK244" i="12" s="1"/>
  <c r="Y314" i="12"/>
  <c r="AK314" i="12" s="1"/>
  <c r="AJ314" i="12"/>
  <c r="AJ239" i="12"/>
  <c r="Y239" i="12"/>
  <c r="AK239" i="12" s="1"/>
  <c r="AJ69" i="12"/>
  <c r="Y69" i="12"/>
  <c r="AK69" i="12" s="1"/>
  <c r="Y140" i="12"/>
  <c r="AK140" i="12" s="1"/>
  <c r="AJ140" i="12"/>
  <c r="Y62" i="12"/>
  <c r="AK62" i="12" s="1"/>
  <c r="AJ62" i="12"/>
  <c r="Y112" i="12"/>
  <c r="AK112" i="12" s="1"/>
  <c r="AJ112" i="12"/>
  <c r="Y373" i="12"/>
  <c r="AK373" i="12" s="1"/>
  <c r="AJ373" i="12"/>
  <c r="AJ243" i="12"/>
  <c r="Y243" i="12"/>
  <c r="AK243" i="12" s="1"/>
  <c r="AJ123" i="12"/>
  <c r="Y123" i="12"/>
  <c r="AK123" i="12" s="1"/>
  <c r="AJ267" i="12"/>
  <c r="Y267" i="12"/>
  <c r="AK267" i="12" s="1"/>
  <c r="Y312" i="12"/>
  <c r="AK312" i="12" s="1"/>
  <c r="AJ312" i="12"/>
  <c r="AJ87" i="12"/>
  <c r="Y87" i="12"/>
  <c r="AK87" i="12" s="1"/>
  <c r="AJ149" i="12"/>
  <c r="Y149" i="12"/>
  <c r="AK149" i="12" s="1"/>
  <c r="Y299" i="12"/>
  <c r="AK299" i="12" s="1"/>
  <c r="AJ299" i="12"/>
  <c r="AJ365" i="12"/>
  <c r="Y365" i="12"/>
  <c r="AK365" i="12" s="1"/>
  <c r="AJ181" i="12"/>
  <c r="Y181" i="12"/>
  <c r="AK181" i="12" s="1"/>
  <c r="AJ255" i="12"/>
  <c r="Y255" i="12"/>
  <c r="AK255" i="12" s="1"/>
  <c r="AJ253" i="12"/>
  <c r="Y253" i="12"/>
  <c r="AK253" i="12" s="1"/>
  <c r="AJ78" i="12"/>
  <c r="Y78" i="12"/>
  <c r="AK78" i="12" s="1"/>
  <c r="Y106" i="12"/>
  <c r="AK106" i="12" s="1"/>
  <c r="AJ106" i="12"/>
  <c r="AJ151" i="12"/>
  <c r="Y151" i="12"/>
  <c r="AK151" i="12" s="1"/>
  <c r="Y100" i="12"/>
  <c r="AK100" i="12" s="1"/>
  <c r="AJ100" i="12"/>
  <c r="AJ352" i="12"/>
  <c r="Y352" i="12"/>
  <c r="AK352" i="12" s="1"/>
  <c r="Y198" i="12"/>
  <c r="AK198" i="12" s="1"/>
  <c r="AJ198" i="12"/>
  <c r="AJ405" i="12"/>
  <c r="Y405" i="12"/>
  <c r="AK405" i="12" s="1"/>
  <c r="Y414" i="12"/>
  <c r="AK414" i="12" s="1"/>
  <c r="AJ414" i="12"/>
  <c r="Y34" i="12"/>
  <c r="AK34" i="12" s="1"/>
  <c r="AJ34" i="12"/>
  <c r="Y358" i="12"/>
  <c r="AK358" i="12" s="1"/>
  <c r="AJ358" i="12"/>
  <c r="Y249" i="12"/>
  <c r="AK249" i="12" s="1"/>
  <c r="AJ249" i="12"/>
  <c r="AJ226" i="12"/>
  <c r="Y226" i="12"/>
  <c r="AK226" i="12" s="1"/>
  <c r="AJ397" i="12"/>
  <c r="Y397" i="12"/>
  <c r="AK397" i="12" s="1"/>
  <c r="AJ254" i="12"/>
  <c r="Y254" i="12"/>
  <c r="AK254" i="12" s="1"/>
  <c r="Y355" i="12"/>
  <c r="AK355" i="12" s="1"/>
  <c r="AJ355" i="12"/>
  <c r="AJ242" i="12"/>
  <c r="Y242" i="12"/>
  <c r="AK242" i="12" s="1"/>
  <c r="Y24" i="12"/>
  <c r="AK24" i="12" s="1"/>
  <c r="AJ24" i="12"/>
  <c r="AJ318" i="12"/>
  <c r="Y318" i="12"/>
  <c r="AK318" i="12" s="1"/>
  <c r="AJ233" i="12"/>
  <c r="Y233" i="12"/>
  <c r="AK233" i="12" s="1"/>
  <c r="Y110" i="12"/>
  <c r="AK110" i="12" s="1"/>
  <c r="AJ110" i="12"/>
  <c r="AJ160" i="12"/>
  <c r="Y160" i="12"/>
  <c r="AK160" i="12" s="1"/>
  <c r="AJ403" i="12"/>
  <c r="Y403" i="12"/>
  <c r="AK403" i="12" s="1"/>
  <c r="Y154" i="12"/>
  <c r="AK154" i="12" s="1"/>
  <c r="AJ154" i="12"/>
  <c r="AJ190" i="12"/>
  <c r="Y190" i="12"/>
  <c r="AK190" i="12" s="1"/>
  <c r="AJ304" i="12"/>
  <c r="Y304" i="12"/>
  <c r="AK304" i="12" s="1"/>
  <c r="Y309" i="12"/>
  <c r="AK309" i="12" s="1"/>
  <c r="AJ309" i="12"/>
  <c r="AJ351" i="12"/>
  <c r="Y351" i="12"/>
  <c r="AK351" i="12" s="1"/>
  <c r="AJ418" i="12"/>
  <c r="Y418" i="12"/>
  <c r="AK418" i="12" s="1"/>
  <c r="AJ375" i="12"/>
  <c r="Y375" i="12"/>
  <c r="AK375" i="12" s="1"/>
  <c r="Y102" i="12"/>
  <c r="AK102" i="12" s="1"/>
  <c r="AJ102" i="12"/>
  <c r="Y150" i="12"/>
  <c r="AK150" i="12" s="1"/>
  <c r="AJ150" i="12"/>
  <c r="Y189" i="12"/>
  <c r="AK189" i="12" s="1"/>
  <c r="AJ189" i="12"/>
  <c r="AJ385" i="12"/>
  <c r="Y385" i="12"/>
  <c r="AK385" i="12" s="1"/>
  <c r="AJ349" i="12"/>
  <c r="Y349" i="12"/>
  <c r="AK349" i="12" s="1"/>
  <c r="AJ132" i="12"/>
  <c r="Y132" i="12"/>
  <c r="AK132" i="12" s="1"/>
  <c r="AJ328" i="12"/>
  <c r="Y328" i="12"/>
  <c r="AK328" i="12" s="1"/>
  <c r="AJ225" i="12"/>
  <c r="Y225" i="12"/>
  <c r="AK225" i="12" s="1"/>
  <c r="AJ240" i="12"/>
  <c r="Y240" i="12"/>
  <c r="AK240" i="12" s="1"/>
  <c r="Y203" i="12"/>
  <c r="AK203" i="12" s="1"/>
  <c r="AJ203" i="12"/>
  <c r="AJ130" i="12"/>
  <c r="Y130" i="12"/>
  <c r="AK130" i="12" s="1"/>
  <c r="AJ107" i="12"/>
  <c r="Y107" i="12"/>
  <c r="AK107" i="12" s="1"/>
  <c r="AJ315" i="12"/>
  <c r="Y315" i="12"/>
  <c r="AK315" i="12" s="1"/>
  <c r="Y319" i="12"/>
  <c r="AK319" i="12" s="1"/>
  <c r="AJ319" i="12"/>
  <c r="Y188" i="12"/>
  <c r="AK188" i="12" s="1"/>
  <c r="AJ188" i="12"/>
  <c r="AJ131" i="12"/>
  <c r="Y131" i="12"/>
  <c r="AK131" i="12" s="1"/>
  <c r="Y262" i="12"/>
  <c r="AK262" i="12" s="1"/>
  <c r="AJ262" i="12"/>
  <c r="Y409" i="12"/>
  <c r="AK409" i="12" s="1"/>
  <c r="AJ409" i="12"/>
  <c r="AJ258" i="12"/>
  <c r="Y258" i="12"/>
  <c r="AK258" i="12" s="1"/>
  <c r="Y161" i="12"/>
  <c r="AK161" i="12" s="1"/>
  <c r="AJ161" i="12"/>
  <c r="AJ204" i="12"/>
  <c r="Y204" i="12"/>
  <c r="AK204" i="12" s="1"/>
  <c r="AJ133" i="12"/>
  <c r="Y133" i="12"/>
  <c r="AK133" i="12" s="1"/>
  <c r="AJ159" i="12"/>
  <c r="Y159" i="12"/>
  <c r="AK159" i="12" s="1"/>
  <c r="Y383" i="12"/>
  <c r="AK383" i="12" s="1"/>
  <c r="AJ383" i="12"/>
  <c r="Y347" i="12"/>
  <c r="AK347" i="12" s="1"/>
  <c r="AJ347" i="12"/>
  <c r="Y52" i="12"/>
  <c r="AK52" i="12" s="1"/>
  <c r="AJ52" i="12"/>
  <c r="Y324" i="12"/>
  <c r="AK324" i="12" s="1"/>
  <c r="AJ324" i="12"/>
  <c r="Y141" i="12"/>
  <c r="AK141" i="12" s="1"/>
  <c r="AJ141" i="12"/>
  <c r="AJ241" i="12"/>
  <c r="Y241" i="12"/>
  <c r="AK241" i="12" s="1"/>
  <c r="AJ223" i="12"/>
  <c r="Y223" i="12"/>
  <c r="AK223" i="12" s="1"/>
  <c r="AJ117" i="12"/>
  <c r="Y117" i="12"/>
  <c r="AK117" i="12" s="1"/>
  <c r="Y124" i="12"/>
  <c r="AK124" i="12" s="1"/>
  <c r="AJ124" i="12"/>
  <c r="Y205" i="12"/>
  <c r="AK205" i="12" s="1"/>
  <c r="AJ205" i="12"/>
  <c r="AJ348" i="12"/>
  <c r="Y348" i="12"/>
  <c r="AK348" i="12" s="1"/>
  <c r="AJ259" i="12"/>
  <c r="Y259" i="12"/>
  <c r="AK259" i="12" s="1"/>
  <c r="AJ53" i="12"/>
  <c r="Y53" i="12"/>
  <c r="AK53" i="12" s="1"/>
  <c r="AJ41" i="12"/>
  <c r="Y41" i="12"/>
  <c r="AK41" i="12" s="1"/>
  <c r="AJ197" i="12"/>
  <c r="Y197" i="12"/>
  <c r="AK197" i="12" s="1"/>
  <c r="Y217" i="12"/>
  <c r="AK217" i="12" s="1"/>
  <c r="AJ217" i="12"/>
  <c r="AJ417" i="12"/>
  <c r="Y417" i="12"/>
  <c r="AK417" i="12" s="1"/>
  <c r="Y32" i="12"/>
  <c r="AK32" i="12" s="1"/>
  <c r="AJ32" i="12"/>
  <c r="AJ187" i="12"/>
  <c r="Y187" i="12"/>
  <c r="AK187" i="12" s="1"/>
  <c r="AJ156" i="12"/>
  <c r="Y156" i="12"/>
  <c r="AK156" i="12" s="1"/>
  <c r="AJ164" i="12"/>
  <c r="Y164" i="12"/>
  <c r="AK164" i="12" s="1"/>
  <c r="AJ386" i="12"/>
  <c r="Y386" i="12"/>
  <c r="AK386" i="12" s="1"/>
  <c r="AJ48" i="12"/>
  <c r="Y48" i="12"/>
  <c r="AK48" i="12" s="1"/>
  <c r="Y246" i="12"/>
  <c r="AK246" i="12" s="1"/>
  <c r="AJ246" i="12"/>
  <c r="Y271" i="12"/>
  <c r="AK271" i="12" s="1"/>
  <c r="AJ271" i="12"/>
  <c r="Y64" i="12"/>
  <c r="AK64" i="12" s="1"/>
  <c r="AJ64" i="12"/>
  <c r="AJ26" i="12"/>
  <c r="Y26" i="12"/>
  <c r="AK26" i="12" s="1"/>
  <c r="AJ278" i="12"/>
  <c r="Y278" i="12"/>
  <c r="AK278" i="12" s="1"/>
  <c r="AJ171" i="12"/>
  <c r="Y171" i="12"/>
  <c r="AK171" i="12" s="1"/>
  <c r="AJ71" i="12"/>
  <c r="Y71" i="12"/>
  <c r="AK71" i="12" s="1"/>
  <c r="AJ82" i="12"/>
  <c r="Y82" i="12"/>
  <c r="AK82" i="12" s="1"/>
  <c r="AJ378" i="12"/>
  <c r="Y378" i="12"/>
  <c r="AK378" i="12" s="1"/>
  <c r="AJ382" i="12"/>
  <c r="Y382" i="12"/>
  <c r="AK382" i="12" s="1"/>
  <c r="AJ356" i="12"/>
  <c r="Y356" i="12"/>
  <c r="AK356" i="12" s="1"/>
  <c r="AJ326" i="12"/>
  <c r="Y326" i="12"/>
  <c r="AK326" i="12" s="1"/>
  <c r="Y166" i="12"/>
  <c r="AK166" i="12" s="1"/>
  <c r="AJ166" i="12"/>
  <c r="Y251" i="12"/>
  <c r="AK251" i="12" s="1"/>
  <c r="AJ251" i="12"/>
  <c r="Y137" i="12"/>
  <c r="AK137" i="12" s="1"/>
  <c r="AJ137" i="12"/>
  <c r="AJ139" i="12"/>
  <c r="Y139" i="12"/>
  <c r="AK139" i="12" s="1"/>
  <c r="Y129" i="12"/>
  <c r="AK129" i="12" s="1"/>
  <c r="AJ129" i="12"/>
  <c r="Y184" i="12"/>
  <c r="AK184" i="12" s="1"/>
  <c r="AJ184" i="12"/>
  <c r="AJ47" i="12"/>
  <c r="Y47" i="12"/>
  <c r="AK47" i="12" s="1"/>
  <c r="AJ148" i="12"/>
  <c r="Y148" i="12"/>
  <c r="AK148" i="12" s="1"/>
  <c r="AJ95" i="12"/>
  <c r="Y95" i="12"/>
  <c r="AK95" i="12" s="1"/>
  <c r="Y248" i="12"/>
  <c r="AK248" i="12" s="1"/>
  <c r="AJ248" i="12"/>
  <c r="AJ231" i="12"/>
  <c r="Y231" i="12"/>
  <c r="AK231" i="12" s="1"/>
  <c r="AJ302" i="12"/>
  <c r="Y302" i="12"/>
  <c r="AK302" i="12" s="1"/>
  <c r="Y153" i="12"/>
  <c r="AK153" i="12" s="1"/>
  <c r="AJ153" i="12"/>
  <c r="AJ281" i="12"/>
  <c r="Y281" i="12"/>
  <c r="AK281" i="12" s="1"/>
  <c r="AJ400" i="12"/>
  <c r="Y400" i="12"/>
  <c r="AK400" i="12" s="1"/>
  <c r="AJ80" i="12"/>
  <c r="Y80" i="12"/>
  <c r="AK80" i="12" s="1"/>
  <c r="AJ58" i="12"/>
  <c r="Y58" i="12"/>
  <c r="AK58" i="12" s="1"/>
  <c r="Y270" i="12"/>
  <c r="AK270" i="12" s="1"/>
  <c r="AJ270" i="12"/>
  <c r="Y261" i="12"/>
  <c r="AK261" i="12" s="1"/>
  <c r="AJ261" i="12"/>
  <c r="Y371" i="12"/>
  <c r="AK371" i="12" s="1"/>
  <c r="AJ371" i="12"/>
  <c r="Y152" i="12"/>
  <c r="AK152" i="12" s="1"/>
  <c r="AJ152" i="12"/>
  <c r="AJ327" i="12"/>
  <c r="Y327" i="12"/>
  <c r="AK327" i="12" s="1"/>
  <c r="AJ345" i="12"/>
  <c r="Y345" i="12"/>
  <c r="AK345" i="12" s="1"/>
  <c r="AJ28" i="12"/>
  <c r="Y28" i="12"/>
  <c r="AK28" i="12" s="1"/>
  <c r="AJ178" i="12"/>
  <c r="Y178" i="12"/>
  <c r="AK178" i="12" s="1"/>
  <c r="Y350" i="12"/>
  <c r="AK350" i="12" s="1"/>
  <c r="AJ350" i="12"/>
  <c r="Y90" i="12"/>
  <c r="AK90" i="12" s="1"/>
  <c r="AJ90" i="12"/>
  <c r="AJ235" i="12"/>
  <c r="Y235" i="12"/>
  <c r="AK235" i="12" s="1"/>
  <c r="AJ115" i="12"/>
  <c r="Y115" i="12"/>
  <c r="AK115" i="12" s="1"/>
  <c r="AJ416" i="12"/>
  <c r="Y416" i="12"/>
  <c r="AK416" i="12" s="1"/>
  <c r="Y293" i="12"/>
  <c r="AK293" i="12" s="1"/>
  <c r="AJ293" i="12"/>
  <c r="Y396" i="12"/>
  <c r="AK396" i="12" s="1"/>
  <c r="AJ396" i="12"/>
  <c r="AJ310" i="12"/>
  <c r="Y310" i="12"/>
  <c r="AK310" i="12" s="1"/>
  <c r="Y220" i="12"/>
  <c r="AK220" i="12" s="1"/>
  <c r="AJ220" i="12"/>
  <c r="AJ195" i="12"/>
  <c r="Y195" i="12"/>
  <c r="AK195" i="12" s="1"/>
  <c r="AJ213" i="12"/>
  <c r="Y213" i="12"/>
  <c r="AK213" i="12" s="1"/>
  <c r="AJ128" i="12"/>
  <c r="Y128" i="12"/>
  <c r="AK128" i="12" s="1"/>
  <c r="Y340" i="12"/>
  <c r="AK340" i="12" s="1"/>
  <c r="AJ340" i="12"/>
  <c r="Y162" i="12"/>
  <c r="AK162" i="12" s="1"/>
  <c r="AJ162" i="12"/>
  <c r="AJ419" i="12"/>
  <c r="Y419" i="12"/>
  <c r="AK419" i="12" s="1"/>
  <c r="AJ144" i="12"/>
  <c r="Y144" i="12"/>
  <c r="AK144" i="12" s="1"/>
  <c r="AJ96" i="12"/>
  <c r="Y96" i="12"/>
  <c r="AK96" i="12" s="1"/>
  <c r="AJ264" i="12"/>
  <c r="Y264" i="12"/>
  <c r="AK264" i="12" s="1"/>
  <c r="Y196" i="12"/>
  <c r="AK196" i="12" s="1"/>
  <c r="AJ196" i="12"/>
  <c r="AJ30" i="12"/>
  <c r="Y30" i="12"/>
  <c r="AK30" i="12" s="1"/>
  <c r="Y219" i="12"/>
  <c r="AK219" i="12" s="1"/>
  <c r="AJ219" i="12"/>
  <c r="AJ303" i="12"/>
  <c r="Y303" i="12"/>
  <c r="AK303" i="12" s="1"/>
  <c r="Y211" i="12"/>
  <c r="AK211" i="12" s="1"/>
  <c r="AJ211" i="12"/>
  <c r="Y55" i="12"/>
  <c r="AK55" i="12" s="1"/>
  <c r="AJ55" i="12"/>
  <c r="AJ23" i="12"/>
  <c r="Y23" i="12"/>
  <c r="AK23" i="12" s="1"/>
  <c r="AJ22" i="12"/>
  <c r="Y22" i="12"/>
  <c r="AK22" i="12" s="1"/>
  <c r="AJ389" i="12"/>
  <c r="Y389" i="12"/>
  <c r="AK389" i="12" s="1"/>
  <c r="AJ245" i="12"/>
  <c r="Y245" i="12"/>
  <c r="AK245" i="12" s="1"/>
  <c r="Y321" i="12"/>
  <c r="AK321" i="12" s="1"/>
  <c r="AJ321" i="12"/>
  <c r="Y193" i="12"/>
  <c r="AK193" i="12" s="1"/>
  <c r="AJ193" i="12"/>
  <c r="Y84" i="12"/>
  <c r="AK84" i="12" s="1"/>
  <c r="AJ84" i="12"/>
  <c r="Y60" i="12"/>
  <c r="AK60" i="12" s="1"/>
  <c r="AJ60" i="12"/>
  <c r="AJ353" i="12"/>
  <c r="Y353" i="12"/>
  <c r="AK353" i="12" s="1"/>
  <c r="Y174" i="12"/>
  <c r="AK174" i="12" s="1"/>
  <c r="AJ174" i="12"/>
  <c r="Y183" i="12"/>
  <c r="AK183" i="12" s="1"/>
  <c r="AJ183" i="12"/>
  <c r="AJ113" i="12"/>
  <c r="Y113" i="12"/>
  <c r="AK113" i="12" s="1"/>
  <c r="Y67" i="12"/>
  <c r="AK67" i="12" s="1"/>
  <c r="AJ67" i="12"/>
  <c r="AJ68" i="12"/>
  <c r="Y68" i="12"/>
  <c r="AK68" i="12" s="1"/>
  <c r="Y163" i="12"/>
  <c r="AK163" i="12" s="1"/>
  <c r="AJ163" i="12"/>
  <c r="AJ368" i="12"/>
  <c r="Y368" i="12"/>
  <c r="AK368" i="12" s="1"/>
  <c r="AJ138" i="12"/>
  <c r="Y138" i="12"/>
  <c r="AK138" i="12" s="1"/>
  <c r="AJ354" i="12"/>
  <c r="Y354" i="12"/>
  <c r="AK354" i="12" s="1"/>
  <c r="AJ234" i="12"/>
  <c r="Y234" i="12"/>
  <c r="AK234" i="12" s="1"/>
  <c r="Y406" i="12"/>
  <c r="AK406" i="12" s="1"/>
  <c r="AJ406" i="12"/>
  <c r="AJ275" i="12"/>
  <c r="Y275" i="12"/>
  <c r="AK275" i="12" s="1"/>
  <c r="AJ399" i="12"/>
  <c r="Y399" i="12"/>
  <c r="AK399" i="12" s="1"/>
  <c r="AJ407" i="12"/>
  <c r="Y407" i="12"/>
  <c r="AK407" i="12" s="1"/>
  <c r="Y37" i="12"/>
  <c r="AK37" i="12" s="1"/>
  <c r="AJ37" i="12"/>
  <c r="AJ114" i="12"/>
  <c r="Y114" i="12"/>
  <c r="AK114" i="12" s="1"/>
  <c r="Y274" i="12"/>
  <c r="AK274" i="12" s="1"/>
  <c r="AJ274" i="12"/>
  <c r="AJ36" i="12"/>
  <c r="Y36" i="12"/>
  <c r="AK36" i="12" s="1"/>
  <c r="AJ317" i="12"/>
  <c r="Y317" i="12"/>
  <c r="AK317" i="12" s="1"/>
  <c r="AJ359" i="12"/>
  <c r="Y359" i="12"/>
  <c r="AK359" i="12" s="1"/>
  <c r="AJ179" i="12"/>
  <c r="Y179" i="12"/>
  <c r="AK179" i="12" s="1"/>
  <c r="AJ381" i="12"/>
  <c r="Y381" i="12"/>
  <c r="AK381" i="12" s="1"/>
  <c r="Y201" i="12"/>
  <c r="AK201" i="12" s="1"/>
  <c r="AJ201" i="12"/>
  <c r="Y320" i="12"/>
  <c r="AK320" i="12" s="1"/>
  <c r="AJ320" i="12"/>
  <c r="AJ413" i="12"/>
  <c r="Y413" i="12"/>
  <c r="AK413" i="12" s="1"/>
  <c r="Y273" i="12"/>
  <c r="AK273" i="12" s="1"/>
  <c r="AJ273" i="12"/>
  <c r="Y269" i="12"/>
  <c r="AK269" i="12" s="1"/>
  <c r="AJ269" i="12"/>
  <c r="Y363" i="12"/>
  <c r="AK363" i="12" s="1"/>
  <c r="AJ363" i="12"/>
  <c r="Y282" i="12"/>
  <c r="AK282" i="12" s="1"/>
  <c r="AJ282" i="12"/>
  <c r="Y395" i="12"/>
  <c r="AK395" i="12" s="1"/>
  <c r="AJ395" i="12"/>
  <c r="Y134" i="12"/>
  <c r="AK134" i="12" s="1"/>
  <c r="AJ134" i="12"/>
  <c r="AJ232" i="12"/>
  <c r="Y232" i="12"/>
  <c r="AK232" i="12" s="1"/>
  <c r="Y344" i="12"/>
  <c r="AK344" i="12" s="1"/>
  <c r="AJ344" i="12"/>
  <c r="AJ145" i="12"/>
  <c r="Y145" i="12"/>
  <c r="AK145" i="12" s="1"/>
  <c r="Y287" i="12"/>
  <c r="AK287" i="12" s="1"/>
  <c r="AJ287" i="12"/>
  <c r="Y285" i="12"/>
  <c r="AK285" i="12" s="1"/>
  <c r="AJ285" i="12"/>
  <c r="AJ73" i="12"/>
  <c r="Y73" i="12"/>
  <c r="AK73" i="12" s="1"/>
  <c r="AJ66" i="12"/>
  <c r="Y66" i="12"/>
  <c r="AK66" i="12" s="1"/>
  <c r="AJ391" i="12"/>
  <c r="Y391" i="12"/>
  <c r="AK391" i="12" s="1"/>
  <c r="AJ338" i="12"/>
  <c r="Y338" i="12"/>
  <c r="AK338" i="12" s="1"/>
  <c r="AJ276" i="12"/>
  <c r="Y276" i="12"/>
  <c r="AK276" i="12" s="1"/>
  <c r="Y191" i="12"/>
  <c r="AK191" i="12" s="1"/>
  <c r="AJ191" i="12"/>
  <c r="AJ301" i="12"/>
  <c r="Y301" i="12"/>
  <c r="AK301" i="12" s="1"/>
  <c r="AJ111" i="12"/>
  <c r="Y111" i="12"/>
  <c r="AK111" i="12" s="1"/>
  <c r="Y334" i="12"/>
  <c r="AK334" i="12" s="1"/>
  <c r="AJ334" i="12"/>
  <c r="Y410" i="12"/>
  <c r="AK410" i="12" s="1"/>
  <c r="AJ410" i="12"/>
  <c r="AJ135" i="12"/>
  <c r="Y135" i="12"/>
  <c r="AK135" i="12" s="1"/>
  <c r="Y366" i="12"/>
  <c r="AK366" i="12" s="1"/>
  <c r="AJ366" i="12"/>
  <c r="AJ329" i="12"/>
  <c r="Y329" i="12"/>
  <c r="AK329" i="12" s="1"/>
  <c r="AJ401" i="12"/>
  <c r="Y401" i="12"/>
  <c r="AK401" i="12" s="1"/>
  <c r="AJ237" i="12"/>
  <c r="Y237" i="12"/>
  <c r="AK237" i="12" s="1"/>
  <c r="AJ362" i="12"/>
  <c r="Y362" i="12"/>
  <c r="AK362" i="12" s="1"/>
  <c r="AJ170" i="12"/>
  <c r="Y170" i="12"/>
  <c r="AK170" i="12" s="1"/>
  <c r="AJ75" i="12"/>
  <c r="Y75" i="12"/>
  <c r="AK75" i="12" s="1"/>
  <c r="Y86" i="12"/>
  <c r="AK86" i="12" s="1"/>
  <c r="AJ86" i="12"/>
  <c r="AJ46" i="12"/>
  <c r="Y46" i="12"/>
  <c r="AK46" i="12" s="1"/>
  <c r="AJ200" i="12"/>
  <c r="Y200" i="12"/>
  <c r="AK200" i="12" s="1"/>
  <c r="AJ311" i="12"/>
  <c r="Y311" i="12"/>
  <c r="AK311" i="12" s="1"/>
  <c r="AJ392" i="12"/>
  <c r="Y392" i="12"/>
  <c r="AK392" i="12" s="1"/>
  <c r="AJ208" i="12"/>
  <c r="Y208" i="12"/>
  <c r="AK208" i="12" s="1"/>
  <c r="AJ63" i="12"/>
  <c r="Y63" i="12"/>
  <c r="AK63" i="12" s="1"/>
  <c r="AJ316" i="12"/>
  <c r="Y316" i="12"/>
  <c r="AK316" i="12" s="1"/>
  <c r="AJ118" i="12"/>
  <c r="Y118" i="12"/>
  <c r="AK118" i="12" s="1"/>
  <c r="Y415" i="12"/>
  <c r="AK415" i="12" s="1"/>
  <c r="AJ415" i="12"/>
  <c r="Y238" i="12"/>
  <c r="AK238" i="12" s="1"/>
  <c r="AJ238" i="12"/>
  <c r="Y104" i="12"/>
  <c r="AK104" i="12" s="1"/>
  <c r="AJ104" i="12"/>
  <c r="AJ167" i="12"/>
  <c r="Y167" i="12"/>
  <c r="AK167" i="12" s="1"/>
  <c r="Y83" i="12"/>
  <c r="AK83" i="12" s="1"/>
  <c r="AJ83" i="12"/>
  <c r="AJ146" i="12"/>
  <c r="Y146" i="12"/>
  <c r="AK146" i="12" s="1"/>
  <c r="AJ380" i="12"/>
  <c r="Y380" i="12"/>
  <c r="AK380" i="12" s="1"/>
  <c r="AJ88" i="12"/>
  <c r="Y88" i="12"/>
  <c r="AK88" i="12" s="1"/>
  <c r="Y370" i="12"/>
  <c r="AK370" i="12" s="1"/>
  <c r="AJ370" i="12"/>
  <c r="AJ361" i="12"/>
  <c r="Y361" i="12"/>
  <c r="AK361" i="12" s="1"/>
  <c r="AJ376" i="12"/>
  <c r="Y376" i="12"/>
  <c r="AK376" i="12" s="1"/>
  <c r="Y305" i="12"/>
  <c r="AK305" i="12" s="1"/>
  <c r="AJ305" i="12"/>
  <c r="AJ157" i="12"/>
  <c r="Y157" i="12"/>
  <c r="AK157" i="12" s="1"/>
  <c r="Y228" i="12"/>
  <c r="AK228" i="12" s="1"/>
  <c r="AJ228" i="12"/>
  <c r="AJ343" i="12"/>
  <c r="Y343" i="12"/>
  <c r="AK343" i="12" s="1"/>
  <c r="Y408" i="12"/>
  <c r="AK408" i="12" s="1"/>
  <c r="AJ408" i="12"/>
  <c r="AJ119" i="12"/>
  <c r="Y119" i="12"/>
  <c r="AK119" i="12" s="1"/>
  <c r="AJ39" i="12"/>
  <c r="Y39" i="12"/>
  <c r="AK39" i="12" s="1"/>
  <c r="AJ323" i="12"/>
  <c r="Y323" i="12"/>
  <c r="AK323" i="12" s="1"/>
  <c r="Y394" i="12"/>
  <c r="AK394" i="12" s="1"/>
  <c r="AJ394" i="12"/>
  <c r="AJ136" i="12"/>
  <c r="Y136" i="12"/>
  <c r="AK136" i="12" s="1"/>
  <c r="AJ42" i="12"/>
  <c r="Y42" i="12"/>
  <c r="AK42" i="12" s="1"/>
  <c r="AJ116" i="12"/>
  <c r="Y116" i="12"/>
  <c r="AK116" i="12" s="1"/>
  <c r="AJ333" i="12"/>
  <c r="Y333" i="12"/>
  <c r="AK333" i="12" s="1"/>
  <c r="AJ202" i="12"/>
  <c r="Y202" i="12"/>
  <c r="AK202" i="12" s="1"/>
  <c r="AJ94" i="12"/>
  <c r="Y94" i="12"/>
  <c r="AK94" i="12" s="1"/>
  <c r="AJ25" i="12"/>
  <c r="Y25" i="12"/>
  <c r="AK25" i="12" s="1"/>
  <c r="AJ236" i="12"/>
  <c r="Y236" i="12"/>
  <c r="AK236" i="12" s="1"/>
  <c r="AJ286" i="12"/>
  <c r="Y286" i="12"/>
  <c r="AK286" i="12" s="1"/>
  <c r="Y230" i="12"/>
  <c r="AK230" i="12" s="1"/>
  <c r="AJ230" i="12"/>
  <c r="Y266" i="12"/>
  <c r="AK266" i="12" s="1"/>
  <c r="AJ266" i="12"/>
  <c r="Y97" i="12"/>
  <c r="AK97" i="12" s="1"/>
  <c r="AJ97" i="12"/>
  <c r="Y56" i="12"/>
  <c r="AK56" i="12" s="1"/>
  <c r="AJ56" i="12"/>
  <c r="AJ99" i="12"/>
  <c r="Y99" i="12"/>
  <c r="AK99" i="12" s="1"/>
  <c r="AJ250" i="12"/>
  <c r="Y250" i="12"/>
  <c r="AK250" i="12" s="1"/>
  <c r="AJ298" i="12"/>
  <c r="Y298" i="12"/>
  <c r="AK298" i="12" s="1"/>
  <c r="Y335" i="12"/>
  <c r="AK335" i="12" s="1"/>
  <c r="AJ335" i="12"/>
  <c r="AJ77" i="12"/>
  <c r="Y77" i="12"/>
  <c r="AK77" i="12" s="1"/>
  <c r="Y295" i="12"/>
  <c r="AK295" i="12" s="1"/>
  <c r="AJ295" i="12"/>
  <c r="Y142" i="12"/>
  <c r="AK142" i="12" s="1"/>
  <c r="AJ142" i="12"/>
  <c r="AJ177" i="12"/>
  <c r="Y177" i="12"/>
  <c r="AK177" i="12" s="1"/>
  <c r="AJ227" i="12"/>
  <c r="Y227" i="12"/>
  <c r="AK227" i="12" s="1"/>
  <c r="AJ377" i="12"/>
  <c r="Y377" i="12"/>
  <c r="AK377" i="12" s="1"/>
  <c r="AJ168" i="12"/>
  <c r="Y168" i="12"/>
  <c r="AK168" i="12" s="1"/>
  <c r="Y50" i="12"/>
  <c r="AK50" i="12" s="1"/>
  <c r="AJ50" i="12"/>
  <c r="Y173" i="12"/>
  <c r="AK173" i="12" s="1"/>
  <c r="AJ173" i="12"/>
  <c r="Y404" i="12"/>
  <c r="AK404" i="12" s="1"/>
  <c r="AJ404" i="12"/>
  <c r="AJ260" i="12"/>
  <c r="Y260" i="12"/>
  <c r="AK260" i="12" s="1"/>
  <c r="Y199" i="12"/>
  <c r="AK199" i="12" s="1"/>
  <c r="AJ199" i="12"/>
  <c r="AJ105" i="12"/>
  <c r="Y105" i="12"/>
  <c r="AK105" i="12" s="1"/>
  <c r="Y29" i="12"/>
  <c r="AK29" i="12" s="1"/>
  <c r="AJ29" i="12"/>
  <c r="AJ360" i="12"/>
  <c r="Y360" i="12"/>
  <c r="AK360" i="12" s="1"/>
  <c r="AJ169" i="12"/>
  <c r="Y169" i="12"/>
  <c r="AK169" i="12" s="1"/>
  <c r="AJ272" i="12"/>
  <c r="Y272" i="12"/>
  <c r="AK272" i="12" s="1"/>
  <c r="AJ294" i="12"/>
  <c r="Y294" i="12"/>
  <c r="AK294" i="12" s="1"/>
  <c r="Y31" i="12"/>
  <c r="AK31" i="12" s="1"/>
  <c r="AJ31" i="12"/>
  <c r="Y21" i="12"/>
  <c r="AK21" i="12" s="1"/>
  <c r="AJ21" i="12"/>
  <c r="Y224" i="12"/>
  <c r="AK224" i="12" s="1"/>
  <c r="AJ224" i="12"/>
  <c r="Y357" i="12"/>
  <c r="AK357" i="12" s="1"/>
  <c r="AJ357" i="12"/>
  <c r="AJ393" i="12"/>
  <c r="Y393" i="12"/>
  <c r="AK393" i="12" s="1"/>
  <c r="AJ341" i="12"/>
  <c r="Y341" i="12"/>
  <c r="AK341" i="12" s="1"/>
  <c r="AJ384" i="12"/>
  <c r="Y384" i="12"/>
  <c r="AK384" i="12" s="1"/>
  <c r="AJ49" i="12"/>
  <c r="Y49" i="12"/>
  <c r="AK49" i="12" s="1"/>
  <c r="Y387" i="12"/>
  <c r="AK387" i="12" s="1"/>
  <c r="AJ387" i="12"/>
  <c r="AJ79" i="12"/>
  <c r="Y79" i="12"/>
  <c r="AK79" i="12" s="1"/>
  <c r="AJ330" i="12"/>
  <c r="Y330" i="12"/>
  <c r="AK330" i="12" s="1"/>
  <c r="AJ27" i="12"/>
  <c r="Y27" i="12"/>
  <c r="AK27" i="12" s="1"/>
  <c r="Y59" i="12"/>
  <c r="AK59" i="12" s="1"/>
  <c r="AJ59" i="12"/>
  <c r="AJ300" i="12"/>
  <c r="Y300" i="12"/>
  <c r="AK300" i="12" s="1"/>
  <c r="AJ143" i="12"/>
  <c r="Y143" i="12"/>
  <c r="AK143" i="12" s="1"/>
  <c r="Y93" i="12"/>
  <c r="AK93" i="12" s="1"/>
  <c r="AJ93" i="12"/>
  <c r="AJ216" i="12"/>
  <c r="Y216" i="12"/>
  <c r="AK216" i="12" s="1"/>
  <c r="Y54" i="12"/>
  <c r="AK54" i="12" s="1"/>
  <c r="AJ54" i="12"/>
  <c r="AJ398" i="12"/>
  <c r="Y398" i="12"/>
  <c r="AK398" i="12" s="1"/>
  <c r="AJ121" i="12"/>
  <c r="Y121" i="12"/>
  <c r="AK121" i="12" s="1"/>
  <c r="AJ155" i="12"/>
  <c r="Y155" i="12"/>
  <c r="AK155" i="12" s="1"/>
  <c r="Y92" i="12"/>
  <c r="AK92" i="12" s="1"/>
  <c r="AJ92" i="12"/>
  <c r="AJ313" i="12"/>
  <c r="Y313" i="12"/>
  <c r="AK313" i="12" s="1"/>
  <c r="AJ268" i="12"/>
  <c r="Y268" i="12"/>
  <c r="AK268" i="12" s="1"/>
  <c r="AJ288" i="12"/>
  <c r="Y288" i="12"/>
  <c r="AK288" i="12" s="1"/>
  <c r="Y186" i="12"/>
  <c r="AK186" i="12" s="1"/>
  <c r="AJ186" i="12"/>
  <c r="AJ210" i="12"/>
  <c r="Y210" i="12"/>
  <c r="AK210" i="12" s="1"/>
  <c r="AJ390" i="12"/>
  <c r="Y390" i="12"/>
  <c r="AK390" i="12" s="1"/>
  <c r="Y332" i="12"/>
  <c r="AK332" i="12" s="1"/>
  <c r="AJ332" i="12"/>
  <c r="AJ402" i="12"/>
  <c r="Y402" i="12"/>
  <c r="AK402" i="12" s="1"/>
  <c r="Y411" i="12"/>
  <c r="AK411" i="12" s="1"/>
  <c r="AJ411" i="12"/>
  <c r="AJ279" i="12"/>
  <c r="Y279" i="12"/>
  <c r="AK279" i="12" s="1"/>
  <c r="Y218" i="12"/>
  <c r="AK218" i="12" s="1"/>
  <c r="AJ218" i="12"/>
  <c r="AJ247" i="12"/>
  <c r="Y247" i="12"/>
  <c r="AK247" i="12" s="1"/>
  <c r="AJ192" i="12"/>
  <c r="Y192" i="12"/>
  <c r="AK192" i="12" s="1"/>
  <c r="AJ44" i="12"/>
  <c r="Y44" i="12"/>
  <c r="AK44" i="12" s="1"/>
  <c r="Y280" i="12"/>
  <c r="AK280" i="12" s="1"/>
  <c r="AJ280" i="12"/>
  <c r="Y207" i="12"/>
  <c r="AK207" i="12" s="1"/>
  <c r="AJ207" i="12"/>
  <c r="Y290" i="12"/>
  <c r="AK290" i="12" s="1"/>
  <c r="AJ290" i="12"/>
  <c r="AJ325" i="12"/>
  <c r="Y325" i="12"/>
  <c r="AK325" i="12" s="1"/>
  <c r="AJ120" i="12"/>
  <c r="Y120" i="12"/>
  <c r="AK120" i="12" s="1"/>
  <c r="AJ194" i="12"/>
  <c r="Y194" i="12"/>
  <c r="AK194" i="12" s="1"/>
  <c r="AJ51" i="12"/>
  <c r="Y51" i="12"/>
  <c r="AK51" i="12" s="1"/>
  <c r="AJ172" i="12"/>
  <c r="Y172" i="12"/>
  <c r="AK172" i="12" s="1"/>
  <c r="AJ297" i="12"/>
  <c r="Y297" i="12"/>
  <c r="AK297" i="12" s="1"/>
  <c r="AJ307" i="12"/>
  <c r="Y307" i="12"/>
  <c r="AK307" i="12" s="1"/>
  <c r="AJ303" i="1"/>
  <c r="G303" i="1" s="1"/>
  <c r="AK303" i="1"/>
  <c r="AN303" i="1" s="1"/>
  <c r="AJ283" i="1"/>
  <c r="G283" i="1" s="1"/>
  <c r="AK283" i="1"/>
  <c r="AN283" i="1" s="1"/>
  <c r="AJ260" i="1"/>
  <c r="G260" i="1" s="1"/>
  <c r="AK260" i="1"/>
  <c r="AN260" i="1" s="1"/>
  <c r="AK112" i="1"/>
  <c r="AN112" i="1" s="1"/>
  <c r="AJ112" i="1"/>
  <c r="G112" i="1" s="1"/>
  <c r="AK349" i="1"/>
  <c r="AN349" i="1" s="1"/>
  <c r="AJ349" i="1"/>
  <c r="G349" i="1" s="1"/>
  <c r="AJ143" i="1"/>
  <c r="G143" i="1" s="1"/>
  <c r="AK143" i="1"/>
  <c r="AN143" i="1" s="1"/>
  <c r="AJ93" i="1"/>
  <c r="G93" i="1" s="1"/>
  <c r="AK93" i="1"/>
  <c r="AN93" i="1" s="1"/>
  <c r="AK46" i="1"/>
  <c r="AN46" i="1" s="1"/>
  <c r="AJ46" i="1"/>
  <c r="G46" i="1" s="1"/>
  <c r="AK514" i="1"/>
  <c r="AN514" i="1" s="1"/>
  <c r="AJ514" i="1"/>
  <c r="G514" i="1" s="1"/>
  <c r="AJ313" i="1"/>
  <c r="G313" i="1" s="1"/>
  <c r="AK313" i="1"/>
  <c r="AN313" i="1" s="1"/>
  <c r="AJ185" i="1"/>
  <c r="G185" i="1" s="1"/>
  <c r="AK185" i="1"/>
  <c r="AN185" i="1" s="1"/>
  <c r="AJ184" i="1"/>
  <c r="G184" i="1" s="1"/>
  <c r="AK184" i="1"/>
  <c r="AN184" i="1" s="1"/>
  <c r="AK246" i="1"/>
  <c r="AN246" i="1" s="1"/>
  <c r="AJ246" i="1"/>
  <c r="G246" i="1" s="1"/>
  <c r="AJ57" i="1"/>
  <c r="G57" i="1" s="1"/>
  <c r="AK57" i="1"/>
  <c r="AN57" i="1" s="1"/>
  <c r="AJ244" i="1"/>
  <c r="G244" i="1" s="1"/>
  <c r="AK244" i="1"/>
  <c r="AN244" i="1" s="1"/>
  <c r="AK485" i="1"/>
  <c r="AN485" i="1" s="1"/>
  <c r="AJ485" i="1"/>
  <c r="G485" i="1" s="1"/>
  <c r="AJ415" i="1"/>
  <c r="G415" i="1" s="1"/>
  <c r="AK415" i="1"/>
  <c r="AN415" i="1" s="1"/>
  <c r="AK207" i="1"/>
  <c r="AN207" i="1" s="1"/>
  <c r="AJ207" i="1"/>
  <c r="G207" i="1" s="1"/>
  <c r="AK487" i="1"/>
  <c r="AN487" i="1" s="1"/>
  <c r="AJ487" i="1"/>
  <c r="G487" i="1" s="1"/>
  <c r="AJ329" i="1"/>
  <c r="G329" i="1" s="1"/>
  <c r="AK329" i="1"/>
  <c r="AN329" i="1" s="1"/>
  <c r="AJ176" i="1"/>
  <c r="G176" i="1" s="1"/>
  <c r="AK176" i="1"/>
  <c r="AN176" i="1" s="1"/>
  <c r="AJ97" i="1"/>
  <c r="G97" i="1" s="1"/>
  <c r="AK97" i="1"/>
  <c r="AN97" i="1" s="1"/>
  <c r="AK340" i="1"/>
  <c r="AN340" i="1" s="1"/>
  <c r="AJ340" i="1"/>
  <c r="G340" i="1" s="1"/>
  <c r="AK177" i="1"/>
  <c r="AN177" i="1" s="1"/>
  <c r="AJ177" i="1"/>
  <c r="G177" i="1" s="1"/>
  <c r="AK54" i="1"/>
  <c r="AN54" i="1" s="1"/>
  <c r="AJ54" i="1"/>
  <c r="G54" i="1" s="1"/>
  <c r="AK204" i="1"/>
  <c r="AN204" i="1" s="1"/>
  <c r="AJ204" i="1"/>
  <c r="G204" i="1" s="1"/>
  <c r="AJ52" i="1"/>
  <c r="G52" i="1" s="1"/>
  <c r="AK52" i="1"/>
  <c r="AN52" i="1" s="1"/>
  <c r="AK510" i="1"/>
  <c r="AN510" i="1" s="1"/>
  <c r="AJ510" i="1"/>
  <c r="G510" i="1" s="1"/>
  <c r="AK516" i="1"/>
  <c r="AN516" i="1" s="1"/>
  <c r="AJ516" i="1"/>
  <c r="G516" i="1" s="1"/>
  <c r="AJ406" i="1"/>
  <c r="G406" i="1" s="1"/>
  <c r="AK406" i="1"/>
  <c r="AN406" i="1" s="1"/>
  <c r="AK107" i="1"/>
  <c r="AN107" i="1" s="1"/>
  <c r="AJ107" i="1"/>
  <c r="G107" i="1" s="1"/>
  <c r="AK490" i="1"/>
  <c r="AN490" i="1" s="1"/>
  <c r="AJ490" i="1"/>
  <c r="G490" i="1" s="1"/>
  <c r="AK251" i="1"/>
  <c r="AN251" i="1" s="1"/>
  <c r="AJ251" i="1"/>
  <c r="G251" i="1" s="1"/>
  <c r="AK477" i="1"/>
  <c r="AN477" i="1" s="1"/>
  <c r="AJ477" i="1"/>
  <c r="G477" i="1" s="1"/>
  <c r="AK427" i="1"/>
  <c r="AN427" i="1" s="1"/>
  <c r="AJ427" i="1"/>
  <c r="G427" i="1" s="1"/>
  <c r="AK199" i="1"/>
  <c r="AN199" i="1" s="1"/>
  <c r="AJ199" i="1"/>
  <c r="G199" i="1" s="1"/>
  <c r="AK440" i="1"/>
  <c r="AN440" i="1" s="1"/>
  <c r="AJ440" i="1"/>
  <c r="G440" i="1" s="1"/>
  <c r="AK146" i="1"/>
  <c r="AN146" i="1" s="1"/>
  <c r="AJ146" i="1"/>
  <c r="G146" i="1" s="1"/>
  <c r="AJ68" i="1"/>
  <c r="G68" i="1" s="1"/>
  <c r="AK68" i="1"/>
  <c r="AN68" i="1" s="1"/>
  <c r="AJ270" i="1"/>
  <c r="G270" i="1" s="1"/>
  <c r="AK270" i="1"/>
  <c r="AN270" i="1" s="1"/>
  <c r="AK155" i="1"/>
  <c r="AN155" i="1" s="1"/>
  <c r="AJ155" i="1"/>
  <c r="G155" i="1" s="1"/>
  <c r="AK214" i="1"/>
  <c r="AN214" i="1" s="1"/>
  <c r="AJ214" i="1"/>
  <c r="G214" i="1" s="1"/>
  <c r="AK267" i="1"/>
  <c r="AN267" i="1" s="1"/>
  <c r="AJ267" i="1"/>
  <c r="G267" i="1" s="1"/>
  <c r="AK38" i="1"/>
  <c r="AN38" i="1" s="1"/>
  <c r="AJ38" i="1"/>
  <c r="G38" i="1" s="1"/>
  <c r="AK376" i="1"/>
  <c r="AN376" i="1" s="1"/>
  <c r="AJ376" i="1"/>
  <c r="G376" i="1" s="1"/>
  <c r="AJ230" i="1"/>
  <c r="G230" i="1" s="1"/>
  <c r="AK230" i="1"/>
  <c r="AN230" i="1" s="1"/>
  <c r="AJ40" i="1"/>
  <c r="G40" i="1" s="1"/>
  <c r="AK40" i="1"/>
  <c r="AN40" i="1" s="1"/>
  <c r="AK423" i="1"/>
  <c r="AN423" i="1" s="1"/>
  <c r="AJ423" i="1"/>
  <c r="G423" i="1" s="1"/>
  <c r="AJ203" i="1"/>
  <c r="G203" i="1" s="1"/>
  <c r="AK203" i="1"/>
  <c r="AN203" i="1" s="1"/>
  <c r="AJ311" i="1"/>
  <c r="G311" i="1" s="1"/>
  <c r="AK311" i="1"/>
  <c r="AN311" i="1" s="1"/>
  <c r="AJ316" i="1"/>
  <c r="G316" i="1" s="1"/>
  <c r="AK316" i="1"/>
  <c r="AN316" i="1" s="1"/>
  <c r="AK232" i="1"/>
  <c r="AN232" i="1" s="1"/>
  <c r="AJ232" i="1"/>
  <c r="G232" i="1" s="1"/>
  <c r="AK434" i="1"/>
  <c r="AN434" i="1" s="1"/>
  <c r="AJ434" i="1"/>
  <c r="G434" i="1" s="1"/>
  <c r="AK298" i="1"/>
  <c r="AN298" i="1" s="1"/>
  <c r="AJ298" i="1"/>
  <c r="G298" i="1" s="1"/>
  <c r="AJ87" i="1"/>
  <c r="G87" i="1" s="1"/>
  <c r="AK87" i="1"/>
  <c r="AN87" i="1" s="1"/>
  <c r="AJ151" i="1"/>
  <c r="G151" i="1" s="1"/>
  <c r="AK151" i="1"/>
  <c r="AN151" i="1" s="1"/>
  <c r="AK293" i="1"/>
  <c r="AN293" i="1" s="1"/>
  <c r="AJ293" i="1"/>
  <c r="G293" i="1" s="1"/>
  <c r="AK45" i="1"/>
  <c r="AN45" i="1" s="1"/>
  <c r="AJ45" i="1"/>
  <c r="G45" i="1" s="1"/>
  <c r="AK479" i="1"/>
  <c r="AN479" i="1" s="1"/>
  <c r="AJ479" i="1"/>
  <c r="G479" i="1" s="1"/>
  <c r="AK77" i="1"/>
  <c r="AN77" i="1" s="1"/>
  <c r="AJ77" i="1"/>
  <c r="G77" i="1" s="1"/>
  <c r="AK116" i="1"/>
  <c r="AN116" i="1" s="1"/>
  <c r="AJ116" i="1"/>
  <c r="G116" i="1" s="1"/>
  <c r="AK377" i="1"/>
  <c r="AN377" i="1" s="1"/>
  <c r="AJ377" i="1"/>
  <c r="G377" i="1" s="1"/>
  <c r="AK306" i="1"/>
  <c r="AN306" i="1" s="1"/>
  <c r="AJ306" i="1"/>
  <c r="G306" i="1" s="1"/>
  <c r="AK253" i="1"/>
  <c r="AN253" i="1" s="1"/>
  <c r="AJ253" i="1"/>
  <c r="G253" i="1" s="1"/>
  <c r="AJ464" i="1"/>
  <c r="G464" i="1" s="1"/>
  <c r="AK464" i="1"/>
  <c r="AN464" i="1" s="1"/>
  <c r="AK389" i="1"/>
  <c r="AN389" i="1" s="1"/>
  <c r="AJ389" i="1"/>
  <c r="G389" i="1" s="1"/>
  <c r="AK282" i="1"/>
  <c r="AN282" i="1" s="1"/>
  <c r="AJ282" i="1"/>
  <c r="G282" i="1" s="1"/>
  <c r="AJ89" i="1"/>
  <c r="G89" i="1" s="1"/>
  <c r="AK89" i="1"/>
  <c r="AN89" i="1" s="1"/>
  <c r="AJ478" i="1"/>
  <c r="G478" i="1" s="1"/>
  <c r="AK478" i="1"/>
  <c r="AN478" i="1" s="1"/>
  <c r="AJ304" i="1"/>
  <c r="G304" i="1" s="1"/>
  <c r="AK304" i="1"/>
  <c r="AN304" i="1" s="1"/>
  <c r="AK73" i="1"/>
  <c r="AN73" i="1" s="1"/>
  <c r="AJ73" i="1"/>
  <c r="G73" i="1" s="1"/>
  <c r="AK135" i="1"/>
  <c r="AN135" i="1" s="1"/>
  <c r="AJ135" i="1"/>
  <c r="G135" i="1" s="1"/>
  <c r="AK22" i="1"/>
  <c r="AN22" i="1" s="1"/>
  <c r="AJ22" i="1"/>
  <c r="G22" i="1" s="1"/>
  <c r="AK500" i="1"/>
  <c r="AN500" i="1" s="1"/>
  <c r="AJ500" i="1"/>
  <c r="G500" i="1" s="1"/>
  <c r="AJ345" i="1"/>
  <c r="G345" i="1" s="1"/>
  <c r="AK345" i="1"/>
  <c r="AN345" i="1" s="1"/>
  <c r="AJ428" i="1"/>
  <c r="G428" i="1" s="1"/>
  <c r="AK428" i="1"/>
  <c r="AN428" i="1" s="1"/>
  <c r="AK347" i="1"/>
  <c r="AN347" i="1" s="1"/>
  <c r="AJ347" i="1"/>
  <c r="G347" i="1" s="1"/>
  <c r="AK375" i="1"/>
  <c r="AN375" i="1" s="1"/>
  <c r="AJ375" i="1"/>
  <c r="G375" i="1" s="1"/>
  <c r="AJ380" i="1"/>
  <c r="G380" i="1" s="1"/>
  <c r="AK380" i="1"/>
  <c r="AN380" i="1" s="1"/>
  <c r="AK173" i="1"/>
  <c r="AN173" i="1" s="1"/>
  <c r="AJ173" i="1"/>
  <c r="G173" i="1" s="1"/>
  <c r="AJ238" i="1"/>
  <c r="G238" i="1" s="1"/>
  <c r="AK238" i="1"/>
  <c r="AN238" i="1" s="1"/>
  <c r="AK248" i="1"/>
  <c r="AN248" i="1" s="1"/>
  <c r="AJ248" i="1"/>
  <c r="G248" i="1" s="1"/>
  <c r="AK212" i="1"/>
  <c r="AN212" i="1" s="1"/>
  <c r="AJ212" i="1"/>
  <c r="G212" i="1" s="1"/>
  <c r="AJ459" i="1"/>
  <c r="G459" i="1" s="1"/>
  <c r="AK459" i="1"/>
  <c r="AN459" i="1" s="1"/>
  <c r="AJ223" i="1"/>
  <c r="G223" i="1" s="1"/>
  <c r="AK223" i="1"/>
  <c r="AN223" i="1" s="1"/>
  <c r="AJ360" i="1"/>
  <c r="G360" i="1" s="1"/>
  <c r="AK360" i="1"/>
  <c r="AN360" i="1" s="1"/>
  <c r="AK498" i="1"/>
  <c r="AN498" i="1" s="1"/>
  <c r="AJ498" i="1"/>
  <c r="G498" i="1" s="1"/>
  <c r="AK417" i="1"/>
  <c r="AN417" i="1" s="1"/>
  <c r="AJ417" i="1"/>
  <c r="G417" i="1" s="1"/>
  <c r="AJ167" i="1"/>
  <c r="G167" i="1" s="1"/>
  <c r="AK167" i="1"/>
  <c r="AN167" i="1" s="1"/>
  <c r="AJ421" i="1"/>
  <c r="G421" i="1" s="1"/>
  <c r="AK421" i="1"/>
  <c r="AN421" i="1" s="1"/>
  <c r="AK441" i="1"/>
  <c r="AN441" i="1" s="1"/>
  <c r="AJ441" i="1"/>
  <c r="G441" i="1" s="1"/>
  <c r="AK149" i="1"/>
  <c r="AN149" i="1" s="1"/>
  <c r="AJ149" i="1"/>
  <c r="G149" i="1" s="1"/>
  <c r="AJ407" i="1"/>
  <c r="G407" i="1" s="1"/>
  <c r="AK407" i="1"/>
  <c r="AN407" i="1" s="1"/>
  <c r="AJ120" i="1"/>
  <c r="G120" i="1" s="1"/>
  <c r="AK120" i="1"/>
  <c r="AN120" i="1" s="1"/>
  <c r="AJ157" i="1"/>
  <c r="G157" i="1" s="1"/>
  <c r="AK157" i="1"/>
  <c r="AN157" i="1" s="1"/>
  <c r="AJ409" i="1"/>
  <c r="G409" i="1" s="1"/>
  <c r="AK409" i="1"/>
  <c r="AN409" i="1" s="1"/>
  <c r="AK367" i="1"/>
  <c r="AN367" i="1" s="1"/>
  <c r="AJ367" i="1"/>
  <c r="G367" i="1" s="1"/>
  <c r="AK218" i="1"/>
  <c r="AN218" i="1" s="1"/>
  <c r="AJ218" i="1"/>
  <c r="G218" i="1" s="1"/>
  <c r="AJ512" i="1"/>
  <c r="G512" i="1" s="1"/>
  <c r="AK512" i="1"/>
  <c r="AN512" i="1" s="1"/>
  <c r="AK88" i="1"/>
  <c r="AN88" i="1" s="1"/>
  <c r="AJ88" i="1"/>
  <c r="G88" i="1" s="1"/>
  <c r="AK136" i="1"/>
  <c r="AN136" i="1" s="1"/>
  <c r="AJ136" i="1"/>
  <c r="G136" i="1" s="1"/>
  <c r="AJ292" i="1"/>
  <c r="G292" i="1" s="1"/>
  <c r="AK292" i="1"/>
  <c r="AN292" i="1" s="1"/>
  <c r="AJ450" i="1"/>
  <c r="G450" i="1" s="1"/>
  <c r="AK450" i="1"/>
  <c r="AN450" i="1" s="1"/>
  <c r="AK274" i="1"/>
  <c r="AN274" i="1" s="1"/>
  <c r="AJ274" i="1"/>
  <c r="G274" i="1" s="1"/>
  <c r="AK348" i="1"/>
  <c r="AN348" i="1" s="1"/>
  <c r="AJ348" i="1"/>
  <c r="G348" i="1" s="1"/>
  <c r="AK63" i="1"/>
  <c r="AN63" i="1" s="1"/>
  <c r="AJ63" i="1"/>
  <c r="G63" i="1" s="1"/>
  <c r="AJ117" i="1"/>
  <c r="G117" i="1" s="1"/>
  <c r="AK117" i="1"/>
  <c r="AN117" i="1" s="1"/>
  <c r="AK32" i="1"/>
  <c r="AN32" i="1" s="1"/>
  <c r="AJ32" i="1"/>
  <c r="G32" i="1" s="1"/>
  <c r="AK429" i="1"/>
  <c r="AN429" i="1" s="1"/>
  <c r="AJ429" i="1"/>
  <c r="G429" i="1" s="1"/>
  <c r="AK137" i="1"/>
  <c r="AN137" i="1" s="1"/>
  <c r="AJ137" i="1"/>
  <c r="G137" i="1" s="1"/>
  <c r="AK201" i="1"/>
  <c r="AN201" i="1" s="1"/>
  <c r="AJ201" i="1"/>
  <c r="G201" i="1" s="1"/>
  <c r="AJ447" i="1"/>
  <c r="G447" i="1" s="1"/>
  <c r="AK447" i="1"/>
  <c r="AN447" i="1" s="1"/>
  <c r="AJ463" i="1"/>
  <c r="G463" i="1" s="1"/>
  <c r="AK463" i="1"/>
  <c r="AN463" i="1" s="1"/>
  <c r="AK374" i="1"/>
  <c r="AN374" i="1" s="1"/>
  <c r="AJ374" i="1"/>
  <c r="G374" i="1" s="1"/>
  <c r="AK469" i="1"/>
  <c r="AN469" i="1" s="1"/>
  <c r="AJ469" i="1"/>
  <c r="G469" i="1" s="1"/>
  <c r="AK118" i="1"/>
  <c r="AN118" i="1" s="1"/>
  <c r="AJ118" i="1"/>
  <c r="G118" i="1" s="1"/>
  <c r="AJ250" i="1"/>
  <c r="G250" i="1" s="1"/>
  <c r="AK250" i="1"/>
  <c r="AN250" i="1" s="1"/>
  <c r="AK84" i="1"/>
  <c r="AN84" i="1" s="1"/>
  <c r="AJ84" i="1"/>
  <c r="G84" i="1" s="1"/>
  <c r="AJ247" i="1"/>
  <c r="G247" i="1" s="1"/>
  <c r="AK247" i="1"/>
  <c r="AN247" i="1" s="1"/>
  <c r="AK326" i="1"/>
  <c r="AN326" i="1" s="1"/>
  <c r="AJ326" i="1"/>
  <c r="G326" i="1" s="1"/>
  <c r="AJ154" i="1"/>
  <c r="G154" i="1" s="1"/>
  <c r="AK154" i="1"/>
  <c r="AN154" i="1" s="1"/>
  <c r="AK91" i="1"/>
  <c r="AN91" i="1" s="1"/>
  <c r="AJ91" i="1"/>
  <c r="G91" i="1" s="1"/>
  <c r="AJ220" i="1"/>
  <c r="G220" i="1" s="1"/>
  <c r="AK220" i="1"/>
  <c r="AN220" i="1" s="1"/>
  <c r="AJ436" i="1"/>
  <c r="G436" i="1" s="1"/>
  <c r="AK436" i="1"/>
  <c r="AN436" i="1" s="1"/>
  <c r="AK460" i="1"/>
  <c r="AN460" i="1" s="1"/>
  <c r="AJ460" i="1"/>
  <c r="G460" i="1" s="1"/>
  <c r="AJ83" i="1"/>
  <c r="G83" i="1" s="1"/>
  <c r="AK83" i="1"/>
  <c r="AN83" i="1" s="1"/>
  <c r="AJ454" i="1"/>
  <c r="G454" i="1" s="1"/>
  <c r="AK454" i="1"/>
  <c r="AN454" i="1" s="1"/>
  <c r="AK317" i="1"/>
  <c r="AN317" i="1" s="1"/>
  <c r="AJ317" i="1"/>
  <c r="G317" i="1" s="1"/>
  <c r="AK435" i="1"/>
  <c r="AN435" i="1" s="1"/>
  <c r="AJ435" i="1"/>
  <c r="G435" i="1" s="1"/>
  <c r="AK466" i="1"/>
  <c r="AN466" i="1" s="1"/>
  <c r="AJ466" i="1"/>
  <c r="G466" i="1" s="1"/>
  <c r="AK179" i="1"/>
  <c r="AN179" i="1" s="1"/>
  <c r="AJ179" i="1"/>
  <c r="G179" i="1" s="1"/>
  <c r="AK39" i="1"/>
  <c r="AN39" i="1" s="1"/>
  <c r="AJ39" i="1"/>
  <c r="G39" i="1" s="1"/>
  <c r="AK131" i="1"/>
  <c r="AN131" i="1" s="1"/>
  <c r="AJ131" i="1"/>
  <c r="G131" i="1" s="1"/>
  <c r="AJ480" i="1"/>
  <c r="G480" i="1" s="1"/>
  <c r="AK480" i="1"/>
  <c r="AN480" i="1" s="1"/>
  <c r="AK216" i="1"/>
  <c r="AN216" i="1" s="1"/>
  <c r="AJ216" i="1"/>
  <c r="G216" i="1" s="1"/>
  <c r="AK511" i="1"/>
  <c r="AN511" i="1" s="1"/>
  <c r="AJ511" i="1"/>
  <c r="G511" i="1" s="1"/>
  <c r="AK446" i="1"/>
  <c r="AN446" i="1" s="1"/>
  <c r="AJ446" i="1"/>
  <c r="G446" i="1" s="1"/>
  <c r="AK372" i="1"/>
  <c r="AN372" i="1" s="1"/>
  <c r="AJ372" i="1"/>
  <c r="G372" i="1" s="1"/>
  <c r="AJ126" i="1"/>
  <c r="G126" i="1" s="1"/>
  <c r="AK126" i="1"/>
  <c r="AN126" i="1" s="1"/>
  <c r="AJ182" i="1"/>
  <c r="G182" i="1" s="1"/>
  <c r="AK182" i="1"/>
  <c r="AN182" i="1" s="1"/>
  <c r="AK258" i="1"/>
  <c r="AN258" i="1" s="1"/>
  <c r="AJ258" i="1"/>
  <c r="G258" i="1" s="1"/>
  <c r="AK59" i="1"/>
  <c r="AN59" i="1" s="1"/>
  <c r="AJ59" i="1"/>
  <c r="G59" i="1" s="1"/>
  <c r="AJ305" i="1"/>
  <c r="G305" i="1" s="1"/>
  <c r="AK305" i="1"/>
  <c r="AN305" i="1" s="1"/>
  <c r="AJ507" i="1"/>
  <c r="G507" i="1" s="1"/>
  <c r="AK507" i="1"/>
  <c r="AN507" i="1" s="1"/>
  <c r="AK264" i="1"/>
  <c r="AN264" i="1" s="1"/>
  <c r="AJ264" i="1"/>
  <c r="G264" i="1" s="1"/>
  <c r="AK495" i="1"/>
  <c r="AN495" i="1" s="1"/>
  <c r="AJ495" i="1"/>
  <c r="G495" i="1" s="1"/>
  <c r="AK105" i="1"/>
  <c r="AN105" i="1" s="1"/>
  <c r="AJ105" i="1"/>
  <c r="G105" i="1" s="1"/>
  <c r="AJ366" i="1"/>
  <c r="G366" i="1" s="1"/>
  <c r="AK366" i="1"/>
  <c r="AN366" i="1" s="1"/>
  <c r="AK355" i="1"/>
  <c r="AN355" i="1" s="1"/>
  <c r="AJ355" i="1"/>
  <c r="G355" i="1" s="1"/>
  <c r="AJ473" i="1"/>
  <c r="G473" i="1" s="1"/>
  <c r="AK473" i="1"/>
  <c r="AN473" i="1" s="1"/>
  <c r="AK339" i="1"/>
  <c r="AN339" i="1" s="1"/>
  <c r="AJ339" i="1"/>
  <c r="G339" i="1" s="1"/>
  <c r="AK291" i="1"/>
  <c r="AN291" i="1" s="1"/>
  <c r="AJ291" i="1"/>
  <c r="G291" i="1" s="1"/>
  <c r="AK307" i="1"/>
  <c r="AN307" i="1" s="1"/>
  <c r="AJ307" i="1"/>
  <c r="G307" i="1" s="1"/>
  <c r="AK129" i="1"/>
  <c r="AN129" i="1" s="1"/>
  <c r="AJ129" i="1"/>
  <c r="G129" i="1" s="1"/>
  <c r="AJ492" i="1"/>
  <c r="G492" i="1" s="1"/>
  <c r="AK492" i="1"/>
  <c r="AN492" i="1" s="1"/>
  <c r="AJ170" i="1"/>
  <c r="G170" i="1" s="1"/>
  <c r="AK170" i="1"/>
  <c r="AN170" i="1" s="1"/>
  <c r="AJ103" i="1"/>
  <c r="G103" i="1" s="1"/>
  <c r="AK103" i="1"/>
  <c r="AN103" i="1" s="1"/>
  <c r="AK287" i="1"/>
  <c r="AN287" i="1" s="1"/>
  <c r="AJ287" i="1"/>
  <c r="G287" i="1" s="1"/>
  <c r="AJ310" i="1"/>
  <c r="G310" i="1" s="1"/>
  <c r="AK310" i="1"/>
  <c r="AN310" i="1" s="1"/>
  <c r="AK110" i="1"/>
  <c r="AN110" i="1" s="1"/>
  <c r="AJ110" i="1"/>
  <c r="G110" i="1" s="1"/>
  <c r="AJ66" i="1"/>
  <c r="G66" i="1" s="1"/>
  <c r="AK66" i="1"/>
  <c r="AN66" i="1" s="1"/>
  <c r="AK331" i="1"/>
  <c r="AN331" i="1" s="1"/>
  <c r="AJ331" i="1"/>
  <c r="G331" i="1" s="1"/>
  <c r="AK387" i="1"/>
  <c r="AN387" i="1" s="1"/>
  <c r="AJ387" i="1"/>
  <c r="G387" i="1" s="1"/>
  <c r="AK257" i="1"/>
  <c r="AN257" i="1" s="1"/>
  <c r="AJ257" i="1"/>
  <c r="G257" i="1" s="1"/>
  <c r="AJ128" i="1"/>
  <c r="G128" i="1" s="1"/>
  <c r="AK128" i="1"/>
  <c r="AN128" i="1" s="1"/>
  <c r="AJ300" i="1"/>
  <c r="G300" i="1" s="1"/>
  <c r="AK300" i="1"/>
  <c r="AN300" i="1" s="1"/>
  <c r="AJ413" i="1"/>
  <c r="G413" i="1" s="1"/>
  <c r="AK413" i="1"/>
  <c r="AN413" i="1" s="1"/>
  <c r="AJ496" i="1"/>
  <c r="G496" i="1" s="1"/>
  <c r="AK496" i="1"/>
  <c r="AN496" i="1" s="1"/>
  <c r="AK425" i="1"/>
  <c r="AN425" i="1" s="1"/>
  <c r="AJ425" i="1"/>
  <c r="G425" i="1" s="1"/>
  <c r="AK517" i="1"/>
  <c r="AN517" i="1" s="1"/>
  <c r="AJ517" i="1"/>
  <c r="G517" i="1" s="1"/>
  <c r="AK29" i="1"/>
  <c r="AN29" i="1" s="1"/>
  <c r="AJ29" i="1"/>
  <c r="G29" i="1" s="1"/>
  <c r="AK431" i="1"/>
  <c r="AN431" i="1" s="1"/>
  <c r="AJ431" i="1"/>
  <c r="G431" i="1" s="1"/>
  <c r="AK518" i="1"/>
  <c r="AN518" i="1" s="1"/>
  <c r="AJ518" i="1"/>
  <c r="G518" i="1" s="1"/>
  <c r="AK28" i="1"/>
  <c r="AN28" i="1" s="1"/>
  <c r="AJ28" i="1"/>
  <c r="G28" i="1" s="1"/>
  <c r="AJ145" i="1"/>
  <c r="G145" i="1" s="1"/>
  <c r="AK145" i="1"/>
  <c r="AN145" i="1" s="1"/>
  <c r="AJ181" i="1"/>
  <c r="G181" i="1" s="1"/>
  <c r="AK181" i="1"/>
  <c r="AN181" i="1" s="1"/>
  <c r="AK95" i="1"/>
  <c r="AN95" i="1" s="1"/>
  <c r="AJ95" i="1"/>
  <c r="G95" i="1" s="1"/>
  <c r="AK308" i="1"/>
  <c r="AN308" i="1" s="1"/>
  <c r="AJ308" i="1"/>
  <c r="G308" i="1" s="1"/>
  <c r="AK33" i="1"/>
  <c r="AN33" i="1" s="1"/>
  <c r="AJ33" i="1"/>
  <c r="G33" i="1" s="1"/>
  <c r="AJ263" i="1"/>
  <c r="G263" i="1" s="1"/>
  <c r="AK263" i="1"/>
  <c r="AN263" i="1" s="1"/>
  <c r="AK392" i="1"/>
  <c r="AN392" i="1" s="1"/>
  <c r="AJ392" i="1"/>
  <c r="G392" i="1" s="1"/>
  <c r="AK438" i="1"/>
  <c r="AN438" i="1" s="1"/>
  <c r="AJ438" i="1"/>
  <c r="G438" i="1" s="1"/>
  <c r="AJ397" i="1"/>
  <c r="G397" i="1" s="1"/>
  <c r="AK397" i="1"/>
  <c r="AN397" i="1" s="1"/>
  <c r="AJ506" i="1"/>
  <c r="G506" i="1" s="1"/>
  <c r="AK506" i="1"/>
  <c r="AN506" i="1" s="1"/>
  <c r="AJ78" i="1"/>
  <c r="G78" i="1" s="1"/>
  <c r="AK78" i="1"/>
  <c r="AN78" i="1" s="1"/>
  <c r="AJ165" i="1"/>
  <c r="G165" i="1" s="1"/>
  <c r="AK165" i="1"/>
  <c r="AN165" i="1" s="1"/>
  <c r="AK147" i="1"/>
  <c r="AN147" i="1" s="1"/>
  <c r="AJ147" i="1"/>
  <c r="G147" i="1" s="1"/>
  <c r="AK55" i="1"/>
  <c r="AN55" i="1" s="1"/>
  <c r="AJ55" i="1"/>
  <c r="G55" i="1" s="1"/>
  <c r="AJ236" i="1"/>
  <c r="G236" i="1" s="1"/>
  <c r="AK236" i="1"/>
  <c r="AN236" i="1" s="1"/>
  <c r="AK330" i="1"/>
  <c r="AN330" i="1" s="1"/>
  <c r="AJ330" i="1"/>
  <c r="G330" i="1" s="1"/>
  <c r="AK148" i="1"/>
  <c r="AN148" i="1" s="1"/>
  <c r="AJ148" i="1"/>
  <c r="G148" i="1" s="1"/>
  <c r="AK297" i="1"/>
  <c r="AN297" i="1" s="1"/>
  <c r="AJ297" i="1"/>
  <c r="G297" i="1" s="1"/>
  <c r="AK321" i="1"/>
  <c r="AN321" i="1" s="1"/>
  <c r="AJ321" i="1"/>
  <c r="G321" i="1" s="1"/>
  <c r="AK359" i="1"/>
  <c r="AN359" i="1" s="1"/>
  <c r="AJ359" i="1"/>
  <c r="G359" i="1" s="1"/>
  <c r="AK499" i="1"/>
  <c r="AN499" i="1" s="1"/>
  <c r="AJ499" i="1"/>
  <c r="G499" i="1" s="1"/>
  <c r="AK338" i="1"/>
  <c r="AN338" i="1" s="1"/>
  <c r="AJ338" i="1"/>
  <c r="G338" i="1" s="1"/>
  <c r="AJ142" i="1"/>
  <c r="G142" i="1" s="1"/>
  <c r="AK142" i="1"/>
  <c r="AN142" i="1" s="1"/>
  <c r="AK123" i="1"/>
  <c r="AN123" i="1" s="1"/>
  <c r="AJ123" i="1"/>
  <c r="G123" i="1" s="1"/>
  <c r="AJ400" i="1"/>
  <c r="G400" i="1" s="1"/>
  <c r="AK400" i="1"/>
  <c r="AN400" i="1" s="1"/>
  <c r="AJ278" i="1"/>
  <c r="G278" i="1" s="1"/>
  <c r="AK278" i="1"/>
  <c r="AN278" i="1" s="1"/>
  <c r="AK382" i="1"/>
  <c r="AN382" i="1" s="1"/>
  <c r="AJ382" i="1"/>
  <c r="G382" i="1" s="1"/>
  <c r="AJ521" i="1"/>
  <c r="G521" i="1" s="1"/>
  <c r="AK521" i="1"/>
  <c r="AN521" i="1" s="1"/>
  <c r="AJ41" i="1"/>
  <c r="G41" i="1" s="1"/>
  <c r="AK41" i="1"/>
  <c r="AN41" i="1" s="1"/>
  <c r="AK239" i="1"/>
  <c r="AN239" i="1" s="1"/>
  <c r="AJ239" i="1"/>
  <c r="G239" i="1" s="1"/>
  <c r="AJ140" i="1"/>
  <c r="G140" i="1" s="1"/>
  <c r="AK140" i="1"/>
  <c r="AN140" i="1" s="1"/>
  <c r="AJ299" i="1"/>
  <c r="G299" i="1" s="1"/>
  <c r="AK299" i="1"/>
  <c r="AN299" i="1" s="1"/>
  <c r="AJ222" i="1"/>
  <c r="G222" i="1" s="1"/>
  <c r="AK222" i="1"/>
  <c r="AN222" i="1" s="1"/>
  <c r="AJ286" i="1"/>
  <c r="G286" i="1" s="1"/>
  <c r="AK286" i="1"/>
  <c r="AN286" i="1" s="1"/>
  <c r="AK378" i="1"/>
  <c r="AN378" i="1" s="1"/>
  <c r="AJ378" i="1"/>
  <c r="G378" i="1" s="1"/>
  <c r="AK193" i="1"/>
  <c r="AN193" i="1" s="1"/>
  <c r="AJ193" i="1"/>
  <c r="G193" i="1" s="1"/>
  <c r="AJ24" i="1"/>
  <c r="G24" i="1" s="1"/>
  <c r="AK24" i="1"/>
  <c r="AN24" i="1" s="1"/>
  <c r="AJ134" i="1"/>
  <c r="G134" i="1" s="1"/>
  <c r="AK134" i="1"/>
  <c r="AN134" i="1" s="1"/>
  <c r="AJ211" i="1"/>
  <c r="G211" i="1" s="1"/>
  <c r="AK211" i="1"/>
  <c r="AN211" i="1" s="1"/>
  <c r="AK505" i="1"/>
  <c r="AN505" i="1" s="1"/>
  <c r="AJ505" i="1"/>
  <c r="G505" i="1" s="1"/>
  <c r="AK420" i="1"/>
  <c r="AN420" i="1" s="1"/>
  <c r="AJ420" i="1"/>
  <c r="G420" i="1" s="1"/>
  <c r="AJ325" i="1"/>
  <c r="G325" i="1" s="1"/>
  <c r="AK325" i="1"/>
  <c r="AN325" i="1" s="1"/>
  <c r="AJ491" i="1"/>
  <c r="G491" i="1" s="1"/>
  <c r="AK491" i="1"/>
  <c r="AN491" i="1" s="1"/>
  <c r="AK281" i="1"/>
  <c r="AN281" i="1" s="1"/>
  <c r="AJ281" i="1"/>
  <c r="G281" i="1" s="1"/>
  <c r="AJ188" i="1"/>
  <c r="G188" i="1" s="1"/>
  <c r="AK188" i="1"/>
  <c r="AN188" i="1" s="1"/>
  <c r="AJ433" i="1"/>
  <c r="G433" i="1" s="1"/>
  <c r="AK433" i="1"/>
  <c r="AN433" i="1" s="1"/>
  <c r="AJ71" i="1"/>
  <c r="G71" i="1" s="1"/>
  <c r="AK71" i="1"/>
  <c r="AN71" i="1" s="1"/>
  <c r="AK42" i="1"/>
  <c r="AN42" i="1" s="1"/>
  <c r="AJ42" i="1"/>
  <c r="G42" i="1" s="1"/>
  <c r="AK402" i="1"/>
  <c r="AN402" i="1" s="1"/>
  <c r="AJ402" i="1"/>
  <c r="G402" i="1" s="1"/>
  <c r="AJ102" i="1"/>
  <c r="G102" i="1" s="1"/>
  <c r="AK102" i="1"/>
  <c r="AN102" i="1" s="1"/>
  <c r="AK471" i="1"/>
  <c r="AN471" i="1" s="1"/>
  <c r="AJ471" i="1"/>
  <c r="G471" i="1" s="1"/>
  <c r="AK295" i="1"/>
  <c r="AN295" i="1" s="1"/>
  <c r="AJ295" i="1"/>
  <c r="G295" i="1" s="1"/>
  <c r="AJ470" i="1"/>
  <c r="G470" i="1" s="1"/>
  <c r="AK470" i="1"/>
  <c r="AN470" i="1" s="1"/>
  <c r="AJ197" i="1"/>
  <c r="G197" i="1" s="1"/>
  <c r="AK197" i="1"/>
  <c r="AN197" i="1" s="1"/>
  <c r="AJ515" i="1"/>
  <c r="G515" i="1" s="1"/>
  <c r="AK515" i="1"/>
  <c r="AN515" i="1" s="1"/>
  <c r="AJ75" i="1"/>
  <c r="G75" i="1" s="1"/>
  <c r="AK75" i="1"/>
  <c r="AN75" i="1" s="1"/>
  <c r="AK234" i="1"/>
  <c r="AN234" i="1" s="1"/>
  <c r="AJ234" i="1"/>
  <c r="G234" i="1" s="1"/>
  <c r="AJ82" i="1"/>
  <c r="G82" i="1" s="1"/>
  <c r="AK82" i="1"/>
  <c r="AN82" i="1" s="1"/>
  <c r="AJ196" i="1"/>
  <c r="G196" i="1" s="1"/>
  <c r="AK196" i="1"/>
  <c r="AN196" i="1" s="1"/>
  <c r="AK483" i="1"/>
  <c r="AN483" i="1" s="1"/>
  <c r="AJ483" i="1"/>
  <c r="G483" i="1" s="1"/>
  <c r="AJ465" i="1"/>
  <c r="G465" i="1" s="1"/>
  <c r="AK465" i="1"/>
  <c r="AN465" i="1" s="1"/>
  <c r="AJ189" i="1"/>
  <c r="G189" i="1" s="1"/>
  <c r="AK189" i="1"/>
  <c r="AN189" i="1" s="1"/>
  <c r="AK62" i="1"/>
  <c r="AN62" i="1" s="1"/>
  <c r="AJ62" i="1"/>
  <c r="G62" i="1" s="1"/>
  <c r="AK401" i="1"/>
  <c r="AN401" i="1" s="1"/>
  <c r="AJ401" i="1"/>
  <c r="G401" i="1" s="1"/>
  <c r="AJ468" i="1"/>
  <c r="G468" i="1" s="1"/>
  <c r="AK468" i="1"/>
  <c r="AN468" i="1" s="1"/>
  <c r="AJ195" i="1"/>
  <c r="G195" i="1" s="1"/>
  <c r="Y195" i="1"/>
  <c r="AK195" i="1" s="1"/>
  <c r="AN195" i="1" s="1"/>
  <c r="AK243" i="1"/>
  <c r="AN243" i="1" s="1"/>
  <c r="AJ243" i="1"/>
  <c r="G243" i="1" s="1"/>
  <c r="AK115" i="1"/>
  <c r="AN115" i="1" s="1"/>
  <c r="AJ115" i="1"/>
  <c r="G115" i="1" s="1"/>
  <c r="AK414" i="1"/>
  <c r="AN414" i="1" s="1"/>
  <c r="AJ414" i="1"/>
  <c r="G414" i="1" s="1"/>
  <c r="AK444" i="1"/>
  <c r="AN444" i="1" s="1"/>
  <c r="AJ444" i="1"/>
  <c r="G444" i="1" s="1"/>
  <c r="AJ164" i="1"/>
  <c r="G164" i="1" s="1"/>
  <c r="AK164" i="1"/>
  <c r="AN164" i="1" s="1"/>
  <c r="AK363" i="1"/>
  <c r="AN363" i="1" s="1"/>
  <c r="AJ363" i="1"/>
  <c r="G363" i="1" s="1"/>
  <c r="AK277" i="1"/>
  <c r="AN277" i="1" s="1"/>
  <c r="AJ277" i="1"/>
  <c r="G277" i="1" s="1"/>
  <c r="AK169" i="1"/>
  <c r="AN169" i="1" s="1"/>
  <c r="AJ169" i="1"/>
  <c r="G169" i="1" s="1"/>
  <c r="AK383" i="1"/>
  <c r="AN383" i="1" s="1"/>
  <c r="AJ383" i="1"/>
  <c r="G383" i="1" s="1"/>
  <c r="AK501" i="1"/>
  <c r="AN501" i="1" s="1"/>
  <c r="AJ501" i="1"/>
  <c r="G501" i="1" s="1"/>
  <c r="AJ21" i="1"/>
  <c r="G21" i="1" s="1"/>
  <c r="AK21" i="1"/>
  <c r="AN21" i="1" s="1"/>
  <c r="AK242" i="1"/>
  <c r="AN242" i="1" s="1"/>
  <c r="AJ242" i="1"/>
  <c r="G242" i="1" s="1"/>
  <c r="AJ114" i="1"/>
  <c r="G114" i="1" s="1"/>
  <c r="AK114" i="1"/>
  <c r="AN114" i="1" s="1"/>
  <c r="AJ106" i="1"/>
  <c r="G106" i="1" s="1"/>
  <c r="AK106" i="1"/>
  <c r="AN106" i="1" s="1"/>
  <c r="AJ445" i="1"/>
  <c r="G445" i="1" s="1"/>
  <c r="AK445" i="1"/>
  <c r="AN445" i="1" s="1"/>
  <c r="AK168" i="1"/>
  <c r="AN168" i="1" s="1"/>
  <c r="AJ168" i="1"/>
  <c r="G168" i="1" s="1"/>
  <c r="AJ50" i="1"/>
  <c r="G50" i="1" s="1"/>
  <c r="AK50" i="1"/>
  <c r="AN50" i="1" s="1"/>
  <c r="AK315" i="1"/>
  <c r="AN315" i="1" s="1"/>
  <c r="AJ315" i="1"/>
  <c r="G315" i="1" s="1"/>
  <c r="AJ271" i="1"/>
  <c r="G271" i="1" s="1"/>
  <c r="AK271" i="1"/>
  <c r="AN271" i="1" s="1"/>
  <c r="AK419" i="1"/>
  <c r="AN419" i="1" s="1"/>
  <c r="AJ419" i="1"/>
  <c r="G419" i="1" s="1"/>
  <c r="AK352" i="1"/>
  <c r="AN352" i="1" s="1"/>
  <c r="AJ352" i="1"/>
  <c r="G352" i="1" s="1"/>
  <c r="AJ229" i="1"/>
  <c r="G229" i="1" s="1"/>
  <c r="AK229" i="1"/>
  <c r="AN229" i="1" s="1"/>
  <c r="AK333" i="1"/>
  <c r="AN333" i="1" s="1"/>
  <c r="AJ333" i="1"/>
  <c r="G333" i="1" s="1"/>
  <c r="AK346" i="1"/>
  <c r="AN346" i="1" s="1"/>
  <c r="AJ346" i="1"/>
  <c r="G346" i="1" s="1"/>
  <c r="AJ390" i="1"/>
  <c r="G390" i="1" s="1"/>
  <c r="AK390" i="1"/>
  <c r="AN390" i="1" s="1"/>
  <c r="AJ458" i="1"/>
  <c r="G458" i="1" s="1"/>
  <c r="AK458" i="1"/>
  <c r="AN458" i="1" s="1"/>
  <c r="AK430" i="1"/>
  <c r="AN430" i="1" s="1"/>
  <c r="AJ430" i="1"/>
  <c r="G430" i="1" s="1"/>
  <c r="AK439" i="1"/>
  <c r="AN439" i="1" s="1"/>
  <c r="AJ439" i="1"/>
  <c r="G439" i="1" s="1"/>
  <c r="AK362" i="1"/>
  <c r="AN362" i="1" s="1"/>
  <c r="AJ362" i="1"/>
  <c r="G362" i="1" s="1"/>
  <c r="AK86" i="1"/>
  <c r="AN86" i="1" s="1"/>
  <c r="AJ86" i="1"/>
  <c r="G86" i="1" s="1"/>
  <c r="AJ254" i="1"/>
  <c r="G254" i="1" s="1"/>
  <c r="AK254" i="1"/>
  <c r="AN254" i="1" s="1"/>
  <c r="AJ364" i="1"/>
  <c r="G364" i="1" s="1"/>
  <c r="AK364" i="1"/>
  <c r="AN364" i="1" s="1"/>
  <c r="AJ90" i="1"/>
  <c r="G90" i="1" s="1"/>
  <c r="AK90" i="1"/>
  <c r="AN90" i="1" s="1"/>
  <c r="AJ296" i="1"/>
  <c r="G296" i="1" s="1"/>
  <c r="AK296" i="1"/>
  <c r="AN296" i="1" s="1"/>
  <c r="AK209" i="1"/>
  <c r="AN209" i="1" s="1"/>
  <c r="AJ209" i="1"/>
  <c r="G209" i="1" s="1"/>
  <c r="AJ132" i="1"/>
  <c r="G132" i="1" s="1"/>
  <c r="AK132" i="1"/>
  <c r="AN132" i="1" s="1"/>
  <c r="AK273" i="1"/>
  <c r="AN273" i="1" s="1"/>
  <c r="AJ273" i="1"/>
  <c r="G273" i="1" s="1"/>
  <c r="AK336" i="1"/>
  <c r="AN336" i="1" s="1"/>
  <c r="AJ336" i="1"/>
  <c r="G336" i="1" s="1"/>
  <c r="AK127" i="1"/>
  <c r="AN127" i="1" s="1"/>
  <c r="AJ127" i="1"/>
  <c r="G127" i="1" s="1"/>
  <c r="AJ26" i="1"/>
  <c r="G26" i="1" s="1"/>
  <c r="AK26" i="1"/>
  <c r="AN26" i="1" s="1"/>
  <c r="AK424" i="1"/>
  <c r="AN424" i="1" s="1"/>
  <c r="AJ424" i="1"/>
  <c r="G424" i="1" s="1"/>
  <c r="AK153" i="1"/>
  <c r="AN153" i="1" s="1"/>
  <c r="AJ153" i="1"/>
  <c r="G153" i="1" s="1"/>
  <c r="AK217" i="1"/>
  <c r="AN217" i="1" s="1"/>
  <c r="AJ217" i="1"/>
  <c r="G217" i="1" s="1"/>
  <c r="AK412" i="1"/>
  <c r="AN412" i="1" s="1"/>
  <c r="AJ412" i="1"/>
  <c r="G412" i="1" s="1"/>
  <c r="AJ368" i="1"/>
  <c r="G368" i="1" s="1"/>
  <c r="AK368" i="1"/>
  <c r="AN368" i="1" s="1"/>
  <c r="AK284" i="1"/>
  <c r="AN284" i="1" s="1"/>
  <c r="AJ284" i="1"/>
  <c r="G284" i="1" s="1"/>
  <c r="AJ456" i="1"/>
  <c r="G456" i="1" s="1"/>
  <c r="AK456" i="1"/>
  <c r="AN456" i="1" s="1"/>
  <c r="AJ162" i="1"/>
  <c r="G162" i="1" s="1"/>
  <c r="AK162" i="1"/>
  <c r="AN162" i="1" s="1"/>
  <c r="AK156" i="1"/>
  <c r="AN156" i="1" s="1"/>
  <c r="AJ156" i="1"/>
  <c r="G156" i="1" s="1"/>
  <c r="AK31" i="1"/>
  <c r="AN31" i="1" s="1"/>
  <c r="AJ31" i="1"/>
  <c r="G31" i="1" s="1"/>
  <c r="AK399" i="1"/>
  <c r="AN399" i="1" s="1"/>
  <c r="AJ399" i="1"/>
  <c r="G399" i="1" s="1"/>
  <c r="AJ61" i="1"/>
  <c r="G61" i="1" s="1"/>
  <c r="AK61" i="1"/>
  <c r="AN61" i="1" s="1"/>
  <c r="AK119" i="1"/>
  <c r="AN119" i="1" s="1"/>
  <c r="AJ119" i="1"/>
  <c r="G119" i="1" s="1"/>
  <c r="AJ482" i="1"/>
  <c r="G482" i="1" s="1"/>
  <c r="AK482" i="1"/>
  <c r="AN482" i="1" s="1"/>
  <c r="AK233" i="1"/>
  <c r="AN233" i="1" s="1"/>
  <c r="AJ233" i="1"/>
  <c r="G233" i="1" s="1"/>
  <c r="AJ395" i="1"/>
  <c r="G395" i="1" s="1"/>
  <c r="AK395" i="1"/>
  <c r="AN395" i="1" s="1"/>
  <c r="AK519" i="1"/>
  <c r="AN519" i="1" s="1"/>
  <c r="AJ519" i="1"/>
  <c r="G519" i="1" s="1"/>
  <c r="AK488" i="1"/>
  <c r="AN488" i="1" s="1"/>
  <c r="AJ488" i="1"/>
  <c r="G488" i="1" s="1"/>
  <c r="AK30" i="1"/>
  <c r="AN30" i="1" s="1"/>
  <c r="AJ30" i="1"/>
  <c r="G30" i="1" s="1"/>
  <c r="AK432" i="1"/>
  <c r="AN432" i="1" s="1"/>
  <c r="AJ432" i="1"/>
  <c r="G432" i="1" s="1"/>
  <c r="AK457" i="1"/>
  <c r="AN457" i="1" s="1"/>
  <c r="AJ457" i="1"/>
  <c r="G457" i="1" s="1"/>
  <c r="AK202" i="1"/>
  <c r="AN202" i="1" s="1"/>
  <c r="AJ202" i="1"/>
  <c r="G202" i="1" s="1"/>
  <c r="AK206" i="1"/>
  <c r="AN206" i="1" s="1"/>
  <c r="AJ206" i="1"/>
  <c r="G206" i="1" s="1"/>
  <c r="AK240" i="1"/>
  <c r="AN240" i="1" s="1"/>
  <c r="AJ240" i="1"/>
  <c r="G240" i="1" s="1"/>
  <c r="AK335" i="1"/>
  <c r="AN335" i="1" s="1"/>
  <c r="AJ335" i="1"/>
  <c r="G335" i="1" s="1"/>
  <c r="AJ198" i="1"/>
  <c r="G198" i="1" s="1"/>
  <c r="AK198" i="1"/>
  <c r="AN198" i="1" s="1"/>
  <c r="AK358" i="1"/>
  <c r="AN358" i="1" s="1"/>
  <c r="AJ358" i="1"/>
  <c r="G358" i="1" s="1"/>
  <c r="AK451" i="1"/>
  <c r="AN451" i="1" s="1"/>
  <c r="AJ451" i="1"/>
  <c r="G451" i="1" s="1"/>
  <c r="AJ455" i="1"/>
  <c r="G455" i="1" s="1"/>
  <c r="AK455" i="1"/>
  <c r="AN455" i="1" s="1"/>
  <c r="AK27" i="1"/>
  <c r="AN27" i="1" s="1"/>
  <c r="AJ27" i="1"/>
  <c r="G27" i="1" s="1"/>
  <c r="AJ241" i="1"/>
  <c r="G241" i="1" s="1"/>
  <c r="AK241" i="1"/>
  <c r="AN241" i="1" s="1"/>
  <c r="AK67" i="1"/>
  <c r="AN67" i="1" s="1"/>
  <c r="AJ67" i="1"/>
  <c r="G67" i="1" s="1"/>
  <c r="AK351" i="1"/>
  <c r="AN351" i="1" s="1"/>
  <c r="AJ351" i="1"/>
  <c r="G351" i="1" s="1"/>
  <c r="AJ371" i="1"/>
  <c r="G371" i="1" s="1"/>
  <c r="AK371" i="1"/>
  <c r="AN371" i="1" s="1"/>
  <c r="AK94" i="1"/>
  <c r="AN94" i="1" s="1"/>
  <c r="AJ94" i="1"/>
  <c r="G94" i="1" s="1"/>
  <c r="AK332" i="1"/>
  <c r="AN332" i="1" s="1"/>
  <c r="AJ332" i="1"/>
  <c r="G332" i="1" s="1"/>
  <c r="AK133" i="1"/>
  <c r="AN133" i="1" s="1"/>
  <c r="AJ133" i="1"/>
  <c r="G133" i="1" s="1"/>
  <c r="AJ104" i="1"/>
  <c r="G104" i="1" s="1"/>
  <c r="AK104" i="1"/>
  <c r="AN104" i="1" s="1"/>
  <c r="AK328" i="1"/>
  <c r="AN328" i="1" s="1"/>
  <c r="AJ328" i="1"/>
  <c r="G328" i="1" s="1"/>
  <c r="AJ405" i="1"/>
  <c r="G405" i="1" s="1"/>
  <c r="AK405" i="1"/>
  <c r="AN405" i="1" s="1"/>
  <c r="AJ159" i="1"/>
  <c r="G159" i="1" s="1"/>
  <c r="AK159" i="1"/>
  <c r="AN159" i="1" s="1"/>
  <c r="AK494" i="1"/>
  <c r="AN494" i="1" s="1"/>
  <c r="AJ494" i="1"/>
  <c r="G494" i="1" s="1"/>
  <c r="AK259" i="1"/>
  <c r="AN259" i="1" s="1"/>
  <c r="AJ259" i="1"/>
  <c r="G259" i="1" s="1"/>
  <c r="AJ497" i="1"/>
  <c r="G497" i="1" s="1"/>
  <c r="AK497" i="1"/>
  <c r="AN497" i="1" s="1"/>
  <c r="AK130" i="1"/>
  <c r="AN130" i="1" s="1"/>
  <c r="AJ130" i="1"/>
  <c r="G130" i="1" s="1"/>
  <c r="AJ294" i="1"/>
  <c r="G294" i="1" s="1"/>
  <c r="AK294" i="1"/>
  <c r="AN294" i="1" s="1"/>
  <c r="AJ36" i="1"/>
  <c r="G36" i="1" s="1"/>
  <c r="AK36" i="1"/>
  <c r="AN36" i="1" s="1"/>
  <c r="AJ161" i="1"/>
  <c r="G161" i="1" s="1"/>
  <c r="AK161" i="1"/>
  <c r="AN161" i="1" s="1"/>
  <c r="AK327" i="1"/>
  <c r="AN327" i="1" s="1"/>
  <c r="AJ327" i="1"/>
  <c r="G327" i="1" s="1"/>
  <c r="AK269" i="1"/>
  <c r="AN269" i="1" s="1"/>
  <c r="AJ269" i="1"/>
  <c r="G269" i="1" s="1"/>
  <c r="AK44" i="1"/>
  <c r="AN44" i="1" s="1"/>
  <c r="AJ44" i="1"/>
  <c r="G44" i="1" s="1"/>
  <c r="AJ272" i="1"/>
  <c r="G272" i="1" s="1"/>
  <c r="AK272" i="1"/>
  <c r="AN272" i="1" s="1"/>
  <c r="AJ200" i="1"/>
  <c r="G200" i="1" s="1"/>
  <c r="AK200" i="1"/>
  <c r="AN200" i="1" s="1"/>
  <c r="AJ125" i="1"/>
  <c r="G125" i="1" s="1"/>
  <c r="AK125" i="1"/>
  <c r="AN125" i="1" s="1"/>
  <c r="AJ56" i="1"/>
  <c r="G56" i="1" s="1"/>
  <c r="AK56" i="1"/>
  <c r="AN56" i="1" s="1"/>
  <c r="AK226" i="1"/>
  <c r="AN226" i="1" s="1"/>
  <c r="AJ226" i="1"/>
  <c r="G226" i="1" s="1"/>
  <c r="AK503" i="1"/>
  <c r="AN503" i="1" s="1"/>
  <c r="AJ503" i="1"/>
  <c r="G503" i="1" s="1"/>
  <c r="AJ467" i="1"/>
  <c r="G467" i="1" s="1"/>
  <c r="AK467" i="1"/>
  <c r="AN467" i="1" s="1"/>
  <c r="AK261" i="1"/>
  <c r="AN261" i="1" s="1"/>
  <c r="AJ261" i="1"/>
  <c r="G261" i="1" s="1"/>
  <c r="AK69" i="1"/>
  <c r="AN69" i="1" s="1"/>
  <c r="AJ69" i="1"/>
  <c r="G69" i="1" s="1"/>
  <c r="AK448" i="1"/>
  <c r="AN448" i="1" s="1"/>
  <c r="AJ448" i="1"/>
  <c r="G448" i="1" s="1"/>
  <c r="AK404" i="1"/>
  <c r="AN404" i="1" s="1"/>
  <c r="AJ404" i="1"/>
  <c r="G404" i="1" s="1"/>
  <c r="AK416" i="1"/>
  <c r="AN416" i="1" s="1"/>
  <c r="AJ416" i="1"/>
  <c r="G416" i="1" s="1"/>
  <c r="AJ509" i="1"/>
  <c r="G509" i="1" s="1"/>
  <c r="AK509" i="1"/>
  <c r="AN509" i="1" s="1"/>
  <c r="AK502" i="1"/>
  <c r="AN502" i="1" s="1"/>
  <c r="AJ502" i="1"/>
  <c r="G502" i="1" s="1"/>
  <c r="AK113" i="1"/>
  <c r="AN113" i="1" s="1"/>
  <c r="AJ113" i="1"/>
  <c r="G113" i="1" s="1"/>
  <c r="AJ65" i="1"/>
  <c r="G65" i="1" s="1"/>
  <c r="AK65" i="1"/>
  <c r="AN65" i="1" s="1"/>
  <c r="AJ20" i="1"/>
  <c r="G20" i="1" s="1"/>
  <c r="AK20" i="1"/>
  <c r="AN20" i="1" s="1"/>
  <c r="AK341" i="1"/>
  <c r="AN341" i="1" s="1"/>
  <c r="AJ341" i="1"/>
  <c r="G341" i="1" s="1"/>
  <c r="AK356" i="1"/>
  <c r="AN356" i="1" s="1"/>
  <c r="AJ356" i="1"/>
  <c r="G356" i="1" s="1"/>
  <c r="AK386" i="1"/>
  <c r="AN386" i="1" s="1"/>
  <c r="AJ386" i="1"/>
  <c r="G386" i="1" s="1"/>
  <c r="AJ280" i="1"/>
  <c r="G280" i="1" s="1"/>
  <c r="AK280" i="1"/>
  <c r="AN280" i="1" s="1"/>
  <c r="AK194" i="1"/>
  <c r="AN194" i="1" s="1"/>
  <c r="AJ194" i="1"/>
  <c r="G194" i="1" s="1"/>
  <c r="AJ262" i="1"/>
  <c r="G262" i="1" s="1"/>
  <c r="AK262" i="1"/>
  <c r="AN262" i="1" s="1"/>
  <c r="AK279" i="1"/>
  <c r="AN279" i="1" s="1"/>
  <c r="AJ279" i="1"/>
  <c r="G279" i="1" s="1"/>
  <c r="AK302" i="1"/>
  <c r="AN302" i="1" s="1"/>
  <c r="AJ302" i="1"/>
  <c r="G302" i="1" s="1"/>
  <c r="AK121" i="1"/>
  <c r="AN121" i="1" s="1"/>
  <c r="AJ121" i="1"/>
  <c r="G121" i="1" s="1"/>
  <c r="AK235" i="1"/>
  <c r="AN235" i="1" s="1"/>
  <c r="AJ235" i="1"/>
  <c r="G235" i="1" s="1"/>
  <c r="AK224" i="1"/>
  <c r="AN224" i="1" s="1"/>
  <c r="AJ224" i="1"/>
  <c r="G224" i="1" s="1"/>
  <c r="AK23" i="1"/>
  <c r="AN23" i="1" s="1"/>
  <c r="AJ23" i="1"/>
  <c r="G23" i="1" s="1"/>
  <c r="AJ275" i="1"/>
  <c r="G275" i="1" s="1"/>
  <c r="AK275" i="1"/>
  <c r="AN275" i="1" s="1"/>
  <c r="AJ53" i="1"/>
  <c r="G53" i="1" s="1"/>
  <c r="AK53" i="1"/>
  <c r="AN53" i="1" s="1"/>
  <c r="AK175" i="1"/>
  <c r="AN175" i="1" s="1"/>
  <c r="AJ175" i="1"/>
  <c r="G175" i="1" s="1"/>
  <c r="AJ60" i="1"/>
  <c r="G60" i="1" s="1"/>
  <c r="AK60" i="1"/>
  <c r="AN60" i="1" s="1"/>
  <c r="AK475" i="1"/>
  <c r="AN475" i="1" s="1"/>
  <c r="AJ475" i="1"/>
  <c r="G475" i="1" s="1"/>
  <c r="AK361" i="1"/>
  <c r="AN361" i="1" s="1"/>
  <c r="AJ361" i="1"/>
  <c r="G361" i="1" s="1"/>
  <c r="AK79" i="1"/>
  <c r="AN79" i="1" s="1"/>
  <c r="AJ79" i="1"/>
  <c r="G79" i="1" s="1"/>
  <c r="AK411" i="1"/>
  <c r="AN411" i="1" s="1"/>
  <c r="AJ411" i="1"/>
  <c r="G411" i="1" s="1"/>
  <c r="AK249" i="1"/>
  <c r="AN249" i="1" s="1"/>
  <c r="AJ249" i="1"/>
  <c r="G249" i="1" s="1"/>
  <c r="AJ290" i="1"/>
  <c r="G290" i="1" s="1"/>
  <c r="AK290" i="1"/>
  <c r="AN290" i="1" s="1"/>
  <c r="AJ453" i="1"/>
  <c r="G453" i="1" s="1"/>
  <c r="AK453" i="1"/>
  <c r="AN453" i="1" s="1"/>
  <c r="AK99" i="1"/>
  <c r="AN99" i="1" s="1"/>
  <c r="AJ99" i="1"/>
  <c r="G99" i="1" s="1"/>
  <c r="AJ396" i="1"/>
  <c r="G396" i="1" s="1"/>
  <c r="AK396" i="1"/>
  <c r="AN396" i="1" s="1"/>
  <c r="AJ393" i="1"/>
  <c r="G393" i="1" s="1"/>
  <c r="AK393" i="1"/>
  <c r="AN393" i="1" s="1"/>
  <c r="AJ437" i="1"/>
  <c r="G437" i="1" s="1"/>
  <c r="AK437" i="1"/>
  <c r="AN437" i="1" s="1"/>
  <c r="AJ183" i="1"/>
  <c r="G183" i="1" s="1"/>
  <c r="AK183" i="1"/>
  <c r="AN183" i="1" s="1"/>
  <c r="AJ256" i="1"/>
  <c r="G256" i="1" s="1"/>
  <c r="AK256" i="1"/>
  <c r="AN256" i="1" s="1"/>
  <c r="AJ64" i="1"/>
  <c r="G64" i="1" s="1"/>
  <c r="AK64" i="1"/>
  <c r="AN64" i="1" s="1"/>
  <c r="AK481" i="1"/>
  <c r="AN481" i="1" s="1"/>
  <c r="AJ481" i="1"/>
  <c r="G481" i="1" s="1"/>
  <c r="AK322" i="1"/>
  <c r="AN322" i="1" s="1"/>
  <c r="AJ322" i="1"/>
  <c r="G322" i="1" s="1"/>
  <c r="AK353" i="1"/>
  <c r="AN353" i="1" s="1"/>
  <c r="AJ353" i="1"/>
  <c r="G353" i="1" s="1"/>
  <c r="AJ100" i="1"/>
  <c r="G100" i="1" s="1"/>
  <c r="AK100" i="1"/>
  <c r="AN100" i="1" s="1"/>
  <c r="AJ191" i="1"/>
  <c r="G191" i="1" s="1"/>
  <c r="AK191" i="1"/>
  <c r="AN191" i="1" s="1"/>
  <c r="AJ334" i="1"/>
  <c r="G334" i="1" s="1"/>
  <c r="AK334" i="1"/>
  <c r="AN334" i="1" s="1"/>
  <c r="AJ426" i="1"/>
  <c r="G426" i="1" s="1"/>
  <c r="AK426" i="1"/>
  <c r="AN426" i="1" s="1"/>
  <c r="AJ80" i="1"/>
  <c r="G80" i="1" s="1"/>
  <c r="AK80" i="1"/>
  <c r="AN80" i="1" s="1"/>
  <c r="AJ365" i="1"/>
  <c r="G365" i="1" s="1"/>
  <c r="AK365" i="1"/>
  <c r="AN365" i="1" s="1"/>
  <c r="AJ449" i="1"/>
  <c r="G449" i="1" s="1"/>
  <c r="AK449" i="1"/>
  <c r="AN449" i="1" s="1"/>
  <c r="AJ98" i="1"/>
  <c r="G98" i="1" s="1"/>
  <c r="AK98" i="1"/>
  <c r="AN98" i="1" s="1"/>
  <c r="AJ178" i="1"/>
  <c r="G178" i="1" s="1"/>
  <c r="AK178" i="1"/>
  <c r="AN178" i="1" s="1"/>
  <c r="AJ276" i="1"/>
  <c r="G276" i="1" s="1"/>
  <c r="AK276" i="1"/>
  <c r="AN276" i="1" s="1"/>
  <c r="AJ221" i="1"/>
  <c r="G221" i="1" s="1"/>
  <c r="AK221" i="1"/>
  <c r="AN221" i="1" s="1"/>
  <c r="AK337" i="1"/>
  <c r="AN337" i="1" s="1"/>
  <c r="AJ337" i="1"/>
  <c r="G337" i="1" s="1"/>
  <c r="AJ410" i="1"/>
  <c r="G410" i="1" s="1"/>
  <c r="AK410" i="1"/>
  <c r="AN410" i="1" s="1"/>
  <c r="AK408" i="1"/>
  <c r="AN408" i="1" s="1"/>
  <c r="AJ408" i="1"/>
  <c r="G408" i="1" s="1"/>
  <c r="AJ231" i="1"/>
  <c r="G231" i="1" s="1"/>
  <c r="AK231" i="1"/>
  <c r="AN231" i="1" s="1"/>
  <c r="AJ208" i="1"/>
  <c r="G208" i="1" s="1"/>
  <c r="AK208" i="1"/>
  <c r="AN208" i="1" s="1"/>
  <c r="AK357" i="1"/>
  <c r="AN357" i="1" s="1"/>
  <c r="AJ357" i="1"/>
  <c r="G357" i="1" s="1"/>
  <c r="AJ318" i="1"/>
  <c r="G318" i="1" s="1"/>
  <c r="AK318" i="1"/>
  <c r="AN318" i="1" s="1"/>
  <c r="AJ442" i="1"/>
  <c r="G442" i="1" s="1"/>
  <c r="AK442" i="1"/>
  <c r="AN442" i="1" s="1"/>
  <c r="AK49" i="1"/>
  <c r="AN49" i="1" s="1"/>
  <c r="AJ49" i="1"/>
  <c r="G49" i="1" s="1"/>
  <c r="AJ354" i="1"/>
  <c r="G354" i="1" s="1"/>
  <c r="AK354" i="1"/>
  <c r="AN354" i="1" s="1"/>
  <c r="AK493" i="1"/>
  <c r="AN493" i="1" s="1"/>
  <c r="AJ493" i="1"/>
  <c r="G493" i="1" s="1"/>
  <c r="AJ513" i="1"/>
  <c r="G513" i="1" s="1"/>
  <c r="AK513" i="1"/>
  <c r="AN513" i="1" s="1"/>
  <c r="AK350" i="1"/>
  <c r="AN350" i="1" s="1"/>
  <c r="AJ350" i="1"/>
  <c r="G350" i="1" s="1"/>
  <c r="AJ34" i="1"/>
  <c r="G34" i="1" s="1"/>
  <c r="AK34" i="1"/>
  <c r="AN34" i="1" s="1"/>
  <c r="AK37" i="1"/>
  <c r="AN37" i="1" s="1"/>
  <c r="AJ37" i="1"/>
  <c r="G37" i="1" s="1"/>
  <c r="AJ245" i="1"/>
  <c r="G245" i="1" s="1"/>
  <c r="AK245" i="1"/>
  <c r="AN245" i="1" s="1"/>
  <c r="AJ323" i="1"/>
  <c r="G323" i="1" s="1"/>
  <c r="AK323" i="1"/>
  <c r="AN323" i="1" s="1"/>
  <c r="AJ486" i="1"/>
  <c r="G486" i="1" s="1"/>
  <c r="AK486" i="1"/>
  <c r="AN486" i="1" s="1"/>
  <c r="AK186" i="1"/>
  <c r="AN186" i="1" s="1"/>
  <c r="AJ186" i="1"/>
  <c r="G186" i="1" s="1"/>
  <c r="AK312" i="1"/>
  <c r="AN312" i="1" s="1"/>
  <c r="AJ312" i="1"/>
  <c r="G312" i="1" s="1"/>
  <c r="AK180" i="1"/>
  <c r="AN180" i="1" s="1"/>
  <c r="AJ180" i="1"/>
  <c r="G180" i="1" s="1"/>
  <c r="AK508" i="1"/>
  <c r="AN508" i="1" s="1"/>
  <c r="AJ508" i="1"/>
  <c r="G508" i="1" s="1"/>
  <c r="AK384" i="1"/>
  <c r="AN384" i="1" s="1"/>
  <c r="AJ384" i="1"/>
  <c r="G384" i="1" s="1"/>
  <c r="AK101" i="1"/>
  <c r="AN101" i="1" s="1"/>
  <c r="AJ101" i="1"/>
  <c r="G101" i="1" s="1"/>
  <c r="AK324" i="1"/>
  <c r="AN324" i="1" s="1"/>
  <c r="AJ324" i="1"/>
  <c r="G324" i="1" s="1"/>
  <c r="AK48" i="1"/>
  <c r="AN48" i="1" s="1"/>
  <c r="AJ48" i="1"/>
  <c r="G48" i="1" s="1"/>
  <c r="AK166" i="1"/>
  <c r="AN166" i="1" s="1"/>
  <c r="AJ166" i="1"/>
  <c r="G166" i="1" s="1"/>
  <c r="AJ92" i="1"/>
  <c r="G92" i="1" s="1"/>
  <c r="AK92" i="1"/>
  <c r="AN92" i="1" s="1"/>
  <c r="AJ237" i="1"/>
  <c r="G237" i="1" s="1"/>
  <c r="AK237" i="1"/>
  <c r="AN237" i="1" s="1"/>
  <c r="AJ213" i="1"/>
  <c r="G213" i="1" s="1"/>
  <c r="AK213" i="1"/>
  <c r="AN213" i="1" s="1"/>
  <c r="AK190" i="1"/>
  <c r="AN190" i="1" s="1"/>
  <c r="AJ190" i="1"/>
  <c r="G190" i="1" s="1"/>
  <c r="AK301" i="1"/>
  <c r="AN301" i="1" s="1"/>
  <c r="AJ301" i="1"/>
  <c r="G301" i="1" s="1"/>
  <c r="AK489" i="1"/>
  <c r="AN489" i="1" s="1"/>
  <c r="AJ489" i="1"/>
  <c r="G489" i="1" s="1"/>
  <c r="AK96" i="1"/>
  <c r="AN96" i="1" s="1"/>
  <c r="AJ96" i="1"/>
  <c r="G96" i="1" s="1"/>
  <c r="AK187" i="1"/>
  <c r="AN187" i="1" s="1"/>
  <c r="AJ187" i="1"/>
  <c r="G187" i="1" s="1"/>
  <c r="AK391" i="1"/>
  <c r="AN391" i="1" s="1"/>
  <c r="AJ391" i="1"/>
  <c r="G391" i="1" s="1"/>
  <c r="AK150" i="1"/>
  <c r="AN150" i="1" s="1"/>
  <c r="AJ150" i="1"/>
  <c r="G150" i="1" s="1"/>
  <c r="AK344" i="1"/>
  <c r="AN344" i="1" s="1"/>
  <c r="AJ344" i="1"/>
  <c r="G344" i="1" s="1"/>
  <c r="AJ422" i="1"/>
  <c r="G422" i="1" s="1"/>
  <c r="AK422" i="1"/>
  <c r="AN422" i="1" s="1"/>
  <c r="AK205" i="1"/>
  <c r="AN205" i="1" s="1"/>
  <c r="AJ205" i="1"/>
  <c r="G205" i="1" s="1"/>
  <c r="AK484" i="1"/>
  <c r="AN484" i="1" s="1"/>
  <c r="AJ484" i="1"/>
  <c r="G484" i="1" s="1"/>
  <c r="AK309" i="1"/>
  <c r="AN309" i="1" s="1"/>
  <c r="AJ309" i="1"/>
  <c r="G309" i="1" s="1"/>
  <c r="AJ35" i="1"/>
  <c r="G35" i="1" s="1"/>
  <c r="AK35" i="1"/>
  <c r="AN35" i="1" s="1"/>
  <c r="AJ72" i="1"/>
  <c r="G72" i="1" s="1"/>
  <c r="AK72" i="1"/>
  <c r="AN72" i="1" s="1"/>
  <c r="AK381" i="1"/>
  <c r="AN381" i="1" s="1"/>
  <c r="AJ381" i="1"/>
  <c r="G381" i="1" s="1"/>
  <c r="AK109" i="1"/>
  <c r="AN109" i="1" s="1"/>
  <c r="AJ109" i="1"/>
  <c r="G109" i="1" s="1"/>
  <c r="AK461" i="1"/>
  <c r="AN461" i="1" s="1"/>
  <c r="AJ461" i="1"/>
  <c r="G461" i="1" s="1"/>
  <c r="AK520" i="1"/>
  <c r="AN520" i="1" s="1"/>
  <c r="AJ520" i="1"/>
  <c r="G520" i="1" s="1"/>
  <c r="AK152" i="1"/>
  <c r="AN152" i="1" s="1"/>
  <c r="AJ152" i="1"/>
  <c r="G152" i="1" s="1"/>
  <c r="AJ343" i="1"/>
  <c r="G343" i="1" s="1"/>
  <c r="AK343" i="1"/>
  <c r="AN343" i="1" s="1"/>
  <c r="AK81" i="1"/>
  <c r="AN81" i="1" s="1"/>
  <c r="AJ81" i="1"/>
  <c r="G81" i="1" s="1"/>
  <c r="AK43" i="1"/>
  <c r="AN43" i="1" s="1"/>
  <c r="AJ43" i="1"/>
  <c r="G43" i="1" s="1"/>
  <c r="AJ171" i="1"/>
  <c r="G171" i="1" s="1"/>
  <c r="AK171" i="1"/>
  <c r="AN171" i="1" s="1"/>
  <c r="AK215" i="1"/>
  <c r="AN215" i="1" s="1"/>
  <c r="AJ215" i="1"/>
  <c r="G215" i="1" s="1"/>
  <c r="AK504" i="1"/>
  <c r="AN504" i="1" s="1"/>
  <c r="AJ504" i="1"/>
  <c r="G504" i="1" s="1"/>
  <c r="AK265" i="1"/>
  <c r="AN265" i="1" s="1"/>
  <c r="AJ265" i="1"/>
  <c r="G265" i="1" s="1"/>
  <c r="AJ379" i="1"/>
  <c r="G379" i="1" s="1"/>
  <c r="AK379" i="1"/>
  <c r="AN379" i="1" s="1"/>
  <c r="AK314" i="1"/>
  <c r="AN314" i="1" s="1"/>
  <c r="AJ314" i="1"/>
  <c r="G314" i="1" s="1"/>
  <c r="AK394" i="1"/>
  <c r="AN394" i="1" s="1"/>
  <c r="AJ394" i="1"/>
  <c r="G394" i="1" s="1"/>
  <c r="AJ228" i="1"/>
  <c r="G228" i="1" s="1"/>
  <c r="AK228" i="1"/>
  <c r="AN228" i="1" s="1"/>
  <c r="AJ266" i="1"/>
  <c r="G266" i="1" s="1"/>
  <c r="AK266" i="1"/>
  <c r="AN266" i="1" s="1"/>
  <c r="AK47" i="1"/>
  <c r="AN47" i="1" s="1"/>
  <c r="AJ47" i="1"/>
  <c r="G47" i="1" s="1"/>
  <c r="AJ289" i="1"/>
  <c r="G289" i="1" s="1"/>
  <c r="AK289" i="1"/>
  <c r="AN289" i="1" s="1"/>
  <c r="AK398" i="1"/>
  <c r="AN398" i="1" s="1"/>
  <c r="AJ398" i="1"/>
  <c r="G398" i="1" s="1"/>
  <c r="AK139" i="1"/>
  <c r="AN139" i="1" s="1"/>
  <c r="AJ139" i="1"/>
  <c r="G139" i="1" s="1"/>
  <c r="AK476" i="1"/>
  <c r="AN476" i="1" s="1"/>
  <c r="AJ476" i="1"/>
  <c r="G476" i="1" s="1"/>
  <c r="AK268" i="1"/>
  <c r="AN268" i="1" s="1"/>
  <c r="AJ268" i="1"/>
  <c r="G268" i="1" s="1"/>
  <c r="AJ70" i="1"/>
  <c r="G70" i="1" s="1"/>
  <c r="AK70" i="1"/>
  <c r="AN70" i="1" s="1"/>
  <c r="AK252" i="1"/>
  <c r="AN252" i="1" s="1"/>
  <c r="AJ252" i="1"/>
  <c r="G252" i="1" s="1"/>
  <c r="AK25" i="1"/>
  <c r="AN25" i="1" s="1"/>
  <c r="AJ25" i="1"/>
  <c r="G25" i="1" s="1"/>
  <c r="AJ144" i="1"/>
  <c r="G144" i="1" s="1"/>
  <c r="AK144" i="1"/>
  <c r="AN144" i="1" s="1"/>
  <c r="AJ219" i="1"/>
  <c r="G219" i="1" s="1"/>
  <c r="AK219" i="1"/>
  <c r="AN219" i="1" s="1"/>
  <c r="AK452" i="1"/>
  <c r="AN452" i="1" s="1"/>
  <c r="AJ452" i="1"/>
  <c r="G452" i="1" s="1"/>
  <c r="AJ319" i="1"/>
  <c r="G319" i="1" s="1"/>
  <c r="AK319" i="1"/>
  <c r="AN319" i="1" s="1"/>
  <c r="AK472" i="1"/>
  <c r="AN472" i="1" s="1"/>
  <c r="AJ472" i="1"/>
  <c r="G472" i="1" s="1"/>
  <c r="AJ370" i="1"/>
  <c r="G370" i="1" s="1"/>
  <c r="AK370" i="1"/>
  <c r="AN370" i="1" s="1"/>
  <c r="AJ388" i="1"/>
  <c r="G388" i="1" s="1"/>
  <c r="AK388" i="1"/>
  <c r="AN388" i="1" s="1"/>
  <c r="AK192" i="1"/>
  <c r="AN192" i="1" s="1"/>
  <c r="AJ192" i="1"/>
  <c r="G192" i="1" s="1"/>
  <c r="AJ443" i="1"/>
  <c r="G443" i="1" s="1"/>
  <c r="AK443" i="1"/>
  <c r="AN443" i="1" s="1"/>
  <c r="AJ255" i="1"/>
  <c r="G255" i="1" s="1"/>
  <c r="AK255" i="1"/>
  <c r="AN255" i="1" s="1"/>
  <c r="AK403" i="1"/>
  <c r="AN403" i="1" s="1"/>
  <c r="AJ403" i="1"/>
  <c r="G403" i="1" s="1"/>
  <c r="AK122" i="1"/>
  <c r="AN122" i="1" s="1"/>
  <c r="AJ122" i="1"/>
  <c r="G122" i="1" s="1"/>
  <c r="AK76" i="1"/>
  <c r="AN76" i="1" s="1"/>
  <c r="AJ76" i="1"/>
  <c r="G76" i="1" s="1"/>
  <c r="AK160" i="1"/>
  <c r="AN160" i="1" s="1"/>
  <c r="AJ160" i="1"/>
  <c r="G160" i="1" s="1"/>
  <c r="AK174" i="1"/>
  <c r="AN174" i="1" s="1"/>
  <c r="AJ174" i="1"/>
  <c r="G174" i="1" s="1"/>
  <c r="AJ172" i="1"/>
  <c r="G172" i="1" s="1"/>
  <c r="AK172" i="1"/>
  <c r="AN172" i="1" s="1"/>
  <c r="AK320" i="1"/>
  <c r="AN320" i="1" s="1"/>
  <c r="AJ320" i="1"/>
  <c r="G320" i="1" s="1"/>
  <c r="AK288" i="1"/>
  <c r="AN288" i="1" s="1"/>
  <c r="AJ288" i="1"/>
  <c r="G288" i="1" s="1"/>
  <c r="AJ227" i="1"/>
  <c r="G227" i="1" s="1"/>
  <c r="AK227" i="1"/>
  <c r="AN227" i="1" s="1"/>
  <c r="AJ373" i="1"/>
  <c r="G373" i="1" s="1"/>
  <c r="AK373" i="1"/>
  <c r="AN373" i="1" s="1"/>
  <c r="AJ474" i="1"/>
  <c r="G474" i="1" s="1"/>
  <c r="AK474" i="1"/>
  <c r="AN474" i="1" s="1"/>
  <c r="AJ141" i="1"/>
  <c r="G141" i="1" s="1"/>
  <c r="AK141" i="1"/>
  <c r="AN141" i="1" s="1"/>
  <c r="AK210" i="1"/>
  <c r="AN210" i="1" s="1"/>
  <c r="AJ210" i="1"/>
  <c r="G210" i="1" s="1"/>
  <c r="AK51" i="1"/>
  <c r="AN51" i="1" s="1"/>
  <c r="AJ51" i="1"/>
  <c r="G51" i="1" s="1"/>
  <c r="AJ108" i="1"/>
  <c r="G108" i="1" s="1"/>
  <c r="AK108" i="1"/>
  <c r="AN108" i="1" s="1"/>
  <c r="AJ124" i="1"/>
  <c r="G124" i="1" s="1"/>
  <c r="AK124" i="1"/>
  <c r="AN124" i="1" s="1"/>
  <c r="AJ163" i="1"/>
  <c r="G163" i="1" s="1"/>
  <c r="AK163" i="1"/>
  <c r="AN163" i="1" s="1"/>
  <c r="AK111" i="1"/>
  <c r="AN111" i="1" s="1"/>
  <c r="AJ111" i="1"/>
  <c r="G111" i="1" s="1"/>
  <c r="AJ58" i="1"/>
  <c r="G58" i="1" s="1"/>
  <c r="AK58" i="1"/>
  <c r="AN58" i="1" s="1"/>
  <c r="AJ385" i="1"/>
  <c r="G385" i="1" s="1"/>
  <c r="AK385" i="1"/>
  <c r="AN385" i="1" s="1"/>
  <c r="AK158" i="1"/>
  <c r="AN158" i="1" s="1"/>
  <c r="AJ158" i="1"/>
  <c r="G158" i="1" s="1"/>
  <c r="AK418" i="1"/>
  <c r="AN418" i="1" s="1"/>
  <c r="AJ418" i="1"/>
  <c r="G418" i="1" s="1"/>
  <c r="AJ74" i="1"/>
  <c r="G74" i="1" s="1"/>
  <c r="AK74" i="1"/>
  <c r="AN74" i="1" s="1"/>
  <c r="AJ185" i="12"/>
  <c r="Y185" i="12"/>
  <c r="AK185" i="12" s="1"/>
  <c r="AJ225" i="1"/>
  <c r="G225" i="1" s="1"/>
  <c r="AK225" i="1"/>
  <c r="AN225" i="1" s="1"/>
  <c r="AM120" i="17"/>
  <c r="AM40" i="17"/>
  <c r="AM71" i="17"/>
  <c r="AM104" i="17"/>
  <c r="AM39" i="17"/>
  <c r="AM110" i="17"/>
  <c r="AM32" i="17"/>
  <c r="AM88" i="17"/>
  <c r="AM60" i="17"/>
  <c r="AM86" i="17"/>
  <c r="Y81" i="17"/>
  <c r="Y80" i="17"/>
  <c r="Y118" i="17"/>
  <c r="Y40" i="17"/>
  <c r="Y49" i="17"/>
  <c r="Y79" i="17"/>
  <c r="Y34" i="17"/>
  <c r="Y21" i="17"/>
  <c r="Y69" i="17"/>
  <c r="Y100" i="17"/>
  <c r="Y61" i="17"/>
  <c r="Y111" i="17"/>
  <c r="Y89" i="17"/>
  <c r="Y116" i="17"/>
  <c r="Y105" i="17"/>
  <c r="Y41" i="17"/>
  <c r="Y62" i="17"/>
  <c r="Y92" i="17"/>
  <c r="Y56" i="17"/>
  <c r="Y85" i="17"/>
  <c r="Y78" i="17"/>
  <c r="Y30" i="17"/>
  <c r="Y84" i="17"/>
  <c r="Y71" i="17"/>
  <c r="Y63" i="17"/>
  <c r="Y54" i="17"/>
  <c r="Y115" i="17"/>
  <c r="Y24" i="17"/>
  <c r="Y104" i="17"/>
  <c r="Y106" i="17"/>
  <c r="Y98" i="17"/>
  <c r="Y26" i="17"/>
  <c r="Y50" i="17"/>
  <c r="Y72" i="17"/>
  <c r="Y68" i="17"/>
  <c r="Y6" i="1"/>
  <c r="C17" i="4" s="1"/>
  <c r="X5" i="1"/>
  <c r="C20" i="4" s="1"/>
  <c r="X6" i="1"/>
  <c r="C21" i="4" s="1"/>
  <c r="X5" i="12"/>
  <c r="H20" i="4" s="1"/>
  <c r="X6" i="12"/>
  <c r="H21" i="4" s="1"/>
  <c r="Y6" i="12"/>
  <c r="H17" i="4" s="1"/>
  <c r="Y5" i="12"/>
  <c r="AD6" i="13"/>
  <c r="N17" i="4" s="1"/>
  <c r="AD5" i="13"/>
  <c r="AD6" i="12"/>
  <c r="I17" i="4" s="1"/>
  <c r="AD5" i="12"/>
  <c r="AD5" i="1"/>
  <c r="AD6" i="1"/>
  <c r="D17" i="4" s="1"/>
  <c r="X5" i="13"/>
  <c r="M20" i="4" s="1"/>
  <c r="X6" i="13"/>
  <c r="M21" i="4" s="1"/>
  <c r="Y6" i="13"/>
  <c r="M17" i="4" s="1"/>
  <c r="Y5" i="13"/>
  <c r="AI6" i="13"/>
  <c r="O17" i="4" s="1"/>
  <c r="AI5" i="12"/>
  <c r="AI6" i="12"/>
  <c r="J17" i="4" s="1"/>
  <c r="AI6" i="1"/>
  <c r="E17" i="4" s="1"/>
  <c r="AI5" i="1"/>
  <c r="AI5" i="13"/>
  <c r="AN207" i="12" l="1"/>
  <c r="G402" i="12"/>
  <c r="AN54" i="12"/>
  <c r="G79" i="12"/>
  <c r="AN199" i="12"/>
  <c r="G177" i="12"/>
  <c r="G286" i="12"/>
  <c r="G119" i="12"/>
  <c r="AN83" i="12"/>
  <c r="G46" i="12"/>
  <c r="G111" i="12"/>
  <c r="AN363" i="12"/>
  <c r="G399" i="12"/>
  <c r="AN193" i="12"/>
  <c r="AN162" i="12"/>
  <c r="AN90" i="12"/>
  <c r="G400" i="12"/>
  <c r="G47" i="12"/>
  <c r="AN64" i="12"/>
  <c r="G386" i="12"/>
  <c r="G41" i="12"/>
  <c r="G241" i="12"/>
  <c r="G204" i="12"/>
  <c r="AN102" i="12"/>
  <c r="G318" i="12"/>
  <c r="AN198" i="12"/>
  <c r="G181" i="12"/>
  <c r="G243" i="12"/>
  <c r="G122" i="12"/>
  <c r="G85" i="12"/>
  <c r="G40" i="12"/>
  <c r="G76" i="12"/>
  <c r="AN289" i="12"/>
  <c r="AN120" i="12"/>
  <c r="G332" i="12"/>
  <c r="AN155" i="12"/>
  <c r="G387" i="12"/>
  <c r="G31" i="12"/>
  <c r="G142" i="12"/>
  <c r="G305" i="12"/>
  <c r="AN138" i="12"/>
  <c r="G321" i="12"/>
  <c r="AN96" i="12"/>
  <c r="G220" i="12"/>
  <c r="G350" i="12"/>
  <c r="AN281" i="12"/>
  <c r="G184" i="12"/>
  <c r="AN171" i="12"/>
  <c r="G271" i="12"/>
  <c r="AN53" i="12"/>
  <c r="G383" i="12"/>
  <c r="G161" i="12"/>
  <c r="AN225" i="12"/>
  <c r="AN304" i="12"/>
  <c r="G24" i="12"/>
  <c r="G34" i="12"/>
  <c r="AN365" i="12"/>
  <c r="G312" i="12"/>
  <c r="AN306" i="12"/>
  <c r="G206" i="12"/>
  <c r="G81" i="12"/>
  <c r="G284" i="12"/>
  <c r="AN158" i="12"/>
  <c r="G222" i="12"/>
  <c r="AN374" i="12"/>
  <c r="G364" i="12"/>
  <c r="G120" i="12"/>
  <c r="AN218" i="12"/>
  <c r="G288" i="12"/>
  <c r="AN59" i="12"/>
  <c r="AN31" i="12"/>
  <c r="G260" i="12"/>
  <c r="AN142" i="12"/>
  <c r="G298" i="12"/>
  <c r="G236" i="12"/>
  <c r="AN394" i="12"/>
  <c r="AN305" i="12"/>
  <c r="G167" i="12"/>
  <c r="G118" i="12"/>
  <c r="G392" i="12"/>
  <c r="G135" i="12"/>
  <c r="AN287" i="12"/>
  <c r="AN269" i="12"/>
  <c r="G275" i="12"/>
  <c r="G138" i="12"/>
  <c r="AN67" i="12"/>
  <c r="G353" i="12"/>
  <c r="G23" i="12"/>
  <c r="AN219" i="12"/>
  <c r="G96" i="12"/>
  <c r="AN340" i="12"/>
  <c r="AN220" i="12"/>
  <c r="G416" i="12"/>
  <c r="AN350" i="12"/>
  <c r="AN270" i="12"/>
  <c r="G281" i="12"/>
  <c r="AN248" i="12"/>
  <c r="AN184" i="12"/>
  <c r="AN251" i="12"/>
  <c r="G382" i="12"/>
  <c r="G171" i="12"/>
  <c r="AN271" i="12"/>
  <c r="G164" i="12"/>
  <c r="G417" i="12"/>
  <c r="G53" i="12"/>
  <c r="AN124" i="12"/>
  <c r="AN141" i="12"/>
  <c r="AN383" i="12"/>
  <c r="AN161" i="12"/>
  <c r="G131" i="12"/>
  <c r="G107" i="12"/>
  <c r="G225" i="12"/>
  <c r="G385" i="12"/>
  <c r="G375" i="12"/>
  <c r="G304" i="12"/>
  <c r="G160" i="12"/>
  <c r="AN24" i="12"/>
  <c r="G397" i="12"/>
  <c r="AN34" i="12"/>
  <c r="G352" i="12"/>
  <c r="G78" i="12"/>
  <c r="G365" i="12"/>
  <c r="AN312" i="12"/>
  <c r="AN373" i="12"/>
  <c r="G306" i="12"/>
  <c r="AN206" i="12"/>
  <c r="G257" i="12"/>
  <c r="AN81" i="12"/>
  <c r="G33" i="12"/>
  <c r="G176" i="12"/>
  <c r="AN284" i="12"/>
  <c r="AN125" i="12"/>
  <c r="AN38" i="12"/>
  <c r="G158" i="12"/>
  <c r="AN222" i="12"/>
  <c r="G126" i="12"/>
  <c r="AN74" i="12"/>
  <c r="AN322" i="12"/>
  <c r="G374" i="12"/>
  <c r="G35" i="12"/>
  <c r="AN265" i="12"/>
  <c r="AN364" i="12"/>
  <c r="AN172" i="12"/>
  <c r="AN325" i="12"/>
  <c r="AN44" i="12"/>
  <c r="AN279" i="12"/>
  <c r="AN390" i="12"/>
  <c r="AN268" i="12"/>
  <c r="AN121" i="12"/>
  <c r="G93" i="12"/>
  <c r="AN27" i="12"/>
  <c r="AN49" i="12"/>
  <c r="G357" i="12"/>
  <c r="AN294" i="12"/>
  <c r="G29" i="12"/>
  <c r="G404" i="12"/>
  <c r="AN377" i="12"/>
  <c r="G295" i="12"/>
  <c r="AN250" i="12"/>
  <c r="G266" i="12"/>
  <c r="AN25" i="12"/>
  <c r="AN116" i="12"/>
  <c r="AN323" i="12"/>
  <c r="AN343" i="12"/>
  <c r="AN376" i="12"/>
  <c r="AN380" i="12"/>
  <c r="G104" i="12"/>
  <c r="AN316" i="12"/>
  <c r="AN311" i="12"/>
  <c r="AN75" i="12"/>
  <c r="AN401" i="12"/>
  <c r="G410" i="12"/>
  <c r="G191" i="12"/>
  <c r="AN66" i="12"/>
  <c r="AN145" i="12"/>
  <c r="G395" i="12"/>
  <c r="G273" i="12"/>
  <c r="AN381" i="12"/>
  <c r="AN317" i="12"/>
  <c r="G37" i="12"/>
  <c r="G406" i="12"/>
  <c r="AN368" i="12"/>
  <c r="AN113" i="12"/>
  <c r="G60" i="12"/>
  <c r="AN245" i="12"/>
  <c r="G55" i="12"/>
  <c r="AN30" i="12"/>
  <c r="AN144" i="12"/>
  <c r="AN128" i="12"/>
  <c r="AN310" i="12"/>
  <c r="AN115" i="12"/>
  <c r="AN178" i="12"/>
  <c r="G152" i="12"/>
  <c r="AN58" i="12"/>
  <c r="G153" i="12"/>
  <c r="AN95" i="12"/>
  <c r="G129" i="12"/>
  <c r="G166" i="12"/>
  <c r="AN378" i="12"/>
  <c r="AN278" i="12"/>
  <c r="G246" i="12"/>
  <c r="AN156" i="12"/>
  <c r="G217" i="12"/>
  <c r="AN259" i="12"/>
  <c r="AN117" i="12"/>
  <c r="G324" i="12"/>
  <c r="AN159" i="12"/>
  <c r="AN258" i="12"/>
  <c r="G188" i="12"/>
  <c r="AN130" i="12"/>
  <c r="AN328" i="12"/>
  <c r="G189" i="12"/>
  <c r="AN418" i="12"/>
  <c r="AN190" i="12"/>
  <c r="G110" i="12"/>
  <c r="AN242" i="12"/>
  <c r="AN226" i="12"/>
  <c r="G414" i="12"/>
  <c r="G100" i="12"/>
  <c r="AN253" i="12"/>
  <c r="G299" i="12"/>
  <c r="AN267" i="12"/>
  <c r="G112" i="12"/>
  <c r="AN239" i="12"/>
  <c r="AN209" i="12"/>
  <c r="AN89" i="12"/>
  <c r="G388" i="12"/>
  <c r="G336" i="12"/>
  <c r="G101" i="12"/>
  <c r="G339" i="12"/>
  <c r="AN379" i="12"/>
  <c r="AN215" i="12"/>
  <c r="G180" i="12"/>
  <c r="AN65" i="12"/>
  <c r="AN45" i="12"/>
  <c r="G214" i="12"/>
  <c r="G252" i="12"/>
  <c r="G292" i="12"/>
  <c r="G283" i="12"/>
  <c r="AN103" i="12"/>
  <c r="AN256" i="12"/>
  <c r="G263" i="12"/>
  <c r="G307" i="12"/>
  <c r="AN186" i="12"/>
  <c r="AN21" i="12"/>
  <c r="AN50" i="12"/>
  <c r="G202" i="12"/>
  <c r="G157" i="12"/>
  <c r="AN415" i="12"/>
  <c r="G362" i="12"/>
  <c r="AN285" i="12"/>
  <c r="AN320" i="12"/>
  <c r="G359" i="12"/>
  <c r="G354" i="12"/>
  <c r="G68" i="12"/>
  <c r="G303" i="12"/>
  <c r="AN293" i="12"/>
  <c r="G345" i="12"/>
  <c r="G231" i="12"/>
  <c r="G356" i="12"/>
  <c r="AN32" i="12"/>
  <c r="AN347" i="12"/>
  <c r="G315" i="12"/>
  <c r="AN309" i="12"/>
  <c r="G254" i="12"/>
  <c r="AN106" i="12"/>
  <c r="AN140" i="12"/>
  <c r="G367" i="12"/>
  <c r="G147" i="12"/>
  <c r="G70" i="12"/>
  <c r="G20" i="12"/>
  <c r="AN57" i="12"/>
  <c r="G277" i="12"/>
  <c r="G296" i="12"/>
  <c r="AN393" i="12"/>
  <c r="AN385" i="12"/>
  <c r="G297" i="12"/>
  <c r="AN280" i="12"/>
  <c r="AN332" i="12"/>
  <c r="G155" i="12"/>
  <c r="G216" i="12"/>
  <c r="AN387" i="12"/>
  <c r="G393" i="12"/>
  <c r="G360" i="12"/>
  <c r="G168" i="12"/>
  <c r="AN97" i="12"/>
  <c r="G333" i="12"/>
  <c r="AN408" i="12"/>
  <c r="G88" i="12"/>
  <c r="AN86" i="12"/>
  <c r="G237" i="12"/>
  <c r="G301" i="12"/>
  <c r="G391" i="12"/>
  <c r="AN134" i="12"/>
  <c r="AN201" i="12"/>
  <c r="G114" i="12"/>
  <c r="AN321" i="12"/>
  <c r="G327" i="12"/>
  <c r="G69" i="12"/>
  <c r="G172" i="12"/>
  <c r="G325" i="12"/>
  <c r="G44" i="12"/>
  <c r="G279" i="12"/>
  <c r="G390" i="12"/>
  <c r="G268" i="12"/>
  <c r="G121" i="12"/>
  <c r="AN93" i="12"/>
  <c r="G27" i="12"/>
  <c r="G49" i="12"/>
  <c r="AN357" i="12"/>
  <c r="G294" i="12"/>
  <c r="AN29" i="12"/>
  <c r="AN404" i="12"/>
  <c r="G377" i="12"/>
  <c r="AN295" i="12"/>
  <c r="G250" i="12"/>
  <c r="AN266" i="12"/>
  <c r="G25" i="12"/>
  <c r="G116" i="12"/>
  <c r="G323" i="12"/>
  <c r="G343" i="12"/>
  <c r="G376" i="12"/>
  <c r="G380" i="12"/>
  <c r="AN104" i="12"/>
  <c r="G316" i="12"/>
  <c r="G311" i="12"/>
  <c r="G75" i="12"/>
  <c r="G401" i="12"/>
  <c r="AN410" i="12"/>
  <c r="AN191" i="12"/>
  <c r="G66" i="12"/>
  <c r="G145" i="12"/>
  <c r="AN395" i="12"/>
  <c r="AN273" i="12"/>
  <c r="G381" i="12"/>
  <c r="G317" i="12"/>
  <c r="AN37" i="12"/>
  <c r="AN406" i="12"/>
  <c r="G368" i="12"/>
  <c r="G113" i="12"/>
  <c r="AN60" i="12"/>
  <c r="G245" i="12"/>
  <c r="AN55" i="12"/>
  <c r="G30" i="12"/>
  <c r="G144" i="12"/>
  <c r="G128" i="12"/>
  <c r="G310" i="12"/>
  <c r="G115" i="12"/>
  <c r="G178" i="12"/>
  <c r="AN152" i="12"/>
  <c r="G58" i="12"/>
  <c r="AN153" i="12"/>
  <c r="G95" i="12"/>
  <c r="AN129" i="12"/>
  <c r="AN166" i="12"/>
  <c r="G378" i="12"/>
  <c r="G278" i="12"/>
  <c r="AN246" i="12"/>
  <c r="G156" i="12"/>
  <c r="AN217" i="12"/>
  <c r="G259" i="12"/>
  <c r="G117" i="12"/>
  <c r="AN324" i="12"/>
  <c r="G159" i="12"/>
  <c r="G258" i="12"/>
  <c r="AN188" i="12"/>
  <c r="G130" i="12"/>
  <c r="G328" i="12"/>
  <c r="AN189" i="12"/>
  <c r="G418" i="12"/>
  <c r="G190" i="12"/>
  <c r="AN110" i="12"/>
  <c r="G242" i="12"/>
  <c r="G226" i="12"/>
  <c r="AN414" i="12"/>
  <c r="AN100" i="12"/>
  <c r="G253" i="12"/>
  <c r="AN299" i="12"/>
  <c r="G267" i="12"/>
  <c r="AN112" i="12"/>
  <c r="G239" i="12"/>
  <c r="G209" i="12"/>
  <c r="G89" i="12"/>
  <c r="AN388" i="12"/>
  <c r="AN336" i="12"/>
  <c r="AN101" i="12"/>
  <c r="AN339" i="12"/>
  <c r="G379" i="12"/>
  <c r="G215" i="12"/>
  <c r="AN180" i="12"/>
  <c r="G65" i="12"/>
  <c r="G45" i="12"/>
  <c r="AN214" i="12"/>
  <c r="AN252" i="12"/>
  <c r="AN292" i="12"/>
  <c r="AN283" i="12"/>
  <c r="G103" i="12"/>
  <c r="G256" i="12"/>
  <c r="AN263" i="12"/>
  <c r="AN56" i="12"/>
  <c r="G280" i="12"/>
  <c r="AN288" i="12"/>
  <c r="G59" i="12"/>
  <c r="AN360" i="12"/>
  <c r="AN168" i="12"/>
  <c r="G97" i="12"/>
  <c r="AN333" i="12"/>
  <c r="G408" i="12"/>
  <c r="AN167" i="12"/>
  <c r="AN392" i="12"/>
  <c r="G86" i="12"/>
  <c r="AN135" i="12"/>
  <c r="AN391" i="12"/>
  <c r="G134" i="12"/>
  <c r="G201" i="12"/>
  <c r="AN275" i="12"/>
  <c r="AN353" i="12"/>
  <c r="G219" i="12"/>
  <c r="AN416" i="12"/>
  <c r="G270" i="12"/>
  <c r="AN382" i="12"/>
  <c r="AN417" i="12"/>
  <c r="G141" i="12"/>
  <c r="AN107" i="12"/>
  <c r="AN160" i="12"/>
  <c r="AN352" i="12"/>
  <c r="AN69" i="12"/>
  <c r="AN257" i="12"/>
  <c r="AN176" i="12"/>
  <c r="G125" i="12"/>
  <c r="G38" i="12"/>
  <c r="AN126" i="12"/>
  <c r="G74" i="12"/>
  <c r="G322" i="12"/>
  <c r="G265" i="12"/>
  <c r="AN51" i="12"/>
  <c r="G290" i="12"/>
  <c r="G411" i="12"/>
  <c r="AN313" i="12"/>
  <c r="AN143" i="12"/>
  <c r="AN384" i="12"/>
  <c r="AN272" i="12"/>
  <c r="G173" i="12"/>
  <c r="AN77" i="12"/>
  <c r="AN94" i="12"/>
  <c r="AN361" i="12"/>
  <c r="AN276" i="12"/>
  <c r="AN187" i="12"/>
  <c r="G51" i="12"/>
  <c r="AN290" i="12"/>
  <c r="G192" i="12"/>
  <c r="AN411" i="12"/>
  <c r="G210" i="12"/>
  <c r="G313" i="12"/>
  <c r="G398" i="12"/>
  <c r="G143" i="12"/>
  <c r="G330" i="12"/>
  <c r="G384" i="12"/>
  <c r="AN224" i="12"/>
  <c r="G272" i="12"/>
  <c r="G105" i="12"/>
  <c r="AN173" i="12"/>
  <c r="G227" i="12"/>
  <c r="G77" i="12"/>
  <c r="G99" i="12"/>
  <c r="AN230" i="12"/>
  <c r="G94" i="12"/>
  <c r="G42" i="12"/>
  <c r="G39" i="12"/>
  <c r="AN228" i="12"/>
  <c r="G361" i="12"/>
  <c r="G146" i="12"/>
  <c r="AN238" i="12"/>
  <c r="G63" i="12"/>
  <c r="G200" i="12"/>
  <c r="G170" i="12"/>
  <c r="G329" i="12"/>
  <c r="AN334" i="12"/>
  <c r="G276" i="12"/>
  <c r="G73" i="12"/>
  <c r="AN344" i="12"/>
  <c r="AN282" i="12"/>
  <c r="G413" i="12"/>
  <c r="G179" i="12"/>
  <c r="G36" i="12"/>
  <c r="G407" i="12"/>
  <c r="G234" i="12"/>
  <c r="AN163" i="12"/>
  <c r="AN183" i="12"/>
  <c r="AN84" i="12"/>
  <c r="G389" i="12"/>
  <c r="AN211" i="12"/>
  <c r="AN196" i="12"/>
  <c r="G419" i="12"/>
  <c r="G213" i="12"/>
  <c r="AN396" i="12"/>
  <c r="G235" i="12"/>
  <c r="G28" i="12"/>
  <c r="AN371" i="12"/>
  <c r="G80" i="12"/>
  <c r="G302" i="12"/>
  <c r="G148" i="12"/>
  <c r="G139" i="12"/>
  <c r="G326" i="12"/>
  <c r="G82" i="12"/>
  <c r="G26" i="12"/>
  <c r="G48" i="12"/>
  <c r="G187" i="12"/>
  <c r="G197" i="12"/>
  <c r="G348" i="12"/>
  <c r="G223" i="12"/>
  <c r="AN52" i="12"/>
  <c r="G133" i="12"/>
  <c r="AN409" i="12"/>
  <c r="AN319" i="12"/>
  <c r="AN203" i="12"/>
  <c r="G132" i="12"/>
  <c r="AN150" i="12"/>
  <c r="G351" i="12"/>
  <c r="AN154" i="12"/>
  <c r="G233" i="12"/>
  <c r="AN355" i="12"/>
  <c r="AN249" i="12"/>
  <c r="G405" i="12"/>
  <c r="G151" i="12"/>
  <c r="G255" i="12"/>
  <c r="G149" i="12"/>
  <c r="G123" i="12"/>
  <c r="AN62" i="12"/>
  <c r="AN314" i="12"/>
  <c r="AN346" i="12"/>
  <c r="AN342" i="12"/>
  <c r="G331" i="12"/>
  <c r="G369" i="12"/>
  <c r="G109" i="12"/>
  <c r="G175" i="12"/>
  <c r="AN165" i="12"/>
  <c r="G229" i="12"/>
  <c r="AN108" i="12"/>
  <c r="G291" i="12"/>
  <c r="G98" i="12"/>
  <c r="G337" i="12"/>
  <c r="AN72" i="12"/>
  <c r="AN212" i="12"/>
  <c r="G61" i="12"/>
  <c r="G372" i="12"/>
  <c r="G308" i="12"/>
  <c r="G185" i="12"/>
  <c r="G194" i="12"/>
  <c r="G247" i="12"/>
  <c r="AN92" i="12"/>
  <c r="G300" i="12"/>
  <c r="G341" i="12"/>
  <c r="G169" i="12"/>
  <c r="AN335" i="12"/>
  <c r="G136" i="12"/>
  <c r="AN370" i="12"/>
  <c r="G208" i="12"/>
  <c r="AN366" i="12"/>
  <c r="G338" i="12"/>
  <c r="G232" i="12"/>
  <c r="AN274" i="12"/>
  <c r="AN174" i="12"/>
  <c r="G22" i="12"/>
  <c r="G264" i="12"/>
  <c r="G195" i="12"/>
  <c r="AN261" i="12"/>
  <c r="AN137" i="12"/>
  <c r="G71" i="12"/>
  <c r="AN205" i="12"/>
  <c r="AN262" i="12"/>
  <c r="G240" i="12"/>
  <c r="G349" i="12"/>
  <c r="G403" i="12"/>
  <c r="AN358" i="12"/>
  <c r="G87" i="12"/>
  <c r="G244" i="12"/>
  <c r="AN182" i="12"/>
  <c r="AN127" i="12"/>
  <c r="G91" i="12"/>
  <c r="G412" i="12"/>
  <c r="AN43" i="12"/>
  <c r="AN297" i="12"/>
  <c r="G218" i="12"/>
  <c r="AN216" i="12"/>
  <c r="AN260" i="12"/>
  <c r="AN298" i="12"/>
  <c r="AN236" i="12"/>
  <c r="G394" i="12"/>
  <c r="AN88" i="12"/>
  <c r="AN118" i="12"/>
  <c r="AN237" i="12"/>
  <c r="AN301" i="12"/>
  <c r="G287" i="12"/>
  <c r="G269" i="12"/>
  <c r="AN114" i="12"/>
  <c r="G67" i="12"/>
  <c r="AN23" i="12"/>
  <c r="G340" i="12"/>
  <c r="AN327" i="12"/>
  <c r="G248" i="12"/>
  <c r="G251" i="12"/>
  <c r="AN164" i="12"/>
  <c r="G124" i="12"/>
  <c r="AN131" i="12"/>
  <c r="AN375" i="12"/>
  <c r="AN397" i="12"/>
  <c r="AN78" i="12"/>
  <c r="G373" i="12"/>
  <c r="AN33" i="12"/>
  <c r="AN35" i="12"/>
  <c r="AN192" i="12"/>
  <c r="AN210" i="12"/>
  <c r="AN398" i="12"/>
  <c r="AN330" i="12"/>
  <c r="G224" i="12"/>
  <c r="AN105" i="12"/>
  <c r="AN227" i="12"/>
  <c r="AN99" i="12"/>
  <c r="G230" i="12"/>
  <c r="AN42" i="12"/>
  <c r="AN39" i="12"/>
  <c r="G228" i="12"/>
  <c r="AN146" i="12"/>
  <c r="G238" i="12"/>
  <c r="AN63" i="12"/>
  <c r="AN200" i="12"/>
  <c r="AN170" i="12"/>
  <c r="AN329" i="12"/>
  <c r="G334" i="12"/>
  <c r="AN73" i="12"/>
  <c r="G344" i="12"/>
  <c r="G282" i="12"/>
  <c r="AN413" i="12"/>
  <c r="AN179" i="12"/>
  <c r="AN36" i="12"/>
  <c r="AN407" i="12"/>
  <c r="AN234" i="12"/>
  <c r="G163" i="12"/>
  <c r="G183" i="12"/>
  <c r="G84" i="12"/>
  <c r="AN389" i="12"/>
  <c r="G211" i="12"/>
  <c r="G196" i="12"/>
  <c r="AN419" i="12"/>
  <c r="AN213" i="12"/>
  <c r="G396" i="12"/>
  <c r="AN235" i="12"/>
  <c r="AN28" i="12"/>
  <c r="G371" i="12"/>
  <c r="AN80" i="12"/>
  <c r="AN302" i="12"/>
  <c r="AN148" i="12"/>
  <c r="AN139" i="12"/>
  <c r="AN326" i="12"/>
  <c r="AN82" i="12"/>
  <c r="AN26" i="12"/>
  <c r="AN48" i="12"/>
  <c r="AN197" i="12"/>
  <c r="AN348" i="12"/>
  <c r="AN223" i="12"/>
  <c r="G52" i="12"/>
  <c r="AN133" i="12"/>
  <c r="G409" i="12"/>
  <c r="G319" i="12"/>
  <c r="G203" i="12"/>
  <c r="AN132" i="12"/>
  <c r="G150" i="12"/>
  <c r="AN351" i="12"/>
  <c r="G154" i="12"/>
  <c r="AN233" i="12"/>
  <c r="G355" i="12"/>
  <c r="G249" i="12"/>
  <c r="AN405" i="12"/>
  <c r="AN151" i="12"/>
  <c r="AN255" i="12"/>
  <c r="AN149" i="12"/>
  <c r="AN123" i="12"/>
  <c r="G62" i="12"/>
  <c r="G314" i="12"/>
  <c r="G346" i="12"/>
  <c r="G342" i="12"/>
  <c r="AN331" i="12"/>
  <c r="AN369" i="12"/>
  <c r="AN109" i="12"/>
  <c r="AN175" i="12"/>
  <c r="G165" i="12"/>
  <c r="AN229" i="12"/>
  <c r="G108" i="12"/>
  <c r="AN291" i="12"/>
  <c r="AN98" i="12"/>
  <c r="AN337" i="12"/>
  <c r="G72" i="12"/>
  <c r="G212" i="12"/>
  <c r="AN61" i="12"/>
  <c r="AN372" i="12"/>
  <c r="AN308" i="12"/>
  <c r="AN185" i="12"/>
  <c r="AN307" i="12"/>
  <c r="AN194" i="12"/>
  <c r="G207" i="12"/>
  <c r="AN247" i="12"/>
  <c r="AN402" i="12"/>
  <c r="G186" i="12"/>
  <c r="G92" i="12"/>
  <c r="G54" i="12"/>
  <c r="AN300" i="12"/>
  <c r="AN79" i="12"/>
  <c r="AN341" i="12"/>
  <c r="G21" i="12"/>
  <c r="AN169" i="12"/>
  <c r="G199" i="12"/>
  <c r="G50" i="12"/>
  <c r="AN177" i="12"/>
  <c r="G335" i="12"/>
  <c r="G56" i="12"/>
  <c r="AN286" i="12"/>
  <c r="AN202" i="12"/>
  <c r="AN136" i="12"/>
  <c r="AN119" i="12"/>
  <c r="AN157" i="12"/>
  <c r="G370" i="12"/>
  <c r="G83" i="12"/>
  <c r="G415" i="12"/>
  <c r="AN208" i="12"/>
  <c r="AN46" i="12"/>
  <c r="AN362" i="12"/>
  <c r="G366" i="12"/>
  <c r="AN111" i="12"/>
  <c r="AN338" i="12"/>
  <c r="G285" i="12"/>
  <c r="AN232" i="12"/>
  <c r="G363" i="12"/>
  <c r="G320" i="12"/>
  <c r="AN359" i="12"/>
  <c r="G274" i="12"/>
  <c r="AN399" i="12"/>
  <c r="AN354" i="12"/>
  <c r="AN68" i="12"/>
  <c r="G174" i="12"/>
  <c r="G193" i="12"/>
  <c r="AN22" i="12"/>
  <c r="AN303" i="12"/>
  <c r="AN264" i="12"/>
  <c r="G162" i="12"/>
  <c r="AN195" i="12"/>
  <c r="G293" i="12"/>
  <c r="G90" i="12"/>
  <c r="AN345" i="12"/>
  <c r="G261" i="12"/>
  <c r="AN400" i="12"/>
  <c r="AN231" i="12"/>
  <c r="AN47" i="12"/>
  <c r="G137" i="12"/>
  <c r="AN356" i="12"/>
  <c r="AN71" i="12"/>
  <c r="G64" i="12"/>
  <c r="AN386" i="12"/>
  <c r="G32" i="12"/>
  <c r="AN41" i="12"/>
  <c r="G205" i="12"/>
  <c r="AN241" i="12"/>
  <c r="G347" i="12"/>
  <c r="AN204" i="12"/>
  <c r="G262" i="12"/>
  <c r="AN315" i="12"/>
  <c r="AN240" i="12"/>
  <c r="AN349" i="12"/>
  <c r="G102" i="12"/>
  <c r="G309" i="12"/>
  <c r="AN403" i="12"/>
  <c r="AN318" i="12"/>
  <c r="AN254" i="12"/>
  <c r="G358" i="12"/>
  <c r="G198" i="12"/>
  <c r="G106" i="12"/>
  <c r="AN181" i="12"/>
  <c r="AN87" i="12"/>
  <c r="AN243" i="12"/>
  <c r="G140" i="12"/>
  <c r="AN244" i="12"/>
  <c r="AN367" i="12"/>
  <c r="AN122" i="12"/>
  <c r="AN147" i="12"/>
  <c r="G182" i="12"/>
  <c r="AN85" i="12"/>
  <c r="AN70" i="12"/>
  <c r="AN40" i="12"/>
  <c r="G127" i="12"/>
  <c r="AN20" i="12"/>
  <c r="AN91" i="12"/>
  <c r="AN412" i="12"/>
  <c r="G57" i="12"/>
  <c r="AN76" i="12"/>
  <c r="AN277" i="12"/>
  <c r="G43" i="12"/>
  <c r="AN296" i="12"/>
  <c r="G289" i="12"/>
  <c r="G142" i="13"/>
  <c r="G361" i="13"/>
  <c r="G26" i="13"/>
  <c r="AN530" i="13"/>
  <c r="G534" i="13"/>
  <c r="AN428" i="13"/>
  <c r="G540" i="13"/>
  <c r="G417" i="13"/>
  <c r="G415" i="13"/>
  <c r="G203" i="13"/>
  <c r="G31" i="13"/>
  <c r="G427" i="13"/>
  <c r="AN258" i="13"/>
  <c r="AN196" i="13"/>
  <c r="AN555" i="13"/>
  <c r="AN336" i="13"/>
  <c r="AN475" i="13"/>
  <c r="G467" i="13"/>
  <c r="G284" i="13"/>
  <c r="AN515" i="13"/>
  <c r="AN175" i="13"/>
  <c r="AN386" i="13"/>
  <c r="G117" i="13"/>
  <c r="AN151" i="13"/>
  <c r="AN599" i="13"/>
  <c r="G435" i="13"/>
  <c r="G195" i="13"/>
  <c r="G292" i="13"/>
  <c r="AN600" i="13"/>
  <c r="G423" i="13"/>
  <c r="G402" i="13"/>
  <c r="G566" i="13"/>
  <c r="G250" i="13"/>
  <c r="AN388" i="13"/>
  <c r="G420" i="13"/>
  <c r="AN446" i="13"/>
  <c r="G325" i="13"/>
  <c r="G272" i="13"/>
  <c r="AN389" i="13"/>
  <c r="G119" i="13"/>
  <c r="G426" i="13"/>
  <c r="G518" i="13"/>
  <c r="AN66" i="13"/>
  <c r="AN384" i="13"/>
  <c r="AN121" i="13"/>
  <c r="G559" i="13"/>
  <c r="AN145" i="13"/>
  <c r="AN241" i="13"/>
  <c r="AN190" i="13"/>
  <c r="G128" i="13"/>
  <c r="G589" i="13"/>
  <c r="AN330" i="13"/>
  <c r="AN156" i="13"/>
  <c r="AN59" i="13"/>
  <c r="AN535" i="13"/>
  <c r="AN274" i="13"/>
  <c r="AN522" i="13"/>
  <c r="AN213" i="13"/>
  <c r="G363" i="13"/>
  <c r="AN186" i="13"/>
  <c r="AN503" i="13"/>
  <c r="AN189" i="13"/>
  <c r="G587" i="13"/>
  <c r="AN23" i="13"/>
  <c r="AN424" i="13"/>
  <c r="AN561" i="13"/>
  <c r="G150" i="13"/>
  <c r="G75" i="13"/>
  <c r="AN341" i="13"/>
  <c r="G278" i="13"/>
  <c r="G127" i="13"/>
  <c r="AN58" i="13"/>
  <c r="G528" i="13"/>
  <c r="AN455" i="13"/>
  <c r="AN332" i="13"/>
  <c r="G32" i="13"/>
  <c r="AN338" i="13"/>
  <c r="G187" i="13"/>
  <c r="G88" i="13"/>
  <c r="AN585" i="13"/>
  <c r="AN220" i="13"/>
  <c r="G472" i="13"/>
  <c r="AN471" i="13"/>
  <c r="AN295" i="13"/>
  <c r="G285" i="13"/>
  <c r="AN607" i="13"/>
  <c r="G372" i="13"/>
  <c r="AN466" i="13"/>
  <c r="AN134" i="13"/>
  <c r="AN551" i="13"/>
  <c r="AN68" i="13"/>
  <c r="G526" i="13"/>
  <c r="AN193" i="13"/>
  <c r="G331" i="13"/>
  <c r="AN91" i="13"/>
  <c r="AN335" i="13"/>
  <c r="G531" i="13"/>
  <c r="G257" i="13"/>
  <c r="G72" i="13"/>
  <c r="AN441" i="13"/>
  <c r="AN333" i="13"/>
  <c r="G145" i="13"/>
  <c r="AN422" i="13"/>
  <c r="AN166" i="13"/>
  <c r="G591" i="13"/>
  <c r="G212" i="13"/>
  <c r="AN267" i="13"/>
  <c r="AN266" i="13"/>
  <c r="G160" i="13"/>
  <c r="G241" i="13"/>
  <c r="G434" i="13"/>
  <c r="G485" i="13"/>
  <c r="G353" i="13"/>
  <c r="G437" i="13"/>
  <c r="G190" i="13"/>
  <c r="AN133" i="13"/>
  <c r="G549" i="13"/>
  <c r="G404" i="13"/>
  <c r="AN128" i="13"/>
  <c r="G82" i="13"/>
  <c r="AN590" i="13"/>
  <c r="AN589" i="13"/>
  <c r="G606" i="13"/>
  <c r="G368" i="13"/>
  <c r="G152" i="13"/>
  <c r="G529" i="13"/>
  <c r="G483" i="13"/>
  <c r="G501" i="13"/>
  <c r="G330" i="13"/>
  <c r="AN211" i="13"/>
  <c r="G161" i="13"/>
  <c r="AN560" i="13"/>
  <c r="G74" i="13"/>
  <c r="G244" i="13"/>
  <c r="AN245" i="13"/>
  <c r="G53" i="13"/>
  <c r="AN542" i="13"/>
  <c r="G156" i="13"/>
  <c r="AN200" i="13"/>
  <c r="G275" i="13"/>
  <c r="G39" i="13"/>
  <c r="G564" i="13"/>
  <c r="G59" i="13"/>
  <c r="AN87" i="13"/>
  <c r="G221" i="13"/>
  <c r="G496" i="13"/>
  <c r="G188" i="13"/>
  <c r="G535" i="13"/>
  <c r="G355" i="13"/>
  <c r="G101" i="13"/>
  <c r="G509" i="13"/>
  <c r="G274" i="13"/>
  <c r="AN456" i="13"/>
  <c r="G139" i="13"/>
  <c r="G21" i="13"/>
  <c r="G360" i="13"/>
  <c r="G391" i="13"/>
  <c r="G47" i="13"/>
  <c r="G522" i="13"/>
  <c r="AN201" i="13"/>
  <c r="G574" i="13"/>
  <c r="G300" i="13"/>
  <c r="AN365" i="13"/>
  <c r="G213" i="13"/>
  <c r="G207" i="13"/>
  <c r="G141" i="13"/>
  <c r="G33" i="13"/>
  <c r="AN363" i="13"/>
  <c r="G132" i="13"/>
  <c r="G223" i="13"/>
  <c r="G334" i="13"/>
  <c r="AN445" i="13"/>
  <c r="G186" i="13"/>
  <c r="G499" i="13"/>
  <c r="G174" i="13"/>
  <c r="AN22" i="13"/>
  <c r="G326" i="13"/>
  <c r="G349" i="13"/>
  <c r="AN237" i="13"/>
  <c r="G503" i="13"/>
  <c r="AN104" i="13"/>
  <c r="G412" i="13"/>
  <c r="G146" i="13"/>
  <c r="AN279" i="13"/>
  <c r="AN324" i="13"/>
  <c r="AN506" i="13"/>
  <c r="G189" i="13"/>
  <c r="G373" i="13"/>
  <c r="AN97" i="13"/>
  <c r="AN224" i="13"/>
  <c r="G191" i="13"/>
  <c r="AN587" i="13"/>
  <c r="G323" i="13"/>
  <c r="G20" i="13"/>
  <c r="AN309" i="13"/>
  <c r="AN572" i="13"/>
  <c r="G23" i="13"/>
  <c r="AN385" i="13"/>
  <c r="G366" i="13"/>
  <c r="AN432" i="13"/>
  <c r="AN369" i="13"/>
  <c r="AN29" i="13"/>
  <c r="G61" i="13"/>
  <c r="G424" i="13"/>
  <c r="AN135" i="13"/>
  <c r="G81" i="13"/>
  <c r="G71" i="13"/>
  <c r="AN115" i="13"/>
  <c r="G561" i="13"/>
  <c r="G579" i="13"/>
  <c r="AN286" i="13"/>
  <c r="AN150" i="13"/>
  <c r="AN516" i="13"/>
  <c r="AN75" i="13"/>
  <c r="G376" i="13"/>
  <c r="G341" i="13"/>
  <c r="AN278" i="13"/>
  <c r="G214" i="13"/>
  <c r="AN127" i="13"/>
  <c r="G567" i="13"/>
  <c r="G58" i="13"/>
  <c r="AN528" i="13"/>
  <c r="G455" i="13"/>
  <c r="G332" i="13"/>
  <c r="AN32" i="13"/>
  <c r="G338" i="13"/>
  <c r="AN187" i="13"/>
  <c r="AN88" i="13"/>
  <c r="G585" i="13"/>
  <c r="G220" i="13"/>
  <c r="AN472" i="13"/>
  <c r="G471" i="13"/>
  <c r="G295" i="13"/>
  <c r="AN285" i="13"/>
  <c r="G607" i="13"/>
  <c r="AN372" i="13"/>
  <c r="G466" i="13"/>
  <c r="G116" i="13"/>
  <c r="G134" i="13"/>
  <c r="G551" i="13"/>
  <c r="G68" i="13"/>
  <c r="AN526" i="13"/>
  <c r="G193" i="13"/>
  <c r="AN331" i="13"/>
  <c r="G91" i="13"/>
  <c r="G335" i="13"/>
  <c r="G322" i="13"/>
  <c r="G482" i="13"/>
  <c r="G370" i="13"/>
  <c r="AN586" i="13"/>
  <c r="G67" i="13"/>
  <c r="G49" i="13"/>
  <c r="G167" i="13"/>
  <c r="G306" i="13"/>
  <c r="AN93" i="13"/>
  <c r="G458" i="13"/>
  <c r="G312" i="13"/>
  <c r="AN215" i="13"/>
  <c r="AN42" i="13"/>
  <c r="AN169" i="13"/>
  <c r="G43" i="13"/>
  <c r="G46" i="13"/>
  <c r="G329" i="13"/>
  <c r="AN340" i="13"/>
  <c r="G192" i="13"/>
  <c r="G513" i="13"/>
  <c r="G451" i="13"/>
  <c r="G271" i="13"/>
  <c r="AN153" i="13"/>
  <c r="G578" i="13"/>
  <c r="AN519" i="13"/>
  <c r="AN77" i="13"/>
  <c r="G556" i="13"/>
  <c r="G210" i="13"/>
  <c r="G319" i="13"/>
  <c r="AN514" i="13"/>
  <c r="G124" i="13"/>
  <c r="G447" i="13"/>
  <c r="G205" i="13"/>
  <c r="G462" i="13"/>
  <c r="G442" i="13"/>
  <c r="G204" i="13"/>
  <c r="G337" i="13"/>
  <c r="G395" i="13"/>
  <c r="G450" i="13"/>
  <c r="AN269" i="13"/>
  <c r="G265" i="13"/>
  <c r="AN541" i="13"/>
  <c r="AN70" i="13"/>
  <c r="AN490" i="13"/>
  <c r="AN357" i="13"/>
  <c r="AN260" i="13"/>
  <c r="G130" i="13"/>
  <c r="AN614" i="13"/>
  <c r="AN531" i="13"/>
  <c r="AN212" i="13"/>
  <c r="AN434" i="13"/>
  <c r="G133" i="13"/>
  <c r="AN152" i="13"/>
  <c r="AN161" i="13"/>
  <c r="AN53" i="13"/>
  <c r="AN275" i="13"/>
  <c r="AN496" i="13"/>
  <c r="AN101" i="13"/>
  <c r="G456" i="13"/>
  <c r="AN391" i="13"/>
  <c r="G201" i="13"/>
  <c r="G365" i="13"/>
  <c r="AN132" i="13"/>
  <c r="G445" i="13"/>
  <c r="G22" i="13"/>
  <c r="G237" i="13"/>
  <c r="G324" i="13"/>
  <c r="G369" i="13"/>
  <c r="AN165" i="13"/>
  <c r="AN95" i="13"/>
  <c r="AN392" i="13"/>
  <c r="AN103" i="13"/>
  <c r="G311" i="13"/>
  <c r="AN181" i="13"/>
  <c r="G98" i="13"/>
  <c r="AN497" i="13"/>
  <c r="G539" i="13"/>
  <c r="AN299" i="13"/>
  <c r="AN616" i="13"/>
  <c r="AN202" i="13"/>
  <c r="AN439" i="13"/>
  <c r="AN345" i="13"/>
  <c r="AN122" i="13"/>
  <c r="AN448" i="13"/>
  <c r="AN154" i="13"/>
  <c r="AN35" i="13"/>
  <c r="AN588" i="13"/>
  <c r="AN327" i="13"/>
  <c r="G512" i="13"/>
  <c r="AN263" i="13"/>
  <c r="G320" i="13"/>
  <c r="AN403" i="13"/>
  <c r="AN298" i="13"/>
  <c r="AN305" i="13"/>
  <c r="G107" i="13"/>
  <c r="G225" i="13"/>
  <c r="G521" i="13"/>
  <c r="G247" i="13"/>
  <c r="G454" i="13"/>
  <c r="AN206" i="13"/>
  <c r="G317" i="13"/>
  <c r="AN45" i="13"/>
  <c r="G328" i="13"/>
  <c r="G86" i="13"/>
  <c r="G418" i="13"/>
  <c r="AN172" i="13"/>
  <c r="AN396" i="13"/>
  <c r="AN63" i="13"/>
  <c r="G89" i="13"/>
  <c r="AN238" i="13"/>
  <c r="G494" i="13"/>
  <c r="AN316" i="13"/>
  <c r="AN137" i="13"/>
  <c r="G550" i="13"/>
  <c r="AN60" i="13"/>
  <c r="AN254" i="13"/>
  <c r="AN449" i="13"/>
  <c r="AN367" i="13"/>
  <c r="G90" i="13"/>
  <c r="AN558" i="13"/>
  <c r="G473" i="13"/>
  <c r="AN383" i="13"/>
  <c r="G270" i="13"/>
  <c r="G525" i="13"/>
  <c r="G248" i="13"/>
  <c r="AN444" i="13"/>
  <c r="AN545" i="13"/>
  <c r="G582" i="13"/>
  <c r="AN523" i="13"/>
  <c r="G425" i="13"/>
  <c r="G318" i="13"/>
  <c r="G113" i="13"/>
  <c r="G79" i="13"/>
  <c r="G165" i="13"/>
  <c r="G157" i="13"/>
  <c r="G194" i="13"/>
  <c r="G95" i="13"/>
  <c r="G557" i="13"/>
  <c r="G170" i="13"/>
  <c r="G392" i="13"/>
  <c r="G552" i="13"/>
  <c r="G489" i="13"/>
  <c r="G103" i="13"/>
  <c r="G51" i="13"/>
  <c r="AN262" i="13"/>
  <c r="AN311" i="13"/>
  <c r="G120" i="13"/>
  <c r="AN184" i="13"/>
  <c r="G461" i="13"/>
  <c r="G181" i="13"/>
  <c r="G126" i="13"/>
  <c r="AN98" i="13"/>
  <c r="G131" i="13"/>
  <c r="G259" i="13"/>
  <c r="G508" i="13"/>
  <c r="G497" i="13"/>
  <c r="G577" i="13"/>
  <c r="AN539" i="13"/>
  <c r="G136" i="13"/>
  <c r="G299" i="13"/>
  <c r="G228" i="13"/>
  <c r="G436" i="13"/>
  <c r="G616" i="13"/>
  <c r="G615" i="13"/>
  <c r="G76" i="13"/>
  <c r="G202" i="13"/>
  <c r="AN411" i="13"/>
  <c r="G576" i="13"/>
  <c r="G439" i="13"/>
  <c r="G219" i="13"/>
  <c r="G553" i="13"/>
  <c r="G345" i="13"/>
  <c r="G303" i="13"/>
  <c r="G122" i="13"/>
  <c r="G487" i="13"/>
  <c r="G314" i="13"/>
  <c r="G448" i="13"/>
  <c r="AN476" i="13"/>
  <c r="G575" i="13"/>
  <c r="G154" i="13"/>
  <c r="G354" i="13"/>
  <c r="G289" i="13"/>
  <c r="AN179" i="13"/>
  <c r="G35" i="13"/>
  <c r="AN533" i="13"/>
  <c r="AN464" i="13"/>
  <c r="AN409" i="13"/>
  <c r="G588" i="13"/>
  <c r="AN421" i="13"/>
  <c r="G382" i="13"/>
  <c r="G327" i="13"/>
  <c r="G543" i="13"/>
  <c r="AN512" i="13"/>
  <c r="G358" i="13"/>
  <c r="G263" i="13"/>
  <c r="G216" i="13"/>
  <c r="AN320" i="13"/>
  <c r="G235" i="13"/>
  <c r="AN283" i="13"/>
  <c r="G403" i="13"/>
  <c r="G565" i="13"/>
  <c r="G610" i="13"/>
  <c r="G298" i="13"/>
  <c r="AN198" i="13"/>
  <c r="G375" i="13"/>
  <c r="G305" i="13"/>
  <c r="G595" i="13"/>
  <c r="AN107" i="13"/>
  <c r="AN225" i="13"/>
  <c r="G500" i="13"/>
  <c r="AN521" i="13"/>
  <c r="G593" i="13"/>
  <c r="AN247" i="13"/>
  <c r="AN454" i="13"/>
  <c r="G34" i="13"/>
  <c r="G206" i="13"/>
  <c r="G478" i="13"/>
  <c r="AN317" i="13"/>
  <c r="G569" i="13"/>
  <c r="G264" i="13"/>
  <c r="G45" i="13"/>
  <c r="G268" i="13"/>
  <c r="AN328" i="13"/>
  <c r="AN477" i="13"/>
  <c r="AN86" i="13"/>
  <c r="AN418" i="13"/>
  <c r="G99" i="13"/>
  <c r="G390" i="13"/>
  <c r="G172" i="13"/>
  <c r="G414" i="13"/>
  <c r="G396" i="13"/>
  <c r="G129" i="13"/>
  <c r="G393" i="13"/>
  <c r="G63" i="13"/>
  <c r="G246" i="13"/>
  <c r="AN89" i="13"/>
  <c r="AN562" i="13"/>
  <c r="G486" i="13"/>
  <c r="G238" i="13"/>
  <c r="AN546" i="13"/>
  <c r="AN494" i="13"/>
  <c r="G538" i="13"/>
  <c r="G316" i="13"/>
  <c r="G342" i="13"/>
  <c r="G137" i="13"/>
  <c r="G440" i="13"/>
  <c r="AN550" i="13"/>
  <c r="G339" i="13"/>
  <c r="G410" i="13"/>
  <c r="G60" i="13"/>
  <c r="AN171" i="13"/>
  <c r="G480" i="13"/>
  <c r="G254" i="13"/>
  <c r="G408" i="13"/>
  <c r="G449" i="13"/>
  <c r="G362" i="13"/>
  <c r="AN308" i="13"/>
  <c r="G277" i="13"/>
  <c r="G367" i="13"/>
  <c r="AN144" i="13"/>
  <c r="AN90" i="13"/>
  <c r="AN148" i="13"/>
  <c r="G459" i="13"/>
  <c r="G558" i="13"/>
  <c r="G603" i="13"/>
  <c r="AN473" i="13"/>
  <c r="G50" i="13"/>
  <c r="G383" i="13"/>
  <c r="AN270" i="13"/>
  <c r="G580" i="13"/>
  <c r="AN525" i="13"/>
  <c r="G397" i="13"/>
  <c r="AN248" i="13"/>
  <c r="AN177" i="13"/>
  <c r="G444" i="13"/>
  <c r="G27" i="13"/>
  <c r="G545" i="13"/>
  <c r="AN582" i="13"/>
  <c r="G523" i="13"/>
  <c r="AN425" i="13"/>
  <c r="AN318" i="13"/>
  <c r="AN113" i="13"/>
  <c r="G398" i="13"/>
  <c r="G183" i="13"/>
  <c r="AN321" i="13"/>
  <c r="AN182" i="13"/>
  <c r="G280" i="13"/>
  <c r="G85" i="13"/>
  <c r="G251" i="13"/>
  <c r="G481" i="13"/>
  <c r="G304" i="13"/>
  <c r="AN297" i="13"/>
  <c r="AN218" i="13"/>
  <c r="G377" i="13"/>
  <c r="G573" i="13"/>
  <c r="G173" i="13"/>
  <c r="G602" i="13"/>
  <c r="G597" i="13"/>
  <c r="AN581" i="13"/>
  <c r="G168" i="13"/>
  <c r="AN452" i="13"/>
  <c r="G234" i="13"/>
  <c r="G315" i="13"/>
  <c r="AN243" i="13"/>
  <c r="AN158" i="13"/>
  <c r="G178" i="13"/>
  <c r="G208" i="13"/>
  <c r="G344" i="13"/>
  <c r="G30" i="13"/>
  <c r="G159" i="13"/>
  <c r="G231" i="13"/>
  <c r="G443" i="13"/>
  <c r="AN419" i="13"/>
  <c r="G293" i="13"/>
  <c r="G55" i="13"/>
  <c r="AN118" i="13"/>
  <c r="G253" i="13"/>
  <c r="AN400" i="13"/>
  <c r="AN584" i="13"/>
  <c r="G374" i="13"/>
  <c r="AN83" i="13"/>
  <c r="G276" i="13"/>
  <c r="G510" i="13"/>
  <c r="G536" i="13"/>
  <c r="G96" i="13"/>
  <c r="AN65" i="13"/>
  <c r="G611" i="13"/>
  <c r="AN378" i="13"/>
  <c r="AN507" i="13"/>
  <c r="AN249" i="13"/>
  <c r="G256" i="13"/>
  <c r="AN255" i="13"/>
  <c r="G441" i="13"/>
  <c r="G422" i="13"/>
  <c r="AN160" i="13"/>
  <c r="AN437" i="13"/>
  <c r="AN82" i="13"/>
  <c r="AN368" i="13"/>
  <c r="AN501" i="13"/>
  <c r="AN74" i="13"/>
  <c r="G245" i="13"/>
  <c r="G200" i="13"/>
  <c r="AN39" i="13"/>
  <c r="AN221" i="13"/>
  <c r="AN355" i="13"/>
  <c r="AN139" i="13"/>
  <c r="AN360" i="13"/>
  <c r="AN574" i="13"/>
  <c r="AN141" i="13"/>
  <c r="AN223" i="13"/>
  <c r="AN499" i="13"/>
  <c r="AN326" i="13"/>
  <c r="AN146" i="13"/>
  <c r="AN373" i="13"/>
  <c r="AN191" i="13"/>
  <c r="AN323" i="13"/>
  <c r="G309" i="13"/>
  <c r="G572" i="13"/>
  <c r="G385" i="13"/>
  <c r="G432" i="13"/>
  <c r="G29" i="13"/>
  <c r="AN81" i="13"/>
  <c r="G115" i="13"/>
  <c r="G286" i="13"/>
  <c r="AN214" i="13"/>
  <c r="AN79" i="13"/>
  <c r="AN157" i="13"/>
  <c r="AN557" i="13"/>
  <c r="AN170" i="13"/>
  <c r="AN552" i="13"/>
  <c r="AN489" i="13"/>
  <c r="AN51" i="13"/>
  <c r="G262" i="13"/>
  <c r="AN120" i="13"/>
  <c r="G184" i="13"/>
  <c r="AN461" i="13"/>
  <c r="AN126" i="13"/>
  <c r="AN131" i="13"/>
  <c r="AN508" i="13"/>
  <c r="AN577" i="13"/>
  <c r="AN136" i="13"/>
  <c r="AN228" i="13"/>
  <c r="AN436" i="13"/>
  <c r="AN615" i="13"/>
  <c r="AN76" i="13"/>
  <c r="G411" i="13"/>
  <c r="AN576" i="13"/>
  <c r="AN219" i="13"/>
  <c r="AN553" i="13"/>
  <c r="AN303" i="13"/>
  <c r="AN487" i="13"/>
  <c r="AN314" i="13"/>
  <c r="G476" i="13"/>
  <c r="AN575" i="13"/>
  <c r="AN354" i="13"/>
  <c r="AN289" i="13"/>
  <c r="G179" i="13"/>
  <c r="G533" i="13"/>
  <c r="G464" i="13"/>
  <c r="G409" i="13"/>
  <c r="G421" i="13"/>
  <c r="AN382" i="13"/>
  <c r="AN543" i="13"/>
  <c r="AN358" i="13"/>
  <c r="AN216" i="13"/>
  <c r="AN235" i="13"/>
  <c r="G283" i="13"/>
  <c r="AN565" i="13"/>
  <c r="AN610" i="13"/>
  <c r="G198" i="13"/>
  <c r="AN375" i="13"/>
  <c r="AN595" i="13"/>
  <c r="AN500" i="13"/>
  <c r="AN593" i="13"/>
  <c r="AN34" i="13"/>
  <c r="AN478" i="13"/>
  <c r="AN569" i="13"/>
  <c r="AN264" i="13"/>
  <c r="AN268" i="13"/>
  <c r="G477" i="13"/>
  <c r="AN99" i="13"/>
  <c r="AN390" i="13"/>
  <c r="AN414" i="13"/>
  <c r="AN129" i="13"/>
  <c r="AN393" i="13"/>
  <c r="AN246" i="13"/>
  <c r="G562" i="13"/>
  <c r="AN486" i="13"/>
  <c r="G546" i="13"/>
  <c r="AN538" i="13"/>
  <c r="AN342" i="13"/>
  <c r="AN440" i="13"/>
  <c r="AN339" i="13"/>
  <c r="AN410" i="13"/>
  <c r="G171" i="13"/>
  <c r="AN480" i="13"/>
  <c r="AN408" i="13"/>
  <c r="AN362" i="13"/>
  <c r="AN277" i="13"/>
  <c r="G144" i="13"/>
  <c r="G148" i="13"/>
  <c r="AN459" i="13"/>
  <c r="AN603" i="13"/>
  <c r="AN50" i="13"/>
  <c r="AN580" i="13"/>
  <c r="AN397" i="13"/>
  <c r="G177" i="13"/>
  <c r="AN27" i="13"/>
  <c r="G44" i="13"/>
  <c r="G617" i="13"/>
  <c r="G453" i="13"/>
  <c r="G537" i="13"/>
  <c r="G239" i="13"/>
  <c r="G498" i="13"/>
  <c r="G613" i="13"/>
  <c r="AN233" i="13"/>
  <c r="AN594" i="13"/>
  <c r="AN185" i="13"/>
  <c r="AN596" i="13"/>
  <c r="AN598" i="13"/>
  <c r="AN41" i="13"/>
  <c r="G348" i="13"/>
  <c r="G347" i="13"/>
  <c r="AN54" i="13"/>
  <c r="AN457" i="13"/>
  <c r="G25" i="13"/>
  <c r="AN38" i="13"/>
  <c r="AN163" i="13"/>
  <c r="AN399" i="13"/>
  <c r="G474" i="13"/>
  <c r="AN351" i="13"/>
  <c r="AN491" i="13"/>
  <c r="AN488" i="13"/>
  <c r="G217" i="13"/>
  <c r="AN313" i="13"/>
  <c r="AN226" i="13"/>
  <c r="G433" i="13"/>
  <c r="AN517" i="13"/>
  <c r="G524" i="13"/>
  <c r="AN242" i="13"/>
  <c r="G310" i="13"/>
  <c r="G162" i="13"/>
  <c r="AN463" i="13"/>
  <c r="AN568" i="13"/>
  <c r="G468" i="13"/>
  <c r="AN469" i="13"/>
  <c r="AN28" i="13"/>
  <c r="G548" i="13"/>
  <c r="AN406" i="13"/>
  <c r="G180" i="13"/>
  <c r="AN493" i="13"/>
  <c r="G554" i="13"/>
  <c r="G229" i="13"/>
  <c r="AN37" i="13"/>
  <c r="G281" i="13"/>
  <c r="AN583" i="13"/>
  <c r="G380" i="13"/>
  <c r="G520" i="13"/>
  <c r="G612" i="13"/>
  <c r="AN52" i="13"/>
  <c r="AN273" i="13"/>
  <c r="G343" i="13"/>
  <c r="AN470" i="13"/>
  <c r="G605" i="13"/>
  <c r="G302" i="13"/>
  <c r="G407" i="13"/>
  <c r="G296" i="13"/>
  <c r="G48" i="13"/>
  <c r="G511" i="13"/>
  <c r="AN240" i="13"/>
  <c r="G430" i="13"/>
  <c r="AN379" i="13"/>
  <c r="AN592" i="13"/>
  <c r="AN176" i="13"/>
  <c r="AN364" i="13"/>
  <c r="AN84" i="13"/>
  <c r="AN24" i="13"/>
  <c r="G350" i="13"/>
  <c r="G504" i="13"/>
  <c r="AN232" i="13"/>
  <c r="AN92" i="13"/>
  <c r="AN465" i="13"/>
  <c r="AN492" i="13"/>
  <c r="AN287" i="13"/>
  <c r="AN416" i="13"/>
  <c r="AN479" i="13"/>
  <c r="G114" i="13"/>
  <c r="AN505" i="13"/>
  <c r="AN78" i="13"/>
  <c r="AN69" i="13"/>
  <c r="AN601" i="13"/>
  <c r="AN608" i="13"/>
  <c r="G495" i="13"/>
  <c r="AN609" i="13"/>
  <c r="AN147" i="13"/>
  <c r="G405" i="13"/>
  <c r="AN381" i="13"/>
  <c r="AN100" i="13"/>
  <c r="G359" i="13"/>
  <c r="AN619" i="13"/>
  <c r="AN57" i="13"/>
  <c r="AN532" i="13"/>
  <c r="AN604" i="13"/>
  <c r="AN106" i="13"/>
  <c r="AN431" i="13"/>
  <c r="AN109" i="13"/>
  <c r="AN155" i="13"/>
  <c r="AN209" i="13"/>
  <c r="AN356" i="13"/>
  <c r="AN544" i="13"/>
  <c r="G149" i="13"/>
  <c r="AN547" i="13"/>
  <c r="AN618" i="13"/>
  <c r="AN438" i="13"/>
  <c r="G571" i="13"/>
  <c r="G108" i="13"/>
  <c r="AN94" i="13"/>
  <c r="AN288" i="13"/>
  <c r="AN73" i="13"/>
  <c r="AN236" i="13"/>
  <c r="G301" i="13"/>
  <c r="AN261" i="13"/>
  <c r="G484" i="13"/>
  <c r="AN291" i="13"/>
  <c r="G307" i="13"/>
  <c r="AN112" i="13"/>
  <c r="AN227" i="13"/>
  <c r="G230" i="13"/>
  <c r="AN138" i="13"/>
  <c r="AN123" i="13"/>
  <c r="AN62" i="13"/>
  <c r="AN110" i="13"/>
  <c r="AN143" i="13"/>
  <c r="G413" i="13"/>
  <c r="AN105" i="13"/>
  <c r="AN164" i="13"/>
  <c r="G502" i="13"/>
  <c r="AN352" i="13"/>
  <c r="G282" i="13"/>
  <c r="G290" i="13"/>
  <c r="AN394" i="13"/>
  <c r="AN80" i="13"/>
  <c r="G102" i="13"/>
  <c r="G140" i="13"/>
  <c r="AN111" i="13"/>
  <c r="AN197" i="13"/>
  <c r="AN371" i="13"/>
  <c r="G527" i="13"/>
  <c r="G570" i="13"/>
  <c r="G56" i="13"/>
  <c r="G64" i="13"/>
  <c r="AN252" i="13"/>
  <c r="G40" i="13"/>
  <c r="AN36" i="13"/>
  <c r="AN563" i="13"/>
  <c r="AN125" i="13"/>
  <c r="G199" i="13"/>
  <c r="G294" i="13"/>
  <c r="G346" i="13"/>
  <c r="G429" i="13"/>
  <c r="G401" i="13"/>
  <c r="AN72" i="13"/>
  <c r="AN591" i="13"/>
  <c r="G266" i="13"/>
  <c r="AN353" i="13"/>
  <c r="AN404" i="13"/>
  <c r="AN606" i="13"/>
  <c r="AN483" i="13"/>
  <c r="G211" i="13"/>
  <c r="G560" i="13"/>
  <c r="G542" i="13"/>
  <c r="AN564" i="13"/>
  <c r="AN188" i="13"/>
  <c r="AN509" i="13"/>
  <c r="AN21" i="13"/>
  <c r="AN47" i="13"/>
  <c r="AN300" i="13"/>
  <c r="AN33" i="13"/>
  <c r="AN334" i="13"/>
  <c r="AN174" i="13"/>
  <c r="AN349" i="13"/>
  <c r="G104" i="13"/>
  <c r="AN412" i="13"/>
  <c r="G279" i="13"/>
  <c r="G506" i="13"/>
  <c r="G97" i="13"/>
  <c r="G224" i="13"/>
  <c r="AN20" i="13"/>
  <c r="AN366" i="13"/>
  <c r="AN61" i="13"/>
  <c r="G135" i="13"/>
  <c r="AN71" i="13"/>
  <c r="AN579" i="13"/>
  <c r="G516" i="13"/>
  <c r="AN376" i="13"/>
  <c r="AN567" i="13"/>
  <c r="AN194" i="13"/>
  <c r="AN259" i="13"/>
  <c r="G308" i="13"/>
  <c r="AN44" i="13"/>
  <c r="AN617" i="13"/>
  <c r="AN453" i="13"/>
  <c r="AN537" i="13"/>
  <c r="AN239" i="13"/>
  <c r="AN498" i="13"/>
  <c r="AN613" i="13"/>
  <c r="G233" i="13"/>
  <c r="G594" i="13"/>
  <c r="G185" i="13"/>
  <c r="G596" i="13"/>
  <c r="G598" i="13"/>
  <c r="G41" i="13"/>
  <c r="AN348" i="13"/>
  <c r="AN347" i="13"/>
  <c r="G54" i="13"/>
  <c r="G457" i="13"/>
  <c r="AN25" i="13"/>
  <c r="G38" i="13"/>
  <c r="G163" i="13"/>
  <c r="G399" i="13"/>
  <c r="AN474" i="13"/>
  <c r="G351" i="13"/>
  <c r="G491" i="13"/>
  <c r="G488" i="13"/>
  <c r="AN217" i="13"/>
  <c r="G313" i="13"/>
  <c r="G226" i="13"/>
  <c r="AN433" i="13"/>
  <c r="G517" i="13"/>
  <c r="AN524" i="13"/>
  <c r="G242" i="13"/>
  <c r="AN310" i="13"/>
  <c r="AN162" i="13"/>
  <c r="G463" i="13"/>
  <c r="G568" i="13"/>
  <c r="AN468" i="13"/>
  <c r="G469" i="13"/>
  <c r="G28" i="13"/>
  <c r="AN548" i="13"/>
  <c r="G406" i="13"/>
  <c r="AN180" i="13"/>
  <c r="G493" i="13"/>
  <c r="AN554" i="13"/>
  <c r="AN229" i="13"/>
  <c r="G37" i="13"/>
  <c r="AN281" i="13"/>
  <c r="G583" i="13"/>
  <c r="AN380" i="13"/>
  <c r="AN520" i="13"/>
  <c r="AN612" i="13"/>
  <c r="G52" i="13"/>
  <c r="G273" i="13"/>
  <c r="AN343" i="13"/>
  <c r="G470" i="13"/>
  <c r="AN605" i="13"/>
  <c r="AN302" i="13"/>
  <c r="AN407" i="13"/>
  <c r="AN296" i="13"/>
  <c r="AN48" i="13"/>
  <c r="AN511" i="13"/>
  <c r="G240" i="13"/>
  <c r="AN430" i="13"/>
  <c r="G379" i="13"/>
  <c r="G592" i="13"/>
  <c r="G176" i="13"/>
  <c r="G364" i="13"/>
  <c r="G84" i="13"/>
  <c r="G24" i="13"/>
  <c r="AN350" i="13"/>
  <c r="AN504" i="13"/>
  <c r="G232" i="13"/>
  <c r="G92" i="13"/>
  <c r="G465" i="13"/>
  <c r="G492" i="13"/>
  <c r="G287" i="13"/>
  <c r="G416" i="13"/>
  <c r="G479" i="13"/>
  <c r="AN114" i="13"/>
  <c r="G505" i="13"/>
  <c r="G78" i="13"/>
  <c r="G69" i="13"/>
  <c r="G601" i="13"/>
  <c r="G608" i="13"/>
  <c r="AN495" i="13"/>
  <c r="G609" i="13"/>
  <c r="G147" i="13"/>
  <c r="AN405" i="13"/>
  <c r="G381" i="13"/>
  <c r="G100" i="13"/>
  <c r="AN359" i="13"/>
  <c r="G619" i="13"/>
  <c r="G57" i="13"/>
  <c r="G532" i="13"/>
  <c r="G604" i="13"/>
  <c r="G106" i="13"/>
  <c r="G431" i="13"/>
  <c r="G109" i="13"/>
  <c r="G155" i="13"/>
  <c r="G209" i="13"/>
  <c r="G356" i="13"/>
  <c r="G544" i="13"/>
  <c r="AN149" i="13"/>
  <c r="G547" i="13"/>
  <c r="G618" i="13"/>
  <c r="G438" i="13"/>
  <c r="AN571" i="13"/>
  <c r="AN108" i="13"/>
  <c r="G94" i="13"/>
  <c r="G288" i="13"/>
  <c r="G73" i="13"/>
  <c r="G236" i="13"/>
  <c r="AN301" i="13"/>
  <c r="G261" i="13"/>
  <c r="AN484" i="13"/>
  <c r="G291" i="13"/>
  <c r="AN307" i="13"/>
  <c r="G112" i="13"/>
  <c r="G227" i="13"/>
  <c r="AN230" i="13"/>
  <c r="G138" i="13"/>
  <c r="G123" i="13"/>
  <c r="G62" i="13"/>
  <c r="G110" i="13"/>
  <c r="G143" i="13"/>
  <c r="AN413" i="13"/>
  <c r="G105" i="13"/>
  <c r="G164" i="13"/>
  <c r="AN502" i="13"/>
  <c r="G352" i="13"/>
  <c r="AN282" i="13"/>
  <c r="AN290" i="13"/>
  <c r="G394" i="13"/>
  <c r="G80" i="13"/>
  <c r="AN102" i="13"/>
  <c r="AN140" i="13"/>
  <c r="G111" i="13"/>
  <c r="G197" i="13"/>
  <c r="G371" i="13"/>
  <c r="AN527" i="13"/>
  <c r="AN570" i="13"/>
  <c r="AN56" i="13"/>
  <c r="AN64" i="13"/>
  <c r="G252" i="13"/>
  <c r="AN40" i="13"/>
  <c r="G36" i="13"/>
  <c r="G563" i="13"/>
  <c r="G125" i="13"/>
  <c r="AN199" i="13"/>
  <c r="AN294" i="13"/>
  <c r="G222" i="13"/>
  <c r="G460" i="13"/>
  <c r="AN257" i="13"/>
  <c r="G333" i="13"/>
  <c r="G166" i="13"/>
  <c r="G267" i="13"/>
  <c r="AN485" i="13"/>
  <c r="AN549" i="13"/>
  <c r="G590" i="13"/>
  <c r="AN529" i="13"/>
  <c r="AN244" i="13"/>
  <c r="G87" i="13"/>
  <c r="AN207" i="13"/>
  <c r="AN116" i="13"/>
  <c r="AN26" i="13"/>
  <c r="AN346" i="13"/>
  <c r="AN482" i="13"/>
  <c r="AN398" i="13"/>
  <c r="G530" i="13"/>
  <c r="AN370" i="13"/>
  <c r="AN534" i="13"/>
  <c r="G586" i="13"/>
  <c r="AN67" i="13"/>
  <c r="G428" i="13"/>
  <c r="AN49" i="13"/>
  <c r="AN540" i="13"/>
  <c r="AN167" i="13"/>
  <c r="AN417" i="13"/>
  <c r="AN306" i="13"/>
  <c r="AN415" i="13"/>
  <c r="AN203" i="13"/>
  <c r="G93" i="13"/>
  <c r="AN31" i="13"/>
  <c r="AN458" i="13"/>
  <c r="AN429" i="13"/>
  <c r="AN222" i="13"/>
  <c r="AN312" i="13"/>
  <c r="AN427" i="13"/>
  <c r="AN183" i="13"/>
  <c r="G215" i="13"/>
  <c r="G258" i="13"/>
  <c r="G42" i="13"/>
  <c r="G196" i="13"/>
  <c r="G169" i="13"/>
  <c r="G555" i="13"/>
  <c r="AN43" i="13"/>
  <c r="G336" i="13"/>
  <c r="AN46" i="13"/>
  <c r="AN329" i="13"/>
  <c r="G475" i="13"/>
  <c r="AN467" i="13"/>
  <c r="G340" i="13"/>
  <c r="AN284" i="13"/>
  <c r="AN192" i="13"/>
  <c r="AN513" i="13"/>
  <c r="G515" i="13"/>
  <c r="AN451" i="13"/>
  <c r="AN271" i="13"/>
  <c r="G175" i="13"/>
  <c r="G153" i="13"/>
  <c r="G386" i="13"/>
  <c r="AN578" i="13"/>
  <c r="AN117" i="13"/>
  <c r="G519" i="13"/>
  <c r="G151" i="13"/>
  <c r="G77" i="13"/>
  <c r="G599" i="13"/>
  <c r="AN556" i="13"/>
  <c r="AN435" i="13"/>
  <c r="AN210" i="13"/>
  <c r="AN195" i="13"/>
  <c r="AN319" i="13"/>
  <c r="AN292" i="13"/>
  <c r="AN361" i="13"/>
  <c r="AN322" i="13"/>
  <c r="AN142" i="13"/>
  <c r="G514" i="13"/>
  <c r="G600" i="13"/>
  <c r="AN124" i="13"/>
  <c r="G321" i="13"/>
  <c r="AN447" i="13"/>
  <c r="AN423" i="13"/>
  <c r="G182" i="13"/>
  <c r="AN205" i="13"/>
  <c r="AN402" i="13"/>
  <c r="AN280" i="13"/>
  <c r="AN462" i="13"/>
  <c r="AN566" i="13"/>
  <c r="AN85" i="13"/>
  <c r="AN251" i="13"/>
  <c r="AN442" i="13"/>
  <c r="AN250" i="13"/>
  <c r="AN481" i="13"/>
  <c r="AN204" i="13"/>
  <c r="AN304" i="13"/>
  <c r="AN401" i="13"/>
  <c r="AN337" i="13"/>
  <c r="G388" i="13"/>
  <c r="G297" i="13"/>
  <c r="AN420" i="13"/>
  <c r="AN395" i="13"/>
  <c r="G218" i="13"/>
  <c r="AN377" i="13"/>
  <c r="AN450" i="13"/>
  <c r="AN573" i="13"/>
  <c r="G446" i="13"/>
  <c r="AN173" i="13"/>
  <c r="AN602" i="13"/>
  <c r="G269" i="13"/>
  <c r="AN325" i="13"/>
  <c r="AN597" i="13"/>
  <c r="AN265" i="13"/>
  <c r="AN272" i="13"/>
  <c r="G581" i="13"/>
  <c r="AN168" i="13"/>
  <c r="G541" i="13"/>
  <c r="G389" i="13"/>
  <c r="G452" i="13"/>
  <c r="AN234" i="13"/>
  <c r="AN119" i="13"/>
  <c r="AN315" i="13"/>
  <c r="G70" i="13"/>
  <c r="AN426" i="13"/>
  <c r="G243" i="13"/>
  <c r="AN518" i="13"/>
  <c r="G490" i="13"/>
  <c r="G158" i="13"/>
  <c r="AN178" i="13"/>
  <c r="AN208" i="13"/>
  <c r="G66" i="13"/>
  <c r="AN344" i="13"/>
  <c r="G357" i="13"/>
  <c r="AN30" i="13"/>
  <c r="AN159" i="13"/>
  <c r="AN231" i="13"/>
  <c r="G384" i="13"/>
  <c r="G260" i="13"/>
  <c r="AN443" i="13"/>
  <c r="AN130" i="13"/>
  <c r="G419" i="13"/>
  <c r="G121" i="13"/>
  <c r="AN293" i="13"/>
  <c r="AN460" i="13"/>
  <c r="AN55" i="13"/>
  <c r="G118" i="13"/>
  <c r="AN253" i="13"/>
  <c r="AN559" i="13"/>
  <c r="G614" i="13"/>
  <c r="G400" i="13"/>
  <c r="G584" i="13"/>
  <c r="AN374" i="13"/>
  <c r="G83" i="13"/>
  <c r="AN276" i="13"/>
  <c r="AN510" i="13"/>
  <c r="AN536" i="13"/>
  <c r="AN96" i="13"/>
  <c r="G65" i="13"/>
  <c r="AN611" i="13"/>
  <c r="G378" i="13"/>
  <c r="G507" i="13"/>
  <c r="G249" i="13"/>
  <c r="AN256" i="13"/>
  <c r="G255" i="13"/>
  <c r="AE57" i="17"/>
  <c r="X5" i="17"/>
  <c r="X6" i="17"/>
  <c r="Y6" i="17"/>
  <c r="Y5" i="17"/>
  <c r="AE89" i="17"/>
  <c r="AD91" i="17"/>
  <c r="AD6" i="17"/>
  <c r="AD5" i="17"/>
  <c r="AD80" i="17"/>
  <c r="AD102" i="17"/>
  <c r="AD31" i="17"/>
  <c r="AD94" i="17"/>
  <c r="AE74" i="17"/>
  <c r="AE105" i="17"/>
  <c r="AE65" i="17"/>
  <c r="AE33" i="17"/>
  <c r="AE26" i="17"/>
  <c r="AE44" i="17"/>
  <c r="AE96" i="17"/>
  <c r="AE81" i="17"/>
  <c r="AE119" i="17"/>
  <c r="AD114" i="17"/>
  <c r="AE111" i="17"/>
  <c r="AE43" i="17"/>
  <c r="AE67" i="17"/>
  <c r="AE52" i="17"/>
  <c r="AE98" i="17"/>
  <c r="AE77" i="17"/>
  <c r="AE94" i="17"/>
  <c r="AE104" i="17"/>
  <c r="AE51" i="17"/>
  <c r="AE31" i="17"/>
  <c r="AE120" i="17"/>
  <c r="AE118" i="17"/>
  <c r="AE49" i="17"/>
  <c r="AE64" i="17"/>
  <c r="AE40" i="17"/>
  <c r="AE47" i="17"/>
  <c r="AE97" i="17"/>
  <c r="AE53" i="17"/>
  <c r="AE88" i="17"/>
  <c r="AI2" i="17"/>
  <c r="AI4" i="17" s="1"/>
  <c r="AE91" i="17"/>
  <c r="AE63" i="17"/>
  <c r="AE115" i="17"/>
  <c r="AE109" i="17"/>
  <c r="AE95" i="17"/>
  <c r="AE116" i="17"/>
  <c r="AD42" i="17"/>
  <c r="AD117" i="17"/>
  <c r="AD66" i="17"/>
  <c r="AD51" i="17"/>
  <c r="AD38" i="17"/>
  <c r="AD29" i="17"/>
  <c r="AD110" i="17"/>
  <c r="AD23" i="17"/>
  <c r="AE112" i="17"/>
  <c r="AE83" i="17"/>
  <c r="AE56" i="17"/>
  <c r="AE87" i="17"/>
  <c r="AE48" i="17"/>
  <c r="AE84" i="17"/>
  <c r="AE70" i="17"/>
  <c r="AE82" i="17"/>
  <c r="AE41" i="17"/>
  <c r="AE22" i="17"/>
  <c r="AE102" i="17"/>
  <c r="AE79" i="17"/>
  <c r="AE61" i="17"/>
  <c r="AE34" i="17"/>
  <c r="AE59" i="17"/>
  <c r="AE90" i="17"/>
  <c r="AE106" i="17"/>
  <c r="AE27" i="17"/>
  <c r="AE92" i="17"/>
  <c r="AE99" i="17"/>
  <c r="AE86" i="17"/>
  <c r="AE21" i="17"/>
  <c r="AE50" i="17"/>
  <c r="AE55" i="17"/>
  <c r="AE25" i="17"/>
  <c r="P31" i="17"/>
  <c r="P32" i="17"/>
  <c r="P25" i="17"/>
  <c r="P41" i="17"/>
  <c r="P69" i="17"/>
  <c r="P40" i="17"/>
  <c r="P79" i="17"/>
  <c r="P109" i="17"/>
  <c r="P94" i="17"/>
  <c r="P99" i="17"/>
  <c r="P35" i="17"/>
  <c r="P76" i="17"/>
  <c r="P27" i="17"/>
  <c r="P103" i="17"/>
  <c r="P21" i="17"/>
  <c r="P63" i="17"/>
  <c r="P71" i="17"/>
  <c r="P58" i="17"/>
  <c r="P86" i="17"/>
  <c r="P116" i="17"/>
  <c r="P62" i="17"/>
  <c r="P90" i="17"/>
  <c r="P88" i="17"/>
  <c r="P23" i="17"/>
  <c r="P117" i="17"/>
  <c r="P67" i="17"/>
  <c r="P28" i="17"/>
  <c r="P105" i="17"/>
  <c r="P85" i="17"/>
  <c r="P46" i="17"/>
  <c r="P97" i="17"/>
  <c r="P66" i="17"/>
  <c r="P39" i="17"/>
  <c r="P106" i="17"/>
  <c r="P47" i="17"/>
  <c r="P80" i="17"/>
  <c r="P38" i="17"/>
  <c r="P110" i="17"/>
  <c r="P45" i="17"/>
  <c r="P72" i="17"/>
  <c r="P60" i="17"/>
  <c r="P33" i="17"/>
  <c r="P74" i="17"/>
  <c r="P48" i="17"/>
  <c r="P113" i="17"/>
  <c r="P119" i="17"/>
  <c r="P22" i="17"/>
  <c r="P34" i="17"/>
  <c r="P49" i="17"/>
  <c r="P54" i="17"/>
  <c r="P114" i="17"/>
  <c r="P61" i="17"/>
  <c r="P118" i="17"/>
  <c r="P95" i="17"/>
  <c r="P96" i="17"/>
  <c r="P82" i="17"/>
  <c r="P120" i="17"/>
  <c r="P75" i="17"/>
  <c r="P65" i="17"/>
  <c r="P111" i="17"/>
  <c r="P93" i="17"/>
  <c r="P89" i="17"/>
  <c r="P115" i="17"/>
  <c r="P78" i="17"/>
  <c r="P36" i="17"/>
  <c r="P51" i="17"/>
  <c r="P30" i="17"/>
  <c r="P81" i="17"/>
  <c r="P104" i="17"/>
  <c r="P24" i="17"/>
  <c r="P91" i="17"/>
  <c r="P107" i="17"/>
  <c r="P29" i="17"/>
  <c r="P73" i="17"/>
  <c r="P44" i="17"/>
  <c r="P70" i="17"/>
  <c r="P77" i="17"/>
  <c r="P37" i="17"/>
  <c r="P26" i="17"/>
  <c r="P98" i="17"/>
  <c r="P20" i="17"/>
  <c r="P55" i="17"/>
  <c r="P59" i="17"/>
  <c r="P64" i="17"/>
  <c r="P52" i="17"/>
  <c r="P83" i="17"/>
  <c r="P42" i="17"/>
  <c r="P68" i="17"/>
  <c r="P53" i="17"/>
  <c r="P56" i="17"/>
  <c r="P43" i="17"/>
  <c r="P100" i="17"/>
  <c r="P102" i="17"/>
  <c r="P84" i="17"/>
  <c r="P108" i="17"/>
  <c r="P50" i="17"/>
  <c r="P87" i="17"/>
  <c r="P112" i="17"/>
  <c r="P101" i="17"/>
  <c r="P92" i="17"/>
  <c r="AD101" i="17"/>
  <c r="AD70" i="17"/>
  <c r="AE100" i="17"/>
  <c r="AE45" i="17"/>
  <c r="AE114" i="17"/>
  <c r="AE46" i="17"/>
  <c r="AE60" i="17"/>
  <c r="AE62" i="17"/>
  <c r="AE39" i="17"/>
  <c r="AE76" i="17"/>
  <c r="AE101" i="17"/>
  <c r="AE29" i="17"/>
  <c r="AE58" i="17"/>
  <c r="AE36" i="17"/>
  <c r="AE68" i="17"/>
  <c r="AE38" i="17"/>
  <c r="AE103" i="17"/>
  <c r="AD113" i="17"/>
  <c r="AD27" i="17"/>
  <c r="AD93" i="17"/>
  <c r="AE93" i="17"/>
  <c r="AE42" i="17"/>
  <c r="AE28" i="17"/>
  <c r="AE117" i="17"/>
  <c r="AE20" i="17"/>
  <c r="AE37" i="17"/>
  <c r="AE73" i="17"/>
  <c r="AE24" i="17"/>
  <c r="AE30" i="17"/>
  <c r="AE113" i="17"/>
  <c r="AE75" i="17"/>
  <c r="AE110" i="17"/>
  <c r="AE54" i="17"/>
  <c r="AE85" i="17"/>
  <c r="AE72" i="17"/>
  <c r="AE80" i="17"/>
  <c r="AE66" i="17"/>
  <c r="AE32" i="17"/>
  <c r="AE23" i="17"/>
  <c r="AE107" i="17"/>
  <c r="AE71" i="17"/>
  <c r="AE78" i="17"/>
  <c r="AE108" i="17"/>
  <c r="AE69" i="17"/>
  <c r="AE35" i="17"/>
  <c r="D40" i="4"/>
  <c r="D46" i="4"/>
  <c r="E33" i="4"/>
  <c r="D39" i="4"/>
  <c r="E27" i="4"/>
  <c r="D41" i="4"/>
  <c r="E30" i="4"/>
  <c r="E40" i="4"/>
  <c r="C31" i="4"/>
  <c r="E32" i="4"/>
  <c r="Y7" i="12"/>
  <c r="H16" i="4"/>
  <c r="C37" i="4"/>
  <c r="C29" i="4"/>
  <c r="E35" i="4"/>
  <c r="E45" i="4"/>
  <c r="D33" i="4"/>
  <c r="D24" i="4"/>
  <c r="C39" i="4"/>
  <c r="C34" i="4"/>
  <c r="D35" i="4"/>
  <c r="E39" i="4"/>
  <c r="E36" i="4"/>
  <c r="E43" i="4"/>
  <c r="E47" i="4"/>
  <c r="C36" i="4"/>
  <c r="E37" i="4"/>
  <c r="C42" i="4"/>
  <c r="C27" i="4"/>
  <c r="E26" i="4"/>
  <c r="D34" i="4"/>
  <c r="D28" i="4"/>
  <c r="C41" i="4"/>
  <c r="E42" i="4"/>
  <c r="AD7" i="1"/>
  <c r="D16" i="4"/>
  <c r="I16" i="4"/>
  <c r="AD7" i="12"/>
  <c r="C26" i="4"/>
  <c r="C44" i="4"/>
  <c r="C30" i="4"/>
  <c r="E46" i="4"/>
  <c r="M16" i="4"/>
  <c r="Y7" i="13"/>
  <c r="E34" i="4"/>
  <c r="E29" i="4"/>
  <c r="E38" i="4"/>
  <c r="D36" i="4"/>
  <c r="E44" i="4"/>
  <c r="E28" i="4"/>
  <c r="E41" i="4"/>
  <c r="AD7" i="13"/>
  <c r="N16" i="4"/>
  <c r="D44" i="4"/>
  <c r="C45" i="4"/>
  <c r="C32" i="4"/>
  <c r="D32" i="4"/>
  <c r="E31" i="4"/>
  <c r="E25" i="4"/>
  <c r="X17" i="1"/>
  <c r="C40" i="4"/>
  <c r="C47" i="4"/>
  <c r="C25" i="4"/>
  <c r="C35" i="4"/>
  <c r="C46" i="4"/>
  <c r="D29" i="4"/>
  <c r="O16" i="4"/>
  <c r="AI7" i="13"/>
  <c r="C43" i="4"/>
  <c r="C28" i="4"/>
  <c r="X11" i="1"/>
  <c r="C38" i="4"/>
  <c r="D31" i="4"/>
  <c r="X16" i="1"/>
  <c r="X12" i="1"/>
  <c r="D26" i="4"/>
  <c r="D42" i="4"/>
  <c r="D38" i="4"/>
  <c r="D45" i="4"/>
  <c r="D30" i="4"/>
  <c r="AI7" i="1"/>
  <c r="E16" i="4"/>
  <c r="AI7" i="12"/>
  <c r="J16" i="4"/>
  <c r="D43" i="4"/>
  <c r="D27" i="4"/>
  <c r="D47" i="4"/>
  <c r="C24" i="4"/>
  <c r="Y7" i="1"/>
  <c r="C16" i="4"/>
  <c r="D37" i="4"/>
  <c r="E24" i="4"/>
  <c r="C33" i="4"/>
  <c r="D25" i="4"/>
  <c r="AF57" i="17" l="1"/>
  <c r="AG57" i="17" s="1"/>
  <c r="AH57" i="17" s="1"/>
  <c r="AI57" i="17" s="1"/>
  <c r="AK57" i="17" s="1"/>
  <c r="AN57" i="17" s="1"/>
  <c r="Y7" i="17"/>
  <c r="Y8" i="17" s="1"/>
  <c r="AF101" i="17"/>
  <c r="AG101" i="17" s="1"/>
  <c r="AH101" i="17" s="1"/>
  <c r="AF87" i="17"/>
  <c r="AG87" i="17" s="1"/>
  <c r="AH87" i="17" s="1"/>
  <c r="AJ87" i="17" s="1"/>
  <c r="G87" i="17" s="1"/>
  <c r="AF112" i="17"/>
  <c r="AG112" i="17" s="1"/>
  <c r="AH112" i="17" s="1"/>
  <c r="AF84" i="17"/>
  <c r="AG84" i="17" s="1"/>
  <c r="AH84" i="17" s="1"/>
  <c r="AF56" i="17"/>
  <c r="AG56" i="17" s="1"/>
  <c r="AH56" i="17" s="1"/>
  <c r="AF83" i="17"/>
  <c r="AG83" i="17" s="1"/>
  <c r="AH83" i="17" s="1"/>
  <c r="AF55" i="17"/>
  <c r="AG55" i="17" s="1"/>
  <c r="AH55" i="17" s="1"/>
  <c r="AF37" i="17"/>
  <c r="AG37" i="17" s="1"/>
  <c r="AH37" i="17" s="1"/>
  <c r="AF73" i="17"/>
  <c r="AG73" i="17" s="1"/>
  <c r="AH73" i="17" s="1"/>
  <c r="AF24" i="17"/>
  <c r="AG24" i="17" s="1"/>
  <c r="AH24" i="17" s="1"/>
  <c r="AF51" i="17"/>
  <c r="AG51" i="17" s="1"/>
  <c r="AH51" i="17" s="1"/>
  <c r="AF89" i="17"/>
  <c r="AG89" i="17" s="1"/>
  <c r="AH89" i="17" s="1"/>
  <c r="AF75" i="17"/>
  <c r="AG75" i="17" s="1"/>
  <c r="AH75" i="17" s="1"/>
  <c r="AF95" i="17"/>
  <c r="AG95" i="17" s="1"/>
  <c r="AH95" i="17" s="1"/>
  <c r="AF54" i="17"/>
  <c r="AG54" i="17" s="1"/>
  <c r="AH54" i="17" s="1"/>
  <c r="AF119" i="17"/>
  <c r="AG119" i="17" s="1"/>
  <c r="AH119" i="17" s="1"/>
  <c r="AF33" i="17"/>
  <c r="AG33" i="17" s="1"/>
  <c r="AH33" i="17" s="1"/>
  <c r="AF110" i="17"/>
  <c r="AG110" i="17" s="1"/>
  <c r="AH110" i="17" s="1"/>
  <c r="AF106" i="17"/>
  <c r="AG106" i="17" s="1"/>
  <c r="AH106" i="17" s="1"/>
  <c r="AF46" i="17"/>
  <c r="AG46" i="17" s="1"/>
  <c r="AH46" i="17" s="1"/>
  <c r="AF67" i="17"/>
  <c r="AG67" i="17" s="1"/>
  <c r="AH67" i="17" s="1"/>
  <c r="AF90" i="17"/>
  <c r="AG90" i="17" s="1"/>
  <c r="AH90" i="17" s="1"/>
  <c r="AF58" i="17"/>
  <c r="AG58" i="17" s="1"/>
  <c r="AH58" i="17" s="1"/>
  <c r="AF103" i="17"/>
  <c r="AG103" i="17" s="1"/>
  <c r="AH103" i="17" s="1"/>
  <c r="AF99" i="17"/>
  <c r="AG99" i="17" s="1"/>
  <c r="AH99" i="17" s="1"/>
  <c r="AF40" i="17"/>
  <c r="AG40" i="17" s="1"/>
  <c r="AH40" i="17" s="1"/>
  <c r="AF32" i="17"/>
  <c r="AG32" i="17" s="1"/>
  <c r="AH32" i="17" s="1"/>
  <c r="AF102" i="17"/>
  <c r="AG102" i="17" s="1"/>
  <c r="AH102" i="17" s="1"/>
  <c r="AF53" i="17"/>
  <c r="AG53" i="17" s="1"/>
  <c r="AH53" i="17" s="1"/>
  <c r="AF52" i="17"/>
  <c r="AG52" i="17" s="1"/>
  <c r="AH52" i="17" s="1"/>
  <c r="AF20" i="17"/>
  <c r="AG20" i="17" s="1"/>
  <c r="AH20" i="17" s="1"/>
  <c r="AF77" i="17"/>
  <c r="AG77" i="17" s="1"/>
  <c r="AH77" i="17" s="1"/>
  <c r="AF29" i="17"/>
  <c r="AG29" i="17" s="1"/>
  <c r="AH29" i="17" s="1"/>
  <c r="AF104" i="17"/>
  <c r="AG104" i="17" s="1"/>
  <c r="AH104" i="17" s="1"/>
  <c r="AF36" i="17"/>
  <c r="AG36" i="17" s="1"/>
  <c r="AH36" i="17" s="1"/>
  <c r="AF93" i="17"/>
  <c r="AG93" i="17" s="1"/>
  <c r="AH93" i="17" s="1"/>
  <c r="AF120" i="17"/>
  <c r="AG120" i="17" s="1"/>
  <c r="AH120" i="17" s="1"/>
  <c r="AF118" i="17"/>
  <c r="AG118" i="17" s="1"/>
  <c r="AH118" i="17" s="1"/>
  <c r="AF49" i="17"/>
  <c r="AG49" i="17" s="1"/>
  <c r="AH49" i="17" s="1"/>
  <c r="AF113" i="17"/>
  <c r="AG113" i="17" s="1"/>
  <c r="AH113" i="17" s="1"/>
  <c r="AF60" i="17"/>
  <c r="AG60" i="17" s="1"/>
  <c r="AH60" i="17" s="1"/>
  <c r="AF38" i="17"/>
  <c r="AG38" i="17" s="1"/>
  <c r="AH38" i="17" s="1"/>
  <c r="AF39" i="17"/>
  <c r="AG39" i="17" s="1"/>
  <c r="AH39" i="17" s="1"/>
  <c r="AF85" i="17"/>
  <c r="AG85" i="17" s="1"/>
  <c r="AH85" i="17" s="1"/>
  <c r="AF117" i="17"/>
  <c r="AG117" i="17" s="1"/>
  <c r="AH117" i="17" s="1"/>
  <c r="AF62" i="17"/>
  <c r="AG62" i="17" s="1"/>
  <c r="AH62" i="17" s="1"/>
  <c r="AF71" i="17"/>
  <c r="AG71" i="17" s="1"/>
  <c r="AH71" i="17" s="1"/>
  <c r="AF27" i="17"/>
  <c r="AG27" i="17" s="1"/>
  <c r="AH27" i="17" s="1"/>
  <c r="AF94" i="17"/>
  <c r="AG94" i="17" s="1"/>
  <c r="AH94" i="17" s="1"/>
  <c r="AF69" i="17"/>
  <c r="AG69" i="17" s="1"/>
  <c r="AH69" i="17" s="1"/>
  <c r="AF31" i="17"/>
  <c r="AG31" i="17" s="1"/>
  <c r="AH31" i="17" s="1"/>
  <c r="AD7" i="17"/>
  <c r="AD8" i="17" s="1"/>
  <c r="AF92" i="17"/>
  <c r="AG92" i="17" s="1"/>
  <c r="AH92" i="17" s="1"/>
  <c r="AF50" i="17"/>
  <c r="AG50" i="17" s="1"/>
  <c r="AH50" i="17" s="1"/>
  <c r="AF100" i="17"/>
  <c r="AG100" i="17" s="1"/>
  <c r="AH100" i="17" s="1"/>
  <c r="AF68" i="17"/>
  <c r="AG68" i="17" s="1"/>
  <c r="AH68" i="17" s="1"/>
  <c r="AF64" i="17"/>
  <c r="AG64" i="17" s="1"/>
  <c r="AH64" i="17" s="1"/>
  <c r="AF98" i="17"/>
  <c r="AG98" i="17" s="1"/>
  <c r="AH98" i="17" s="1"/>
  <c r="AF70" i="17"/>
  <c r="AG70" i="17" s="1"/>
  <c r="AH70" i="17" s="1"/>
  <c r="AF107" i="17"/>
  <c r="AG107" i="17" s="1"/>
  <c r="AH107" i="17" s="1"/>
  <c r="AF81" i="17"/>
  <c r="AG81" i="17" s="1"/>
  <c r="AH81" i="17" s="1"/>
  <c r="AF78" i="17"/>
  <c r="AG78" i="17" s="1"/>
  <c r="AH78" i="17" s="1"/>
  <c r="AF111" i="17"/>
  <c r="AG111" i="17" s="1"/>
  <c r="AH111" i="17" s="1"/>
  <c r="AF82" i="17"/>
  <c r="AG82" i="17" s="1"/>
  <c r="AH82" i="17" s="1"/>
  <c r="AF61" i="17"/>
  <c r="AG61" i="17" s="1"/>
  <c r="AH61" i="17" s="1"/>
  <c r="AF34" i="17"/>
  <c r="AG34" i="17" s="1"/>
  <c r="AH34" i="17" s="1"/>
  <c r="AF48" i="17"/>
  <c r="AG48" i="17" s="1"/>
  <c r="AH48" i="17" s="1"/>
  <c r="AF72" i="17"/>
  <c r="AG72" i="17" s="1"/>
  <c r="AH72" i="17" s="1"/>
  <c r="AF80" i="17"/>
  <c r="AG80" i="17" s="1"/>
  <c r="AH80" i="17" s="1"/>
  <c r="AF66" i="17"/>
  <c r="AG66" i="17" s="1"/>
  <c r="AH66" i="17" s="1"/>
  <c r="AF105" i="17"/>
  <c r="AG105" i="17" s="1"/>
  <c r="AH105" i="17" s="1"/>
  <c r="AF23" i="17"/>
  <c r="AG23" i="17" s="1"/>
  <c r="AH23" i="17" s="1"/>
  <c r="AF116" i="17"/>
  <c r="AG116" i="17" s="1"/>
  <c r="AH116" i="17" s="1"/>
  <c r="AF63" i="17"/>
  <c r="AG63" i="17" s="1"/>
  <c r="AH63" i="17" s="1"/>
  <c r="AF76" i="17"/>
  <c r="AG76" i="17" s="1"/>
  <c r="AH76" i="17" s="1"/>
  <c r="AF109" i="17"/>
  <c r="AG109" i="17" s="1"/>
  <c r="AH109" i="17" s="1"/>
  <c r="AF41" i="17"/>
  <c r="AG41" i="17" s="1"/>
  <c r="AH41" i="17" s="1"/>
  <c r="AF108" i="17"/>
  <c r="AG108" i="17" s="1"/>
  <c r="AH108" i="17" s="1"/>
  <c r="AF43" i="17"/>
  <c r="AG43" i="17" s="1"/>
  <c r="AH43" i="17" s="1"/>
  <c r="AF42" i="17"/>
  <c r="AG42" i="17" s="1"/>
  <c r="AH42" i="17" s="1"/>
  <c r="AF59" i="17"/>
  <c r="AG59" i="17" s="1"/>
  <c r="AH59" i="17" s="1"/>
  <c r="AF26" i="17"/>
  <c r="AG26" i="17" s="1"/>
  <c r="AH26" i="17" s="1"/>
  <c r="AF44" i="17"/>
  <c r="AG44" i="17" s="1"/>
  <c r="AH44" i="17" s="1"/>
  <c r="AF91" i="17"/>
  <c r="AG91" i="17" s="1"/>
  <c r="AH91" i="17" s="1"/>
  <c r="AF30" i="17"/>
  <c r="AG30" i="17" s="1"/>
  <c r="AH30" i="17" s="1"/>
  <c r="AF115" i="17"/>
  <c r="AG115" i="17" s="1"/>
  <c r="AH115" i="17" s="1"/>
  <c r="AF65" i="17"/>
  <c r="AG65" i="17" s="1"/>
  <c r="AH65" i="17" s="1"/>
  <c r="AF96" i="17"/>
  <c r="AG96" i="17" s="1"/>
  <c r="AH96" i="17" s="1"/>
  <c r="AF114" i="17"/>
  <c r="AG114" i="17" s="1"/>
  <c r="AH114" i="17" s="1"/>
  <c r="AF22" i="17"/>
  <c r="AG22" i="17" s="1"/>
  <c r="AH22" i="17" s="1"/>
  <c r="AF74" i="17"/>
  <c r="AG74" i="17" s="1"/>
  <c r="AH74" i="17" s="1"/>
  <c r="AF45" i="17"/>
  <c r="AG45" i="17" s="1"/>
  <c r="AH45" i="17" s="1"/>
  <c r="AF47" i="17"/>
  <c r="AG47" i="17" s="1"/>
  <c r="AH47" i="17" s="1"/>
  <c r="AF97" i="17"/>
  <c r="AG97" i="17" s="1"/>
  <c r="AH97" i="17" s="1"/>
  <c r="AF28" i="17"/>
  <c r="AG28" i="17" s="1"/>
  <c r="AH28" i="17" s="1"/>
  <c r="AF88" i="17"/>
  <c r="AG88" i="17" s="1"/>
  <c r="AH88" i="17" s="1"/>
  <c r="AF86" i="17"/>
  <c r="AG86" i="17" s="1"/>
  <c r="AH86" i="17" s="1"/>
  <c r="AF21" i="17"/>
  <c r="AG21" i="17" s="1"/>
  <c r="AH21" i="17" s="1"/>
  <c r="AF35" i="17"/>
  <c r="AG35" i="17" s="1"/>
  <c r="AH35" i="17" s="1"/>
  <c r="AF79" i="17"/>
  <c r="AG79" i="17" s="1"/>
  <c r="AH79" i="17" s="1"/>
  <c r="AF25" i="17"/>
  <c r="AG25" i="17" s="1"/>
  <c r="AH25" i="17" s="1"/>
  <c r="F40" i="4"/>
  <c r="F43" i="4"/>
  <c r="F33" i="4"/>
  <c r="F47" i="4"/>
  <c r="F32" i="4"/>
  <c r="F45" i="4"/>
  <c r="F28" i="4"/>
  <c r="F35" i="4"/>
  <c r="F39" i="4"/>
  <c r="F30" i="4"/>
  <c r="F41" i="4"/>
  <c r="F27" i="4"/>
  <c r="N18" i="4"/>
  <c r="AD8" i="13"/>
  <c r="N19" i="4" s="1"/>
  <c r="O18" i="4"/>
  <c r="AI8" i="13"/>
  <c r="O19" i="4" s="1"/>
  <c r="Y12" i="1"/>
  <c r="Y15" i="1"/>
  <c r="F37" i="4"/>
  <c r="Y10" i="1"/>
  <c r="F31" i="4"/>
  <c r="X13" i="1"/>
  <c r="X14" i="1"/>
  <c r="F38" i="4"/>
  <c r="F25" i="4"/>
  <c r="F29" i="4"/>
  <c r="D18" i="4"/>
  <c r="AD8" i="1"/>
  <c r="D19" i="4" s="1"/>
  <c r="Y16" i="1"/>
  <c r="Y17" i="1"/>
  <c r="Y8" i="1"/>
  <c r="C19" i="4" s="1"/>
  <c r="C18" i="4"/>
  <c r="AI8" i="1"/>
  <c r="E19" i="4" s="1"/>
  <c r="E18" i="4"/>
  <c r="Y12" i="12"/>
  <c r="Y16" i="12"/>
  <c r="Y11" i="12"/>
  <c r="Y15" i="12"/>
  <c r="X10" i="12"/>
  <c r="Y14" i="12"/>
  <c r="X11" i="12"/>
  <c r="Y17" i="12"/>
  <c r="X17" i="12"/>
  <c r="X16" i="12"/>
  <c r="Y10" i="12"/>
  <c r="X15" i="12"/>
  <c r="X14" i="12"/>
  <c r="Y13" i="12"/>
  <c r="X13" i="12"/>
  <c r="X12" i="12"/>
  <c r="X10" i="1"/>
  <c r="Y13" i="1"/>
  <c r="F46" i="4"/>
  <c r="F36" i="4"/>
  <c r="F34" i="4"/>
  <c r="H18" i="4"/>
  <c r="Y8" i="12"/>
  <c r="H19" i="4" s="1"/>
  <c r="F24" i="4"/>
  <c r="F26" i="4"/>
  <c r="AI8" i="12"/>
  <c r="J19" i="4" s="1"/>
  <c r="J18" i="4"/>
  <c r="Y10" i="13"/>
  <c r="X11" i="13"/>
  <c r="X15" i="13"/>
  <c r="X14" i="13"/>
  <c r="X13" i="13"/>
  <c r="X17" i="13"/>
  <c r="Y14" i="13"/>
  <c r="Y13" i="13"/>
  <c r="Y12" i="13"/>
  <c r="X12" i="13"/>
  <c r="Y11" i="13"/>
  <c r="Y17" i="13"/>
  <c r="X10" i="13"/>
  <c r="Y16" i="13"/>
  <c r="X16" i="13"/>
  <c r="Y15" i="13"/>
  <c r="Y8" i="13"/>
  <c r="M19" i="4" s="1"/>
  <c r="M18" i="4"/>
  <c r="AD8" i="12"/>
  <c r="I19" i="4" s="1"/>
  <c r="I18" i="4"/>
  <c r="X15" i="1"/>
  <c r="Y14" i="1"/>
  <c r="Y11" i="1"/>
  <c r="F44" i="4"/>
  <c r="F42" i="4"/>
  <c r="AJ57" i="17" l="1"/>
  <c r="G57" i="17" s="1"/>
  <c r="AI87" i="17"/>
  <c r="AK87" i="17" s="1"/>
  <c r="AN87" i="17" s="1"/>
  <c r="AI45" i="17"/>
  <c r="AK45" i="17" s="1"/>
  <c r="AN45" i="17" s="1"/>
  <c r="AJ45" i="17"/>
  <c r="G45" i="17" s="1"/>
  <c r="AI41" i="17"/>
  <c r="AK41" i="17" s="1"/>
  <c r="AN41" i="17" s="1"/>
  <c r="AJ41" i="17"/>
  <c r="G41" i="17" s="1"/>
  <c r="AI81" i="17"/>
  <c r="AK81" i="17" s="1"/>
  <c r="AN81" i="17" s="1"/>
  <c r="AJ81" i="17"/>
  <c r="G81" i="17" s="1"/>
  <c r="AI64" i="17"/>
  <c r="AK64" i="17" s="1"/>
  <c r="AN64" i="17" s="1"/>
  <c r="AJ64" i="17"/>
  <c r="G64" i="17" s="1"/>
  <c r="AI92" i="17"/>
  <c r="AK92" i="17" s="1"/>
  <c r="AN92" i="17" s="1"/>
  <c r="AJ92" i="17"/>
  <c r="G92" i="17" s="1"/>
  <c r="AI94" i="17"/>
  <c r="AK94" i="17" s="1"/>
  <c r="AN94" i="17" s="1"/>
  <c r="AJ94" i="17"/>
  <c r="G94" i="17" s="1"/>
  <c r="AI117" i="17"/>
  <c r="AK117" i="17" s="1"/>
  <c r="AN117" i="17" s="1"/>
  <c r="AJ117" i="17"/>
  <c r="G117" i="17" s="1"/>
  <c r="AI60" i="17"/>
  <c r="AK60" i="17" s="1"/>
  <c r="AN60" i="17" s="1"/>
  <c r="AJ60" i="17"/>
  <c r="G60" i="17" s="1"/>
  <c r="AI120" i="17"/>
  <c r="AK120" i="17" s="1"/>
  <c r="AN120" i="17" s="1"/>
  <c r="AJ120" i="17"/>
  <c r="G120" i="17" s="1"/>
  <c r="AI29" i="17"/>
  <c r="AK29" i="17" s="1"/>
  <c r="AN29" i="17" s="1"/>
  <c r="AJ29" i="17"/>
  <c r="G29" i="17" s="1"/>
  <c r="AI53" i="17"/>
  <c r="AK53" i="17" s="1"/>
  <c r="AN53" i="17" s="1"/>
  <c r="AJ53" i="17"/>
  <c r="G53" i="17" s="1"/>
  <c r="AI103" i="17"/>
  <c r="AK103" i="17" s="1"/>
  <c r="AN103" i="17" s="1"/>
  <c r="AJ103" i="17"/>
  <c r="G103" i="17" s="1"/>
  <c r="AI46" i="17"/>
  <c r="AK46" i="17" s="1"/>
  <c r="AN46" i="17" s="1"/>
  <c r="AJ46" i="17"/>
  <c r="G46" i="17" s="1"/>
  <c r="AI84" i="17"/>
  <c r="AK84" i="17" s="1"/>
  <c r="AN84" i="17" s="1"/>
  <c r="AJ84" i="17"/>
  <c r="G84" i="17" s="1"/>
  <c r="AI88" i="17"/>
  <c r="AK88" i="17" s="1"/>
  <c r="AN88" i="17" s="1"/>
  <c r="AJ88" i="17"/>
  <c r="G88" i="17" s="1"/>
  <c r="AI42" i="17"/>
  <c r="AK42" i="17" s="1"/>
  <c r="AN42" i="17" s="1"/>
  <c r="AJ42" i="17"/>
  <c r="G42" i="17" s="1"/>
  <c r="AI61" i="17"/>
  <c r="AK61" i="17" s="1"/>
  <c r="AN61" i="17" s="1"/>
  <c r="AJ61" i="17"/>
  <c r="G61" i="17" s="1"/>
  <c r="AI37" i="17"/>
  <c r="AK37" i="17" s="1"/>
  <c r="AN37" i="17" s="1"/>
  <c r="AJ37" i="17"/>
  <c r="G37" i="17" s="1"/>
  <c r="AI35" i="17"/>
  <c r="AK35" i="17" s="1"/>
  <c r="AN35" i="17" s="1"/>
  <c r="AJ35" i="17"/>
  <c r="G35" i="17" s="1"/>
  <c r="AI28" i="17"/>
  <c r="AK28" i="17" s="1"/>
  <c r="AN28" i="17" s="1"/>
  <c r="AJ28" i="17"/>
  <c r="G28" i="17" s="1"/>
  <c r="AI74" i="17"/>
  <c r="AK74" i="17" s="1"/>
  <c r="AN74" i="17" s="1"/>
  <c r="AJ74" i="17"/>
  <c r="G74" i="17" s="1"/>
  <c r="AI65" i="17"/>
  <c r="AK65" i="17" s="1"/>
  <c r="AN65" i="17" s="1"/>
  <c r="AJ65" i="17"/>
  <c r="G65" i="17" s="1"/>
  <c r="AI44" i="17"/>
  <c r="AK44" i="17" s="1"/>
  <c r="AN44" i="17" s="1"/>
  <c r="AJ44" i="17"/>
  <c r="G44" i="17" s="1"/>
  <c r="AI43" i="17"/>
  <c r="AK43" i="17" s="1"/>
  <c r="AN43" i="17" s="1"/>
  <c r="AJ43" i="17"/>
  <c r="G43" i="17" s="1"/>
  <c r="AI109" i="17"/>
  <c r="AK109" i="17" s="1"/>
  <c r="AN109" i="17" s="1"/>
  <c r="AJ109" i="17"/>
  <c r="G109" i="17" s="1"/>
  <c r="AI23" i="17"/>
  <c r="AK23" i="17" s="1"/>
  <c r="AN23" i="17" s="1"/>
  <c r="AJ23" i="17"/>
  <c r="G23" i="17" s="1"/>
  <c r="AI72" i="17"/>
  <c r="AK72" i="17" s="1"/>
  <c r="AN72" i="17" s="1"/>
  <c r="AJ72" i="17"/>
  <c r="G72" i="17" s="1"/>
  <c r="AI82" i="17"/>
  <c r="AK82" i="17" s="1"/>
  <c r="AN82" i="17" s="1"/>
  <c r="AJ82" i="17"/>
  <c r="G82" i="17" s="1"/>
  <c r="AI107" i="17"/>
  <c r="AK107" i="17" s="1"/>
  <c r="AN107" i="17" s="1"/>
  <c r="AJ107" i="17"/>
  <c r="G107" i="17" s="1"/>
  <c r="AI68" i="17"/>
  <c r="AK68" i="17" s="1"/>
  <c r="AN68" i="17" s="1"/>
  <c r="AJ68" i="17"/>
  <c r="G68" i="17" s="1"/>
  <c r="AI27" i="17"/>
  <c r="AK27" i="17" s="1"/>
  <c r="AN27" i="17" s="1"/>
  <c r="AJ27" i="17"/>
  <c r="G27" i="17" s="1"/>
  <c r="AI85" i="17"/>
  <c r="AK85" i="17" s="1"/>
  <c r="AN85" i="17" s="1"/>
  <c r="AJ85" i="17"/>
  <c r="G85" i="17" s="1"/>
  <c r="AI113" i="17"/>
  <c r="AK113" i="17" s="1"/>
  <c r="AN113" i="17" s="1"/>
  <c r="AJ113" i="17"/>
  <c r="G113" i="17" s="1"/>
  <c r="AI93" i="17"/>
  <c r="AK93" i="17" s="1"/>
  <c r="AN93" i="17" s="1"/>
  <c r="AJ93" i="17"/>
  <c r="G93" i="17" s="1"/>
  <c r="AI77" i="17"/>
  <c r="AK77" i="17" s="1"/>
  <c r="AN77" i="17" s="1"/>
  <c r="AJ77" i="17"/>
  <c r="G77" i="17" s="1"/>
  <c r="AI102" i="17"/>
  <c r="AK102" i="17" s="1"/>
  <c r="AN102" i="17" s="1"/>
  <c r="AJ102" i="17"/>
  <c r="G102" i="17" s="1"/>
  <c r="AI32" i="17"/>
  <c r="AK32" i="17" s="1"/>
  <c r="AN32" i="17" s="1"/>
  <c r="AJ32" i="17"/>
  <c r="G32" i="17" s="1"/>
  <c r="AI58" i="17"/>
  <c r="AK58" i="17" s="1"/>
  <c r="AN58" i="17" s="1"/>
  <c r="AJ58" i="17"/>
  <c r="G58" i="17" s="1"/>
  <c r="AI106" i="17"/>
  <c r="AK106" i="17" s="1"/>
  <c r="AN106" i="17" s="1"/>
  <c r="AJ106" i="17"/>
  <c r="G106" i="17" s="1"/>
  <c r="AI54" i="17"/>
  <c r="AK54" i="17" s="1"/>
  <c r="AN54" i="17" s="1"/>
  <c r="AJ54" i="17"/>
  <c r="G54" i="17" s="1"/>
  <c r="AI51" i="17"/>
  <c r="AK51" i="17" s="1"/>
  <c r="AN51" i="17" s="1"/>
  <c r="AJ51" i="17"/>
  <c r="G51" i="17" s="1"/>
  <c r="AI55" i="17"/>
  <c r="AK55" i="17" s="1"/>
  <c r="AN55" i="17" s="1"/>
  <c r="AJ55" i="17"/>
  <c r="G55" i="17" s="1"/>
  <c r="AI112" i="17"/>
  <c r="AK112" i="17" s="1"/>
  <c r="AN112" i="17" s="1"/>
  <c r="AJ112" i="17"/>
  <c r="G112" i="17" s="1"/>
  <c r="AI79" i="17"/>
  <c r="AK79" i="17" s="1"/>
  <c r="AN79" i="17" s="1"/>
  <c r="AJ79" i="17"/>
  <c r="G79" i="17" s="1"/>
  <c r="AI91" i="17"/>
  <c r="AK91" i="17" s="1"/>
  <c r="AN91" i="17" s="1"/>
  <c r="AI6" i="17"/>
  <c r="AI5" i="17"/>
  <c r="AJ91" i="17"/>
  <c r="G91" i="17" s="1"/>
  <c r="AI116" i="17"/>
  <c r="AK116" i="17" s="1"/>
  <c r="AN116" i="17" s="1"/>
  <c r="AJ116" i="17"/>
  <c r="G116" i="17" s="1"/>
  <c r="AI119" i="17"/>
  <c r="AK119" i="17" s="1"/>
  <c r="AN119" i="17" s="1"/>
  <c r="AJ119" i="17"/>
  <c r="G119" i="17" s="1"/>
  <c r="AI21" i="17"/>
  <c r="AK21" i="17" s="1"/>
  <c r="AN21" i="17" s="1"/>
  <c r="AJ21" i="17"/>
  <c r="G21" i="17" s="1"/>
  <c r="AI97" i="17"/>
  <c r="AK97" i="17" s="1"/>
  <c r="AN97" i="17" s="1"/>
  <c r="AJ97" i="17"/>
  <c r="G97" i="17" s="1"/>
  <c r="AI22" i="17"/>
  <c r="AK22" i="17" s="1"/>
  <c r="AN22" i="17" s="1"/>
  <c r="AJ22" i="17"/>
  <c r="G22" i="17" s="1"/>
  <c r="AI115" i="17"/>
  <c r="AK115" i="17" s="1"/>
  <c r="AN115" i="17" s="1"/>
  <c r="AJ115" i="17"/>
  <c r="G115" i="17" s="1"/>
  <c r="AI26" i="17"/>
  <c r="AK26" i="17" s="1"/>
  <c r="AN26" i="17" s="1"/>
  <c r="AJ26" i="17"/>
  <c r="G26" i="17" s="1"/>
  <c r="AI108" i="17"/>
  <c r="AK108" i="17" s="1"/>
  <c r="AN108" i="17" s="1"/>
  <c r="AJ108" i="17"/>
  <c r="G108" i="17" s="1"/>
  <c r="AI76" i="17"/>
  <c r="AK76" i="17" s="1"/>
  <c r="AN76" i="17" s="1"/>
  <c r="AJ76" i="17"/>
  <c r="G76" i="17" s="1"/>
  <c r="AI105" i="17"/>
  <c r="AK105" i="17" s="1"/>
  <c r="AN105" i="17" s="1"/>
  <c r="AJ105" i="17"/>
  <c r="G105" i="17" s="1"/>
  <c r="AI48" i="17"/>
  <c r="AK48" i="17" s="1"/>
  <c r="AN48" i="17" s="1"/>
  <c r="AJ48" i="17"/>
  <c r="G48" i="17" s="1"/>
  <c r="AI111" i="17"/>
  <c r="AK111" i="17" s="1"/>
  <c r="AN111" i="17" s="1"/>
  <c r="AJ111" i="17"/>
  <c r="G111" i="17" s="1"/>
  <c r="AI70" i="17"/>
  <c r="AK70" i="17" s="1"/>
  <c r="AN70" i="17" s="1"/>
  <c r="AJ70" i="17"/>
  <c r="G70" i="17" s="1"/>
  <c r="AI100" i="17"/>
  <c r="AK100" i="17" s="1"/>
  <c r="AN100" i="17" s="1"/>
  <c r="AJ100" i="17"/>
  <c r="G100" i="17" s="1"/>
  <c r="AI31" i="17"/>
  <c r="AK31" i="17" s="1"/>
  <c r="AN31" i="17" s="1"/>
  <c r="AJ31" i="17"/>
  <c r="G31" i="17" s="1"/>
  <c r="AI71" i="17"/>
  <c r="AK71" i="17" s="1"/>
  <c r="AN71" i="17" s="1"/>
  <c r="AJ71" i="17"/>
  <c r="G71" i="17" s="1"/>
  <c r="AI39" i="17"/>
  <c r="AK39" i="17" s="1"/>
  <c r="AN39" i="17" s="1"/>
  <c r="AJ39" i="17"/>
  <c r="G39" i="17" s="1"/>
  <c r="AI49" i="17"/>
  <c r="AK49" i="17" s="1"/>
  <c r="AN49" i="17" s="1"/>
  <c r="AJ49" i="17"/>
  <c r="G49" i="17" s="1"/>
  <c r="AI36" i="17"/>
  <c r="AK36" i="17" s="1"/>
  <c r="AN36" i="17" s="1"/>
  <c r="AJ36" i="17"/>
  <c r="G36" i="17" s="1"/>
  <c r="AI20" i="17"/>
  <c r="AK20" i="17" s="1"/>
  <c r="AN20" i="17" s="1"/>
  <c r="AJ20" i="17"/>
  <c r="G20" i="17" s="1"/>
  <c r="AI40" i="17"/>
  <c r="AK40" i="17" s="1"/>
  <c r="AN40" i="17" s="1"/>
  <c r="AJ40" i="17"/>
  <c r="G40" i="17" s="1"/>
  <c r="AI90" i="17"/>
  <c r="AK90" i="17" s="1"/>
  <c r="AN90" i="17" s="1"/>
  <c r="AJ90" i="17"/>
  <c r="G90" i="17" s="1"/>
  <c r="AI110" i="17"/>
  <c r="AK110" i="17" s="1"/>
  <c r="AN110" i="17" s="1"/>
  <c r="AJ110" i="17"/>
  <c r="G110" i="17" s="1"/>
  <c r="AI95" i="17"/>
  <c r="AK95" i="17" s="1"/>
  <c r="AN95" i="17" s="1"/>
  <c r="AJ95" i="17"/>
  <c r="G95" i="17" s="1"/>
  <c r="AI24" i="17"/>
  <c r="AK24" i="17" s="1"/>
  <c r="AN24" i="17" s="1"/>
  <c r="AJ24" i="17"/>
  <c r="G24" i="17" s="1"/>
  <c r="AI83" i="17"/>
  <c r="AK83" i="17" s="1"/>
  <c r="AN83" i="17" s="1"/>
  <c r="AJ83" i="17"/>
  <c r="G83" i="17" s="1"/>
  <c r="AI96" i="17"/>
  <c r="AK96" i="17" s="1"/>
  <c r="AN96" i="17" s="1"/>
  <c r="AJ96" i="17"/>
  <c r="G96" i="17" s="1"/>
  <c r="AI80" i="17"/>
  <c r="AK80" i="17" s="1"/>
  <c r="AN80" i="17" s="1"/>
  <c r="AJ80" i="17"/>
  <c r="G80" i="17" s="1"/>
  <c r="AI89" i="17"/>
  <c r="AK89" i="17" s="1"/>
  <c r="AN89" i="17" s="1"/>
  <c r="AJ89" i="17"/>
  <c r="G89" i="17" s="1"/>
  <c r="AI25" i="17"/>
  <c r="AK25" i="17" s="1"/>
  <c r="AN25" i="17" s="1"/>
  <c r="AJ25" i="17"/>
  <c r="G25" i="17" s="1"/>
  <c r="AI86" i="17"/>
  <c r="AK86" i="17" s="1"/>
  <c r="AN86" i="17" s="1"/>
  <c r="AJ86" i="17"/>
  <c r="G86" i="17" s="1"/>
  <c r="AI47" i="17"/>
  <c r="AK47" i="17" s="1"/>
  <c r="AN47" i="17" s="1"/>
  <c r="AJ47" i="17"/>
  <c r="G47" i="17" s="1"/>
  <c r="AI114" i="17"/>
  <c r="AK114" i="17" s="1"/>
  <c r="AN114" i="17" s="1"/>
  <c r="AJ114" i="17"/>
  <c r="G114" i="17" s="1"/>
  <c r="AI30" i="17"/>
  <c r="AK30" i="17" s="1"/>
  <c r="AN30" i="17" s="1"/>
  <c r="AJ30" i="17"/>
  <c r="G30" i="17" s="1"/>
  <c r="AI59" i="17"/>
  <c r="AK59" i="17" s="1"/>
  <c r="AN59" i="17" s="1"/>
  <c r="AJ59" i="17"/>
  <c r="G59" i="17" s="1"/>
  <c r="AI101" i="17"/>
  <c r="AK101" i="17" s="1"/>
  <c r="AN101" i="17" s="1"/>
  <c r="AJ101" i="17"/>
  <c r="G101" i="17" s="1"/>
  <c r="AI63" i="17"/>
  <c r="AK63" i="17" s="1"/>
  <c r="AN63" i="17" s="1"/>
  <c r="AJ63" i="17"/>
  <c r="G63" i="17" s="1"/>
  <c r="AI66" i="17"/>
  <c r="AK66" i="17" s="1"/>
  <c r="AN66" i="17" s="1"/>
  <c r="AJ66" i="17"/>
  <c r="G66" i="17" s="1"/>
  <c r="AI34" i="17"/>
  <c r="AK34" i="17" s="1"/>
  <c r="AN34" i="17" s="1"/>
  <c r="AJ34" i="17"/>
  <c r="G34" i="17" s="1"/>
  <c r="AI78" i="17"/>
  <c r="AK78" i="17" s="1"/>
  <c r="AN78" i="17" s="1"/>
  <c r="AJ78" i="17"/>
  <c r="G78" i="17" s="1"/>
  <c r="AI98" i="17"/>
  <c r="AK98" i="17" s="1"/>
  <c r="AN98" i="17" s="1"/>
  <c r="AJ98" i="17"/>
  <c r="G98" i="17" s="1"/>
  <c r="AI50" i="17"/>
  <c r="AK50" i="17" s="1"/>
  <c r="AN50" i="17" s="1"/>
  <c r="AJ50" i="17"/>
  <c r="G50" i="17" s="1"/>
  <c r="AI69" i="17"/>
  <c r="AK69" i="17" s="1"/>
  <c r="AN69" i="17" s="1"/>
  <c r="AJ69" i="17"/>
  <c r="G69" i="17" s="1"/>
  <c r="AI62" i="17"/>
  <c r="AK62" i="17" s="1"/>
  <c r="AN62" i="17" s="1"/>
  <c r="AJ62" i="17"/>
  <c r="G62" i="17" s="1"/>
  <c r="AI38" i="17"/>
  <c r="AK38" i="17" s="1"/>
  <c r="AN38" i="17" s="1"/>
  <c r="AJ38" i="17"/>
  <c r="G38" i="17" s="1"/>
  <c r="AI118" i="17"/>
  <c r="AK118" i="17" s="1"/>
  <c r="AN118" i="17" s="1"/>
  <c r="AJ118" i="17"/>
  <c r="G118" i="17" s="1"/>
  <c r="AI104" i="17"/>
  <c r="AK104" i="17" s="1"/>
  <c r="AN104" i="17" s="1"/>
  <c r="AJ104" i="17"/>
  <c r="G104" i="17" s="1"/>
  <c r="AI52" i="17"/>
  <c r="AK52" i="17" s="1"/>
  <c r="AN52" i="17" s="1"/>
  <c r="AJ52" i="17"/>
  <c r="G52" i="17" s="1"/>
  <c r="AI99" i="17"/>
  <c r="AK99" i="17" s="1"/>
  <c r="AN99" i="17" s="1"/>
  <c r="AJ99" i="17"/>
  <c r="G99" i="17" s="1"/>
  <c r="AI67" i="17"/>
  <c r="AK67" i="17" s="1"/>
  <c r="AN67" i="17" s="1"/>
  <c r="AJ67" i="17"/>
  <c r="G67" i="17" s="1"/>
  <c r="AI33" i="17"/>
  <c r="AK33" i="17" s="1"/>
  <c r="AN33" i="17" s="1"/>
  <c r="AJ33" i="17"/>
  <c r="G33" i="17" s="1"/>
  <c r="AI75" i="17"/>
  <c r="AK75" i="17" s="1"/>
  <c r="AN75" i="17" s="1"/>
  <c r="AJ75" i="17"/>
  <c r="G75" i="17" s="1"/>
  <c r="AI73" i="17"/>
  <c r="AK73" i="17" s="1"/>
  <c r="AN73" i="17" s="1"/>
  <c r="AJ73" i="17"/>
  <c r="G73" i="17" s="1"/>
  <c r="AI56" i="17"/>
  <c r="AK56" i="17" s="1"/>
  <c r="AN56" i="17" s="1"/>
  <c r="AJ56" i="17"/>
  <c r="G56" i="17" s="1"/>
  <c r="X17" i="17" l="1"/>
  <c r="X11" i="17"/>
  <c r="Y16" i="17"/>
  <c r="X14" i="17"/>
  <c r="X13" i="17"/>
  <c r="Y17" i="17"/>
  <c r="Y10" i="17"/>
  <c r="X16" i="17"/>
  <c r="Y11" i="17"/>
  <c r="X15" i="17"/>
  <c r="X10" i="17"/>
  <c r="X12" i="17"/>
  <c r="Y15" i="17"/>
  <c r="Y13" i="17"/>
  <c r="Y12" i="17"/>
  <c r="AI7" i="17"/>
  <c r="AI8" i="17" s="1"/>
  <c r="Y14" i="17"/>
</calcChain>
</file>

<file path=xl/sharedStrings.xml><?xml version="1.0" encoding="utf-8"?>
<sst xmlns="http://schemas.openxmlformats.org/spreadsheetml/2006/main" count="17558" uniqueCount="6539">
  <si>
    <t>Goodyear Tire &amp; Rubber Co</t>
  </si>
  <si>
    <t>Harman Intl Industries Inc</t>
  </si>
  <si>
    <t>Hasbro Inc</t>
  </si>
  <si>
    <t>Huntington Bancshares (OH)</t>
  </si>
  <si>
    <t>Hudson City Bancorp</t>
  </si>
  <si>
    <t>Health Care REIT Inc</t>
  </si>
  <si>
    <t>HCP Inc</t>
  </si>
  <si>
    <t>Hess Corp</t>
  </si>
  <si>
    <t>Hartford Finl Services Group</t>
  </si>
  <si>
    <t>Harley-Davidson Inc</t>
  </si>
  <si>
    <t>Starwood Hotel &amp; Resort World</t>
  </si>
  <si>
    <t>Block H &amp; R Inc</t>
  </si>
  <si>
    <t>Hormel Foods Corp</t>
  </si>
  <si>
    <t>Harris Corp</t>
  </si>
  <si>
    <t>Host Hotels &amp; Resorts Inc</t>
  </si>
  <si>
    <t>Hershey Foods Corp</t>
  </si>
  <si>
    <t>Humana Inc</t>
  </si>
  <si>
    <t>Intl Flavors &amp; Fragrances</t>
  </si>
  <si>
    <t>Intl Game Technology</t>
  </si>
  <si>
    <t>Intuit Inc</t>
  </si>
  <si>
    <t>Intl Paper Co</t>
  </si>
  <si>
    <t>Interpublic Group Cos</t>
  </si>
  <si>
    <t>Iron Mountain Inc</t>
  </si>
  <si>
    <t>Intuitive Surgical Inc</t>
  </si>
  <si>
    <t>ITT Corporation</t>
  </si>
  <si>
    <t>Illinois Tool Works Inc</t>
  </si>
  <si>
    <t>Invesco Ltd</t>
  </si>
  <si>
    <t>Jabil Circuit Inc</t>
  </si>
  <si>
    <t>Johnson Controls Inc</t>
  </si>
  <si>
    <t>JDS Uniphase Corp</t>
  </si>
  <si>
    <t>Jacobs Engineering Group Inc</t>
  </si>
  <si>
    <t>Juniper Networks Inc</t>
  </si>
  <si>
    <t>Janus Capital Group Inc</t>
  </si>
  <si>
    <t>Nordstrom Inc</t>
  </si>
  <si>
    <t>Kellogg Co</t>
  </si>
  <si>
    <t>KB Home</t>
  </si>
  <si>
    <t>KeyCorp</t>
  </si>
  <si>
    <t>Kimco Realty Corp</t>
  </si>
  <si>
    <t>KLA-Tencor Corporation</t>
  </si>
  <si>
    <t>Kimberly-Clark</t>
  </si>
  <si>
    <t>Kroger Co</t>
  </si>
  <si>
    <t>Kohl's Corp</t>
  </si>
  <si>
    <t>Loews Corp</t>
  </si>
  <si>
    <t>Leggett &amp; Platt</t>
  </si>
  <si>
    <t>Lab Corp of America Hldgs</t>
  </si>
  <si>
    <t>L-3 Communications Holdings</t>
  </si>
  <si>
    <t>Linear Technology Corp</t>
  </si>
  <si>
    <t>Legg Mason Inc</t>
  </si>
  <si>
    <t>Lincoln National Corp</t>
  </si>
  <si>
    <t>Lorillard Inc</t>
  </si>
  <si>
    <t>Leucadia National Corp (NY)</t>
  </si>
  <si>
    <t>Southwest Airlines Co</t>
  </si>
  <si>
    <t>Lexmark International Inc</t>
  </si>
  <si>
    <t>Macy's Inc</t>
  </si>
  <si>
    <t>Marriott Intl A</t>
  </si>
  <si>
    <t>Masco Corp</t>
  </si>
  <si>
    <t>Mattel Inc</t>
  </si>
  <si>
    <t>Microchip Technology Inc</t>
  </si>
  <si>
    <t>McKesson Corp</t>
  </si>
  <si>
    <t>Moody's Corp</t>
  </si>
  <si>
    <t>Meredith Corp</t>
  </si>
  <si>
    <t>McCormick &amp; Co</t>
  </si>
  <si>
    <t>Marsh &amp; McLennan Companies</t>
  </si>
  <si>
    <t>Marathon Oil Corp</t>
  </si>
  <si>
    <t>M&amp;T Bank Corp</t>
  </si>
  <si>
    <t>Micron Technology Inc</t>
  </si>
  <si>
    <t>Murphy Oil Corp</t>
  </si>
  <si>
    <t>MeadWestvaco Corp</t>
  </si>
  <si>
    <t>Monster Worldwide Inc</t>
  </si>
  <si>
    <t>Noble Energy Inc</t>
  </si>
  <si>
    <t>Nabors Industries Ltd</t>
  </si>
  <si>
    <t>Nasdaq OMX Group/The</t>
  </si>
  <si>
    <t>Newmont Mining Corp</t>
  </si>
  <si>
    <t>Nisource Inc</t>
  </si>
  <si>
    <t>Northrop Grumman Corp</t>
  </si>
  <si>
    <t>NetApp Inc</t>
  </si>
  <si>
    <t>Northern Trust Corp (IL)</t>
  </si>
  <si>
    <t>Nucor Corp</t>
  </si>
  <si>
    <t>Nvidia Corp</t>
  </si>
  <si>
    <t>Newell Rubbermaid Inc</t>
  </si>
  <si>
    <t>New York Times Co A</t>
  </si>
  <si>
    <t>Office Depot Inc</t>
  </si>
  <si>
    <t>Owens-Illinois Inc</t>
  </si>
  <si>
    <t>Omnicom Group</t>
  </si>
  <si>
    <t>O'Reilly Automotive</t>
  </si>
  <si>
    <t>Paychex Inc</t>
  </si>
  <si>
    <t>People's United Financial Inc</t>
  </si>
  <si>
    <t>Pitney Bowes Inc</t>
  </si>
  <si>
    <t>PACCAR Inc</t>
  </si>
  <si>
    <t>PG&amp;E Corporation</t>
  </si>
  <si>
    <t>Plum Creek Timber Co</t>
  </si>
  <si>
    <t>Precision Castparts Corp</t>
  </si>
  <si>
    <t>Patterson Cos Inc</t>
  </si>
  <si>
    <t>Public Service Enterprise Grp</t>
  </si>
  <si>
    <t>Principal Financial Group</t>
  </si>
  <si>
    <t>Progressive Corp</t>
  </si>
  <si>
    <t>Parker-Hannifin Corp</t>
  </si>
  <si>
    <t>PerkinElmer Inc</t>
  </si>
  <si>
    <t>Pall Corp</t>
  </si>
  <si>
    <t>PNC Finl Services Group</t>
  </si>
  <si>
    <t>Pinnacle West Capital (AZ)</t>
  </si>
  <si>
    <t>Pepco Holdings Inc</t>
  </si>
  <si>
    <t>PPG Industries Inc</t>
  </si>
  <si>
    <t>PPL Corp</t>
  </si>
  <si>
    <t>Prudential Financial Inc</t>
  </si>
  <si>
    <t>Public Storage</t>
  </si>
  <si>
    <t>Quanta Services Inc</t>
  </si>
  <si>
    <t>Praxair Inc</t>
  </si>
  <si>
    <t>Pioneer Natural Resources</t>
  </si>
  <si>
    <t>QLogic Corp</t>
  </si>
  <si>
    <t>Ryder System Inc</t>
  </si>
  <si>
    <t>Reynolds American Inc</t>
  </si>
  <si>
    <t>Robert Half Intl Inc</t>
  </si>
  <si>
    <t>Red Hat Inc</t>
  </si>
  <si>
    <t>Rockwell Automation Inc</t>
  </si>
  <si>
    <t>Range Resources Corp</t>
  </si>
  <si>
    <t>Republic Services Inc</t>
  </si>
  <si>
    <t>Starbucks Corp</t>
  </si>
  <si>
    <t>SCANA Corp</t>
  </si>
  <si>
    <t>Spectra Energy Corp</t>
  </si>
  <si>
    <t>Sealed Air Corp</t>
  </si>
  <si>
    <t>Sherwin-Williams Co</t>
  </si>
  <si>
    <t>Sigma-Aldrich Corp</t>
  </si>
  <si>
    <t>SLM Corp</t>
  </si>
  <si>
    <t>Snap On Inc</t>
  </si>
  <si>
    <t>SanDisk Corp</t>
  </si>
  <si>
    <t>Scripps Networks Interactive</t>
  </si>
  <si>
    <t>Simon Property Group</t>
  </si>
  <si>
    <t>Staples Inc</t>
  </si>
  <si>
    <t>Stericycle Inc</t>
  </si>
  <si>
    <t>Sempra Energy</t>
  </si>
  <si>
    <t>SunTrust Banks Inc (GA)</t>
  </si>
  <si>
    <t>St Jude Medical Inc</t>
  </si>
  <si>
    <t>Questar Corp</t>
  </si>
  <si>
    <t>State Street Corp</t>
  </si>
  <si>
    <t>Constellation Brands Inc A</t>
  </si>
  <si>
    <t>Supervalu Inc</t>
  </si>
  <si>
    <t>Southwestern Energy Co</t>
  </si>
  <si>
    <t>Stryker Corp</t>
  </si>
  <si>
    <t>Symantec Corp</t>
  </si>
  <si>
    <t>Sysco Corp</t>
  </si>
  <si>
    <t>Molson Coors Brewing Co B</t>
  </si>
  <si>
    <t>Teradata Corp</t>
  </si>
  <si>
    <t>TECO Energy Inc</t>
  </si>
  <si>
    <t>Integrys Energy Group Inc</t>
  </si>
  <si>
    <t>Teradyne Inc</t>
  </si>
  <si>
    <t>Tenet Healthcare</t>
  </si>
  <si>
    <t>Tiffany &amp; Co</t>
  </si>
  <si>
    <t>TJX Cos Inc</t>
  </si>
  <si>
    <t>Torchmark Corp</t>
  </si>
  <si>
    <t>Thermo Fisher Scientific</t>
  </si>
  <si>
    <t>T Rowe Price Group Inc</t>
  </si>
  <si>
    <t>Travelers Cos Inc</t>
  </si>
  <si>
    <t>Tyson Foods Inc A</t>
  </si>
  <si>
    <t>Tesoro Corp</t>
  </si>
  <si>
    <t>Total System Services Inc</t>
  </si>
  <si>
    <t>Time Warner Cable Inc</t>
  </si>
  <si>
    <t>Textron Inc</t>
  </si>
  <si>
    <t>Unum Group</t>
  </si>
  <si>
    <t>Union Pacific Corp</t>
  </si>
  <si>
    <t>Varian Medical Systems Inc</t>
  </si>
  <si>
    <t>VF Corp</t>
  </si>
  <si>
    <t>Valero Energy Corp</t>
  </si>
  <si>
    <t>Vulcan Materials Co</t>
  </si>
  <si>
    <t>Vornado Realty Trust</t>
  </si>
  <si>
    <t>VeriSign Inc</t>
  </si>
  <si>
    <t>Ventas Inc</t>
  </si>
  <si>
    <t>Waters Corp</t>
  </si>
  <si>
    <t>Western Digital Corp</t>
  </si>
  <si>
    <t>Wisconsin Energy Corp</t>
  </si>
  <si>
    <t>Whole Foods Market Inc</t>
  </si>
  <si>
    <t>Whirlpool Corp</t>
  </si>
  <si>
    <t>Waste Management Inc</t>
  </si>
  <si>
    <t>Western Union Co</t>
  </si>
  <si>
    <t>Wyndham Worldwide Corp</t>
  </si>
  <si>
    <t>Wynn Resorts Ltd</t>
  </si>
  <si>
    <t>United States Steel Corp</t>
  </si>
  <si>
    <t>Xcel Energy Inc</t>
  </si>
  <si>
    <t>Xilinx Inc</t>
  </si>
  <si>
    <t>Dentsply Intl</t>
  </si>
  <si>
    <t>Yahoo Inc</t>
  </si>
  <si>
    <t>Yum! Brands Inc</t>
  </si>
  <si>
    <t>Zions Bancorp (UT)</t>
  </si>
  <si>
    <t>Zimmer Holdings Inc</t>
  </si>
  <si>
    <t>032654105</t>
  </si>
  <si>
    <t>039483102</t>
  </si>
  <si>
    <t>053015103</t>
  </si>
  <si>
    <t>052769106</t>
  </si>
  <si>
    <t>023608102</t>
  </si>
  <si>
    <t>001055102</t>
  </si>
  <si>
    <t>018490102</t>
  </si>
  <si>
    <t>026874784</t>
  </si>
  <si>
    <t>001547108</t>
  </si>
  <si>
    <t>021441100</t>
  </si>
  <si>
    <t>WRI</t>
  </si>
  <si>
    <t>WSM</t>
  </si>
  <si>
    <t>WTR</t>
  </si>
  <si>
    <t>XEC</t>
  </si>
  <si>
    <t>ZBRA</t>
  </si>
  <si>
    <t>AAN UN</t>
  </si>
  <si>
    <t>AAP UN</t>
  </si>
  <si>
    <t>ACI UN</t>
  </si>
  <si>
    <t>ACIW UQ</t>
  </si>
  <si>
    <t>ACM UN</t>
  </si>
  <si>
    <t>ACXM UQ</t>
  </si>
  <si>
    <t>ADTN UQ</t>
  </si>
  <si>
    <t>ADVS UQ</t>
  </si>
  <si>
    <t>AEO UN</t>
  </si>
  <si>
    <t>AF UN</t>
  </si>
  <si>
    <t>AFFX UQ</t>
  </si>
  <si>
    <t>AFG UN</t>
  </si>
  <si>
    <t>AGCO UN</t>
  </si>
  <si>
    <t>AJG UN</t>
  </si>
  <si>
    <t>ALB UN</t>
  </si>
  <si>
    <t>ALEX UN</t>
  </si>
  <si>
    <t>ALK UN</t>
  </si>
  <si>
    <t>ANN UN</t>
  </si>
  <si>
    <t>ANSS UQ</t>
  </si>
  <si>
    <t>ARE UN</t>
  </si>
  <si>
    <t>ARG UN</t>
  </si>
  <si>
    <t>ARO UN</t>
  </si>
  <si>
    <t>ARW UN</t>
  </si>
  <si>
    <t>ASH UN</t>
  </si>
  <si>
    <t>ATML UQ</t>
  </si>
  <si>
    <t>ATR UN</t>
  </si>
  <si>
    <t>AVT UN</t>
  </si>
  <si>
    <t>BBG UN</t>
  </si>
  <si>
    <t>BCO UN</t>
  </si>
  <si>
    <t>BEAV UQ</t>
  </si>
  <si>
    <t>BID UN</t>
  </si>
  <si>
    <t>BIO UN</t>
  </si>
  <si>
    <t>BKH UN</t>
  </si>
  <si>
    <t>BKS UN</t>
  </si>
  <si>
    <t>BOBE UQ</t>
  </si>
  <si>
    <t>BOH UN</t>
  </si>
  <si>
    <t>BR UN</t>
  </si>
  <si>
    <t>BRO UN</t>
  </si>
  <si>
    <t>BWA UN</t>
  </si>
  <si>
    <t>BXS UN</t>
  </si>
  <si>
    <t>BYD UN</t>
  </si>
  <si>
    <t>CAKE UQ</t>
  </si>
  <si>
    <t>CATY UQ</t>
  </si>
  <si>
    <t>CBB UN</t>
  </si>
  <si>
    <t>CBSH UQ</t>
  </si>
  <si>
    <t>CBT UN</t>
  </si>
  <si>
    <t>CDNS UQ</t>
  </si>
  <si>
    <t>CECO UQ</t>
  </si>
  <si>
    <t>CERN UQ</t>
  </si>
  <si>
    <t>CFR UN</t>
  </si>
  <si>
    <t>CHD UN</t>
  </si>
  <si>
    <t>CHS UN</t>
  </si>
  <si>
    <t>CLF UN</t>
  </si>
  <si>
    <t>CLH UN</t>
  </si>
  <si>
    <t>CLI UN</t>
  </si>
  <si>
    <t>CMC UN</t>
  </si>
  <si>
    <t>CMG UN</t>
  </si>
  <si>
    <t>CNL UN</t>
  </si>
  <si>
    <t>CNW UN</t>
  </si>
  <si>
    <t>CPRT UQ</t>
  </si>
  <si>
    <t>CPT UN</t>
  </si>
  <si>
    <t>CR UN</t>
  </si>
  <si>
    <t>CREE UQ</t>
  </si>
  <si>
    <t>CRK UN</t>
  </si>
  <si>
    <t>CRL UN</t>
  </si>
  <si>
    <t>CRS UN</t>
  </si>
  <si>
    <t>CSL UN</t>
  </si>
  <si>
    <t>CUZ UN</t>
  </si>
  <si>
    <t>CXW UN</t>
  </si>
  <si>
    <t>CYH UN</t>
  </si>
  <si>
    <t>CYN UN</t>
  </si>
  <si>
    <t>CYT UN</t>
  </si>
  <si>
    <t>DBD UN</t>
  </si>
  <si>
    <t>DCI UN</t>
  </si>
  <si>
    <t>DKS UN</t>
  </si>
  <si>
    <t>DLTR UQ</t>
  </si>
  <si>
    <t>DLX UN</t>
  </si>
  <si>
    <t>DRE UN</t>
  </si>
  <si>
    <t>DST UN</t>
  </si>
  <si>
    <t>DWA UQ</t>
  </si>
  <si>
    <t>DY UN</t>
  </si>
  <si>
    <t>EAT UN</t>
  </si>
  <si>
    <t>EGN UN</t>
  </si>
  <si>
    <t>ELY UN</t>
  </si>
  <si>
    <t>ENDP UQ</t>
  </si>
  <si>
    <t>ENR UN</t>
  </si>
  <si>
    <t>EQIX UQ</t>
  </si>
  <si>
    <t>EQY UN</t>
  </si>
  <si>
    <t>EV UN</t>
  </si>
  <si>
    <t>EW UN</t>
  </si>
  <si>
    <t>EXH UN</t>
  </si>
  <si>
    <t>FAF UN</t>
  </si>
  <si>
    <t>FCN UN</t>
  </si>
  <si>
    <t>FDS UN</t>
  </si>
  <si>
    <t>FFIV UQ</t>
  </si>
  <si>
    <t>FICO UN</t>
  </si>
  <si>
    <t>FL UN</t>
  </si>
  <si>
    <t>FLO UN</t>
  </si>
  <si>
    <t>FMER UQ</t>
  </si>
  <si>
    <t>FNFG UQ</t>
  </si>
  <si>
    <t>FOSL UQ</t>
  </si>
  <si>
    <t>FRT UN</t>
  </si>
  <si>
    <t>FSS UN</t>
  </si>
  <si>
    <t>FULT UQ</t>
  </si>
  <si>
    <t>GEF UN</t>
  </si>
  <si>
    <t>GES UN</t>
  </si>
  <si>
    <t>GGG UN</t>
  </si>
  <si>
    <t>GMT UN</t>
  </si>
  <si>
    <t>GNTX UQ</t>
  </si>
  <si>
    <t>GPN UN</t>
  </si>
  <si>
    <t>GVA UN</t>
  </si>
  <si>
    <t>GXP UN</t>
  </si>
  <si>
    <t>HBI UN</t>
  </si>
  <si>
    <t>HCC UN</t>
  </si>
  <si>
    <t>HE UN</t>
  </si>
  <si>
    <t>HHS UN</t>
  </si>
  <si>
    <t>HIW UN</t>
  </si>
  <si>
    <t>HLX UN</t>
  </si>
  <si>
    <t>HMN UN</t>
  </si>
  <si>
    <t>HNI UN</t>
  </si>
  <si>
    <t>HNT UN</t>
  </si>
  <si>
    <t>HOLX UQ</t>
  </si>
  <si>
    <t>HP UN</t>
  </si>
  <si>
    <t>HPT UN</t>
  </si>
  <si>
    <t>HRC UN</t>
  </si>
  <si>
    <t>HSC UN</t>
  </si>
  <si>
    <t>HSIC UQ</t>
  </si>
  <si>
    <t>HUB/B UN</t>
  </si>
  <si>
    <t>IBOC UQ</t>
  </si>
  <si>
    <t>IDA UN</t>
  </si>
  <si>
    <t>IDTI UQ</t>
  </si>
  <si>
    <t>IDXX UQ</t>
  </si>
  <si>
    <t>IEX UN</t>
  </si>
  <si>
    <t>IM UN</t>
  </si>
  <si>
    <t>INFA UQ</t>
  </si>
  <si>
    <t>ISCA UQ</t>
  </si>
  <si>
    <t>ISIL UQ</t>
  </si>
  <si>
    <t>IT UN</t>
  </si>
  <si>
    <t>ITRI UQ</t>
  </si>
  <si>
    <t>JBHT UQ</t>
  </si>
  <si>
    <t>JBLU UQ</t>
  </si>
  <si>
    <t>JKHY UQ</t>
  </si>
  <si>
    <t>JLL UN</t>
  </si>
  <si>
    <t>JW/A UN</t>
  </si>
  <si>
    <t>KBR UN</t>
  </si>
  <si>
    <t>KELYA UQ</t>
  </si>
  <si>
    <t>KFY UN</t>
  </si>
  <si>
    <t>KMT UN</t>
  </si>
  <si>
    <t>KMX UN</t>
  </si>
  <si>
    <t>KND UN</t>
  </si>
  <si>
    <t>KSU UN</t>
  </si>
  <si>
    <t>LAMR UQ</t>
  </si>
  <si>
    <t>LANC UQ</t>
  </si>
  <si>
    <t>LECO UQ</t>
  </si>
  <si>
    <t>LII UN</t>
  </si>
  <si>
    <t>LNT UN</t>
  </si>
  <si>
    <t>LPNT UQ</t>
  </si>
  <si>
    <t>LPX UN</t>
  </si>
  <si>
    <t>LRCX UQ</t>
  </si>
  <si>
    <t>LSTR UQ</t>
  </si>
  <si>
    <t>LTM UN</t>
  </si>
  <si>
    <t>MAC UN</t>
  </si>
  <si>
    <t>MAN UN</t>
  </si>
  <si>
    <t>MANT UQ</t>
  </si>
  <si>
    <t>MASI UQ</t>
  </si>
  <si>
    <t>MATW UQ</t>
  </si>
  <si>
    <t>MCY UN</t>
  </si>
  <si>
    <t>MDC UN</t>
  </si>
  <si>
    <t>MDU UN</t>
  </si>
  <si>
    <t>MENT UQ</t>
  </si>
  <si>
    <t>MLHR UQ</t>
  </si>
  <si>
    <t>MSA UN</t>
  </si>
  <si>
    <t>MSM UN</t>
  </si>
  <si>
    <t>MTD UN</t>
  </si>
  <si>
    <t>MTX UN</t>
  </si>
  <si>
    <t>NATI UQ</t>
  </si>
  <si>
    <t>NCI UN</t>
  </si>
  <si>
    <t>NCR UN</t>
  </si>
  <si>
    <t>NDSN UQ</t>
  </si>
  <si>
    <t>NFG UN</t>
  </si>
  <si>
    <t>NFLX UQ</t>
  </si>
  <si>
    <t>NFX UN</t>
  </si>
  <si>
    <t>NSR UN</t>
  </si>
  <si>
    <t>NVR UN</t>
  </si>
  <si>
    <t>O UN</t>
  </si>
  <si>
    <t>OCR UN</t>
  </si>
  <si>
    <t>OFC UN</t>
  </si>
  <si>
    <t>OGE UN</t>
  </si>
  <si>
    <t>OHI UN</t>
  </si>
  <si>
    <t>OII UN</t>
  </si>
  <si>
    <t>OKE UN</t>
  </si>
  <si>
    <t>OLN UN</t>
  </si>
  <si>
    <t>OMI UN</t>
  </si>
  <si>
    <t>ORI UN</t>
  </si>
  <si>
    <t>OSK UN</t>
  </si>
  <si>
    <t>PACW UQ</t>
  </si>
  <si>
    <t>PCLN UQ</t>
  </si>
  <si>
    <t>PKG UN</t>
  </si>
  <si>
    <t>PLCM UQ</t>
  </si>
  <si>
    <t>PLT UN</t>
  </si>
  <si>
    <t>PNM UN</t>
  </si>
  <si>
    <t>PNR UN</t>
  </si>
  <si>
    <t>PNRA UQ</t>
  </si>
  <si>
    <t>PTEN UQ</t>
  </si>
  <si>
    <t>PVH UN</t>
  </si>
  <si>
    <t>RCII UQ</t>
  </si>
  <si>
    <t>RE UN</t>
  </si>
  <si>
    <t>REG UN</t>
  </si>
  <si>
    <t>RGA UN</t>
  </si>
  <si>
    <t>RGS UN</t>
  </si>
  <si>
    <t>RJF UN</t>
  </si>
  <si>
    <t>RMD UN</t>
  </si>
  <si>
    <t>ROL UN</t>
  </si>
  <si>
    <t>ROP UN</t>
  </si>
  <si>
    <t>ROST UQ</t>
  </si>
  <si>
    <t>ROVI UQ</t>
  </si>
  <si>
    <t>RPM UN</t>
  </si>
  <si>
    <t>RS UN</t>
  </si>
  <si>
    <t>RYL UN</t>
  </si>
  <si>
    <t>RYN UN</t>
  </si>
  <si>
    <t>SCHL UQ</t>
  </si>
  <si>
    <t>SCI UN</t>
  </si>
  <si>
    <t>SEIC UQ</t>
  </si>
  <si>
    <t>SFG UN</t>
  </si>
  <si>
    <t>SGMS UQ</t>
  </si>
  <si>
    <t>SIVB UQ</t>
  </si>
  <si>
    <t>SLAB UQ</t>
  </si>
  <si>
    <t>SLG UN</t>
  </si>
  <si>
    <t>SMG UN</t>
  </si>
  <si>
    <t>SMTC UQ</t>
  </si>
  <si>
    <t>SNPS UQ</t>
  </si>
  <si>
    <t>SNV UN</t>
  </si>
  <si>
    <t>SON UN</t>
  </si>
  <si>
    <t>SPN UN</t>
  </si>
  <si>
    <t>SPW UN</t>
  </si>
  <si>
    <t>STE UN</t>
  </si>
  <si>
    <t>STLD UQ</t>
  </si>
  <si>
    <t>SXT UN</t>
  </si>
  <si>
    <t>TCB UN</t>
  </si>
  <si>
    <t>TDS UN</t>
  </si>
  <si>
    <t>TDW UN</t>
  </si>
  <si>
    <t>TECD UQ</t>
  </si>
  <si>
    <t>TECH UQ</t>
  </si>
  <si>
    <t>TEX UN</t>
  </si>
  <si>
    <t>TFX UN</t>
  </si>
  <si>
    <t>THG UN</t>
  </si>
  <si>
    <t>THO UN</t>
  </si>
  <si>
    <t>THOR UQ</t>
  </si>
  <si>
    <t>TKR UN</t>
  </si>
  <si>
    <t>TOL UN</t>
  </si>
  <si>
    <t>TR UN</t>
  </si>
  <si>
    <t>TRMB UQ</t>
  </si>
  <si>
    <t>TRMK UQ</t>
  </si>
  <si>
    <t>TRN UN</t>
  </si>
  <si>
    <t>TUP UN</t>
  </si>
  <si>
    <t>UDR UN</t>
  </si>
  <si>
    <t>UGI UN</t>
  </si>
  <si>
    <t>UHS UN</t>
  </si>
  <si>
    <t>UNT UN</t>
  </si>
  <si>
    <t>URBN UQ</t>
  </si>
  <si>
    <t>URI UN</t>
  </si>
  <si>
    <t>UTHR UQ</t>
  </si>
  <si>
    <t>UVV UN</t>
  </si>
  <si>
    <t>VAL UN</t>
  </si>
  <si>
    <t>VLY UN</t>
  </si>
  <si>
    <t>VMI UN</t>
  </si>
  <si>
    <t>VSH UN</t>
  </si>
  <si>
    <t>VVC UN</t>
  </si>
  <si>
    <t>WAB UN</t>
  </si>
  <si>
    <t>WABC UQ</t>
  </si>
  <si>
    <t>WBS UN</t>
  </si>
  <si>
    <t>WCG UN</t>
  </si>
  <si>
    <t>WCN UN</t>
  </si>
  <si>
    <t>WDR UN</t>
  </si>
  <si>
    <t>WERN UQ</t>
  </si>
  <si>
    <t>WGL UN</t>
  </si>
  <si>
    <t>WOOF UQ</t>
  </si>
  <si>
    <t>WOR UN</t>
  </si>
  <si>
    <t>WR UN</t>
  </si>
  <si>
    <t>WRB UN</t>
  </si>
  <si>
    <t>WRI UN</t>
  </si>
  <si>
    <t>WSM UN</t>
  </si>
  <si>
    <t>WTR UN</t>
  </si>
  <si>
    <t>ZBRA UQ</t>
  </si>
  <si>
    <t>B1VZ431</t>
  </si>
  <si>
    <t>B0BVFJ5</t>
  </si>
  <si>
    <t>B04M3T1</t>
  </si>
  <si>
    <t>B1VP7R6</t>
  </si>
  <si>
    <t>B0X7DZ3</t>
  </si>
  <si>
    <t>B03BLR3</t>
  </si>
  <si>
    <t>B241SX1</t>
  </si>
  <si>
    <t>B1BJSL9</t>
  </si>
  <si>
    <t>B1HHB18</t>
  </si>
  <si>
    <t>B01R1Z1</t>
  </si>
  <si>
    <t>B1YWR63</t>
  </si>
  <si>
    <t>B0C8R66</t>
  </si>
  <si>
    <t>B0XXJN1</t>
  </si>
  <si>
    <t>B2R9T17</t>
  </si>
  <si>
    <t>B01R258</t>
  </si>
  <si>
    <t>00751Y106</t>
  </si>
  <si>
    <t>039380100</t>
  </si>
  <si>
    <t>004498101</t>
  </si>
  <si>
    <t>00766T100</t>
  </si>
  <si>
    <t>005125109</t>
  </si>
  <si>
    <t>018581108</t>
  </si>
  <si>
    <t>00738A106</t>
  </si>
  <si>
    <t>007974108</t>
  </si>
  <si>
    <t>046265104</t>
  </si>
  <si>
    <t>00826T108</t>
  </si>
  <si>
    <t>025932104</t>
  </si>
  <si>
    <t>001084102</t>
  </si>
  <si>
    <t>001204106</t>
  </si>
  <si>
    <t>363576109</t>
  </si>
  <si>
    <t>012653101</t>
  </si>
  <si>
    <t>011659109</t>
  </si>
  <si>
    <t>031100100</t>
  </si>
  <si>
    <t>008252108</t>
  </si>
  <si>
    <t>03662Q105</t>
  </si>
  <si>
    <t>015271109</t>
  </si>
  <si>
    <t>009363102</t>
  </si>
  <si>
    <t>007865108</t>
  </si>
  <si>
    <t>042735100</t>
  </si>
  <si>
    <t>045487105</t>
  </si>
  <si>
    <t>044209104</t>
  </si>
  <si>
    <t>049513104</t>
  </si>
  <si>
    <t>038336103</t>
  </si>
  <si>
    <t>053807103</t>
  </si>
  <si>
    <t>06846N104</t>
  </si>
  <si>
    <t>109696104</t>
  </si>
  <si>
    <t>073302101</t>
  </si>
  <si>
    <t>835898107</t>
  </si>
  <si>
    <t>090572207</t>
  </si>
  <si>
    <t>092113109</t>
  </si>
  <si>
    <t>067774109</t>
  </si>
  <si>
    <t>096761101</t>
  </si>
  <si>
    <t>062540109</t>
  </si>
  <si>
    <t>11133T103</t>
  </si>
  <si>
    <t>115236101</t>
  </si>
  <si>
    <t>099724106</t>
  </si>
  <si>
    <t>059692103</t>
  </si>
  <si>
    <t>103304101</t>
  </si>
  <si>
    <t>163072101</t>
  </si>
  <si>
    <t>149150104</t>
  </si>
  <si>
    <t>171871106</t>
  </si>
  <si>
    <t>200525103</t>
  </si>
  <si>
    <t>127055101</t>
  </si>
  <si>
    <t>127387108</t>
  </si>
  <si>
    <t>141665109</t>
  </si>
  <si>
    <t>156782104</t>
  </si>
  <si>
    <t>229899109</t>
  </si>
  <si>
    <t>171340102</t>
  </si>
  <si>
    <t>168615102</t>
  </si>
  <si>
    <t>18683K101</t>
  </si>
  <si>
    <t>184496107</t>
  </si>
  <si>
    <t>554489104</t>
  </si>
  <si>
    <t>201723103</t>
  </si>
  <si>
    <t>169656105</t>
  </si>
  <si>
    <t>12561W105</t>
  </si>
  <si>
    <t>205944101</t>
  </si>
  <si>
    <t>217204106</t>
  </si>
  <si>
    <t>133131102</t>
  </si>
  <si>
    <t>224399105</t>
  </si>
  <si>
    <t>225447101</t>
  </si>
  <si>
    <t>205768203</t>
  </si>
  <si>
    <t>159864107</t>
  </si>
  <si>
    <t>144285103</t>
  </si>
  <si>
    <t>142339100</t>
  </si>
  <si>
    <t>222795106</t>
  </si>
  <si>
    <t>22025Y407</t>
  </si>
  <si>
    <t>203668108</t>
  </si>
  <si>
    <t>178566105</t>
  </si>
  <si>
    <t>232820100</t>
  </si>
  <si>
    <t>253651103</t>
  </si>
  <si>
    <t>257651109</t>
  </si>
  <si>
    <t>253393102</t>
  </si>
  <si>
    <t>256746108</t>
  </si>
  <si>
    <t>248019101</t>
  </si>
  <si>
    <t>264411505</t>
  </si>
  <si>
    <t>233326107</t>
  </si>
  <si>
    <t>26153C103</t>
  </si>
  <si>
    <t>267475101</t>
  </si>
  <si>
    <t>109641100</t>
  </si>
  <si>
    <t>29265N108</t>
  </si>
  <si>
    <t>131193104</t>
  </si>
  <si>
    <t>29266R108</t>
  </si>
  <si>
    <t>294752100</t>
  </si>
  <si>
    <t>297178105</t>
  </si>
  <si>
    <t>278265103</t>
  </si>
  <si>
    <t>21988R102</t>
  </si>
  <si>
    <t>30225X103</t>
  </si>
  <si>
    <t>302941109</t>
  </si>
  <si>
    <t>303726103</t>
  </si>
  <si>
    <t>303075105</t>
  </si>
  <si>
    <t>315616102</t>
  </si>
  <si>
    <t>303250104</t>
  </si>
  <si>
    <t>344849104</t>
  </si>
  <si>
    <t>343498101</t>
  </si>
  <si>
    <t>337915102</t>
  </si>
  <si>
    <t>33582V108</t>
  </si>
  <si>
    <t>313747206</t>
  </si>
  <si>
    <t>313855108</t>
  </si>
  <si>
    <t>360271100</t>
  </si>
  <si>
    <t>397624107</t>
  </si>
  <si>
    <t>401617105</t>
  </si>
  <si>
    <t>384109104</t>
  </si>
  <si>
    <t>361448103</t>
  </si>
  <si>
    <t>371901109</t>
  </si>
  <si>
    <t>37940X102</t>
  </si>
  <si>
    <t>387328107</t>
  </si>
  <si>
    <t>391164100</t>
  </si>
  <si>
    <t>410345102</t>
  </si>
  <si>
    <t>404132102</t>
  </si>
  <si>
    <t>419870100</t>
  </si>
  <si>
    <t>416196103</t>
  </si>
  <si>
    <t>431284108</t>
  </si>
  <si>
    <t>42330P107</t>
  </si>
  <si>
    <t>440327104</t>
  </si>
  <si>
    <t>404251100</t>
  </si>
  <si>
    <t>42222G108</t>
  </si>
  <si>
    <t>436440101</t>
  </si>
  <si>
    <t>423452101</t>
  </si>
  <si>
    <t>44106M102</t>
  </si>
  <si>
    <t>431475102</t>
  </si>
  <si>
    <t>415864107</t>
  </si>
  <si>
    <t>806407102</t>
  </si>
  <si>
    <t>443510201</t>
  </si>
  <si>
    <t>Current Growth %</t>
  </si>
  <si>
    <t>Current Value %</t>
  </si>
  <si>
    <t>New Growth %</t>
  </si>
  <si>
    <t>New Value %</t>
  </si>
  <si>
    <t>S&amp;P 500 Core</t>
  </si>
  <si>
    <t>S&amp;P 500 Growth</t>
  </si>
  <si>
    <t>S&amp;P 500 Value</t>
  </si>
  <si>
    <t>S&amp;P 400 Core</t>
  </si>
  <si>
    <t>S&amp;P 400 Growth</t>
  </si>
  <si>
    <t>S&amp;P 400 Value</t>
  </si>
  <si>
    <t>Portfolio</t>
  </si>
  <si>
    <t>(MM USD)</t>
  </si>
  <si>
    <t>By entering the size of your portfolio</t>
  </si>
  <si>
    <t xml:space="preserve">in the box below, this column will </t>
  </si>
  <si>
    <t>generate your portfolio rebalance.</t>
  </si>
  <si>
    <t>S&amp;P 600 Core</t>
  </si>
  <si>
    <t>S&amp;P 600 Growth</t>
  </si>
  <si>
    <t>S&amp;P 600 Value</t>
  </si>
  <si>
    <t>S&amp;P U.S. Indices Trade Summary</t>
  </si>
  <si>
    <t>AON</t>
  </si>
  <si>
    <t>FSLR</t>
  </si>
  <si>
    <t>58933Y105</t>
  </si>
  <si>
    <t>AON UN</t>
  </si>
  <si>
    <t>CFN UN</t>
  </si>
  <si>
    <t>FSLR UQ</t>
  </si>
  <si>
    <t>JNPR UN</t>
  </si>
  <si>
    <t>MAT UQ</t>
  </si>
  <si>
    <t>WIN UQ</t>
  </si>
  <si>
    <t>336433107</t>
  </si>
  <si>
    <t>B3N2D37</t>
  </si>
  <si>
    <t>B1HMF22</t>
  </si>
  <si>
    <t>CareFusion Corp.</t>
  </si>
  <si>
    <t>First Solar Inc</t>
  </si>
  <si>
    <t>AOL UN</t>
  </si>
  <si>
    <t>SLH UN</t>
  </si>
  <si>
    <t>AOL Inc</t>
  </si>
  <si>
    <t>Solera Holdings Inc</t>
  </si>
  <si>
    <t>00184X105</t>
  </si>
  <si>
    <t>55354G100</t>
  </si>
  <si>
    <t>83421A104</t>
  </si>
  <si>
    <t>B3XD9K9</t>
  </si>
  <si>
    <t>B2972D2</t>
  </si>
  <si>
    <t>B1XDZ96</t>
  </si>
  <si>
    <t>AOL</t>
  </si>
  <si>
    <t>SLH</t>
  </si>
  <si>
    <t>Allegiant Travel Co</t>
  </si>
  <si>
    <t>BJ's Restaurants Inc</t>
  </si>
  <si>
    <t>City Hldg Co</t>
  </si>
  <si>
    <t>Cantel Medical Corp</t>
  </si>
  <si>
    <t>Calavo Growers Inc</t>
  </si>
  <si>
    <t>Emergent Biosolutions Inc</t>
  </si>
  <si>
    <t>EZCORP Inc A</t>
  </si>
  <si>
    <t>Comfort Systems USA Inc</t>
  </si>
  <si>
    <t>Monro Muffler Brake</t>
  </si>
  <si>
    <t>Netscout Systems Inc</t>
  </si>
  <si>
    <t>Encore Wire Corp</t>
  </si>
  <si>
    <t>ALGT UQ</t>
  </si>
  <si>
    <t>BJRI UQ</t>
  </si>
  <si>
    <t>CATO UN</t>
  </si>
  <si>
    <t>CHCO UQ</t>
  </si>
  <si>
    <t>CMN UN</t>
  </si>
  <si>
    <t>CVGW UQ</t>
  </si>
  <si>
    <t>CY UQ</t>
  </si>
  <si>
    <t>EBS UN</t>
  </si>
  <si>
    <t>EZPW UQ</t>
  </si>
  <si>
    <t>FIX UN</t>
  </si>
  <si>
    <t>LL UN</t>
  </si>
  <si>
    <t>MNRO UQ</t>
  </si>
  <si>
    <t>NTCT UQ</t>
  </si>
  <si>
    <t>WIRE UQ</t>
  </si>
  <si>
    <t>01748X102</t>
  </si>
  <si>
    <t>09180C106</t>
  </si>
  <si>
    <t>177835105</t>
  </si>
  <si>
    <t>138098108</t>
  </si>
  <si>
    <t>128246105</t>
  </si>
  <si>
    <t>29089Q105</t>
  </si>
  <si>
    <t>302301106</t>
  </si>
  <si>
    <t>199908104</t>
  </si>
  <si>
    <t>610236101</t>
  </si>
  <si>
    <t>64115T104</t>
  </si>
  <si>
    <t>292562105</t>
  </si>
  <si>
    <t>B15M2C3</t>
  </si>
  <si>
    <t>B1HJLW5</t>
  </si>
  <si>
    <t>ALGT</t>
  </si>
  <si>
    <t>BJRI</t>
  </si>
  <si>
    <t>CATO</t>
  </si>
  <si>
    <t>CHCO</t>
  </si>
  <si>
    <t>CMN</t>
  </si>
  <si>
    <t>CVGW</t>
  </si>
  <si>
    <t>EBS</t>
  </si>
  <si>
    <t>EZPW</t>
  </si>
  <si>
    <t>FIX</t>
  </si>
  <si>
    <t>LL</t>
  </si>
  <si>
    <t>MNRO</t>
  </si>
  <si>
    <t>NTCT</t>
  </si>
  <si>
    <t>WIRE</t>
  </si>
  <si>
    <t>V UN</t>
  </si>
  <si>
    <t>92826C839</t>
  </si>
  <si>
    <t>582839106</t>
  </si>
  <si>
    <t>B2PZN04</t>
  </si>
  <si>
    <t>Most Illiquid Net Buys</t>
  </si>
  <si>
    <t>Most Illiquid Net Sells</t>
  </si>
  <si>
    <t>Largest Net Buys by Trade Value</t>
  </si>
  <si>
    <t>Largest Net Sells by Trade Value</t>
  </si>
  <si>
    <t>Epiq Systems Inc</t>
  </si>
  <si>
    <t>ESCO Technologies Inc</t>
  </si>
  <si>
    <t>Electro Scientific Inc</t>
  </si>
  <si>
    <t>Esterline Technologies</t>
  </si>
  <si>
    <t>Ethan Allen Interiors</t>
  </si>
  <si>
    <t>East West Bancorp Inc</t>
  </si>
  <si>
    <t>Exar Corp</t>
  </si>
  <si>
    <t>Eagle Materials Inc</t>
  </si>
  <si>
    <t>Extra Space Storage Inc</t>
  </si>
  <si>
    <t>FARO Technologies Inc</t>
  </si>
  <si>
    <t>First Bancorp (Puerto Rico)</t>
  </si>
  <si>
    <t>First Commonwealth Finl (PA)</t>
  </si>
  <si>
    <t>First Cash Inc</t>
  </si>
  <si>
    <t>FEI Company</t>
  </si>
  <si>
    <t>First Financial Bancorp</t>
  </si>
  <si>
    <t>First Financial Bankshs (TX)</t>
  </si>
  <si>
    <t>Finish Line A</t>
  </si>
  <si>
    <t>First Midwest Bancorp (IL)</t>
  </si>
  <si>
    <t>Forestar Group Inc</t>
  </si>
  <si>
    <t>Forrester Research Inc</t>
  </si>
  <si>
    <t>Fred's Inc</t>
  </si>
  <si>
    <t>Franklin Street Properties Corp</t>
  </si>
  <si>
    <t>Forward Air Corp</t>
  </si>
  <si>
    <t>Greatbatch Inc</t>
  </si>
  <si>
    <t>Glacier Bancorp Inc</t>
  </si>
  <si>
    <t>Genesco Inc</t>
  </si>
  <si>
    <t>Geo Group Inc</t>
  </si>
  <si>
    <t>Griffon Corp</t>
  </si>
  <si>
    <t>Greenhill &amp; Co Inc</t>
  </si>
  <si>
    <t>Gulf Island Fabrication Inc</t>
  </si>
  <si>
    <t>G &amp; K Services Cl'A'</t>
  </si>
  <si>
    <t>General Communication A</t>
  </si>
  <si>
    <t>Group 1 Automotive Inc</t>
  </si>
  <si>
    <t>GenCorp Inc</t>
  </si>
  <si>
    <t>Haemonetics Corp</t>
  </si>
  <si>
    <t>Hanmi Financial Corp</t>
  </si>
  <si>
    <t>Hain Celestial Group Inc</t>
  </si>
  <si>
    <t>Hancock Hldgs Co</t>
  </si>
  <si>
    <t>Healthcare Services Group Inc</t>
  </si>
  <si>
    <t>Helen of Troy Ltd</t>
  </si>
  <si>
    <t>Hillenbrand Inc</t>
  </si>
  <si>
    <t>Hibbett Sports Inc</t>
  </si>
  <si>
    <t>Harmonic Inc</t>
  </si>
  <si>
    <t>Home Properties of New York</t>
  </si>
  <si>
    <t>HMS Holdings Corp</t>
  </si>
  <si>
    <t>Home Bancshares</t>
  </si>
  <si>
    <t>Hornbeck Offshore Services</t>
  </si>
  <si>
    <t>Heartland Payment Systems</t>
  </si>
  <si>
    <t>Healthcare Realty Trust</t>
  </si>
  <si>
    <t>Heidrick &amp; Struggles Intl Inc</t>
  </si>
  <si>
    <t>HSN Inc</t>
  </si>
  <si>
    <t>Heartland Express Inc</t>
  </si>
  <si>
    <t>Hub Group Inc A</t>
  </si>
  <si>
    <t>Haverty Furniture</t>
  </si>
  <si>
    <t>Headwaters Inc</t>
  </si>
  <si>
    <t>Healthways Inc</t>
  </si>
  <si>
    <t>MarineMax Inc</t>
  </si>
  <si>
    <t>Integra Lifesciences Hldg</t>
  </si>
  <si>
    <t>Iconix Brand Group</t>
  </si>
  <si>
    <t>ICU Medical Inc</t>
  </si>
  <si>
    <t>Interval Leisure Group</t>
  </si>
  <si>
    <t>II-VI Inc</t>
  </si>
  <si>
    <t>Independent Bank Cp (MA)</t>
  </si>
  <si>
    <t>World Fuel Services Corp</t>
  </si>
  <si>
    <t>ION Geophysical Corp</t>
  </si>
  <si>
    <t>Infinity Property &amp; Casualty Ins Corp</t>
  </si>
  <si>
    <t>Inland Real Estate Corp</t>
  </si>
  <si>
    <t>Investment Technology Group</t>
  </si>
  <si>
    <t>Invacare Corp</t>
  </si>
  <si>
    <t>Jack in the Box Inc</t>
  </si>
  <si>
    <t>John Bean Technologies Corp</t>
  </si>
  <si>
    <t>J&amp;J Snack Foods</t>
  </si>
  <si>
    <t>Kaman Corp A</t>
  </si>
  <si>
    <t>Kirby Corp</t>
  </si>
  <si>
    <t>Kulicke &amp; Soffa Industries</t>
  </si>
  <si>
    <t>Knight Transportation Inc</t>
  </si>
  <si>
    <t>Kopin Corp</t>
  </si>
  <si>
    <t>Kilroy Realty Corp</t>
  </si>
  <si>
    <t>Kite Realty Group Trust</t>
  </si>
  <si>
    <t>Quaker Chemical Corp</t>
  </si>
  <si>
    <t>Lithia Motors Inc A</t>
  </si>
  <si>
    <t>Lydall Inc</t>
  </si>
  <si>
    <t>Landauer Inc</t>
  </si>
  <si>
    <t>Littelfuse Inc</t>
  </si>
  <si>
    <t>Laclede Group Inc</t>
  </si>
  <si>
    <t>LHC Group</t>
  </si>
  <si>
    <t>Lindsay Corporation</t>
  </si>
  <si>
    <t>LTC Properties</t>
  </si>
  <si>
    <t>Lexington Realty Trust</t>
  </si>
  <si>
    <t>La-Z Boy Inc</t>
  </si>
  <si>
    <t>Mid-America Apt Communties</t>
  </si>
  <si>
    <t>Manhattan Associates Inc</t>
  </si>
  <si>
    <t>Monarch Casino &amp; Resort Inc</t>
  </si>
  <si>
    <t>Micrel Inc</t>
  </si>
  <si>
    <t>Marcus Corp</t>
  </si>
  <si>
    <t>Mednax Inc</t>
  </si>
  <si>
    <t>Methode Electronics Inc</t>
  </si>
  <si>
    <t>M/I Schottenstein Homes</t>
  </si>
  <si>
    <t>Mobile Mini Inc</t>
  </si>
  <si>
    <t>MKS Instruments Inc</t>
  </si>
  <si>
    <t>Mueller Industries</t>
  </si>
  <si>
    <t>MAXIMUS Inc</t>
  </si>
  <si>
    <t>Merit Medical Systems Inc</t>
  </si>
  <si>
    <t>Moog Inc A</t>
  </si>
  <si>
    <t>Molina Healthcare</t>
  </si>
  <si>
    <t>Movado Group Inc</t>
  </si>
  <si>
    <t>Medical Properties Trust</t>
  </si>
  <si>
    <t>Microsemi Corp</t>
  </si>
  <si>
    <t>Meritage Corp</t>
  </si>
  <si>
    <t>Matrix Service Co</t>
  </si>
  <si>
    <t>MTS Systems Corp</t>
  </si>
  <si>
    <t>Men's Wearhouse Inc</t>
  </si>
  <si>
    <t>Myers Industries Inc</t>
  </si>
  <si>
    <t>Navigators Group Inc</t>
  </si>
  <si>
    <t>NBT Bancorp Inc (NY)</t>
  </si>
  <si>
    <t>Neogen Corp</t>
  </si>
  <si>
    <t>NewMarket Corp</t>
  </si>
  <si>
    <t>Newport Corp</t>
  </si>
  <si>
    <t>Blue Nile Inc</t>
  </si>
  <si>
    <t>New Jersey Resources Corp</t>
  </si>
  <si>
    <t>National Retail Properties Inc</t>
  </si>
  <si>
    <t>BMY</t>
  </si>
  <si>
    <t>Old S&amp;P 100 CORE Wgt</t>
  </si>
  <si>
    <t>New S&amp;P 100 CORE Wgt</t>
  </si>
  <si>
    <t>S&amp;P 100 CORE Wgt Change</t>
  </si>
  <si>
    <t>S&amp;P 100 CORE Trade Value (MM)</t>
  </si>
  <si>
    <t>S&amp;P 100 CORE Shares to Trade</t>
  </si>
  <si>
    <t>Old S&amp;P 100 GROWTH Wgt</t>
  </si>
  <si>
    <t>New S&amp;P 100 GROWTH Wgt</t>
  </si>
  <si>
    <t>S&amp;P 100 GROWTH Wgt Change</t>
  </si>
  <si>
    <t>S&amp;P 100 GROWTH Trade Value (MM)</t>
  </si>
  <si>
    <t>S&amp;P 100 GROWTH Shares to Trade</t>
  </si>
  <si>
    <t>Old S&amp;P 100 VALUE Wgt</t>
  </si>
  <si>
    <t>New S&amp;P 100 VALUE Wgt</t>
  </si>
  <si>
    <t>S&amp;P 100 VALUE Wgt Change</t>
  </si>
  <si>
    <t>S&amp;P 100 VALUE Trade Value (MM)</t>
  </si>
  <si>
    <t>S&amp;P 100 VALUE Shares to Trade</t>
  </si>
  <si>
    <t>Pool Corp</t>
  </si>
  <si>
    <t>Post Properties Inc</t>
  </si>
  <si>
    <t>Petroquest Energy Inc</t>
  </si>
  <si>
    <t>ProAssurance Corp</t>
  </si>
  <si>
    <t>Perficient Inc</t>
  </si>
  <si>
    <t>Progress Software Corp</t>
  </si>
  <si>
    <t>Prosperity Bancshares Inc</t>
  </si>
  <si>
    <t>PAREXEL Intl Corp</t>
  </si>
  <si>
    <t>PS Business Parks Inc</t>
  </si>
  <si>
    <t>Pericom Semiconductor Corp</t>
  </si>
  <si>
    <t>Penn Virginia Corp</t>
  </si>
  <si>
    <t>PrivateBancorp Inc</t>
  </si>
  <si>
    <t>Papa John's Intl Inc</t>
  </si>
  <si>
    <t>Quality Systems Inc</t>
  </si>
  <si>
    <t>Regal Beloit Corp</t>
  </si>
  <si>
    <t>Regeneron Pharmaceuticals Inc</t>
  </si>
  <si>
    <t>Rock-Tenn A</t>
  </si>
  <si>
    <t>RLI Corp</t>
  </si>
  <si>
    <t>Gibraltar Industries Inc</t>
  </si>
  <si>
    <t>Rogers Corp</t>
  </si>
  <si>
    <t>Red Robin Gourmet Burgers</t>
  </si>
  <si>
    <t>Ruby Tuesday Inc</t>
  </si>
  <si>
    <t>Rudolph Technologies Inc</t>
  </si>
  <si>
    <t>RTI International Metals Inc</t>
  </si>
  <si>
    <t>Ruth's Hospitality Group, Inc.</t>
  </si>
  <si>
    <t>Sanderson Farms</t>
  </si>
  <si>
    <t>Safety Insurance Group Inc</t>
  </si>
  <si>
    <t>Sonic Automotive A</t>
  </si>
  <si>
    <t>Boston Beer Inc A</t>
  </si>
  <si>
    <t>Signature Bank NY</t>
  </si>
  <si>
    <t>Stepan Co</t>
  </si>
  <si>
    <t>Comscore Inc</t>
  </si>
  <si>
    <t>ScanSource Inc</t>
  </si>
  <si>
    <t>Stifel Financial Corp</t>
  </si>
  <si>
    <t>Simmons 1st Natl Corp A</t>
  </si>
  <si>
    <t>Swift Energy Co</t>
  </si>
  <si>
    <t>Stone Energy Corp</t>
  </si>
  <si>
    <t>Selective Insurance Group Inc</t>
  </si>
  <si>
    <t>South Jersey Industries Inc</t>
  </si>
  <si>
    <t>Tanger Factory Outlet Centers</t>
  </si>
  <si>
    <t>Skechers USA Inc A</t>
  </si>
  <si>
    <t>SkyWest Inc</t>
  </si>
  <si>
    <t>Salix Pharmaceuticals Ltd</t>
  </si>
  <si>
    <t>Standard Motor Products</t>
  </si>
  <si>
    <t>Stein Mart Inc</t>
  </si>
  <si>
    <t>Senior Housing Properties Trst</t>
  </si>
  <si>
    <t>Synnex Corp</t>
  </si>
  <si>
    <t>Sonic Corp</t>
  </si>
  <si>
    <t>Standard Pacific Corp</t>
  </si>
  <si>
    <t>SurModics Inc</t>
  </si>
  <si>
    <t>Simpson Manufacturing Co Inc</t>
  </si>
  <si>
    <t>Stage Stores Inc</t>
  </si>
  <si>
    <t>EW Scripps Company</t>
  </si>
  <si>
    <t>Sovran Self Storage</t>
  </si>
  <si>
    <t>S &amp; T Bancorp Inc (IN)</t>
  </si>
  <si>
    <t>Stewart Information Services A</t>
  </si>
  <si>
    <t>Stamps.com Inc</t>
  </si>
  <si>
    <t>Superior Industries Intl</t>
  </si>
  <si>
    <t>Susquehanna Bancshares (PA)</t>
  </si>
  <si>
    <t>Skyworks Solutions Inc</t>
  </si>
  <si>
    <t>Schweitzer-Mauduit</t>
  </si>
  <si>
    <t>Southwest Gas Corp</t>
  </si>
  <si>
    <t>Standex Intl Corp</t>
  </si>
  <si>
    <t>Sykes Enterprises Inc</t>
  </si>
  <si>
    <t>Synaptics Inc</t>
  </si>
  <si>
    <t>TrueBlue Inc</t>
  </si>
  <si>
    <t>Teledyne Technologies Inc</t>
  </si>
  <si>
    <t>Tredegar Corp</t>
  </si>
  <si>
    <t>Triumph Group Inc</t>
  </si>
  <si>
    <t>TreeHouse Foods Inc</t>
  </si>
  <si>
    <t>Tompkins Financial Corporation</t>
  </si>
  <si>
    <t>Trustco Bank Corp (NY)</t>
  </si>
  <si>
    <t>Tractor Supply Co</t>
  </si>
  <si>
    <t>Toro Co</t>
  </si>
  <si>
    <t>TELETECH HOLDINGS INC</t>
  </si>
  <si>
    <t>Tetra Tech Inc</t>
  </si>
  <si>
    <t>Tetra Technologies Inc</t>
  </si>
  <si>
    <t>TTM Technologies Inc</t>
  </si>
  <si>
    <t>Take-Two Interactive Software</t>
  </si>
  <si>
    <t>Tuesday Morning Corp</t>
  </si>
  <si>
    <t>Texas Roadhouse</t>
  </si>
  <si>
    <t>Tyler Technologies Inc</t>
  </si>
  <si>
    <t>Urstadt Biddle Prop Inc A</t>
  </si>
  <si>
    <t>United Bankshares Inc (WV)</t>
  </si>
  <si>
    <t>United Community Banks Inc GA</t>
  </si>
  <si>
    <t>Universal Electronics Inc</t>
  </si>
  <si>
    <t>Universal Forest Products</t>
  </si>
  <si>
    <t>Uil Holdings Corp</t>
  </si>
  <si>
    <t>UMB Financial Corp</t>
  </si>
  <si>
    <t>Umpqua Hldgs Corp</t>
  </si>
  <si>
    <t>Unifirst Corp</t>
  </si>
  <si>
    <t>United Natural Foods Inc</t>
  </si>
  <si>
    <t>United Stationers Inc</t>
  </si>
  <si>
    <t>Ultratech Stepper Inc</t>
  </si>
  <si>
    <t>Universal Technical Institute</t>
  </si>
  <si>
    <t>Veeco Instruments Inc</t>
  </si>
  <si>
    <t>Vicor Corp</t>
  </si>
  <si>
    <t>Meridian Bioscience Inc</t>
  </si>
  <si>
    <t>ViaSat Inc</t>
  </si>
  <si>
    <t>Viad Corp</t>
  </si>
  <si>
    <t>WD-40 Co</t>
  </si>
  <si>
    <t>Winnebago Industries Inc</t>
  </si>
  <si>
    <t>Wilshire Bancorp Inc</t>
  </si>
  <si>
    <t>Wausau Paper Corp.</t>
  </si>
  <si>
    <t>World Acceptance Corp</t>
  </si>
  <si>
    <t>West Pharmaceutical Services Inc</t>
  </si>
  <si>
    <t>Wintrust Financial Corp</t>
  </si>
  <si>
    <t>Watts Industries Inc A</t>
  </si>
  <si>
    <t>Wolverine World Wide Inc</t>
  </si>
  <si>
    <t>Zep Inc</t>
  </si>
  <si>
    <t>Olympic Steel</t>
  </si>
  <si>
    <t>Quiksilver Inc</t>
  </si>
  <si>
    <t>Zumiez</t>
  </si>
  <si>
    <t>AAON</t>
  </si>
  <si>
    <t>ABAX</t>
  </si>
  <si>
    <t>ABM</t>
  </si>
  <si>
    <t>ACAT</t>
  </si>
  <si>
    <t>AEIS</t>
  </si>
  <si>
    <t>AFAM</t>
  </si>
  <si>
    <t>AGYS</t>
  </si>
  <si>
    <t>AHS</t>
  </si>
  <si>
    <t>AIN</t>
  </si>
  <si>
    <t>AIR</t>
  </si>
  <si>
    <t>AIRM</t>
  </si>
  <si>
    <t>AIT</t>
  </si>
  <si>
    <t>AKR</t>
  </si>
  <si>
    <t>ALE</t>
  </si>
  <si>
    <t>ALGN</t>
  </si>
  <si>
    <t>ALOG</t>
  </si>
  <si>
    <t>AMED</t>
  </si>
  <si>
    <t>AMSF</t>
  </si>
  <si>
    <t>AMSG</t>
  </si>
  <si>
    <t>ANDE</t>
  </si>
  <si>
    <t>AOS</t>
  </si>
  <si>
    <t>APEI</t>
  </si>
  <si>
    <t>APOG</t>
  </si>
  <si>
    <t>ARRS</t>
  </si>
  <si>
    <t>ASEI</t>
  </si>
  <si>
    <t>ASGN</t>
  </si>
  <si>
    <t>ASTE</t>
  </si>
  <si>
    <t>ATO</t>
  </si>
  <si>
    <t>ATU</t>
  </si>
  <si>
    <t>AVA</t>
  </si>
  <si>
    <t>AVAV</t>
  </si>
  <si>
    <t>AVD</t>
  </si>
  <si>
    <t>AWR</t>
  </si>
  <si>
    <t>AXE</t>
  </si>
  <si>
    <t>AYI</t>
  </si>
  <si>
    <t>AZZ</t>
  </si>
  <si>
    <t>B</t>
  </si>
  <si>
    <t>BABY</t>
  </si>
  <si>
    <t>BAS</t>
  </si>
  <si>
    <t>BBOX</t>
  </si>
  <si>
    <t>BC</t>
  </si>
  <si>
    <t>BCPC</t>
  </si>
  <si>
    <t>BDC</t>
  </si>
  <si>
    <t>BELFB</t>
  </si>
  <si>
    <t>BGFV</t>
  </si>
  <si>
    <t>BGG</t>
  </si>
  <si>
    <t>BHE</t>
  </si>
  <si>
    <t>BKE</t>
  </si>
  <si>
    <t>BKMU</t>
  </si>
  <si>
    <t>BLKB</t>
  </si>
  <si>
    <t>BMI</t>
  </si>
  <si>
    <t>BMR</t>
  </si>
  <si>
    <t>BPFH</t>
  </si>
  <si>
    <t>BRC</t>
  </si>
  <si>
    <t>BRKL</t>
  </si>
  <si>
    <t>BRKS</t>
  </si>
  <si>
    <t>BRLI</t>
  </si>
  <si>
    <t>BRS</t>
  </si>
  <si>
    <t>BWLD</t>
  </si>
  <si>
    <t>BWS</t>
  </si>
  <si>
    <t>CAB</t>
  </si>
  <si>
    <t>CACI</t>
  </si>
  <si>
    <t>CALM</t>
  </si>
  <si>
    <t>CAS</t>
  </si>
  <si>
    <t>CASY</t>
  </si>
  <si>
    <t>CBK</t>
  </si>
  <si>
    <t>CBM</t>
  </si>
  <si>
    <t>CBR</t>
  </si>
  <si>
    <t>CBRL</t>
  </si>
  <si>
    <t>CBU</t>
  </si>
  <si>
    <t>CCC</t>
  </si>
  <si>
    <t>CCMP</t>
  </si>
  <si>
    <t>CCRN</t>
  </si>
  <si>
    <t>CDI</t>
  </si>
  <si>
    <t>CDR</t>
  </si>
  <si>
    <t>CENTA</t>
  </si>
  <si>
    <t>CENX</t>
  </si>
  <si>
    <t>CGNX</t>
  </si>
  <si>
    <t>CHE</t>
  </si>
  <si>
    <t>CIR</t>
  </si>
  <si>
    <t>CKH</t>
  </si>
  <si>
    <t>CKP</t>
  </si>
  <si>
    <t>CLC</t>
  </si>
  <si>
    <t>CLW</t>
  </si>
  <si>
    <t>CMTL</t>
  </si>
  <si>
    <t>CNC</t>
  </si>
  <si>
    <t>CNMD</t>
  </si>
  <si>
    <t>COHU</t>
  </si>
  <si>
    <t>COLB</t>
  </si>
  <si>
    <t>COO</t>
  </si>
  <si>
    <t>CPLA</t>
  </si>
  <si>
    <t>CPSI</t>
  </si>
  <si>
    <t>CRI</t>
  </si>
  <si>
    <t>CROX</t>
  </si>
  <si>
    <t>CRR</t>
  </si>
  <si>
    <t>CRVL</t>
  </si>
  <si>
    <t>CRY</t>
  </si>
  <si>
    <t>CSGS</t>
  </si>
  <si>
    <t>CSH</t>
  </si>
  <si>
    <t>CTS</t>
  </si>
  <si>
    <t>CUB</t>
  </si>
  <si>
    <t>CVLT</t>
  </si>
  <si>
    <t>CW</t>
  </si>
  <si>
    <t>CY</t>
  </si>
  <si>
    <t>CYBX</t>
  </si>
  <si>
    <t>DAKT</t>
  </si>
  <si>
    <t>DAR</t>
  </si>
  <si>
    <t>DCOM</t>
  </si>
  <si>
    <t>DECK</t>
  </si>
  <si>
    <t>DEL</t>
  </si>
  <si>
    <t>DGII</t>
  </si>
  <si>
    <t>DIN</t>
  </si>
  <si>
    <t>DIOD</t>
  </si>
  <si>
    <t>DMND</t>
  </si>
  <si>
    <t>DRH</t>
  </si>
  <si>
    <t>DRQ</t>
  </si>
  <si>
    <t>NDAQ</t>
  </si>
  <si>
    <t>NEM</t>
  </si>
  <si>
    <t>NI</t>
  </si>
  <si>
    <t>NOC</t>
  </si>
  <si>
    <t>NTAP</t>
  </si>
  <si>
    <t>NTRS</t>
  </si>
  <si>
    <t>NUE</t>
  </si>
  <si>
    <t>NVDA</t>
  </si>
  <si>
    <t>NWL</t>
  </si>
  <si>
    <t>NWSA</t>
  </si>
  <si>
    <t>NYT</t>
  </si>
  <si>
    <t>ODP</t>
  </si>
  <si>
    <t>OI</t>
  </si>
  <si>
    <t>OMC</t>
  </si>
  <si>
    <t>ORLY</t>
  </si>
  <si>
    <t>PAYX</t>
  </si>
  <si>
    <t>PBCT</t>
  </si>
  <si>
    <t>PBI</t>
  </si>
  <si>
    <t>PCAR</t>
  </si>
  <si>
    <t>PCG</t>
  </si>
  <si>
    <t>PCL</t>
  </si>
  <si>
    <t>PCP</t>
  </si>
  <si>
    <t>PDCO</t>
  </si>
  <si>
    <t>PEG</t>
  </si>
  <si>
    <t>PFG</t>
  </si>
  <si>
    <t>PGR</t>
  </si>
  <si>
    <t>PH</t>
  </si>
  <si>
    <t>PHM</t>
  </si>
  <si>
    <t>PKI</t>
  </si>
  <si>
    <t>PLD</t>
  </si>
  <si>
    <t>PLL</t>
  </si>
  <si>
    <t>PNC</t>
  </si>
  <si>
    <t>PNW</t>
  </si>
  <si>
    <t>POM</t>
  </si>
  <si>
    <t>PPG</t>
  </si>
  <si>
    <t>PPL</t>
  </si>
  <si>
    <t>PRU</t>
  </si>
  <si>
    <t>PSA</t>
  </si>
  <si>
    <t>PWR</t>
  </si>
  <si>
    <t>PX</t>
  </si>
  <si>
    <t>PXD</t>
  </si>
  <si>
    <t>QLGC</t>
  </si>
  <si>
    <t>R</t>
  </si>
  <si>
    <t>RAI</t>
  </si>
  <si>
    <t>RDC</t>
  </si>
  <si>
    <t>RHI</t>
  </si>
  <si>
    <t>RHT</t>
  </si>
  <si>
    <t>RL</t>
  </si>
  <si>
    <t>ROK</t>
  </si>
  <si>
    <t>RRC</t>
  </si>
  <si>
    <t>RRD</t>
  </si>
  <si>
    <t>RSG</t>
  </si>
  <si>
    <t>SBUX</t>
  </si>
  <si>
    <t>SCG</t>
  </si>
  <si>
    <t>SCHW</t>
  </si>
  <si>
    <t>SE</t>
  </si>
  <si>
    <t>SEE</t>
  </si>
  <si>
    <t>SHW</t>
  </si>
  <si>
    <t>SIAL</t>
  </si>
  <si>
    <t>SJM</t>
  </si>
  <si>
    <t>SLM</t>
  </si>
  <si>
    <t>SNA</t>
  </si>
  <si>
    <t>SNDK</t>
  </si>
  <si>
    <t>SNI</t>
  </si>
  <si>
    <t>SPG</t>
  </si>
  <si>
    <t>SPLS</t>
  </si>
  <si>
    <t>SRCL</t>
  </si>
  <si>
    <t>SRE</t>
  </si>
  <si>
    <t>STI</t>
  </si>
  <si>
    <t>STJ</t>
  </si>
  <si>
    <t>STR</t>
  </si>
  <si>
    <t>STT</t>
  </si>
  <si>
    <t>STZ</t>
  </si>
  <si>
    <t>SVU</t>
  </si>
  <si>
    <t>SWK</t>
  </si>
  <si>
    <t>SWN</t>
  </si>
  <si>
    <t>SYK</t>
  </si>
  <si>
    <t>SYMC</t>
  </si>
  <si>
    <t>SYY</t>
  </si>
  <si>
    <t>TAP</t>
  </si>
  <si>
    <t>TDC</t>
  </si>
  <si>
    <t>TE</t>
  </si>
  <si>
    <t>TEG</t>
  </si>
  <si>
    <t>TER</t>
  </si>
  <si>
    <t>THC</t>
  </si>
  <si>
    <t>TIF</t>
  </si>
  <si>
    <t>TJX</t>
  </si>
  <si>
    <t>TMK</t>
  </si>
  <si>
    <t>TMO</t>
  </si>
  <si>
    <t>TROW</t>
  </si>
  <si>
    <t>TRV</t>
  </si>
  <si>
    <t>TSN</t>
  </si>
  <si>
    <t>TSO</t>
  </si>
  <si>
    <t>TSS</t>
  </si>
  <si>
    <t>TWC</t>
  </si>
  <si>
    <t>TXT</t>
  </si>
  <si>
    <t>UNM</t>
  </si>
  <si>
    <t>UNP</t>
  </si>
  <si>
    <t>VAR</t>
  </si>
  <si>
    <t>VFC</t>
  </si>
  <si>
    <t>VLO</t>
  </si>
  <si>
    <t>VMC</t>
  </si>
  <si>
    <t>VNO</t>
  </si>
  <si>
    <t>VRSN</t>
  </si>
  <si>
    <t>VTR</t>
  </si>
  <si>
    <t>WAT</t>
  </si>
  <si>
    <t>WDC</t>
  </si>
  <si>
    <t>WEC</t>
  </si>
  <si>
    <t>WHR</t>
  </si>
  <si>
    <t>WIN</t>
  </si>
  <si>
    <t>WM</t>
  </si>
  <si>
    <t>WU</t>
  </si>
  <si>
    <t>WYN</t>
  </si>
  <si>
    <t>WYNN</t>
  </si>
  <si>
    <t>X</t>
  </si>
  <si>
    <t>XEL</t>
  </si>
  <si>
    <t>XL</t>
  </si>
  <si>
    <t>XLNX</t>
  </si>
  <si>
    <t>XRAY</t>
  </si>
  <si>
    <t>YHOO</t>
  </si>
  <si>
    <t>YUM</t>
  </si>
  <si>
    <t>ZION</t>
  </si>
  <si>
    <t>ZMH</t>
  </si>
  <si>
    <t>00846U101</t>
  </si>
  <si>
    <t>00724F101</t>
  </si>
  <si>
    <t>00130H105</t>
  </si>
  <si>
    <t>00817Y108</t>
  </si>
  <si>
    <t>03748R101</t>
  </si>
  <si>
    <t>04621X108</t>
  </si>
  <si>
    <t>00971T101</t>
  </si>
  <si>
    <t>03076C106</t>
  </si>
  <si>
    <t>05329W102</t>
  </si>
  <si>
    <t>01741R102</t>
  </si>
  <si>
    <t>09062X103</t>
  </si>
  <si>
    <t>12673P105</t>
  </si>
  <si>
    <t>14149Y108</t>
  </si>
  <si>
    <t>13342B105</t>
  </si>
  <si>
    <t>12541W209</t>
  </si>
  <si>
    <t>12572Q105</t>
  </si>
  <si>
    <t>15189T107</t>
  </si>
  <si>
    <t>20854P109</t>
  </si>
  <si>
    <t>79466L302</t>
  </si>
  <si>
    <t>25746U109</t>
  </si>
  <si>
    <t>74834L100</t>
  </si>
  <si>
    <t>23331A109</t>
  </si>
  <si>
    <t>25271C102</t>
  </si>
  <si>
    <t>23918K108</t>
  </si>
  <si>
    <t>26875P101</t>
  </si>
  <si>
    <t>29476L107</t>
  </si>
  <si>
    <t>26884L109</t>
  </si>
  <si>
    <t>35671D857</t>
  </si>
  <si>
    <t>31620M106</t>
  </si>
  <si>
    <t>34354P105</t>
  </si>
  <si>
    <t>30249U101</t>
  </si>
  <si>
    <t>35906A108</t>
  </si>
  <si>
    <t>36467W109</t>
  </si>
  <si>
    <t>37247D106</t>
  </si>
  <si>
    <t>42217K106</t>
  </si>
  <si>
    <t>40414L109</t>
  </si>
  <si>
    <t>42809H107</t>
  </si>
  <si>
    <t>85590A401</t>
  </si>
  <si>
    <t>44107P104</t>
  </si>
  <si>
    <t>46120E602</t>
  </si>
  <si>
    <t>G491BT108</t>
  </si>
  <si>
    <t>46612J507</t>
  </si>
  <si>
    <t>48203R104</t>
  </si>
  <si>
    <t>47102X105</t>
  </si>
  <si>
    <t>48666K109</t>
  </si>
  <si>
    <t>49446R109</t>
  </si>
  <si>
    <t>50540R409</t>
  </si>
  <si>
    <t>55616P104</t>
  </si>
  <si>
    <t>58155Q103</t>
  </si>
  <si>
    <t>55261F104</t>
  </si>
  <si>
    <t>G6359F103</t>
  </si>
  <si>
    <t>65473P105</t>
  </si>
  <si>
    <t>64110D104</t>
  </si>
  <si>
    <t>67066G104</t>
  </si>
  <si>
    <t>69331C108</t>
  </si>
  <si>
    <t>74251V102</t>
  </si>
  <si>
    <t>HZO</t>
  </si>
  <si>
    <t>IART</t>
  </si>
  <si>
    <t>ICON</t>
  </si>
  <si>
    <t>ICUI</t>
  </si>
  <si>
    <t>IILG</t>
  </si>
  <si>
    <t>IIVI</t>
  </si>
  <si>
    <t>INDB</t>
  </si>
  <si>
    <t>INT</t>
  </si>
  <si>
    <t>IO</t>
  </si>
  <si>
    <t>IPCC</t>
  </si>
  <si>
    <t>IPCM</t>
  </si>
  <si>
    <t>IRC</t>
  </si>
  <si>
    <t>ITG</t>
  </si>
  <si>
    <t>IVC</t>
  </si>
  <si>
    <t>JACK</t>
  </si>
  <si>
    <t>JBT</t>
  </si>
  <si>
    <t>JCOM</t>
  </si>
  <si>
    <t>JJSF</t>
  </si>
  <si>
    <t>KAMN</t>
  </si>
  <si>
    <t>KEX</t>
  </si>
  <si>
    <t>KLIC</t>
  </si>
  <si>
    <t>KNX</t>
  </si>
  <si>
    <t>KOPN</t>
  </si>
  <si>
    <t>KRC</t>
  </si>
  <si>
    <t>KRG</t>
  </si>
  <si>
    <t>KWR</t>
  </si>
  <si>
    <t>LAD</t>
  </si>
  <si>
    <t>LDL</t>
  </si>
  <si>
    <t>LDR</t>
  </si>
  <si>
    <t>LFUS</t>
  </si>
  <si>
    <t>LG</t>
  </si>
  <si>
    <t>LHCG</t>
  </si>
  <si>
    <t>LHO</t>
  </si>
  <si>
    <t>LNCE</t>
  </si>
  <si>
    <t>LNN</t>
  </si>
  <si>
    <t>LTC</t>
  </si>
  <si>
    <t>LXP</t>
  </si>
  <si>
    <t>LYV</t>
  </si>
  <si>
    <t>LZB</t>
  </si>
  <si>
    <t>MAA</t>
  </si>
  <si>
    <t>MANH</t>
  </si>
  <si>
    <t>MCRI</t>
  </si>
  <si>
    <t>MCRL</t>
  </si>
  <si>
    <t>MCS</t>
  </si>
  <si>
    <t>MD</t>
  </si>
  <si>
    <t>MEI</t>
  </si>
  <si>
    <t>MGLN</t>
  </si>
  <si>
    <t>MHO</t>
  </si>
  <si>
    <t>MINI</t>
  </si>
  <si>
    <t>MKSI</t>
  </si>
  <si>
    <t>MLI</t>
  </si>
  <si>
    <t>MMS</t>
  </si>
  <si>
    <t>MMSI</t>
  </si>
  <si>
    <t>MOG/A</t>
  </si>
  <si>
    <t>MOH</t>
  </si>
  <si>
    <t>MOV</t>
  </si>
  <si>
    <t>MPW</t>
  </si>
  <si>
    <t>MRCY</t>
  </si>
  <si>
    <t>MSCC</t>
  </si>
  <si>
    <t>MTH</t>
  </si>
  <si>
    <t>MTRX</t>
  </si>
  <si>
    <t>MTSC</t>
  </si>
  <si>
    <t>MW</t>
  </si>
  <si>
    <t>MYE</t>
  </si>
  <si>
    <t>NAVG</t>
  </si>
  <si>
    <t>NBTB</t>
  </si>
  <si>
    <t>NEOG</t>
  </si>
  <si>
    <t>NEU</t>
  </si>
  <si>
    <t>NEWP</t>
  </si>
  <si>
    <t>NILE</t>
  </si>
  <si>
    <t>NJR</t>
  </si>
  <si>
    <t>NNN</t>
  </si>
  <si>
    <t>NP</t>
  </si>
  <si>
    <t>NPBC</t>
  </si>
  <si>
    <t>NPK</t>
  </si>
  <si>
    <t>NPO</t>
  </si>
  <si>
    <t>NSIT</t>
  </si>
  <si>
    <t>NTGR</t>
  </si>
  <si>
    <t>NTRI</t>
  </si>
  <si>
    <t>NWN</t>
  </si>
  <si>
    <t>NX</t>
  </si>
  <si>
    <t>ODFL</t>
  </si>
  <si>
    <t>OIS</t>
  </si>
  <si>
    <t>OMCL</t>
  </si>
  <si>
    <t>OMG</t>
  </si>
  <si>
    <t>ONB</t>
  </si>
  <si>
    <t>OXM</t>
  </si>
  <si>
    <t>OZRK</t>
  </si>
  <si>
    <t>PBY</t>
  </si>
  <si>
    <t>PEI</t>
  </si>
  <si>
    <t>PERY</t>
  </si>
  <si>
    <t>PETS</t>
  </si>
  <si>
    <t>PII</t>
  </si>
  <si>
    <t>PJC</t>
  </si>
  <si>
    <t>PKE</t>
  </si>
  <si>
    <t>PKY</t>
  </si>
  <si>
    <t>PLCE</t>
  </si>
  <si>
    <t>PLXS</t>
  </si>
  <si>
    <t>PMC</t>
  </si>
  <si>
    <t>PNFP</t>
  </si>
  <si>
    <t>PNK</t>
  </si>
  <si>
    <t>PNY</t>
  </si>
  <si>
    <t>POL</t>
  </si>
  <si>
    <t>POOL</t>
  </si>
  <si>
    <t>PPS</t>
  </si>
  <si>
    <t>PQ</t>
  </si>
  <si>
    <t>PRA</t>
  </si>
  <si>
    <t>PRAA</t>
  </si>
  <si>
    <t>PRFT</t>
  </si>
  <si>
    <t>PRGS</t>
  </si>
  <si>
    <t>PRXL</t>
  </si>
  <si>
    <t>PSB</t>
  </si>
  <si>
    <t>PSEM</t>
  </si>
  <si>
    <t>PVA</t>
  </si>
  <si>
    <t>PVTB</t>
  </si>
  <si>
    <t>PZZA</t>
  </si>
  <si>
    <t>QSII</t>
  </si>
  <si>
    <t>RBC</t>
  </si>
  <si>
    <t>REGN</t>
  </si>
  <si>
    <t>RGR</t>
  </si>
  <si>
    <t>RKT</t>
  </si>
  <si>
    <t>RLI</t>
  </si>
  <si>
    <t>ROCK</t>
  </si>
  <si>
    <t>ROG</t>
  </si>
  <si>
    <t>RRGB</t>
  </si>
  <si>
    <t>RT</t>
  </si>
  <si>
    <t>RTEC</t>
  </si>
  <si>
    <t>RTI</t>
  </si>
  <si>
    <t>RUTH</t>
  </si>
  <si>
    <t>SAFM</t>
  </si>
  <si>
    <t>SAFT</t>
  </si>
  <si>
    <t>SAH</t>
  </si>
  <si>
    <t>SAM</t>
  </si>
  <si>
    <t>SBNY</t>
  </si>
  <si>
    <t>SCL</t>
  </si>
  <si>
    <t>SCOR</t>
  </si>
  <si>
    <t>SCSC</t>
  </si>
  <si>
    <t>SF</t>
  </si>
  <si>
    <t>SFNC</t>
  </si>
  <si>
    <t>SFY</t>
  </si>
  <si>
    <t>SGY</t>
  </si>
  <si>
    <t>SHLM</t>
  </si>
  <si>
    <t>SIGI</t>
  </si>
  <si>
    <t>SJI</t>
  </si>
  <si>
    <t>SKT</t>
  </si>
  <si>
    <t>SKX</t>
  </si>
  <si>
    <t>SKYW</t>
  </si>
  <si>
    <t>SLXP</t>
  </si>
  <si>
    <t>SM</t>
  </si>
  <si>
    <t>SMP</t>
  </si>
  <si>
    <t>SMRT</t>
  </si>
  <si>
    <t>SNX</t>
  </si>
  <si>
    <t>SONC</t>
  </si>
  <si>
    <t>SPF</t>
  </si>
  <si>
    <t>SPTN</t>
  </si>
  <si>
    <t>SRDX</t>
  </si>
  <si>
    <t>SSD</t>
  </si>
  <si>
    <t>SSI</t>
  </si>
  <si>
    <t>SSP</t>
  </si>
  <si>
    <t>SSS</t>
  </si>
  <si>
    <t>STBA</t>
  </si>
  <si>
    <t>STC</t>
  </si>
  <si>
    <t>STL</t>
  </si>
  <si>
    <t>STMP</t>
  </si>
  <si>
    <t>SUP</t>
  </si>
  <si>
    <t>SUSQ</t>
  </si>
  <si>
    <t>SWKS</t>
  </si>
  <si>
    <t>SWM</t>
  </si>
  <si>
    <t>SWX</t>
  </si>
  <si>
    <t>SXI</t>
  </si>
  <si>
    <t>SYKE</t>
  </si>
  <si>
    <t>SYNA</t>
  </si>
  <si>
    <t>TBI</t>
  </si>
  <si>
    <t>TDY</t>
  </si>
  <si>
    <t>TG</t>
  </si>
  <si>
    <t>TGI</t>
  </si>
  <si>
    <t>THS</t>
  </si>
  <si>
    <t>TMP</t>
  </si>
  <si>
    <t>TRAK</t>
  </si>
  <si>
    <t>TRST</t>
  </si>
  <si>
    <t>TSCO</t>
  </si>
  <si>
    <t>TTC</t>
  </si>
  <si>
    <t>TTEC</t>
  </si>
  <si>
    <t>TTEK</t>
  </si>
  <si>
    <t>TTI</t>
  </si>
  <si>
    <t>TTMI</t>
  </si>
  <si>
    <t>TTWO</t>
  </si>
  <si>
    <t>TUES</t>
  </si>
  <si>
    <t>TXRH</t>
  </si>
  <si>
    <t>TYL</t>
  </si>
  <si>
    <t>UBA</t>
  </si>
  <si>
    <t>UBSI</t>
  </si>
  <si>
    <t>UCBI</t>
  </si>
  <si>
    <t>UEIC</t>
  </si>
  <si>
    <t>UFCS</t>
  </si>
  <si>
    <t>UFPI</t>
  </si>
  <si>
    <t>UIL</t>
  </si>
  <si>
    <t>UMBF</t>
  </si>
  <si>
    <t>UMPQ</t>
  </si>
  <si>
    <t>UNF</t>
  </si>
  <si>
    <t>UNFI</t>
  </si>
  <si>
    <t>USTR</t>
  </si>
  <si>
    <t>UTEK</t>
  </si>
  <si>
    <t>UTI</t>
  </si>
  <si>
    <t>VECO</t>
  </si>
  <si>
    <t>VICR</t>
  </si>
  <si>
    <t>VIVO</t>
  </si>
  <si>
    <t>VOXX</t>
  </si>
  <si>
    <t>VSAT</t>
  </si>
  <si>
    <t>VVI</t>
  </si>
  <si>
    <t>WDFC</t>
  </si>
  <si>
    <t>WGO</t>
  </si>
  <si>
    <t>WIBC</t>
  </si>
  <si>
    <t>WPP</t>
  </si>
  <si>
    <t>WRLD</t>
  </si>
  <si>
    <t>WSO</t>
  </si>
  <si>
    <t>WST</t>
  </si>
  <si>
    <t>WTFC</t>
  </si>
  <si>
    <t>WTS</t>
  </si>
  <si>
    <t>WWW</t>
  </si>
  <si>
    <t>ZEP</t>
  </si>
  <si>
    <t>ZEUS</t>
  </si>
  <si>
    <t>ZQK</t>
  </si>
  <si>
    <t>ZUMZ</t>
  </si>
  <si>
    <t>AAON UQ</t>
  </si>
  <si>
    <t>ABAX UQ</t>
  </si>
  <si>
    <t>ABM UN</t>
  </si>
  <si>
    <t>ACAT UQ</t>
  </si>
  <si>
    <t>AEIS UQ</t>
  </si>
  <si>
    <t>AFAM UQ</t>
  </si>
  <si>
    <t>AGYS UQ</t>
  </si>
  <si>
    <t>AHS UN</t>
  </si>
  <si>
    <t>AIN UN</t>
  </si>
  <si>
    <t>AIR UN</t>
  </si>
  <si>
    <t>AIRM UQ</t>
  </si>
  <si>
    <t>AIT UN</t>
  </si>
  <si>
    <t>AKR UN</t>
  </si>
  <si>
    <t>ALE UN</t>
  </si>
  <si>
    <t>ALGN UQ</t>
  </si>
  <si>
    <t>ALOG UQ</t>
  </si>
  <si>
    <t>AMED UQ</t>
  </si>
  <si>
    <t>AMSF UQ</t>
  </si>
  <si>
    <t>AMSG UQ</t>
  </si>
  <si>
    <t>ANDE UQ</t>
  </si>
  <si>
    <t>AOS UN</t>
  </si>
  <si>
    <t>APEI UQ</t>
  </si>
  <si>
    <t>APOG UQ</t>
  </si>
  <si>
    <t>ARRS UQ</t>
  </si>
  <si>
    <t>ASEI UQ</t>
  </si>
  <si>
    <t>ASTE UQ</t>
  </si>
  <si>
    <t>ATO UN</t>
  </si>
  <si>
    <t>ATU UN</t>
  </si>
  <si>
    <t>ATW UN</t>
  </si>
  <si>
    <t>AVA UN</t>
  </si>
  <si>
    <t>AVAV UQ</t>
  </si>
  <si>
    <t>AVD UN</t>
  </si>
  <si>
    <t>AWR UN</t>
  </si>
  <si>
    <t>AXE UN</t>
  </si>
  <si>
    <t>AYI UN</t>
  </si>
  <si>
    <t>AZZ UN</t>
  </si>
  <si>
    <t>B UN</t>
  </si>
  <si>
    <t>BABY UQ</t>
  </si>
  <si>
    <t>BAS UN</t>
  </si>
  <si>
    <t>BBOX UQ</t>
  </si>
  <si>
    <t>BC UN</t>
  </si>
  <si>
    <t>BCPC UQ</t>
  </si>
  <si>
    <t>BDC UN</t>
  </si>
  <si>
    <t>BELFB UQ</t>
  </si>
  <si>
    <t>BGFV UQ</t>
  </si>
  <si>
    <t>BGG UN</t>
  </si>
  <si>
    <t>BHE UN</t>
  </si>
  <si>
    <t>BKE UN</t>
  </si>
  <si>
    <t>BKMU UQ</t>
  </si>
  <si>
    <t>BLKB UQ</t>
  </si>
  <si>
    <t>BMI UN</t>
  </si>
  <si>
    <t>BMR UN</t>
  </si>
  <si>
    <t>BPFH UQ</t>
  </si>
  <si>
    <t>BRC UN</t>
  </si>
  <si>
    <t>BRKL UQ</t>
  </si>
  <si>
    <t>BRKS UQ</t>
  </si>
  <si>
    <t>BRLI UQ</t>
  </si>
  <si>
    <t>BRS UN</t>
  </si>
  <si>
    <t>BWLD UQ</t>
  </si>
  <si>
    <t>BWS UN</t>
  </si>
  <si>
    <t>CAB UN</t>
  </si>
  <si>
    <t>CACI UN</t>
  </si>
  <si>
    <t>CALM UQ</t>
  </si>
  <si>
    <t>CAS UN</t>
  </si>
  <si>
    <t>CASY UQ</t>
  </si>
  <si>
    <t>CBK UN</t>
  </si>
  <si>
    <t>CBM UN</t>
  </si>
  <si>
    <t>CBR UN</t>
  </si>
  <si>
    <t>CBRL UQ</t>
  </si>
  <si>
    <t>CBU UN</t>
  </si>
  <si>
    <t>CCC UN</t>
  </si>
  <si>
    <t>CCMP UQ</t>
  </si>
  <si>
    <t>CCRN UQ</t>
  </si>
  <si>
    <t>CDI UN</t>
  </si>
  <si>
    <t>CDR UN</t>
  </si>
  <si>
    <t>CENTA UQ</t>
  </si>
  <si>
    <t>CENX UQ</t>
  </si>
  <si>
    <t>CGNX UQ</t>
  </si>
  <si>
    <t>CHE UN</t>
  </si>
  <si>
    <t>CIR UN</t>
  </si>
  <si>
    <t>CKH UN</t>
  </si>
  <si>
    <t>CKP UN</t>
  </si>
  <si>
    <t>CLC UN</t>
  </si>
  <si>
    <t>CLW UN</t>
  </si>
  <si>
    <t>CMTL UQ</t>
  </si>
  <si>
    <t>CNC UN</t>
  </si>
  <si>
    <t>CNMD UQ</t>
  </si>
  <si>
    <t>COHU UQ</t>
  </si>
  <si>
    <t>COLB UQ</t>
  </si>
  <si>
    <t>COO UN</t>
  </si>
  <si>
    <t>CPLA UQ</t>
  </si>
  <si>
    <t>CPSI UQ</t>
  </si>
  <si>
    <t>CRI UN</t>
  </si>
  <si>
    <t>CROX UQ</t>
  </si>
  <si>
    <t>CRR UN</t>
  </si>
  <si>
    <t>CRVL UQ</t>
  </si>
  <si>
    <t>CRY UN</t>
  </si>
  <si>
    <t>CSGS UQ</t>
  </si>
  <si>
    <t>CSH UN</t>
  </si>
  <si>
    <t>CTS UN</t>
  </si>
  <si>
    <t>CUB UN</t>
  </si>
  <si>
    <t>CVLT UQ</t>
  </si>
  <si>
    <t>CW UN</t>
  </si>
  <si>
    <t>CYBX UQ</t>
  </si>
  <si>
    <t>DAKT UQ</t>
  </si>
  <si>
    <t>DAR UN</t>
  </si>
  <si>
    <t>DCOM UQ</t>
  </si>
  <si>
    <t>DEL UN</t>
  </si>
  <si>
    <t>DGII UQ</t>
  </si>
  <si>
    <t>DIN UN</t>
  </si>
  <si>
    <t>DIOD UQ</t>
  </si>
  <si>
    <t>DMND UQ</t>
  </si>
  <si>
    <t>DRH UN</t>
  </si>
  <si>
    <t>DRQ UN</t>
  </si>
  <si>
    <t>DSPG UQ</t>
  </si>
  <si>
    <t>DTSI UQ</t>
  </si>
  <si>
    <t>DW UN</t>
  </si>
  <si>
    <t>EBIX UQ</t>
  </si>
  <si>
    <t>EE UN</t>
  </si>
  <si>
    <t>EGP UN</t>
  </si>
  <si>
    <t>EHTH UQ</t>
  </si>
  <si>
    <t>EIG UN</t>
  </si>
  <si>
    <t>EME UN</t>
  </si>
  <si>
    <t>EPIQ UQ</t>
  </si>
  <si>
    <t>EPR UN</t>
  </si>
  <si>
    <t>ESE UN</t>
  </si>
  <si>
    <t>ESIO UQ</t>
  </si>
  <si>
    <t>ESL UN</t>
  </si>
  <si>
    <t>ETH UN</t>
  </si>
  <si>
    <t>EWBC UQ</t>
  </si>
  <si>
    <t>EXP UN</t>
  </si>
  <si>
    <t>EXR UN</t>
  </si>
  <si>
    <t>FARO UQ</t>
  </si>
  <si>
    <t>FBP UN</t>
  </si>
  <si>
    <t>FCF UN</t>
  </si>
  <si>
    <t>FCFS UQ</t>
  </si>
  <si>
    <t>FEIC UQ</t>
  </si>
  <si>
    <t>FFBC UQ</t>
  </si>
  <si>
    <t>FFIN UQ</t>
  </si>
  <si>
    <t>FINL UQ</t>
  </si>
  <si>
    <t>FMBI UQ</t>
  </si>
  <si>
    <t>FOR UN</t>
  </si>
  <si>
    <t>FORR UQ</t>
  </si>
  <si>
    <t>FRED UQ</t>
  </si>
  <si>
    <t>FSP UA</t>
  </si>
  <si>
    <t>FUL UN</t>
  </si>
  <si>
    <t>FWRD UQ</t>
  </si>
  <si>
    <t>GB UN</t>
  </si>
  <si>
    <t>GBCI UQ</t>
  </si>
  <si>
    <t>GCO UN</t>
  </si>
  <si>
    <t>GEO UN</t>
  </si>
  <si>
    <t>GFF UN</t>
  </si>
  <si>
    <t>GHL UN</t>
  </si>
  <si>
    <t>GIFI UQ</t>
  </si>
  <si>
    <t>GNCMA UQ</t>
  </si>
  <si>
    <t>GPI UN</t>
  </si>
  <si>
    <t>GY UN</t>
  </si>
  <si>
    <t>HAE UN</t>
  </si>
  <si>
    <t>HAFC UQ</t>
  </si>
  <si>
    <t>HAIN UQ</t>
  </si>
  <si>
    <t>HBHC UQ</t>
  </si>
  <si>
    <t>HCSG UQ</t>
  </si>
  <si>
    <t>HELE UQ</t>
  </si>
  <si>
    <t>HGR UN</t>
  </si>
  <si>
    <t>HI UN</t>
  </si>
  <si>
    <t>HIBB UQ</t>
  </si>
  <si>
    <t>HLIT UQ</t>
  </si>
  <si>
    <t>HME UN</t>
  </si>
  <si>
    <t>HMSY UQ</t>
  </si>
  <si>
    <t>HOMB UQ</t>
  </si>
  <si>
    <t>HOS UN</t>
  </si>
  <si>
    <t>HPY UN</t>
  </si>
  <si>
    <t>HR UN</t>
  </si>
  <si>
    <t>HSII UQ</t>
  </si>
  <si>
    <t>HSNI UQ</t>
  </si>
  <si>
    <t>HTLD UQ</t>
  </si>
  <si>
    <t>HUBG UQ</t>
  </si>
  <si>
    <t>HVT UN</t>
  </si>
  <si>
    <t>HW UN</t>
  </si>
  <si>
    <t>HWAY UQ</t>
  </si>
  <si>
    <t>HZO UN</t>
  </si>
  <si>
    <t>IART UQ</t>
  </si>
  <si>
    <t>ICON UQ</t>
  </si>
  <si>
    <t>ICUI UQ</t>
  </si>
  <si>
    <t>IILG UQ</t>
  </si>
  <si>
    <t>IIVI UQ</t>
  </si>
  <si>
    <t>INDB UQ</t>
  </si>
  <si>
    <t>INT UN</t>
  </si>
  <si>
    <t>IO UN</t>
  </si>
  <si>
    <t>IPCC UQ</t>
  </si>
  <si>
    <t>IPCM UQ</t>
  </si>
  <si>
    <t>IRC UN</t>
  </si>
  <si>
    <t>ITG UN</t>
  </si>
  <si>
    <t>IVC UN</t>
  </si>
  <si>
    <t>JACK UQ</t>
  </si>
  <si>
    <t>JBT UN</t>
  </si>
  <si>
    <t>JCOM UQ</t>
  </si>
  <si>
    <t>JJSF UQ</t>
  </si>
  <si>
    <t>KEX UN</t>
  </si>
  <si>
    <t>KLIC UQ</t>
  </si>
  <si>
    <t>KNX UN</t>
  </si>
  <si>
    <t>KOPN UQ</t>
  </si>
  <si>
    <t>KRC UN</t>
  </si>
  <si>
    <t>KRG UN</t>
  </si>
  <si>
    <t>KWR UN</t>
  </si>
  <si>
    <t>LAD UN</t>
  </si>
  <si>
    <t>LDL UN</t>
  </si>
  <si>
    <t>LDR UN</t>
  </si>
  <si>
    <t>LFUS UQ</t>
  </si>
  <si>
    <t>LG UN</t>
  </si>
  <si>
    <t>LHCG UQ</t>
  </si>
  <si>
    <t>LHO UN</t>
  </si>
  <si>
    <t>LNCE UQ</t>
  </si>
  <si>
    <t>LNN UN</t>
  </si>
  <si>
    <t>LTC UN</t>
  </si>
  <si>
    <t>LXP UN</t>
  </si>
  <si>
    <t>LYV UN</t>
  </si>
  <si>
    <t>LZB UN</t>
  </si>
  <si>
    <t>MAA UN</t>
  </si>
  <si>
    <t>MANH UQ</t>
  </si>
  <si>
    <t>MCRI UQ</t>
  </si>
  <si>
    <t>MCRL UQ</t>
  </si>
  <si>
    <t>MCS UN</t>
  </si>
  <si>
    <t>MD UN</t>
  </si>
  <si>
    <t>MEI UN</t>
  </si>
  <si>
    <t>MGLN UQ</t>
  </si>
  <si>
    <t>MHO UN</t>
  </si>
  <si>
    <t>MINI UQ</t>
  </si>
  <si>
    <t>MKSI UQ</t>
  </si>
  <si>
    <t>MLI UN</t>
  </si>
  <si>
    <t>MMS UN</t>
  </si>
  <si>
    <t>MMSI UQ</t>
  </si>
  <si>
    <t>MOG/A UN</t>
  </si>
  <si>
    <t>MOH UN</t>
  </si>
  <si>
    <t>MOV UN</t>
  </si>
  <si>
    <t>MPW UN</t>
  </si>
  <si>
    <t>MRCY UQ</t>
  </si>
  <si>
    <t>MSCC UQ</t>
  </si>
  <si>
    <t>MTH UN</t>
  </si>
  <si>
    <t>MTRX UQ</t>
  </si>
  <si>
    <t>MTSC UQ</t>
  </si>
  <si>
    <t>MW UN</t>
  </si>
  <si>
    <t>MYE UN</t>
  </si>
  <si>
    <t>NAVG UQ</t>
  </si>
  <si>
    <t>NBTB UQ</t>
  </si>
  <si>
    <t>NEOG UQ</t>
  </si>
  <si>
    <t>NEU UN</t>
  </si>
  <si>
    <t>NEWP UQ</t>
  </si>
  <si>
    <t>NILE UQ</t>
  </si>
  <si>
    <t>NJR UN</t>
  </si>
  <si>
    <t>NNN UN</t>
  </si>
  <si>
    <t>NP UN</t>
  </si>
  <si>
    <t>NPBC UQ</t>
  </si>
  <si>
    <t>NPK UN</t>
  </si>
  <si>
    <t>NPO UN</t>
  </si>
  <si>
    <t>NSIT UQ</t>
  </si>
  <si>
    <t>NTGR UQ</t>
  </si>
  <si>
    <t>NTRI UQ</t>
  </si>
  <si>
    <t>NWN UN</t>
  </si>
  <si>
    <t>NX UN</t>
  </si>
  <si>
    <t>ODFL UQ</t>
  </si>
  <si>
    <t>OIS UN</t>
  </si>
  <si>
    <t>69351T106</t>
  </si>
  <si>
    <t>74460D109</t>
  </si>
  <si>
    <t>74005P104</t>
  </si>
  <si>
    <t>75281A109</t>
  </si>
  <si>
    <t>80589M102</t>
  </si>
  <si>
    <t>81211K100</t>
  </si>
  <si>
    <t>78442P106</t>
  </si>
  <si>
    <t>80004C101</t>
  </si>
  <si>
    <t>21036P108</t>
  </si>
  <si>
    <t>60871R209</t>
  </si>
  <si>
    <t>88076W103</t>
  </si>
  <si>
    <t>45822P105</t>
  </si>
  <si>
    <t>74144T108</t>
  </si>
  <si>
    <t>88732J207</t>
  </si>
  <si>
    <t>91529Y106</t>
  </si>
  <si>
    <t>92220P105</t>
  </si>
  <si>
    <t>92553P201</t>
  </si>
  <si>
    <t>91913Y100</t>
  </si>
  <si>
    <t>92276F100</t>
  </si>
  <si>
    <t>94106L109</t>
  </si>
  <si>
    <t>98310W108</t>
  </si>
  <si>
    <t>98389B100</t>
  </si>
  <si>
    <t>98956P102</t>
  </si>
  <si>
    <t>A UN</t>
  </si>
  <si>
    <t>AAPL UQ</t>
  </si>
  <si>
    <t>ABC UN</t>
  </si>
  <si>
    <t>ADBE UQ</t>
  </si>
  <si>
    <t>ADM UN</t>
  </si>
  <si>
    <t>ADP UQ</t>
  </si>
  <si>
    <t>ADSK UQ</t>
  </si>
  <si>
    <t>AEE UN</t>
  </si>
  <si>
    <t>AES UN</t>
  </si>
  <si>
    <t>AET UN</t>
  </si>
  <si>
    <t>AFL UN</t>
  </si>
  <si>
    <t>AGN UN</t>
  </si>
  <si>
    <t>AIG UN</t>
  </si>
  <si>
    <t>AIV UN</t>
  </si>
  <si>
    <t>AIZ UN</t>
  </si>
  <si>
    <t>AKAM UQ</t>
  </si>
  <si>
    <t>AKS UN</t>
  </si>
  <si>
    <t>ALTR UQ</t>
  </si>
  <si>
    <t>AMAT UQ</t>
  </si>
  <si>
    <t>AMGN UQ</t>
  </si>
  <si>
    <t>AMP UN</t>
  </si>
  <si>
    <t>AMT UN</t>
  </si>
  <si>
    <t>AMZN UQ</t>
  </si>
  <si>
    <t>AN UN</t>
  </si>
  <si>
    <t>ANF UN</t>
  </si>
  <si>
    <t>APA UN</t>
  </si>
  <si>
    <t>APC UN</t>
  </si>
  <si>
    <t>APD UN</t>
  </si>
  <si>
    <t>APH UN</t>
  </si>
  <si>
    <t>APOL UQ</t>
  </si>
  <si>
    <t>ATI UN</t>
  </si>
  <si>
    <t>AVB UN</t>
  </si>
  <si>
    <t>AVY UN</t>
  </si>
  <si>
    <t>AZO UN</t>
  </si>
  <si>
    <t>BBBY UQ</t>
  </si>
  <si>
    <t>BBT UN</t>
  </si>
  <si>
    <t>BBY UN</t>
  </si>
  <si>
    <t>BCR UN</t>
  </si>
  <si>
    <t>BDX UN</t>
  </si>
  <si>
    <t>BEN UN</t>
  </si>
  <si>
    <t>BF/B UN</t>
  </si>
  <si>
    <t>BIG UN</t>
  </si>
  <si>
    <t>BIIB UQ</t>
  </si>
  <si>
    <t>BLL UN</t>
  </si>
  <si>
    <t>BMS UN</t>
  </si>
  <si>
    <t>BRCM UQ</t>
  </si>
  <si>
    <t>BSX UN</t>
  </si>
  <si>
    <t>BTU UN</t>
  </si>
  <si>
    <t>BXP UN</t>
  </si>
  <si>
    <t>CA UQ</t>
  </si>
  <si>
    <t>CAG UN</t>
  </si>
  <si>
    <t>CAH UN</t>
  </si>
  <si>
    <t>CAM UN</t>
  </si>
  <si>
    <t>CB UN</t>
  </si>
  <si>
    <t>CBG UN</t>
  </si>
  <si>
    <t>CBS UN</t>
  </si>
  <si>
    <t>CCE UN</t>
  </si>
  <si>
    <t>CCL UN</t>
  </si>
  <si>
    <t>CELG UQ</t>
  </si>
  <si>
    <t>CF UN</t>
  </si>
  <si>
    <t>CHK UN</t>
  </si>
  <si>
    <t>CHRW UQ</t>
  </si>
  <si>
    <t>CI UN</t>
  </si>
  <si>
    <t>CINF UQ</t>
  </si>
  <si>
    <t>CLX UN</t>
  </si>
  <si>
    <t>CMA UN</t>
  </si>
  <si>
    <t>CMCSA UQ</t>
  </si>
  <si>
    <t>CME UQ</t>
  </si>
  <si>
    <t>CMI UN</t>
  </si>
  <si>
    <t>CMS UN</t>
  </si>
  <si>
    <t>CNP UN</t>
  </si>
  <si>
    <t>CNX UN</t>
  </si>
  <si>
    <t>COG UN</t>
  </si>
  <si>
    <t>COH UN</t>
  </si>
  <si>
    <t>COL UN</t>
  </si>
  <si>
    <t>COST UQ</t>
  </si>
  <si>
    <t>CRM UN</t>
  </si>
  <si>
    <t>CSC UN</t>
  </si>
  <si>
    <t>CSCO UQ</t>
  </si>
  <si>
    <t>CSX UN</t>
  </si>
  <si>
    <t>CTAS UQ</t>
  </si>
  <si>
    <t>CTL UN</t>
  </si>
  <si>
    <t>CTSH UQ</t>
  </si>
  <si>
    <t>CTXS UQ</t>
  </si>
  <si>
    <t>CVG UN</t>
  </si>
  <si>
    <t>D UN</t>
  </si>
  <si>
    <t>DE UN</t>
  </si>
  <si>
    <t>DF UN</t>
  </si>
  <si>
    <t>DFS UN</t>
  </si>
  <si>
    <t>DGX UN</t>
  </si>
  <si>
    <t>DHI UN</t>
  </si>
  <si>
    <t>DHR UN</t>
  </si>
  <si>
    <t>DNB UN</t>
  </si>
  <si>
    <t>DNR UN</t>
  </si>
  <si>
    <t>DO UN</t>
  </si>
  <si>
    <t>DOV UN</t>
  </si>
  <si>
    <t>DPS UN</t>
  </si>
  <si>
    <t>DRI UN</t>
  </si>
  <si>
    <t>DTE UN</t>
  </si>
  <si>
    <t>DTV UQ</t>
  </si>
  <si>
    <t>DUK UN</t>
  </si>
  <si>
    <t>DV UN</t>
  </si>
  <si>
    <t>DVA UN</t>
  </si>
  <si>
    <t>EBAY UQ</t>
  </si>
  <si>
    <t>ECL UN</t>
  </si>
  <si>
    <t>ED UN</t>
  </si>
  <si>
    <t>EFX UN</t>
  </si>
  <si>
    <t>EIX UN</t>
  </si>
  <si>
    <t>EL UN</t>
  </si>
  <si>
    <t>EMN UN</t>
  </si>
  <si>
    <t>EMR UN</t>
  </si>
  <si>
    <t>EOG UN</t>
  </si>
  <si>
    <t>EQR UN</t>
  </si>
  <si>
    <t>EQT UN</t>
  </si>
  <si>
    <t>ESRX UQ</t>
  </si>
  <si>
    <t>ETFC UQ</t>
  </si>
  <si>
    <t>ETN UN</t>
  </si>
  <si>
    <t>EXPD UQ</t>
  </si>
  <si>
    <t>EXPE UQ</t>
  </si>
  <si>
    <t>FAST UQ</t>
  </si>
  <si>
    <t>FCX UN</t>
  </si>
  <si>
    <t>FDO UN</t>
  </si>
  <si>
    <t>FE UN</t>
  </si>
  <si>
    <t>FHN UN</t>
  </si>
  <si>
    <t>FII UN</t>
  </si>
  <si>
    <t>FIS UN</t>
  </si>
  <si>
    <t>FISV UQ</t>
  </si>
  <si>
    <t>FITB UQ</t>
  </si>
  <si>
    <t>FLIR UQ</t>
  </si>
  <si>
    <t>FLR UN</t>
  </si>
  <si>
    <t>FLS UN</t>
  </si>
  <si>
    <t>FMC UN</t>
  </si>
  <si>
    <t>FTI UN</t>
  </si>
  <si>
    <t>GCI UN</t>
  </si>
  <si>
    <t>GILD UQ</t>
  </si>
  <si>
    <t>GIS UN</t>
  </si>
  <si>
    <t>GLW UN</t>
  </si>
  <si>
    <t>GME UN</t>
  </si>
  <si>
    <t>GNW UN</t>
  </si>
  <si>
    <t>GOOG UQ</t>
  </si>
  <si>
    <t>GPC UN</t>
  </si>
  <si>
    <t>GPS UN</t>
  </si>
  <si>
    <t>GWW UN</t>
  </si>
  <si>
    <t>HAR UN</t>
  </si>
  <si>
    <t>HBAN UQ</t>
  </si>
  <si>
    <t>HCBK UQ</t>
  </si>
  <si>
    <t>HCN UN</t>
  </si>
  <si>
    <t>HCP UN</t>
  </si>
  <si>
    <t>HES UN</t>
  </si>
  <si>
    <t>HIG UN</t>
  </si>
  <si>
    <t>HOG UN</t>
  </si>
  <si>
    <t>HOT UN</t>
  </si>
  <si>
    <t>HRB UN</t>
  </si>
  <si>
    <t>HRL UN</t>
  </si>
  <si>
    <t>HRS UN</t>
  </si>
  <si>
    <t>HSP UN</t>
  </si>
  <si>
    <t>HST UN</t>
  </si>
  <si>
    <t>HSY UN</t>
  </si>
  <si>
    <t>HUM UN</t>
  </si>
  <si>
    <t>ICE UN</t>
  </si>
  <si>
    <t>IFF UN</t>
  </si>
  <si>
    <t>IGT UN</t>
  </si>
  <si>
    <t>INTC UQ</t>
  </si>
  <si>
    <t>INTU UQ</t>
  </si>
  <si>
    <t>IP UN</t>
  </si>
  <si>
    <t>IPG UN</t>
  </si>
  <si>
    <t>IRM UN</t>
  </si>
  <si>
    <t>ISRG UQ</t>
  </si>
  <si>
    <t>ITT UN</t>
  </si>
  <si>
    <t>ITW UN</t>
  </si>
  <si>
    <t>IVZ UN</t>
  </si>
  <si>
    <t>JBL UN</t>
  </si>
  <si>
    <t>JCI UN</t>
  </si>
  <si>
    <t>JCP UN</t>
  </si>
  <si>
    <t>JDSU UQ</t>
  </si>
  <si>
    <t>JEC UN</t>
  </si>
  <si>
    <t>JNS UN</t>
  </si>
  <si>
    <t>JWN UN</t>
  </si>
  <si>
    <t>K UN</t>
  </si>
  <si>
    <t>KBH UN</t>
  </si>
  <si>
    <t>KEY UN</t>
  </si>
  <si>
    <t>KIM UN</t>
  </si>
  <si>
    <t>KLAC UQ</t>
  </si>
  <si>
    <t>KMB UN</t>
  </si>
  <si>
    <t>KR UN</t>
  </si>
  <si>
    <t>KSS UN</t>
  </si>
  <si>
    <t>L UN</t>
  </si>
  <si>
    <t>LEG UN</t>
  </si>
  <si>
    <t>LEN UN</t>
  </si>
  <si>
    <t>LH UN</t>
  </si>
  <si>
    <t>LLL UN</t>
  </si>
  <si>
    <t>LLTC UQ</t>
  </si>
  <si>
    <t>LLY UN</t>
  </si>
  <si>
    <t>LM UN</t>
  </si>
  <si>
    <t>LNC UN</t>
  </si>
  <si>
    <t>LO UN</t>
  </si>
  <si>
    <t>LUK UN</t>
  </si>
  <si>
    <t>LUV UN</t>
  </si>
  <si>
    <t>LXK UN</t>
  </si>
  <si>
    <t>M UN</t>
  </si>
  <si>
    <t>MAS UN</t>
  </si>
  <si>
    <t>MCHP UQ</t>
  </si>
  <si>
    <t>MCK UN</t>
  </si>
  <si>
    <t>MCO UN</t>
  </si>
  <si>
    <t>MDP UN</t>
  </si>
  <si>
    <t>MKC UN</t>
  </si>
  <si>
    <t>MMC UN</t>
  </si>
  <si>
    <t>MRO UN</t>
  </si>
  <si>
    <t>MSFT UQ</t>
  </si>
  <si>
    <t>MTB UN</t>
  </si>
  <si>
    <t>MUR UN</t>
  </si>
  <si>
    <t>MWV UN</t>
  </si>
  <si>
    <t>MWW UN</t>
  </si>
  <si>
    <t>MYL UQ</t>
  </si>
  <si>
    <t>NBL UN</t>
  </si>
  <si>
    <t>NBR UN</t>
  </si>
  <si>
    <t>NDAQ UQ</t>
  </si>
  <si>
    <t>NEM UN</t>
  </si>
  <si>
    <t>NI UN</t>
  </si>
  <si>
    <t>NOC UN</t>
  </si>
  <si>
    <t>NTAP UQ</t>
  </si>
  <si>
    <t>NTRS UQ</t>
  </si>
  <si>
    <t>NUE UN</t>
  </si>
  <si>
    <t>NVDA UQ</t>
  </si>
  <si>
    <t>NWL UN</t>
  </si>
  <si>
    <t>NWSA UQ</t>
  </si>
  <si>
    <t>NYT UN</t>
  </si>
  <si>
    <t>OI UN</t>
  </si>
  <si>
    <t>OMC UN</t>
  </si>
  <si>
    <t>ORLY UQ</t>
  </si>
  <si>
    <t>PAYX UQ</t>
  </si>
  <si>
    <t>PBCT UQ</t>
  </si>
  <si>
    <t>PBI UN</t>
  </si>
  <si>
    <t>PCAR UQ</t>
  </si>
  <si>
    <t>PCG UN</t>
  </si>
  <si>
    <t>PCL UN</t>
  </si>
  <si>
    <t>PCP UN</t>
  </si>
  <si>
    <t>PDCO UQ</t>
  </si>
  <si>
    <t>PEG UN</t>
  </si>
  <si>
    <t>PFG UN</t>
  </si>
  <si>
    <t>PGR UN</t>
  </si>
  <si>
    <t>PH UN</t>
  </si>
  <si>
    <t>PHM UN</t>
  </si>
  <si>
    <t>PKI UN</t>
  </si>
  <si>
    <t>PLD UN</t>
  </si>
  <si>
    <t>PLL UN</t>
  </si>
  <si>
    <t>PNC UN</t>
  </si>
  <si>
    <t>PNW UN</t>
  </si>
  <si>
    <t>POM UN</t>
  </si>
  <si>
    <t>PPG UN</t>
  </si>
  <si>
    <t>PPL UN</t>
  </si>
  <si>
    <t>PRU UN</t>
  </si>
  <si>
    <t>PSA UN</t>
  </si>
  <si>
    <t>PWR UN</t>
  </si>
  <si>
    <t>PX UN</t>
  </si>
  <si>
    <t>PXD UN</t>
  </si>
  <si>
    <t>QCOM UQ</t>
  </si>
  <si>
    <t>QLGC UQ</t>
  </si>
  <si>
    <t>R UN</t>
  </si>
  <si>
    <t>RAI UN</t>
  </si>
  <si>
    <t>RDC UN</t>
  </si>
  <si>
    <t>RHI UN</t>
  </si>
  <si>
    <t>RHT UN</t>
  </si>
  <si>
    <t>RL UN</t>
  </si>
  <si>
    <t>ROK UN</t>
  </si>
  <si>
    <t>RRC UN</t>
  </si>
  <si>
    <t>RRD UQ</t>
  </si>
  <si>
    <t>RSG UN</t>
  </si>
  <si>
    <t>SBUX UQ</t>
  </si>
  <si>
    <t>SCG UN</t>
  </si>
  <si>
    <t>SE UN</t>
  </si>
  <si>
    <t>SEE UN</t>
  </si>
  <si>
    <t>SHW UN</t>
  </si>
  <si>
    <t>SIAL UQ</t>
  </si>
  <si>
    <t>SJM UN</t>
  </si>
  <si>
    <t>SNA UN</t>
  </si>
  <si>
    <t>SNDK UQ</t>
  </si>
  <si>
    <t>SNI UN</t>
  </si>
  <si>
    <t>SPG UN</t>
  </si>
  <si>
    <t>SPLS UQ</t>
  </si>
  <si>
    <t>SRCL UQ</t>
  </si>
  <si>
    <t>SRE UN</t>
  </si>
  <si>
    <t>STI UN</t>
  </si>
  <si>
    <t>STJ UN</t>
  </si>
  <si>
    <t>STR UN</t>
  </si>
  <si>
    <t>STT UN</t>
  </si>
  <si>
    <t>STZ UN</t>
  </si>
  <si>
    <t>SVU UN</t>
  </si>
  <si>
    <t>SWK UN</t>
  </si>
  <si>
    <t>SWN UN</t>
  </si>
  <si>
    <t>SYK UN</t>
  </si>
  <si>
    <t>SYMC UQ</t>
  </si>
  <si>
    <t>SYY UN</t>
  </si>
  <si>
    <t>TAP UN</t>
  </si>
  <si>
    <t>TDC UN</t>
  </si>
  <si>
    <t>TE UN</t>
  </si>
  <si>
    <t>TEG UN</t>
  </si>
  <si>
    <t>TER UN</t>
  </si>
  <si>
    <t>THC UN</t>
  </si>
  <si>
    <t>TIF UN</t>
  </si>
  <si>
    <t>TJX UN</t>
  </si>
  <si>
    <t>TMK UN</t>
  </si>
  <si>
    <t>TMO UN</t>
  </si>
  <si>
    <t>TROW UQ</t>
  </si>
  <si>
    <t>TRV UN</t>
  </si>
  <si>
    <t>TSN UN</t>
  </si>
  <si>
    <t>TSO UN</t>
  </si>
  <si>
    <t>TSS UN</t>
  </si>
  <si>
    <t>TWC UN</t>
  </si>
  <si>
    <t>TXT UN</t>
  </si>
  <si>
    <t>UNM UN</t>
  </si>
  <si>
    <t>UNP UN</t>
  </si>
  <si>
    <t>VAR UN</t>
  </si>
  <si>
    <t>VFC UN</t>
  </si>
  <si>
    <t>VLO UN</t>
  </si>
  <si>
    <t>VMC UN</t>
  </si>
  <si>
    <t>VNO UN</t>
  </si>
  <si>
    <t>VRSN UQ</t>
  </si>
  <si>
    <t>VTR UN</t>
  </si>
  <si>
    <t>WAT UN</t>
  </si>
  <si>
    <t>WEC UN</t>
  </si>
  <si>
    <t>WHR UN</t>
  </si>
  <si>
    <t>WM UN</t>
  </si>
  <si>
    <t>WU UN</t>
  </si>
  <si>
    <t>WYN UN</t>
  </si>
  <si>
    <t>WYNN UQ</t>
  </si>
  <si>
    <t>X UN</t>
  </si>
  <si>
    <t>XEL UN</t>
  </si>
  <si>
    <t>XL UN</t>
  </si>
  <si>
    <t>XLNX UQ</t>
  </si>
  <si>
    <t>XRAY UQ</t>
  </si>
  <si>
    <t>YHOO UQ</t>
  </si>
  <si>
    <t>YUM UN</t>
  </si>
  <si>
    <t>ZION UQ</t>
  </si>
  <si>
    <t>ZMH UN</t>
  </si>
  <si>
    <t>B0J7D57</t>
  </si>
  <si>
    <t>B0SRLH6</t>
  </si>
  <si>
    <t>B0G4K50</t>
  </si>
  <si>
    <t>B1FLZ21</t>
  </si>
  <si>
    <t>B1YLC43</t>
  </si>
  <si>
    <t>B2QW0Z8</t>
  </si>
  <si>
    <t>B0LLFT5</t>
  </si>
  <si>
    <t>B011WL6</t>
  </si>
  <si>
    <t>B12GHV2</t>
  </si>
  <si>
    <t>B00PWV9</t>
  </si>
  <si>
    <t>B28XP76</t>
  </si>
  <si>
    <t>B1G2LX6</t>
  </si>
  <si>
    <t>B39GHT7</t>
  </si>
  <si>
    <t>B1W41J2</t>
  </si>
  <si>
    <t>B1L60G9</t>
  </si>
  <si>
    <t>B39QT24</t>
  </si>
  <si>
    <t>B067BM3</t>
  </si>
  <si>
    <t>B247H10</t>
  </si>
  <si>
    <t>B63BPC8</t>
  </si>
  <si>
    <t>B0SRLF4</t>
  </si>
  <si>
    <t>B1F76F9</t>
  </si>
  <si>
    <t>B198391</t>
  </si>
  <si>
    <t>Aaron's Inc.</t>
  </si>
  <si>
    <t>Advance Auto Parts Inc</t>
  </si>
  <si>
    <t>Arch Coal</t>
  </si>
  <si>
    <t>ACI Worldwide Inc</t>
  </si>
  <si>
    <t>Acxiom Corp</t>
  </si>
  <si>
    <t>Alliance Data Systems Corp</t>
  </si>
  <si>
    <t>ADTRAN Inc</t>
  </si>
  <si>
    <t>Advent Software Inc</t>
  </si>
  <si>
    <t>American Eagle Outfitters</t>
  </si>
  <si>
    <t>Astoria Financial Corp (NY)</t>
  </si>
  <si>
    <t>Affymetrix Inc</t>
  </si>
  <si>
    <t>American Financial Group</t>
  </si>
  <si>
    <t>AGCO Corp</t>
  </si>
  <si>
    <t>AGL Resources</t>
  </si>
  <si>
    <t>Albemarle Corp</t>
  </si>
  <si>
    <t>OMCL UQ</t>
  </si>
  <si>
    <t>OMG UN</t>
  </si>
  <si>
    <t>OXM UN</t>
  </si>
  <si>
    <t>OZRK UQ</t>
  </si>
  <si>
    <t>PBY UN</t>
  </si>
  <si>
    <t>PEI UN</t>
  </si>
  <si>
    <t>PERY UQ</t>
  </si>
  <si>
    <t>PETS UQ</t>
  </si>
  <si>
    <t>PII UN</t>
  </si>
  <si>
    <t>PJC UN</t>
  </si>
  <si>
    <t>PKE UN</t>
  </si>
  <si>
    <t>PKY UN</t>
  </si>
  <si>
    <t>PLCE UQ</t>
  </si>
  <si>
    <t>PLXS UQ</t>
  </si>
  <si>
    <t>PMC UN</t>
  </si>
  <si>
    <t>PNFP UQ</t>
  </si>
  <si>
    <t>PNK UN</t>
  </si>
  <si>
    <t>PNY UN</t>
  </si>
  <si>
    <t>POL UN</t>
  </si>
  <si>
    <t>POOL UQ</t>
  </si>
  <si>
    <t>PPS UN</t>
  </si>
  <si>
    <t>PQ UN</t>
  </si>
  <si>
    <t>PRA UN</t>
  </si>
  <si>
    <t>PRAA UQ</t>
  </si>
  <si>
    <t>PRFT UQ</t>
  </si>
  <si>
    <t>PRGS UQ</t>
  </si>
  <si>
    <t>PRXL UQ</t>
  </si>
  <si>
    <t>PSB UN</t>
  </si>
  <si>
    <t>PSEM UQ</t>
  </si>
  <si>
    <t>PVA UN</t>
  </si>
  <si>
    <t>PVTB UQ</t>
  </si>
  <si>
    <t>PZZA UQ</t>
  </si>
  <si>
    <t>QSII UQ</t>
  </si>
  <si>
    <t>RBC UN</t>
  </si>
  <si>
    <t>REGN UQ</t>
  </si>
  <si>
    <t>RGR UN</t>
  </si>
  <si>
    <t>RKT UN</t>
  </si>
  <si>
    <t>RLI UN</t>
  </si>
  <si>
    <t>ROCK UQ</t>
  </si>
  <si>
    <t>ROG UN</t>
  </si>
  <si>
    <t>RRGB UQ</t>
  </si>
  <si>
    <t>RT UN</t>
  </si>
  <si>
    <t>RTI UN</t>
  </si>
  <si>
    <t>RUTH UQ</t>
  </si>
  <si>
    <t>SAFM UQ</t>
  </si>
  <si>
    <t>SAFT UQ</t>
  </si>
  <si>
    <t>SAH UN</t>
  </si>
  <si>
    <t>SAM UN</t>
  </si>
  <si>
    <t>SBNY UQ</t>
  </si>
  <si>
    <t>SCL UN</t>
  </si>
  <si>
    <t>SCOR UQ</t>
  </si>
  <si>
    <t>SCSC UQ</t>
  </si>
  <si>
    <t>SF UN</t>
  </si>
  <si>
    <t>SFNC UQ</t>
  </si>
  <si>
    <t>SFY UN</t>
  </si>
  <si>
    <t>SGY UN</t>
  </si>
  <si>
    <t>SHLM UQ</t>
  </si>
  <si>
    <t>SIGI UQ</t>
  </si>
  <si>
    <t>SJI UN</t>
  </si>
  <si>
    <t>SKT UN</t>
  </si>
  <si>
    <t>SKX UN</t>
  </si>
  <si>
    <t>SKYW UQ</t>
  </si>
  <si>
    <t>SLXP UQ</t>
  </si>
  <si>
    <t>SM UN</t>
  </si>
  <si>
    <t>SMP UN</t>
  </si>
  <si>
    <t>SMRT UQ</t>
  </si>
  <si>
    <t>SNH UN</t>
  </si>
  <si>
    <t>SNX UN</t>
  </si>
  <si>
    <t>SONC UQ</t>
  </si>
  <si>
    <t>SPF UN</t>
  </si>
  <si>
    <t>SPTN UQ</t>
  </si>
  <si>
    <t>SRDX UQ</t>
  </si>
  <si>
    <t>SSD UN</t>
  </si>
  <si>
    <t>SSI UN</t>
  </si>
  <si>
    <t>SSP UN</t>
  </si>
  <si>
    <t>SSS UN</t>
  </si>
  <si>
    <t>STBA UQ</t>
  </si>
  <si>
    <t>STC UN</t>
  </si>
  <si>
    <t>STL UN</t>
  </si>
  <si>
    <t>STMP UQ</t>
  </si>
  <si>
    <t>SUP UN</t>
  </si>
  <si>
    <t>SUSQ UQ</t>
  </si>
  <si>
    <t>SWKS UQ</t>
  </si>
  <si>
    <t>SWM UN</t>
  </si>
  <si>
    <t>SWX UN</t>
  </si>
  <si>
    <t>SXI UN</t>
  </si>
  <si>
    <t>SYKE UQ</t>
  </si>
  <si>
    <t>SYNA UQ</t>
  </si>
  <si>
    <t>TBI UN</t>
  </si>
  <si>
    <t>TDY UN</t>
  </si>
  <si>
    <t>TG UN</t>
  </si>
  <si>
    <t>TGI UN</t>
  </si>
  <si>
    <t>THS UN</t>
  </si>
  <si>
    <t>TMP UA</t>
  </si>
  <si>
    <t>TRAK UQ</t>
  </si>
  <si>
    <t>TRST UQ</t>
  </si>
  <si>
    <t>TTC UN</t>
  </si>
  <si>
    <t>TTEC UQ</t>
  </si>
  <si>
    <t>TTEK UQ</t>
  </si>
  <si>
    <t>TTI UN</t>
  </si>
  <si>
    <t>TTMI UQ</t>
  </si>
  <si>
    <t>TTWO UQ</t>
  </si>
  <si>
    <t>TUES UQ</t>
  </si>
  <si>
    <t>TXRH UQ</t>
  </si>
  <si>
    <t>TYL UN</t>
  </si>
  <si>
    <t>UBA UN</t>
  </si>
  <si>
    <t>UBSI UQ</t>
  </si>
  <si>
    <t>UCBI UQ</t>
  </si>
  <si>
    <t>UEIC UQ</t>
  </si>
  <si>
    <t>UFCS UQ</t>
  </si>
  <si>
    <t>UFPI UQ</t>
  </si>
  <si>
    <t>UIL UN</t>
  </si>
  <si>
    <t>UMBF UQ</t>
  </si>
  <si>
    <t>UMPQ UQ</t>
  </si>
  <si>
    <t>UNF UN</t>
  </si>
  <si>
    <t>UNFI UQ</t>
  </si>
  <si>
    <t>USTR UQ</t>
  </si>
  <si>
    <t>UTEK UQ</t>
  </si>
  <si>
    <t>UTI UN</t>
  </si>
  <si>
    <t>VECO UQ</t>
  </si>
  <si>
    <t>VICR UQ</t>
  </si>
  <si>
    <t>VIVO UQ</t>
  </si>
  <si>
    <t>VOXX UQ</t>
  </si>
  <si>
    <t>VSAT UQ</t>
  </si>
  <si>
    <t>VVI UN</t>
  </si>
  <si>
    <t>WDFC UQ</t>
  </si>
  <si>
    <t>WGO UN</t>
  </si>
  <si>
    <t>WIBC UQ</t>
  </si>
  <si>
    <t>WPP UN</t>
  </si>
  <si>
    <t>WRLD UQ</t>
  </si>
  <si>
    <t>WSO UN</t>
  </si>
  <si>
    <t>WST UN</t>
  </si>
  <si>
    <t>WTFC UQ</t>
  </si>
  <si>
    <t>WTS UN</t>
  </si>
  <si>
    <t>WWW UN</t>
  </si>
  <si>
    <t>ZEP UN</t>
  </si>
  <si>
    <t>ZEUS UQ</t>
  </si>
  <si>
    <t>ZQK UN</t>
  </si>
  <si>
    <t>ZUMZ UQ</t>
  </si>
  <si>
    <t>B02R1L6</t>
  </si>
  <si>
    <t>B0PPHS6</t>
  </si>
  <si>
    <t>B292GM4</t>
  </si>
  <si>
    <t>B1P5YY8</t>
  </si>
  <si>
    <t>B0H5CZ6</t>
  </si>
  <si>
    <t>B01WL78</t>
  </si>
  <si>
    <t>B02GMQ5</t>
  </si>
  <si>
    <t>B00N2Z7</t>
  </si>
  <si>
    <t>B1P36Y6</t>
  </si>
  <si>
    <t>B3K9Z35</t>
  </si>
  <si>
    <t>B0GWDP5</t>
  </si>
  <si>
    <t>B0T7Z62</t>
  </si>
  <si>
    <t>B142B38</t>
  </si>
  <si>
    <t>B081PN2</t>
  </si>
  <si>
    <t>B090B96</t>
  </si>
  <si>
    <t>B1G0F83</t>
  </si>
  <si>
    <t>B1Q1RR9</t>
  </si>
  <si>
    <t>B02HWR9</t>
  </si>
  <si>
    <t>B29YGD1</t>
  </si>
  <si>
    <t>B02T2D1</t>
  </si>
  <si>
    <t>B00G8B4</t>
  </si>
  <si>
    <t>B2QGDP1</t>
  </si>
  <si>
    <t>B17MTL9</t>
  </si>
  <si>
    <t>B00G814</t>
  </si>
  <si>
    <t>B02T2G4</t>
  </si>
  <si>
    <t>B3CLRB1</t>
  </si>
  <si>
    <t>B3CLS07</t>
  </si>
  <si>
    <t>B2NW6R5</t>
  </si>
  <si>
    <t>B03WNC5</t>
  </si>
  <si>
    <t>B3BRJZ8</t>
  </si>
  <si>
    <t>B06DT50</t>
  </si>
  <si>
    <t>B0T7YX2</t>
  </si>
  <si>
    <t>B0JL5L9</t>
  </si>
  <si>
    <t>B01CGF1</t>
  </si>
  <si>
    <t>B00G5P7</t>
  </si>
  <si>
    <t>B03W0P7</t>
  </si>
  <si>
    <t>B2QXCJ9</t>
  </si>
  <si>
    <t>B23CN96</t>
  </si>
  <si>
    <t>B0G4KC7</t>
  </si>
  <si>
    <t>B00JQL9</t>
  </si>
  <si>
    <t>B1YWRF2</t>
  </si>
  <si>
    <t>B013D75</t>
  </si>
  <si>
    <t>B095X84</t>
  </si>
  <si>
    <t>B0PBS69</t>
  </si>
  <si>
    <t>B033TJ7</t>
  </si>
  <si>
    <t>B01KGF5</t>
  </si>
  <si>
    <t>B28D974</t>
  </si>
  <si>
    <t>B081QB7</t>
  </si>
  <si>
    <t>000360206</t>
  </si>
  <si>
    <t>002567105</t>
  </si>
  <si>
    <t>000957100</t>
  </si>
  <si>
    <t>039670104</t>
  </si>
  <si>
    <t>007973100</t>
  </si>
  <si>
    <t>020409108</t>
  </si>
  <si>
    <t>00847J105</t>
  </si>
  <si>
    <t>001744101</t>
  </si>
  <si>
    <t>012348108</t>
  </si>
  <si>
    <t>000361105</t>
  </si>
  <si>
    <t>009128307</t>
  </si>
  <si>
    <t>03820C105</t>
  </si>
  <si>
    <t>004239109</t>
  </si>
  <si>
    <t>018522300</t>
  </si>
  <si>
    <t>016255101</t>
  </si>
  <si>
    <t>032657207</t>
  </si>
  <si>
    <t>023436108</t>
  </si>
  <si>
    <t>03071H100</t>
  </si>
  <si>
    <t>03232P405</t>
  </si>
  <si>
    <t>034164103</t>
  </si>
  <si>
    <t>831865209</t>
  </si>
  <si>
    <t>02913V103</t>
  </si>
  <si>
    <t>037598109</t>
  </si>
  <si>
    <t>029429107</t>
  </si>
  <si>
    <t>682159108</t>
  </si>
  <si>
    <t>046224101</t>
  </si>
  <si>
    <t>049560105</t>
  </si>
  <si>
    <t>00508X203</t>
  </si>
  <si>
    <t>050095108</t>
  </si>
  <si>
    <t>05379B107</t>
  </si>
  <si>
    <t>008073108</t>
  </si>
  <si>
    <t>030371108</t>
  </si>
  <si>
    <t>029899101</t>
  </si>
  <si>
    <t>035290105</t>
  </si>
  <si>
    <t>00508Y102</t>
  </si>
  <si>
    <t>002474104</t>
  </si>
  <si>
    <t>067806109</t>
  </si>
  <si>
    <t>639050103</t>
  </si>
  <si>
    <t>06985P100</t>
  </si>
  <si>
    <t>091826107</t>
  </si>
  <si>
    <t>117043109</t>
  </si>
  <si>
    <t>057665200</t>
  </si>
  <si>
    <t>077454106</t>
  </si>
  <si>
    <t>077347300</t>
  </si>
  <si>
    <t>08915P101</t>
  </si>
  <si>
    <t>109043109</t>
  </si>
  <si>
    <t>08160H101</t>
  </si>
  <si>
    <t>118440106</t>
  </si>
  <si>
    <t>063750103</t>
  </si>
  <si>
    <t>09227Q100</t>
  </si>
  <si>
    <t>056525108</t>
  </si>
  <si>
    <t>09063H107</t>
  </si>
  <si>
    <t>101119105</t>
  </si>
  <si>
    <t>104674106</t>
  </si>
  <si>
    <t>11373M107</t>
  </si>
  <si>
    <t>114340102</t>
  </si>
  <si>
    <t>09057G602</t>
  </si>
  <si>
    <t>110394103</t>
  </si>
  <si>
    <t>119848109</t>
  </si>
  <si>
    <t>115736100</t>
  </si>
  <si>
    <t>126804301</t>
  </si>
  <si>
    <t>127190304</t>
  </si>
  <si>
    <t>128030202</t>
  </si>
  <si>
    <t>148411101</t>
  </si>
  <si>
    <t>147528103</t>
  </si>
  <si>
    <t>171046105</t>
  </si>
  <si>
    <t>132011107</t>
  </si>
  <si>
    <t>17163B102</t>
  </si>
  <si>
    <t>22410J106</t>
  </si>
  <si>
    <t>203607106</t>
  </si>
  <si>
    <t>129603106</t>
  </si>
  <si>
    <t>12709P103</t>
  </si>
  <si>
    <t>227483104</t>
  </si>
  <si>
    <t>125071100</t>
  </si>
  <si>
    <t>150602209</t>
  </si>
  <si>
    <t>153527205</t>
  </si>
  <si>
    <t>156431108</t>
  </si>
  <si>
    <t>192422103</t>
  </si>
  <si>
    <t>16359R103</t>
  </si>
  <si>
    <t>17273K109</t>
  </si>
  <si>
    <t>811904101</t>
  </si>
  <si>
    <t>162825103</t>
  </si>
  <si>
    <t>179895107</t>
  </si>
  <si>
    <t>18538R103</t>
  </si>
  <si>
    <t>205826209</t>
  </si>
  <si>
    <t>15135B101</t>
  </si>
  <si>
    <t>207410101</t>
  </si>
  <si>
    <t>192576106</t>
  </si>
  <si>
    <t>197236102</t>
  </si>
  <si>
    <t>216648402</t>
  </si>
  <si>
    <t>139594105</t>
  </si>
  <si>
    <t>205306103</t>
  </si>
  <si>
    <t>146229109</t>
  </si>
  <si>
    <t>227046109</t>
  </si>
  <si>
    <t>140781105</t>
  </si>
  <si>
    <t>221006109</t>
  </si>
  <si>
    <t>228903100</t>
  </si>
  <si>
    <t>126349109</t>
  </si>
  <si>
    <t>14754D100</t>
  </si>
  <si>
    <t>149205106</t>
  </si>
  <si>
    <t>126501105</t>
  </si>
  <si>
    <t>229669106</t>
  </si>
  <si>
    <t>204166102</t>
  </si>
  <si>
    <t>231561101</t>
  </si>
  <si>
    <t>232806109</t>
  </si>
  <si>
    <t>23251P102</t>
  </si>
  <si>
    <t>234264109</t>
  </si>
  <si>
    <t>237266101</t>
  </si>
  <si>
    <t>253922108</t>
  </si>
  <si>
    <t>243537107</t>
  </si>
  <si>
    <t>247850100</t>
  </si>
  <si>
    <t>253798102</t>
  </si>
  <si>
    <t>254423106</t>
  </si>
  <si>
    <t>254543101</t>
  </si>
  <si>
    <t>252603105</t>
  </si>
  <si>
    <t>252784301</t>
  </si>
  <si>
    <t>262037104</t>
  </si>
  <si>
    <t>23332B106</t>
  </si>
  <si>
    <t>23335C101</t>
  </si>
  <si>
    <t>26168L205</t>
  </si>
  <si>
    <t>278715206</t>
  </si>
  <si>
    <t>283677854</t>
  </si>
  <si>
    <t>277276101</t>
  </si>
  <si>
    <t>28238P109</t>
  </si>
  <si>
    <t>292218104</t>
  </si>
  <si>
    <t>29084Q100</t>
  </si>
  <si>
    <t>26882D109</t>
  </si>
  <si>
    <t>296315104</t>
  </si>
  <si>
    <t>285229100</t>
  </si>
  <si>
    <t>297425100</t>
  </si>
  <si>
    <t>297602104</t>
  </si>
  <si>
    <t>27579R104</t>
  </si>
  <si>
    <t>300645108</t>
  </si>
  <si>
    <t>26969P108</t>
  </si>
  <si>
    <t>30225T102</t>
  </si>
  <si>
    <t>311642102</t>
  </si>
  <si>
    <t>319829107</t>
  </si>
  <si>
    <t>31942D107</t>
  </si>
  <si>
    <t>30241L109</t>
  </si>
  <si>
    <t>320209109</t>
  </si>
  <si>
    <t>32020R109</t>
  </si>
  <si>
    <t>317923100</t>
  </si>
  <si>
    <t>320867104</t>
  </si>
  <si>
    <t>346233109</t>
  </si>
  <si>
    <t>346563109</t>
  </si>
  <si>
    <t>356108100</t>
  </si>
  <si>
    <t>35471R106</t>
  </si>
  <si>
    <t>359694106</t>
  </si>
  <si>
    <t>349853101</t>
  </si>
  <si>
    <t>39153L106</t>
  </si>
  <si>
    <t>37637Q105</t>
  </si>
  <si>
    <t>371532102</t>
  </si>
  <si>
    <t>Alaska Air Group Inc</t>
  </si>
  <si>
    <t>AMETEK Inc</t>
  </si>
  <si>
    <t>Affiliated Managers Grp</t>
  </si>
  <si>
    <t>ANSYS Inc</t>
  </si>
  <si>
    <t>Alexandria Real Estate Eqty</t>
  </si>
  <si>
    <t>Airgas Inc</t>
  </si>
  <si>
    <t>Aeropostale Inc</t>
  </si>
  <si>
    <t>Arrow Electronics Inc</t>
  </si>
  <si>
    <t>Associated Banc-Corp (IL)</t>
  </si>
  <si>
    <t>Ashland Inc</t>
  </si>
  <si>
    <t>Atmel Corp</t>
  </si>
  <si>
    <t>AptarGroup Inc</t>
  </si>
  <si>
    <t>Avnet Inc</t>
  </si>
  <si>
    <t>Bill Barrett Corp</t>
  </si>
  <si>
    <t>The Brink's Co</t>
  </si>
  <si>
    <t>Sotheby's</t>
  </si>
  <si>
    <t>Bio-Rad Laboratories Inc</t>
  </si>
  <si>
    <t>Black Hills Corp</t>
  </si>
  <si>
    <t>Barnes &amp; Noble Inc</t>
  </si>
  <si>
    <t>Bob Evans Farms</t>
  </si>
  <si>
    <t>Bank of Hawaii Corp</t>
  </si>
  <si>
    <t>Brown &amp; Brown Inc</t>
  </si>
  <si>
    <t>Borgwarner Inc</t>
  </si>
  <si>
    <t>BancorpSouth Inc (MS)</t>
  </si>
  <si>
    <t>Boyd Gaming Corp</t>
  </si>
  <si>
    <t>Cheesecake Factory Inc</t>
  </si>
  <si>
    <t>Cathay General Bancorp</t>
  </si>
  <si>
    <t>Cincinnati Bell Inc</t>
  </si>
  <si>
    <t>Commerce Bancshares Inc (MO)</t>
  </si>
  <si>
    <t>Cabot Corp</t>
  </si>
  <si>
    <t>Cadence Design Systems Inc</t>
  </si>
  <si>
    <t>Career Education Corp</t>
  </si>
  <si>
    <t>Cerner Corp</t>
  </si>
  <si>
    <t>Cullen Frost Bankers (TX)</t>
  </si>
  <si>
    <t>Church &amp; Dwight Co</t>
  </si>
  <si>
    <t>Chico's Fas Inc</t>
  </si>
  <si>
    <t>Cliffs Natural Resources Inc</t>
  </si>
  <si>
    <t>Clean Harbors Inc</t>
  </si>
  <si>
    <t>Mack-Cali Realty Corp</t>
  </si>
  <si>
    <t>Commercial Metals Co</t>
  </si>
  <si>
    <t>Cleco Corp</t>
  </si>
  <si>
    <t>Con-way Inc</t>
  </si>
  <si>
    <t>Copart Inc</t>
  </si>
  <si>
    <t>Camden Property Trust</t>
  </si>
  <si>
    <t>Crane Co</t>
  </si>
  <si>
    <t>Cree Inc</t>
  </si>
  <si>
    <t>Comstock Res Inc</t>
  </si>
  <si>
    <t>Charles River Laboratories</t>
  </si>
  <si>
    <t>Carpenter Technology Corp</t>
  </si>
  <si>
    <t>Carlisle Cos</t>
  </si>
  <si>
    <t>Cousins Properties</t>
  </si>
  <si>
    <t>Corrections Corp of America</t>
  </si>
  <si>
    <t>Community Health Systems</t>
  </si>
  <si>
    <t>City National Corp (CA)</t>
  </si>
  <si>
    <t>Cytec Industries Inc</t>
  </si>
  <si>
    <t>Diebold Inc</t>
  </si>
  <si>
    <t>Donaldson Co</t>
  </si>
  <si>
    <t>Dick's Sporting Goods Inc</t>
  </si>
  <si>
    <t>Dollar Tree Inc</t>
  </si>
  <si>
    <t>Deluxe Corp</t>
  </si>
  <si>
    <t>Duke Realty Corp</t>
  </si>
  <si>
    <t>DST Systems Inc</t>
  </si>
  <si>
    <t>DreamWorks Animation SKG</t>
  </si>
  <si>
    <t>Dycom Industries Inc</t>
  </si>
  <si>
    <t>Brinker Intl Inc</t>
  </si>
  <si>
    <t>Energen Corp</t>
  </si>
  <si>
    <t>Callaway Golf Co</t>
  </si>
  <si>
    <t>Energizer Hldgs Inc</t>
  </si>
  <si>
    <t>Equinix Inc</t>
  </si>
  <si>
    <t>Equity One Inc</t>
  </si>
  <si>
    <t>Essex Property Trust</t>
  </si>
  <si>
    <t>Eaton Vance Corp</t>
  </si>
  <si>
    <t>Edwards Lifesciences Corp</t>
  </si>
  <si>
    <t>Corporate Executive Board Co</t>
  </si>
  <si>
    <t>Exterran Holdings Inc</t>
  </si>
  <si>
    <t>FTI Consulting</t>
  </si>
  <si>
    <t>Fairchild Semiconductor Intl A</t>
  </si>
  <si>
    <t>FactSet Research System Inc</t>
  </si>
  <si>
    <t>F5 Networks Inc</t>
  </si>
  <si>
    <t>Fair Isaac &amp; Co Inc</t>
  </si>
  <si>
    <t>Foot Locker Inc</t>
  </si>
  <si>
    <t>Flowers Foods Inc</t>
  </si>
  <si>
    <t>FirstMerit Corp</t>
  </si>
  <si>
    <t>Federal Realty Invt Trust</t>
  </si>
  <si>
    <t>Federal Signal Corp</t>
  </si>
  <si>
    <t>Fulton Financial Corp (PA)</t>
  </si>
  <si>
    <t>Guess? Inc</t>
  </si>
  <si>
    <t>Graco Inc</t>
  </si>
  <si>
    <t>GATX Corp</t>
  </si>
  <si>
    <t>Gentex Corp</t>
  </si>
  <si>
    <t>Global Payments Inc</t>
  </si>
  <si>
    <t>Granite Construction Inc</t>
  </si>
  <si>
    <t>Great Plains Energy Inc</t>
  </si>
  <si>
    <t>Hanesbrands Inc</t>
  </si>
  <si>
    <t>HCC Insurance Hldgs Inc</t>
  </si>
  <si>
    <t>Hawaiian Electric Industries</t>
  </si>
  <si>
    <t>Harte-Hanks Inc</t>
  </si>
  <si>
    <t>Highwoods Properties</t>
  </si>
  <si>
    <t>Helix Energy Solutions Group Inc</t>
  </si>
  <si>
    <t>Horace Mann Educators</t>
  </si>
  <si>
    <t>HNI Corp</t>
  </si>
  <si>
    <t>Health Net Inc</t>
  </si>
  <si>
    <t>Hologic Inc</t>
  </si>
  <si>
    <t>Helmerich &amp; Payne Inc</t>
  </si>
  <si>
    <t>Hospitality Properties Trust</t>
  </si>
  <si>
    <t>Hill-Rom Holdings Inc</t>
  </si>
  <si>
    <t>Harsco Corp</t>
  </si>
  <si>
    <t>Hubbell Inc B</t>
  </si>
  <si>
    <t>Intl Bancshares Corp</t>
  </si>
  <si>
    <t>IDACORP Inc</t>
  </si>
  <si>
    <t>Integrated Device Technology</t>
  </si>
  <si>
    <t>IDEXX Laboratories Inc</t>
  </si>
  <si>
    <t>IDEX Corp</t>
  </si>
  <si>
    <t>Ingram Micro Inc A</t>
  </si>
  <si>
    <t>Informatica Corp</t>
  </si>
  <si>
    <t>Intl Speedway Corp A</t>
  </si>
  <si>
    <t>Intersil Corp A</t>
  </si>
  <si>
    <t>Gartner Inc</t>
  </si>
  <si>
    <t>Itron Inc</t>
  </si>
  <si>
    <t>JetBlue Airways Corp</t>
  </si>
  <si>
    <t>Jones Lang Lasalle Inc</t>
  </si>
  <si>
    <t>Joy Global Inc</t>
  </si>
  <si>
    <t>KBR Inc</t>
  </si>
  <si>
    <t>Kelly Services A</t>
  </si>
  <si>
    <t>Korn Ferry Intl</t>
  </si>
  <si>
    <t>Kennametal Inc</t>
  </si>
  <si>
    <t>Carmax Inc</t>
  </si>
  <si>
    <t>Kindred Healthcare Inc</t>
  </si>
  <si>
    <t>Kansas City Southern Inc</t>
  </si>
  <si>
    <t>Lamar Advertising Co A</t>
  </si>
  <si>
    <t>Lancaster Colony Corp</t>
  </si>
  <si>
    <t>Lincoln Electric Hldgs</t>
  </si>
  <si>
    <t>Lennox International Inc</t>
  </si>
  <si>
    <t>LKQ Corp</t>
  </si>
  <si>
    <t>Alliant Energy Corp</t>
  </si>
  <si>
    <t>Lifepoint Hospitals</t>
  </si>
  <si>
    <t>Louisiana Pacific Corp</t>
  </si>
  <si>
    <t>Lam Research Corp</t>
  </si>
  <si>
    <t>Liberty Property Trust</t>
  </si>
  <si>
    <t>Landstar System Inc</t>
  </si>
  <si>
    <t>Life Time Fitness Inc</t>
  </si>
  <si>
    <t>Macerich Co</t>
  </si>
  <si>
    <t>Mantech Intl Corp A</t>
  </si>
  <si>
    <t>Masimo Corp</t>
  </si>
  <si>
    <t>Matthews Intl Corp A</t>
  </si>
  <si>
    <t>Mercury General Corp</t>
  </si>
  <si>
    <t>MDC Holdings Inc</t>
  </si>
  <si>
    <t>MDU Resources Group Inc</t>
  </si>
  <si>
    <t>Mentor Graphics Corp</t>
  </si>
  <si>
    <t>Mohawk Industries Inc</t>
  </si>
  <si>
    <t>Martin Marietta Materials</t>
  </si>
  <si>
    <t>MSC Industrial Direct A</t>
  </si>
  <si>
    <t>Mettler-Toledo Intl</t>
  </si>
  <si>
    <t>Minerals Technologies Inc</t>
  </si>
  <si>
    <t>National Instruments Corp</t>
  </si>
  <si>
    <t>Navigant Consulting Co</t>
  </si>
  <si>
    <t>NCR Corp</t>
  </si>
  <si>
    <t>Nordson Corp</t>
  </si>
  <si>
    <t>National Fuel Gas</t>
  </si>
  <si>
    <t>NetFlix Inc</t>
  </si>
  <si>
    <t>Newfield Exploration Co</t>
  </si>
  <si>
    <t>NeuStar</t>
  </si>
  <si>
    <t>NVR Inc</t>
  </si>
  <si>
    <t>New York Community Bancorp Inc</t>
  </si>
  <si>
    <t>Realty Income Corp</t>
  </si>
  <si>
    <t>Omnicare Inc</t>
  </si>
  <si>
    <t>Corporate Office Properties Trust</t>
  </si>
  <si>
    <t>OGE Energy Corp</t>
  </si>
  <si>
    <t>Omega Healthcare Investors</t>
  </si>
  <si>
    <t>Oceaneering Intl Inc</t>
  </si>
  <si>
    <t>ONEOK Inc</t>
  </si>
  <si>
    <t>Olin Corp</t>
  </si>
  <si>
    <t>Owens &amp; Minor Inc</t>
  </si>
  <si>
    <t>Old Republic Intl Corp</t>
  </si>
  <si>
    <t>Oshkosh Corporation</t>
  </si>
  <si>
    <t>PacWest Bancorp</t>
  </si>
  <si>
    <t>Potlatch Corp</t>
  </si>
  <si>
    <t>398433102</t>
  </si>
  <si>
    <t>395259104</t>
  </si>
  <si>
    <t>402307102</t>
  </si>
  <si>
    <t>361268105</t>
  </si>
  <si>
    <t>369385109</t>
  </si>
  <si>
    <t>398905109</t>
  </si>
  <si>
    <t>368682100</t>
  </si>
  <si>
    <t>405024100</t>
  </si>
  <si>
    <t>405217100</t>
  </si>
  <si>
    <t>410120109</t>
  </si>
  <si>
    <t>421906108</t>
  </si>
  <si>
    <t>41043F208</t>
  </si>
  <si>
    <t>431571108</t>
  </si>
  <si>
    <t>428567101</t>
  </si>
  <si>
    <t>413160102</t>
  </si>
  <si>
    <t>437306103</t>
  </si>
  <si>
    <t>40425J101</t>
  </si>
  <si>
    <t>436893200</t>
  </si>
  <si>
    <t>440543106</t>
  </si>
  <si>
    <t>42235N108</t>
  </si>
  <si>
    <t>421946104</t>
  </si>
  <si>
    <t>422819102</t>
  </si>
  <si>
    <t>404303109</t>
  </si>
  <si>
    <t>422347104</t>
  </si>
  <si>
    <t>443320106</t>
  </si>
  <si>
    <t>419596101</t>
  </si>
  <si>
    <t>42210P102</t>
  </si>
  <si>
    <t>422245100</t>
  </si>
  <si>
    <t>567908108</t>
  </si>
  <si>
    <t>457985208</t>
  </si>
  <si>
    <t>451055107</t>
  </si>
  <si>
    <t>44930G107</t>
  </si>
  <si>
    <t>46113M108</t>
  </si>
  <si>
    <t>902104108</t>
  </si>
  <si>
    <t>453836108</t>
  </si>
  <si>
    <t>981475106</t>
  </si>
  <si>
    <t>462044108</t>
  </si>
  <si>
    <t>45665Q103</t>
  </si>
  <si>
    <t>44984A105</t>
  </si>
  <si>
    <t>457461200</t>
  </si>
  <si>
    <t>46145F105</t>
  </si>
  <si>
    <t>461203101</t>
  </si>
  <si>
    <t>466367109</t>
  </si>
  <si>
    <t>477839104</t>
  </si>
  <si>
    <t>466032109</t>
  </si>
  <si>
    <t>483548103</t>
  </si>
  <si>
    <t>497266106</t>
  </si>
  <si>
    <t>501242101</t>
  </si>
  <si>
    <t>499064103</t>
  </si>
  <si>
    <t>500600101</t>
  </si>
  <si>
    <t>49427F108</t>
  </si>
  <si>
    <t>747316107</t>
  </si>
  <si>
    <t>536797103</t>
  </si>
  <si>
    <t>550819106</t>
  </si>
  <si>
    <t>51476K103</t>
  </si>
  <si>
    <t>537008104</t>
  </si>
  <si>
    <t>505597104</t>
  </si>
  <si>
    <t>50187A107</t>
  </si>
  <si>
    <t>517942108</t>
  </si>
  <si>
    <t>535555106</t>
  </si>
  <si>
    <t>502175102</t>
  </si>
  <si>
    <t>529043101</t>
  </si>
  <si>
    <t>538034109</t>
  </si>
  <si>
    <t>505336107</t>
  </si>
  <si>
    <t>59522J103</t>
  </si>
  <si>
    <t>562750109</t>
  </si>
  <si>
    <t>609027107</t>
  </si>
  <si>
    <t>594793101</t>
  </si>
  <si>
    <t>566330106</t>
  </si>
  <si>
    <t>58502B106</t>
  </si>
  <si>
    <t>591520200</t>
  </si>
  <si>
    <t>559079207</t>
  </si>
  <si>
    <t>55305B101</t>
  </si>
  <si>
    <t>60740F105</t>
  </si>
  <si>
    <t>55306N104</t>
  </si>
  <si>
    <t>624756102</t>
  </si>
  <si>
    <t>577933104</t>
  </si>
  <si>
    <t>589889104</t>
  </si>
  <si>
    <t>615394202</t>
  </si>
  <si>
    <t>60855R100</t>
  </si>
  <si>
    <t>624580106</t>
  </si>
  <si>
    <t>58463J304</t>
  </si>
  <si>
    <t>589378108</t>
  </si>
  <si>
    <t>595137100</t>
  </si>
  <si>
    <t>59001A102</t>
  </si>
  <si>
    <t>576853105</t>
  </si>
  <si>
    <t>553777103</t>
  </si>
  <si>
    <t>587118100</t>
  </si>
  <si>
    <t>628464109</t>
  </si>
  <si>
    <t>638904102</t>
  </si>
  <si>
    <t>628778102</t>
  </si>
  <si>
    <t>640491106</t>
  </si>
  <si>
    <t>651587107</t>
  </si>
  <si>
    <t>651824104</t>
  </si>
  <si>
    <t>09578R103</t>
  </si>
  <si>
    <t>646025106</t>
  </si>
  <si>
    <t>637417106</t>
  </si>
  <si>
    <t>640079109</t>
  </si>
  <si>
    <t>637138108</t>
  </si>
  <si>
    <t>637215104</t>
  </si>
  <si>
    <t>29355X107</t>
  </si>
  <si>
    <t>45765U103</t>
  </si>
  <si>
    <t>64111Q104</t>
  </si>
  <si>
    <t>67069D108</t>
  </si>
  <si>
    <t>667655104</t>
  </si>
  <si>
    <t>747619104</t>
  </si>
  <si>
    <t>679580100</t>
  </si>
  <si>
    <t>678026105</t>
  </si>
  <si>
    <t>68213N109</t>
  </si>
  <si>
    <t>670872100</t>
  </si>
  <si>
    <t>680033107</t>
  </si>
  <si>
    <t>691497309</t>
  </si>
  <si>
    <t>063904106</t>
  </si>
  <si>
    <t>713278109</t>
  </si>
  <si>
    <t>709102107</t>
  </si>
  <si>
    <t>288853104</t>
  </si>
  <si>
    <t>716382106</t>
  </si>
  <si>
    <t>731068102</t>
  </si>
  <si>
    <t>724078100</t>
  </si>
  <si>
    <t>700416209</t>
  </si>
  <si>
    <t>70159Q104</t>
  </si>
  <si>
    <t>168905107</t>
  </si>
  <si>
    <t>729132100</t>
  </si>
  <si>
    <t>71714F104</t>
  </si>
  <si>
    <t>72346Q104</t>
  </si>
  <si>
    <t>723456109</t>
  </si>
  <si>
    <t>720186105</t>
  </si>
  <si>
    <t>73179P106</t>
  </si>
  <si>
    <t>73278L105</t>
  </si>
  <si>
    <t>737464107</t>
  </si>
  <si>
    <t>716748108</t>
  </si>
  <si>
    <t>74267C106</t>
  </si>
  <si>
    <t>71375U101</t>
  </si>
  <si>
    <t>743312100</t>
  </si>
  <si>
    <t>743606105</t>
  </si>
  <si>
    <t>699462107</t>
  </si>
  <si>
    <t>69360J107</t>
  </si>
  <si>
    <t>713831105</t>
  </si>
  <si>
    <t>707882106</t>
  </si>
  <si>
    <t>742962103</t>
  </si>
  <si>
    <t>698813102</t>
  </si>
  <si>
    <t>747582104</t>
  </si>
  <si>
    <t>758750103</t>
  </si>
  <si>
    <t>75886F107</t>
  </si>
  <si>
    <t>864159108</t>
  </si>
  <si>
    <t>772739207</t>
  </si>
  <si>
    <t>749607107</t>
  </si>
  <si>
    <t>374689107</t>
  </si>
  <si>
    <t>775133101</t>
  </si>
  <si>
    <t>75689M101</t>
  </si>
  <si>
    <t>781182100</t>
  </si>
  <si>
    <t>781270103</t>
  </si>
  <si>
    <t>74973W107</t>
  </si>
  <si>
    <t>783332109</t>
  </si>
  <si>
    <t>800013104</t>
  </si>
  <si>
    <t>78648T100</t>
  </si>
  <si>
    <t>83545G102</t>
  </si>
  <si>
    <t>100557107</t>
  </si>
  <si>
    <t>82669G104</t>
  </si>
  <si>
    <t>858586100</t>
  </si>
  <si>
    <t>20564W105</t>
  </si>
  <si>
    <t>806037107</t>
  </si>
  <si>
    <t>860630102</t>
  </si>
  <si>
    <t>828730200</t>
  </si>
  <si>
    <t>870738101</t>
  </si>
  <si>
    <t>861642106</t>
  </si>
  <si>
    <t>808194104</t>
  </si>
  <si>
    <t>816300107</t>
  </si>
  <si>
    <t>838518108</t>
  </si>
  <si>
    <t>875465106</t>
  </si>
  <si>
    <t>830566105</t>
  </si>
  <si>
    <t>830879102</t>
  </si>
  <si>
    <t>795435106</t>
  </si>
  <si>
    <t>853666105</t>
  </si>
  <si>
    <t>858375108</t>
  </si>
  <si>
    <t>81721M109</t>
  </si>
  <si>
    <t>87162W100</t>
  </si>
  <si>
    <t>835451105</t>
  </si>
  <si>
    <t>85375C101</t>
  </si>
  <si>
    <t>868873100</t>
  </si>
  <si>
    <t>829073105</t>
  </si>
  <si>
    <t>85254C305</t>
  </si>
  <si>
    <t>811054402</t>
  </si>
  <si>
    <t>84610H108</t>
  </si>
  <si>
    <t>783859101</t>
  </si>
  <si>
    <t>860372101</t>
  </si>
  <si>
    <t>852857200</t>
  </si>
  <si>
    <t>868168105</t>
  </si>
  <si>
    <t>869099101</t>
  </si>
  <si>
    <t>83088M102</t>
  </si>
  <si>
    <t>808541106</t>
  </si>
  <si>
    <t>844895102</t>
  </si>
  <si>
    <t>854231107</t>
  </si>
  <si>
    <t>871237103</t>
  </si>
  <si>
    <t>87157D109</t>
  </si>
  <si>
    <t>89785X101</t>
  </si>
  <si>
    <t>879360105</t>
  </si>
  <si>
    <t>894650100</t>
  </si>
  <si>
    <t>896818101</t>
  </si>
  <si>
    <t>89469A104</t>
  </si>
  <si>
    <t>890110109</t>
  </si>
  <si>
    <t>242309102</t>
  </si>
  <si>
    <t>898349105</t>
  </si>
  <si>
    <t>892356106</t>
  </si>
  <si>
    <t>891092108</t>
  </si>
  <si>
    <t>879939106</t>
  </si>
  <si>
    <t>88162G103</t>
  </si>
  <si>
    <t>88162F105</t>
  </si>
  <si>
    <t>87305R109</t>
  </si>
  <si>
    <t>874054109</t>
  </si>
  <si>
    <t>899035505</t>
  </si>
  <si>
    <t>882681109</t>
  </si>
  <si>
    <t>902252105</t>
  </si>
  <si>
    <t>917286205</t>
  </si>
  <si>
    <t>909907107</t>
  </si>
  <si>
    <t>913483103</t>
  </si>
  <si>
    <t>913543104</t>
  </si>
  <si>
    <t>902748102</t>
  </si>
  <si>
    <t>902788108</t>
  </si>
  <si>
    <t>904214103</t>
  </si>
  <si>
    <t>904708104</t>
  </si>
  <si>
    <t>911163103</t>
  </si>
  <si>
    <t>913004107</t>
  </si>
  <si>
    <t>904034105</t>
  </si>
  <si>
    <t>913915104</t>
  </si>
  <si>
    <t>922417100</t>
  </si>
  <si>
    <t>925815102</t>
  </si>
  <si>
    <t>589584101</t>
  </si>
  <si>
    <t>92552V100</t>
  </si>
  <si>
    <t>92552R406</t>
  </si>
  <si>
    <t>929236107</t>
  </si>
  <si>
    <t>974637100</t>
  </si>
  <si>
    <t>97186T108</t>
  </si>
  <si>
    <t>943315101</t>
  </si>
  <si>
    <t>981419104</t>
  </si>
  <si>
    <t>942622200</t>
  </si>
  <si>
    <t>955306105</t>
  </si>
  <si>
    <t>97650W108</t>
  </si>
  <si>
    <t>942749102</t>
  </si>
  <si>
    <t>978097103</t>
  </si>
  <si>
    <t>98944B108</t>
  </si>
  <si>
    <t>68162K106</t>
  </si>
  <si>
    <t>74838C106</t>
  </si>
  <si>
    <t>989817101</t>
  </si>
  <si>
    <t>CFN</t>
  </si>
  <si>
    <t>14170T101</t>
  </si>
  <si>
    <t>G3223R108</t>
  </si>
  <si>
    <t>EXPO</t>
  </si>
  <si>
    <t>EXPO UQ</t>
  </si>
  <si>
    <t>30214U102</t>
  </si>
  <si>
    <t>Exponent Inc</t>
  </si>
  <si>
    <t>G4388N106</t>
  </si>
  <si>
    <t>Frontier Communications Corp</t>
  </si>
  <si>
    <t>Gannett Co Inc</t>
  </si>
  <si>
    <t>General Mills Inc</t>
  </si>
  <si>
    <t>Corning Inc</t>
  </si>
  <si>
    <t>GameStop Corp A</t>
  </si>
  <si>
    <t>Genworth Financial Inc</t>
  </si>
  <si>
    <t>Genuine Parts Co</t>
  </si>
  <si>
    <t>Gap Inc</t>
  </si>
  <si>
    <t>Packaging Corp of America</t>
  </si>
  <si>
    <t>Polycom Inc</t>
  </si>
  <si>
    <t>Plantronics Inc</t>
  </si>
  <si>
    <t>PNM Resources Inc</t>
  </si>
  <si>
    <t>Panera Bread Co A</t>
  </si>
  <si>
    <t>Patterson-UTI Energy Inc</t>
  </si>
  <si>
    <t>Rent-A-Center Inc</t>
  </si>
  <si>
    <t>Regency Centers Corp</t>
  </si>
  <si>
    <t>Reinsurance Group of America</t>
  </si>
  <si>
    <t>Regis Corp</t>
  </si>
  <si>
    <t>Raymond James Financial Inc</t>
  </si>
  <si>
    <t>ResMed Inc</t>
  </si>
  <si>
    <t>Rollins Inc</t>
  </si>
  <si>
    <t>Roper Industries Inc</t>
  </si>
  <si>
    <t>Ross Stores Inc</t>
  </si>
  <si>
    <t>RPM International Inc.</t>
  </si>
  <si>
    <t>Reliance Steel &amp; Aluminum</t>
  </si>
  <si>
    <t>Ryland Group Inc</t>
  </si>
  <si>
    <t>Rayonier Inc</t>
  </si>
  <si>
    <t>Scholastic Corp</t>
  </si>
  <si>
    <t>Service Corp Intl</t>
  </si>
  <si>
    <t>SEI Investments Corp</t>
  </si>
  <si>
    <t>StanCorp Financial Group Inc</t>
  </si>
  <si>
    <t>Scientific Games Corp A</t>
  </si>
  <si>
    <t>SVB Financial Group</t>
  </si>
  <si>
    <t>Silicon Laboratories Inc</t>
  </si>
  <si>
    <t>SL Green Realty Corp</t>
  </si>
  <si>
    <t>Scotts Co A</t>
  </si>
  <si>
    <t>Semtech Corp</t>
  </si>
  <si>
    <t>Synopsys Inc</t>
  </si>
  <si>
    <t>Synovus Financial Corp (GA)</t>
  </si>
  <si>
    <t>Sonoco Products Co</t>
  </si>
  <si>
    <t>Superior Energy Services Inc</t>
  </si>
  <si>
    <t>SPX Corp</t>
  </si>
  <si>
    <t>STERIS Corp</t>
  </si>
  <si>
    <t>Steel Dynamics Inc</t>
  </si>
  <si>
    <t>Strayer Education Inc</t>
  </si>
  <si>
    <t>Sensient Technologies Corp</t>
  </si>
  <si>
    <t>TCF Financial Corp (MN)</t>
  </si>
  <si>
    <t>Telephone &amp; Data Systems Inc</t>
  </si>
  <si>
    <t>Tidewater Inc</t>
  </si>
  <si>
    <t>Tech Data Corp</t>
  </si>
  <si>
    <t>Terex Corp</t>
  </si>
  <si>
    <t>Teleflex Inc</t>
  </si>
  <si>
    <t>Hanover Insurance Group Inc</t>
  </si>
  <si>
    <t>Thor Industries Inc</t>
  </si>
  <si>
    <t>Thoratec Corp</t>
  </si>
  <si>
    <t>Timken Co</t>
  </si>
  <si>
    <t>Toll Brothers Inc</t>
  </si>
  <si>
    <t>Tootsie Roll Industries Inc</t>
  </si>
  <si>
    <t>Trimble Navigation Ltd</t>
  </si>
  <si>
    <t>Trustmark Corp (MS)</t>
  </si>
  <si>
    <t>Trinity Industries Inc</t>
  </si>
  <si>
    <t>Tupperware Corp</t>
  </si>
  <si>
    <t>Under Armour Inc A</t>
  </si>
  <si>
    <t>UDR Inc</t>
  </si>
  <si>
    <t>UGI Corp</t>
  </si>
  <si>
    <t>Universal Health Services B</t>
  </si>
  <si>
    <t>Unit Corp</t>
  </si>
  <si>
    <t>Urban Outfitters</t>
  </si>
  <si>
    <t>United Rentals Inc</t>
  </si>
  <si>
    <t>United Therapeutics Corp</t>
  </si>
  <si>
    <t>Universal Corp</t>
  </si>
  <si>
    <t>Valspar Corp</t>
  </si>
  <si>
    <t>Valley National Bancorp (NJ)</t>
  </si>
  <si>
    <t>Valmont Industries Inc</t>
  </si>
  <si>
    <t>Vertex Pharmaceuticals Inc</t>
  </si>
  <si>
    <t>Vishay Intertechnology Inc</t>
  </si>
  <si>
    <t>Vectren Corp</t>
  </si>
  <si>
    <t>Wabtec</t>
  </si>
  <si>
    <t>Westamerica Bancorporatn (CA)</t>
  </si>
  <si>
    <t>Webster Financial Corp (CT)</t>
  </si>
  <si>
    <t>Wellcare Health Plans Inc</t>
  </si>
  <si>
    <t>Waste Connections Inc</t>
  </si>
  <si>
    <t>Waddell &amp; Reed Finl A</t>
  </si>
  <si>
    <t>Werner Enterprises Inc</t>
  </si>
  <si>
    <t>WGL Holdings Inc</t>
  </si>
  <si>
    <t>Worthington Industries Inc</t>
  </si>
  <si>
    <t>Westar Energy Inc</t>
  </si>
  <si>
    <t>WR Berkley Corp</t>
  </si>
  <si>
    <t>Weingarten Realty Investors</t>
  </si>
  <si>
    <t>Williams-Sonoma Inc</t>
  </si>
  <si>
    <t>Aqua America Inc</t>
  </si>
  <si>
    <t>Cimarex Energy Co</t>
  </si>
  <si>
    <t>Zebra Technologies Corp A</t>
  </si>
  <si>
    <t>Agilent Technologies Inc</t>
  </si>
  <si>
    <t>AmerisourceBergen Corp</t>
  </si>
  <si>
    <t>Adobe Systems Inc</t>
  </si>
  <si>
    <t>Analog Devices Inc</t>
  </si>
  <si>
    <t>Archer-Daniels-Midland Co</t>
  </si>
  <si>
    <t>Automatic Data Processing</t>
  </si>
  <si>
    <t>Autodesk Inc</t>
  </si>
  <si>
    <t>Ameren Corp</t>
  </si>
  <si>
    <t>AES Corp</t>
  </si>
  <si>
    <t>Aetna Inc</t>
  </si>
  <si>
    <t>AFLAC Inc</t>
  </si>
  <si>
    <t>Allergan Inc</t>
  </si>
  <si>
    <t>American Intl Group Inc</t>
  </si>
  <si>
    <t>Apartment Investment &amp; Mgmt</t>
  </si>
  <si>
    <t>Assurant Inc</t>
  </si>
  <si>
    <t>Akamai Technologies Inc</t>
  </si>
  <si>
    <t>AK Steel Hldg Corp</t>
  </si>
  <si>
    <t>Altera Corp</t>
  </si>
  <si>
    <t>Applied Materials Inc</t>
  </si>
  <si>
    <t>Advanced Micro Devices</t>
  </si>
  <si>
    <t>Ameriprise Financial Inc</t>
  </si>
  <si>
    <t>American Tower Corp A</t>
  </si>
  <si>
    <t>AutoNation Inc</t>
  </si>
  <si>
    <t>Abercrombie &amp; Fitch Company A</t>
  </si>
  <si>
    <t>Apache Corp</t>
  </si>
  <si>
    <t>Anadarko Petroleum Corp</t>
  </si>
  <si>
    <t>Air Products &amp; Chemicals Inc</t>
  </si>
  <si>
    <t>Amphenol Corp A</t>
  </si>
  <si>
    <t>Allegheny Technologies Inc</t>
  </si>
  <si>
    <t>AvalonBay Communities Inc</t>
  </si>
  <si>
    <t>Avery Dennison Corp</t>
  </si>
  <si>
    <t>AutoZone Inc</t>
  </si>
  <si>
    <t>Bed Bath &amp; Beyond Inc</t>
  </si>
  <si>
    <t>BB&amp;T Corp</t>
  </si>
  <si>
    <t>Best Buy Co Inc</t>
  </si>
  <si>
    <t>Franklin Resources Inc</t>
  </si>
  <si>
    <t>Brown-Forman Corp B</t>
  </si>
  <si>
    <t>Big Lots Inc</t>
  </si>
  <si>
    <t>Biogen Idec Inc</t>
  </si>
  <si>
    <t>Ball Corp</t>
  </si>
  <si>
    <t>Bemis Co Inc</t>
  </si>
  <si>
    <t>Broadcom Corp A</t>
  </si>
  <si>
    <t>Boston Scientific Corp</t>
  </si>
  <si>
    <t>Peabody Energy Corp</t>
  </si>
  <si>
    <t>Boston Properties Inc</t>
  </si>
  <si>
    <t>CA Inc</t>
  </si>
  <si>
    <t>ConAgra Foods Inc</t>
  </si>
  <si>
    <t>Cardinal Health Inc</t>
  </si>
  <si>
    <t>Cameron International Corp</t>
  </si>
  <si>
    <t>Chubb Corp</t>
  </si>
  <si>
    <t>CBS Corp B</t>
  </si>
  <si>
    <t>Coca-Cola Enterprises</t>
  </si>
  <si>
    <t>Carnival Corp</t>
  </si>
  <si>
    <t>Celgene Corp</t>
  </si>
  <si>
    <t>CF Industries Holdings</t>
  </si>
  <si>
    <t>Chesapeake Energy Corp</t>
  </si>
  <si>
    <t>CH Robinson Worldwide Inc</t>
  </si>
  <si>
    <t>CIENA Corp</t>
  </si>
  <si>
    <t>Cincinnati Financial Corp</t>
  </si>
  <si>
    <t>Clorox Co</t>
  </si>
  <si>
    <t>Comerica Inc (MI)</t>
  </si>
  <si>
    <t>Cummins Inc</t>
  </si>
  <si>
    <t>CMS Energy Corp</t>
  </si>
  <si>
    <t>Centerpoint Energy Inc</t>
  </si>
  <si>
    <t>CONSOL Energy Inc</t>
  </si>
  <si>
    <t>Cabot Oil &amp; Gas A</t>
  </si>
  <si>
    <t>Coach Inc</t>
  </si>
  <si>
    <t>Rockwell Collins</t>
  </si>
  <si>
    <t>Salesforce.com</t>
  </si>
  <si>
    <t>Computer Sciences</t>
  </si>
  <si>
    <t>CSX Corp</t>
  </si>
  <si>
    <t>Cintas Corp</t>
  </si>
  <si>
    <t>Cognizant Tech Solutions Corp</t>
  </si>
  <si>
    <t>Citrix Systems Inc</t>
  </si>
  <si>
    <t>Convergys Corp</t>
  </si>
  <si>
    <t>Dominion Resources Inc</t>
  </si>
  <si>
    <t>Deere &amp; Co</t>
  </si>
  <si>
    <t>Dean Foods Co</t>
  </si>
  <si>
    <t>Discover Financial Services</t>
  </si>
  <si>
    <t>Quest Diagnostics</t>
  </si>
  <si>
    <t>Danaher Corp</t>
  </si>
  <si>
    <t>Dun &amp; Bradstreet Corp</t>
  </si>
  <si>
    <t>Denbury Resources Inc</t>
  </si>
  <si>
    <t>Diamond Offshore Drilling</t>
  </si>
  <si>
    <t>Dover Corp</t>
  </si>
  <si>
    <t>Dr Pepper Snapple Group</t>
  </si>
  <si>
    <t>Darden Restaurants Inc</t>
  </si>
  <si>
    <t>DTE Energy Co</t>
  </si>
  <si>
    <t>Duke Energy Corp</t>
  </si>
  <si>
    <t>eBay Inc.</t>
  </si>
  <si>
    <t>Ecolab Inc</t>
  </si>
  <si>
    <t>Consolidated Edison Inc</t>
  </si>
  <si>
    <t>Equifax Inc</t>
  </si>
  <si>
    <t>Edison Intl</t>
  </si>
  <si>
    <t>Estee Lauder Cos.</t>
  </si>
  <si>
    <t>Eastman Chemical Co</t>
  </si>
  <si>
    <t>Emerson Electric Co</t>
  </si>
  <si>
    <t>EOG Resources</t>
  </si>
  <si>
    <t>Equity Residential</t>
  </si>
  <si>
    <t>EQT Corporation</t>
  </si>
  <si>
    <t>Electronic Arts</t>
  </si>
  <si>
    <t>E*TRADE Financial Corp</t>
  </si>
  <si>
    <t>Expeditors Intl of WA Inc</t>
  </si>
  <si>
    <t>Expedia</t>
  </si>
  <si>
    <t>Fastenal Co</t>
  </si>
  <si>
    <t>Family Dollar Stores Inc</t>
  </si>
  <si>
    <t>FirstEnergy Corp</t>
  </si>
  <si>
    <t>First Horizon National Corp</t>
  </si>
  <si>
    <t>Federated Investors Inc B</t>
  </si>
  <si>
    <t>Fidelity National Information</t>
  </si>
  <si>
    <t>Fiserv Inc</t>
  </si>
  <si>
    <t>Fifth Third Bancorp (OH)</t>
  </si>
  <si>
    <t>FLIR Systems Inc</t>
  </si>
  <si>
    <t>Fluor Corp</t>
  </si>
  <si>
    <t>Flowserve Corp</t>
  </si>
  <si>
    <t>FMC Corp</t>
  </si>
  <si>
    <t>FMC Technologies Inc</t>
  </si>
  <si>
    <t>038222105</t>
  </si>
  <si>
    <t>007903107</t>
  </si>
  <si>
    <t>002896207</t>
  </si>
  <si>
    <t>037411105</t>
  </si>
  <si>
    <t>032511107</t>
  </si>
  <si>
    <t>009158106</t>
  </si>
  <si>
    <t>032095101</t>
  </si>
  <si>
    <t>037604105</t>
  </si>
  <si>
    <t>053484101</t>
  </si>
  <si>
    <t>053611109</t>
  </si>
  <si>
    <t>053332102</t>
  </si>
  <si>
    <t>075896100</t>
  </si>
  <si>
    <t>054937107</t>
  </si>
  <si>
    <t>086516101</t>
  </si>
  <si>
    <t>067383109</t>
  </si>
  <si>
    <t>075887109</t>
  </si>
  <si>
    <t>354613101</t>
  </si>
  <si>
    <t>115637209</t>
  </si>
  <si>
    <t>089302103</t>
  </si>
  <si>
    <t>058498106</t>
  </si>
  <si>
    <t>081437105</t>
  </si>
  <si>
    <t>111320107</t>
  </si>
  <si>
    <t>101137107</t>
  </si>
  <si>
    <t>704549104</t>
  </si>
  <si>
    <t>101121101</t>
  </si>
  <si>
    <t>205887102</t>
  </si>
  <si>
    <t>171232101</t>
  </si>
  <si>
    <t>124857202</t>
  </si>
  <si>
    <t>143658300</t>
  </si>
  <si>
    <t>151020104</t>
  </si>
  <si>
    <t>125269100</t>
  </si>
  <si>
    <t>165167107</t>
  </si>
  <si>
    <t>125509109</t>
  </si>
  <si>
    <t>171779309</t>
  </si>
  <si>
    <t>172062101</t>
  </si>
  <si>
    <t>189054109</t>
  </si>
  <si>
    <t>200340107</t>
  </si>
  <si>
    <t>231021106</t>
  </si>
  <si>
    <t>125896100</t>
  </si>
  <si>
    <t>127097103</t>
  </si>
  <si>
    <t>189754104</t>
  </si>
  <si>
    <t>774341101</t>
  </si>
  <si>
    <t>205363104</t>
  </si>
  <si>
    <t>126408103</t>
  </si>
  <si>
    <t>172908105</t>
  </si>
  <si>
    <t>156700106</t>
  </si>
  <si>
    <t>192446102</t>
  </si>
  <si>
    <t>177376100</t>
  </si>
  <si>
    <t>212485106</t>
  </si>
  <si>
    <t>244199105</t>
  </si>
  <si>
    <t>254709108</t>
  </si>
  <si>
    <t>235851102</t>
  </si>
  <si>
    <t>247916208</t>
  </si>
  <si>
    <t>260003108</t>
  </si>
  <si>
    <t>237194105</t>
  </si>
  <si>
    <t>233331107</t>
  </si>
  <si>
    <t>251893103</t>
  </si>
  <si>
    <t>278642103</t>
  </si>
  <si>
    <t>278865100</t>
  </si>
  <si>
    <t>209115104</t>
  </si>
  <si>
    <t>294429105</t>
  </si>
  <si>
    <t>281020107</t>
  </si>
  <si>
    <t>518439104</t>
  </si>
  <si>
    <t>277432100</t>
  </si>
  <si>
    <t>291011104</t>
  </si>
  <si>
    <t>285512109</t>
  </si>
  <si>
    <t>302130109</t>
  </si>
  <si>
    <t>311900104</t>
  </si>
  <si>
    <t>307000109</t>
  </si>
  <si>
    <t>337932107</t>
  </si>
  <si>
    <t>320517105</t>
  </si>
  <si>
    <t>314211103</t>
  </si>
  <si>
    <t>337738108</t>
  </si>
  <si>
    <t>316773100</t>
  </si>
  <si>
    <t>302445101</t>
  </si>
  <si>
    <t>343412102</t>
  </si>
  <si>
    <t>302491303</t>
  </si>
  <si>
    <t>364730101</t>
  </si>
  <si>
    <t>370334104</t>
  </si>
  <si>
    <t>219350105</t>
  </si>
  <si>
    <t>372460105</t>
  </si>
  <si>
    <t>364760108</t>
  </si>
  <si>
    <t>382550101</t>
  </si>
  <si>
    <t>384802104</t>
  </si>
  <si>
    <t>413086109</t>
  </si>
  <si>
    <t>418056107</t>
  </si>
  <si>
    <t>446150104</t>
  </si>
  <si>
    <t>443683107</t>
  </si>
  <si>
    <t>416515104</t>
  </si>
  <si>
    <t>412822108</t>
  </si>
  <si>
    <t>093671105</t>
  </si>
  <si>
    <t>440452100</t>
  </si>
  <si>
    <t>413875105</t>
  </si>
  <si>
    <t>441060100</t>
  </si>
  <si>
    <t>427866108</t>
  </si>
  <si>
    <t>444859102</t>
  </si>
  <si>
    <t>459506101</t>
  </si>
  <si>
    <t>459902102</t>
  </si>
  <si>
    <t>461202103</t>
  </si>
  <si>
    <t>460146103</t>
  </si>
  <si>
    <t>460690100</t>
  </si>
  <si>
    <t>452308109</t>
  </si>
  <si>
    <t>466313103</t>
  </si>
  <si>
    <t>478366107</t>
  </si>
  <si>
    <t>708160106</t>
  </si>
  <si>
    <t>469814107</t>
  </si>
  <si>
    <t>655664100</t>
  </si>
  <si>
    <t>487836108</t>
  </si>
  <si>
    <t>493267108</t>
  </si>
  <si>
    <t>482480100</t>
  </si>
  <si>
    <t>494368103</t>
  </si>
  <si>
    <t>501044101</t>
  </si>
  <si>
    <t>500255104</t>
  </si>
  <si>
    <t>540424108</t>
  </si>
  <si>
    <t>524660107</t>
  </si>
  <si>
    <t>526057104</t>
  </si>
  <si>
    <t>502424104</t>
  </si>
  <si>
    <t>535678106</t>
  </si>
  <si>
    <t>532457108</t>
  </si>
  <si>
    <t>524901105</t>
  </si>
  <si>
    <t>534187109</t>
  </si>
  <si>
    <t>544147101</t>
  </si>
  <si>
    <t>527288104</t>
  </si>
  <si>
    <t>844741108</t>
  </si>
  <si>
    <t>529771107</t>
  </si>
  <si>
    <t>571903202</t>
  </si>
  <si>
    <t>574599106</t>
  </si>
  <si>
    <t>577081102</t>
  </si>
  <si>
    <t>595017104</t>
  </si>
  <si>
    <t>615369105</t>
  </si>
  <si>
    <t>589433101</t>
  </si>
  <si>
    <t>580645109</t>
  </si>
  <si>
    <t>579780206</t>
  </si>
  <si>
    <t>571748102</t>
  </si>
  <si>
    <t>565849106</t>
  </si>
  <si>
    <t>595112103</t>
  </si>
  <si>
    <t>626717102</t>
  </si>
  <si>
    <t>583334107</t>
  </si>
  <si>
    <t>611742107</t>
  </si>
  <si>
    <t>655044105</t>
  </si>
  <si>
    <t>631103108</t>
  </si>
  <si>
    <t>651639106</t>
  </si>
  <si>
    <t>666807102</t>
  </si>
  <si>
    <t>665859104</t>
  </si>
  <si>
    <t>670346105</t>
  </si>
  <si>
    <t>651229106</t>
  </si>
  <si>
    <t>650111107</t>
  </si>
  <si>
    <t>676220106</t>
  </si>
  <si>
    <t>690768403</t>
  </si>
  <si>
    <t>681919106</t>
  </si>
  <si>
    <t>704326107</t>
  </si>
  <si>
    <t>712704105</t>
  </si>
  <si>
    <t>724479100</t>
  </si>
  <si>
    <t>693718108</t>
  </si>
  <si>
    <t>729251108</t>
  </si>
  <si>
    <t>740189105</t>
  </si>
  <si>
    <t>703395103</t>
  </si>
  <si>
    <t>744573106</t>
  </si>
  <si>
    <t>743315103</t>
  </si>
  <si>
    <t>701094104</t>
  </si>
  <si>
    <t>745867101</t>
  </si>
  <si>
    <t>714046109</t>
  </si>
  <si>
    <t>696429307</t>
  </si>
  <si>
    <t>693475105</t>
  </si>
  <si>
    <t>723484101</t>
  </si>
  <si>
    <t>713291102</t>
  </si>
  <si>
    <t>693506107</t>
  </si>
  <si>
    <t>744320102</t>
  </si>
  <si>
    <t>723787107</t>
  </si>
  <si>
    <t>747277101</t>
  </si>
  <si>
    <t>783549108</t>
  </si>
  <si>
    <t>761713106</t>
  </si>
  <si>
    <t>770323103</t>
  </si>
  <si>
    <t>756577102</t>
  </si>
  <si>
    <t>773903109</t>
  </si>
  <si>
    <t>257867101</t>
  </si>
  <si>
    <t>760759100</t>
  </si>
  <si>
    <t>855244109</t>
  </si>
  <si>
    <t>808513105</t>
  </si>
  <si>
    <t>847560109</t>
  </si>
  <si>
    <t>824348106</t>
  </si>
  <si>
    <t>826552101</t>
  </si>
  <si>
    <t>832696405</t>
  </si>
  <si>
    <t>833034101</t>
  </si>
  <si>
    <t>811065101</t>
  </si>
  <si>
    <t>828806109</t>
  </si>
  <si>
    <t>855030102</t>
  </si>
  <si>
    <t>858912108</t>
  </si>
  <si>
    <t>816851109</t>
  </si>
  <si>
    <t>867914103</t>
  </si>
  <si>
    <t>790849103</t>
  </si>
  <si>
    <t>748356102</t>
  </si>
  <si>
    <t>857477103</t>
  </si>
  <si>
    <t>868536103</t>
  </si>
  <si>
    <t>845467109</t>
  </si>
  <si>
    <t>863667101</t>
  </si>
  <si>
    <t>871503108</t>
  </si>
  <si>
    <t>871829107</t>
  </si>
  <si>
    <t>872375100</t>
  </si>
  <si>
    <t>880770102</t>
  </si>
  <si>
    <t>886547108</t>
  </si>
  <si>
    <t>872540109</t>
  </si>
  <si>
    <t>891027104</t>
  </si>
  <si>
    <t>883556102</t>
  </si>
  <si>
    <t>902494103</t>
  </si>
  <si>
    <t>881609101</t>
  </si>
  <si>
    <t>891906109</t>
  </si>
  <si>
    <t>883203101</t>
  </si>
  <si>
    <t>907818108</t>
  </si>
  <si>
    <t>918204108</t>
  </si>
  <si>
    <t>929160109</t>
  </si>
  <si>
    <t>929042109</t>
  </si>
  <si>
    <t>941848103</t>
  </si>
  <si>
    <t>958102105</t>
  </si>
  <si>
    <t>976657106</t>
  </si>
  <si>
    <t>966837106</t>
  </si>
  <si>
    <t>963320106</t>
  </si>
  <si>
    <t>959802109</t>
  </si>
  <si>
    <t>983134107</t>
  </si>
  <si>
    <t>912909108</t>
  </si>
  <si>
    <t>983919101</t>
  </si>
  <si>
    <t>249030107</t>
  </si>
  <si>
    <t>984332106</t>
  </si>
  <si>
    <t>988498101</t>
  </si>
  <si>
    <t>989701107</t>
  </si>
  <si>
    <t>AAN</t>
  </si>
  <si>
    <t>AAP</t>
  </si>
  <si>
    <t>ACI</t>
  </si>
  <si>
    <t>ACIW</t>
  </si>
  <si>
    <t>ACM</t>
  </si>
  <si>
    <t>ACXM</t>
  </si>
  <si>
    <t>ADS</t>
  </si>
  <si>
    <t>ADTN</t>
  </si>
  <si>
    <t>ADVS</t>
  </si>
  <si>
    <t>AEO</t>
  </si>
  <si>
    <t>AF</t>
  </si>
  <si>
    <t>AFFX</t>
  </si>
  <si>
    <t>AFG</t>
  </si>
  <si>
    <t>AGCO</t>
  </si>
  <si>
    <t>AJG</t>
  </si>
  <si>
    <t>ALB</t>
  </si>
  <si>
    <t>ALEX</t>
  </si>
  <si>
    <t>ALK</t>
  </si>
  <si>
    <t>AME</t>
  </si>
  <si>
    <t>AMG</t>
  </si>
  <si>
    <t>ANN</t>
  </si>
  <si>
    <t>ANSS</t>
  </si>
  <si>
    <t>ARE</t>
  </si>
  <si>
    <t>ARG</t>
  </si>
  <si>
    <t>ARO</t>
  </si>
  <si>
    <t>ARW</t>
  </si>
  <si>
    <t>ASH</t>
  </si>
  <si>
    <t>ATML</t>
  </si>
  <si>
    <t>ATR</t>
  </si>
  <si>
    <t>AVT</t>
  </si>
  <si>
    <t>BBG</t>
  </si>
  <si>
    <t>BCO</t>
  </si>
  <si>
    <t>BEAV</t>
  </si>
  <si>
    <t>BID</t>
  </si>
  <si>
    <t>BIO</t>
  </si>
  <si>
    <t>BKH</t>
  </si>
  <si>
    <t>BKS</t>
  </si>
  <si>
    <t>BOBE</t>
  </si>
  <si>
    <t>BOH</t>
  </si>
  <si>
    <t>BR</t>
  </si>
  <si>
    <t>BRO</t>
  </si>
  <si>
    <t>BWA</t>
  </si>
  <si>
    <t>BXS</t>
  </si>
  <si>
    <t>BYD</t>
  </si>
  <si>
    <t>CAKE</t>
  </si>
  <si>
    <t>CATY</t>
  </si>
  <si>
    <t>CBB</t>
  </si>
  <si>
    <t>CBSH</t>
  </si>
  <si>
    <t>CBT</t>
  </si>
  <si>
    <t>CDNS</t>
  </si>
  <si>
    <t>CECO</t>
  </si>
  <si>
    <t>CERN</t>
  </si>
  <si>
    <t>CFR</t>
  </si>
  <si>
    <t>CHD</t>
  </si>
  <si>
    <t>CHS</t>
  </si>
  <si>
    <t>CLH</t>
  </si>
  <si>
    <t>CLI</t>
  </si>
  <si>
    <t>CMC</t>
  </si>
  <si>
    <t>CMG</t>
  </si>
  <si>
    <t>CNL</t>
  </si>
  <si>
    <t>CNW</t>
  </si>
  <si>
    <t>CPRT</t>
  </si>
  <si>
    <t>CPT</t>
  </si>
  <si>
    <t>CR</t>
  </si>
  <si>
    <t>CREE</t>
  </si>
  <si>
    <t>CRK</t>
  </si>
  <si>
    <t>CRL</t>
  </si>
  <si>
    <t>CRS</t>
  </si>
  <si>
    <t>CSL</t>
  </si>
  <si>
    <t>CUZ</t>
  </si>
  <si>
    <t>CXW</t>
  </si>
  <si>
    <t>CYH</t>
  </si>
  <si>
    <t>CYN</t>
  </si>
  <si>
    <t>CYT</t>
  </si>
  <si>
    <t>DBD</t>
  </si>
  <si>
    <t>DCI</t>
  </si>
  <si>
    <t>DKS</t>
  </si>
  <si>
    <t>DLTR</t>
  </si>
  <si>
    <t>DLX</t>
  </si>
  <si>
    <t>DRE</t>
  </si>
  <si>
    <t>DST</t>
  </si>
  <si>
    <t>DWA</t>
  </si>
  <si>
    <t>EAT</t>
  </si>
  <si>
    <t>EGN</t>
  </si>
  <si>
    <t>ENDP</t>
  </si>
  <si>
    <t>ENR</t>
  </si>
  <si>
    <t>EQIX</t>
  </si>
  <si>
    <t>EQY</t>
  </si>
  <si>
    <t>ESS</t>
  </si>
  <si>
    <t>EV</t>
  </si>
  <si>
    <t>EW</t>
  </si>
  <si>
    <t>EXH</t>
  </si>
  <si>
    <t>FAF</t>
  </si>
  <si>
    <t>FCN</t>
  </si>
  <si>
    <t>FCS</t>
  </si>
  <si>
    <t>FDS</t>
  </si>
  <si>
    <t>FFIV</t>
  </si>
  <si>
    <t>FICO</t>
  </si>
  <si>
    <t>FL</t>
  </si>
  <si>
    <t>FLO</t>
  </si>
  <si>
    <t>FMER</t>
  </si>
  <si>
    <t>FNFG</t>
  </si>
  <si>
    <t>FOSL</t>
  </si>
  <si>
    <t>FRT</t>
  </si>
  <si>
    <t>FSS</t>
  </si>
  <si>
    <t>FULT</t>
  </si>
  <si>
    <t>GEF</t>
  </si>
  <si>
    <t>GES</t>
  </si>
  <si>
    <t>GGG</t>
  </si>
  <si>
    <t>GMT</t>
  </si>
  <si>
    <t>GNTX</t>
  </si>
  <si>
    <t>GPN</t>
  </si>
  <si>
    <t>GVA</t>
  </si>
  <si>
    <t>GXP</t>
  </si>
  <si>
    <t>HBI</t>
  </si>
  <si>
    <t>HCC</t>
  </si>
  <si>
    <t>HE</t>
  </si>
  <si>
    <t>HHS</t>
  </si>
  <si>
    <t>HIW</t>
  </si>
  <si>
    <t>HLX</t>
  </si>
  <si>
    <t>HMN</t>
  </si>
  <si>
    <t>HNI</t>
  </si>
  <si>
    <t>HNT</t>
  </si>
  <si>
    <t>HOLX</t>
  </si>
  <si>
    <t>HP</t>
  </si>
  <si>
    <t>HPT</t>
  </si>
  <si>
    <t>HRC</t>
  </si>
  <si>
    <t>HSC</t>
  </si>
  <si>
    <t>HSIC</t>
  </si>
  <si>
    <t>HUB/B</t>
  </si>
  <si>
    <t>IBOC</t>
  </si>
  <si>
    <t>IDA</t>
  </si>
  <si>
    <t>IDTI</t>
  </si>
  <si>
    <t>IDXX</t>
  </si>
  <si>
    <t>IEX</t>
  </si>
  <si>
    <t>IM</t>
  </si>
  <si>
    <t>INFA</t>
  </si>
  <si>
    <t>ISCA</t>
  </si>
  <si>
    <t>ISIL</t>
  </si>
  <si>
    <t>ITRI</t>
  </si>
  <si>
    <t>JBHT</t>
  </si>
  <si>
    <t>JBLU</t>
  </si>
  <si>
    <t>JKHY</t>
  </si>
  <si>
    <t>JLL</t>
  </si>
  <si>
    <t>JW/A</t>
  </si>
  <si>
    <t>KBR</t>
  </si>
  <si>
    <t>KFY</t>
  </si>
  <si>
    <t>KMT</t>
  </si>
  <si>
    <t>KMX</t>
  </si>
  <si>
    <t>KND</t>
  </si>
  <si>
    <t>KSU</t>
  </si>
  <si>
    <t>LAMR</t>
  </si>
  <si>
    <t>LANC</t>
  </si>
  <si>
    <t>LECO</t>
  </si>
  <si>
    <t>LII</t>
  </si>
  <si>
    <t>LNT</t>
  </si>
  <si>
    <t>LPNT</t>
  </si>
  <si>
    <t>LPX</t>
  </si>
  <si>
    <t>LRCX</t>
  </si>
  <si>
    <t>LSTR</t>
  </si>
  <si>
    <t>LTM</t>
  </si>
  <si>
    <t>MAC</t>
  </si>
  <si>
    <t>MAN</t>
  </si>
  <si>
    <t>MANT</t>
  </si>
  <si>
    <t>MASI</t>
  </si>
  <si>
    <t>MATW</t>
  </si>
  <si>
    <t>MCY</t>
  </si>
  <si>
    <t>MDC</t>
  </si>
  <si>
    <t>MDU</t>
  </si>
  <si>
    <t>MENT</t>
  </si>
  <si>
    <t>MHK</t>
  </si>
  <si>
    <t>MLHR</t>
  </si>
  <si>
    <t>MLM</t>
  </si>
  <si>
    <t>MSA</t>
  </si>
  <si>
    <t>MSM</t>
  </si>
  <si>
    <t>MTD</t>
  </si>
  <si>
    <t>MTX</t>
  </si>
  <si>
    <t>NATI</t>
  </si>
  <si>
    <t>NCI</t>
  </si>
  <si>
    <t>NCR</t>
  </si>
  <si>
    <t>NDSN</t>
  </si>
  <si>
    <t>NFG</t>
  </si>
  <si>
    <t>NFLX</t>
  </si>
  <si>
    <t>NFX</t>
  </si>
  <si>
    <t>NSR</t>
  </si>
  <si>
    <t>NVR</t>
  </si>
  <si>
    <t>O</t>
  </si>
  <si>
    <t>OCR</t>
  </si>
  <si>
    <t>OFC</t>
  </si>
  <si>
    <t>OGE</t>
  </si>
  <si>
    <t>OHI</t>
  </si>
  <si>
    <t>OII</t>
  </si>
  <si>
    <t>OKE</t>
  </si>
  <si>
    <t>OLN</t>
  </si>
  <si>
    <t>OMI</t>
  </si>
  <si>
    <t>ORI</t>
  </si>
  <si>
    <t>OSK</t>
  </si>
  <si>
    <t>PACW</t>
  </si>
  <si>
    <t>PCH</t>
  </si>
  <si>
    <t>PCLN</t>
  </si>
  <si>
    <t>PKG</t>
  </si>
  <si>
    <t>PLCM</t>
  </si>
  <si>
    <t>PLT</t>
  </si>
  <si>
    <t>PNM</t>
  </si>
  <si>
    <t>PNR</t>
  </si>
  <si>
    <t>PNRA</t>
  </si>
  <si>
    <t>PRGO</t>
  </si>
  <si>
    <t>PTEN</t>
  </si>
  <si>
    <t>PVH</t>
  </si>
  <si>
    <t>RCII</t>
  </si>
  <si>
    <t>RE</t>
  </si>
  <si>
    <t>REG</t>
  </si>
  <si>
    <t>RGA</t>
  </si>
  <si>
    <t>RGS</t>
  </si>
  <si>
    <t>RJF</t>
  </si>
  <si>
    <t>RMD</t>
  </si>
  <si>
    <t>ROL</t>
  </si>
  <si>
    <t>ROP</t>
  </si>
  <si>
    <t>ROVI</t>
  </si>
  <si>
    <t>RPM</t>
  </si>
  <si>
    <t>RS</t>
  </si>
  <si>
    <t>RYL</t>
  </si>
  <si>
    <t>RYN</t>
  </si>
  <si>
    <t>SCHL</t>
  </si>
  <si>
    <t>SCI</t>
  </si>
  <si>
    <t>SEIC</t>
  </si>
  <si>
    <t>SFG</t>
  </si>
  <si>
    <t>SGMS</t>
  </si>
  <si>
    <t>SIVB</t>
  </si>
  <si>
    <t>SLAB</t>
  </si>
  <si>
    <t>SLG</t>
  </si>
  <si>
    <t>SMG</t>
  </si>
  <si>
    <t>SMTC</t>
  </si>
  <si>
    <t>SNPS</t>
  </si>
  <si>
    <t>SNV</t>
  </si>
  <si>
    <t>SON</t>
  </si>
  <si>
    <t>SPN</t>
  </si>
  <si>
    <t>SPW</t>
  </si>
  <si>
    <t>STE</t>
  </si>
  <si>
    <t>STLD</t>
  </si>
  <si>
    <t>STRA</t>
  </si>
  <si>
    <t>SXT</t>
  </si>
  <si>
    <t>TCB</t>
  </si>
  <si>
    <t>TDS</t>
  </si>
  <si>
    <t>TDW</t>
  </si>
  <si>
    <t>TECD</t>
  </si>
  <si>
    <t>TECH</t>
  </si>
  <si>
    <t>TEX</t>
  </si>
  <si>
    <t>TFX</t>
  </si>
  <si>
    <t>THG</t>
  </si>
  <si>
    <t>THO</t>
  </si>
  <si>
    <t>THOR</t>
  </si>
  <si>
    <t>TKR</t>
  </si>
  <si>
    <t>TOL</t>
  </si>
  <si>
    <t>TR</t>
  </si>
  <si>
    <t>TRMB</t>
  </si>
  <si>
    <t>TRMK</t>
  </si>
  <si>
    <t>TRN</t>
  </si>
  <si>
    <t>TUP</t>
  </si>
  <si>
    <t>UA</t>
  </si>
  <si>
    <t>UDR</t>
  </si>
  <si>
    <t>UGI</t>
  </si>
  <si>
    <t>UHS</t>
  </si>
  <si>
    <t>UNT</t>
  </si>
  <si>
    <t>URBN</t>
  </si>
  <si>
    <t>URI</t>
  </si>
  <si>
    <t>UTHR</t>
  </si>
  <si>
    <t>UVV</t>
  </si>
  <si>
    <t>VAL</t>
  </si>
  <si>
    <t>VLY</t>
  </si>
  <si>
    <t>VMI</t>
  </si>
  <si>
    <t>VRTX</t>
  </si>
  <si>
    <t>VSH</t>
  </si>
  <si>
    <t>VVC</t>
  </si>
  <si>
    <t>WAB</t>
  </si>
  <si>
    <t>WABC</t>
  </si>
  <si>
    <t>WBS</t>
  </si>
  <si>
    <t>WCG</t>
  </si>
  <si>
    <t>WCN</t>
  </si>
  <si>
    <t>WDR</t>
  </si>
  <si>
    <t>WEN</t>
  </si>
  <si>
    <t>WERN</t>
  </si>
  <si>
    <t>WGL</t>
  </si>
  <si>
    <t>WOOF</t>
  </si>
  <si>
    <t>WOR</t>
  </si>
  <si>
    <t>WR</t>
  </si>
  <si>
    <t>WRB</t>
  </si>
  <si>
    <t>459044103</t>
  </si>
  <si>
    <t>451107106</t>
  </si>
  <si>
    <t>458118106</t>
  </si>
  <si>
    <t>45168D104</t>
  </si>
  <si>
    <t>45167R104</t>
  </si>
  <si>
    <t>457153104</t>
  </si>
  <si>
    <t>45666Q102</t>
  </si>
  <si>
    <t>460335201</t>
  </si>
  <si>
    <t>46069S109</t>
  </si>
  <si>
    <t>366651107</t>
  </si>
  <si>
    <t>465741106</t>
  </si>
  <si>
    <t>445658107</t>
  </si>
  <si>
    <t>477143101</t>
  </si>
  <si>
    <t>426281101</t>
  </si>
  <si>
    <t>48020Q107</t>
  </si>
  <si>
    <t>481165108</t>
  </si>
  <si>
    <t>968223206</t>
  </si>
  <si>
    <t>48242W106</t>
  </si>
  <si>
    <t>488152208</t>
  </si>
  <si>
    <t>500643200</t>
  </si>
  <si>
    <t>489170100</t>
  </si>
  <si>
    <t>143130102</t>
  </si>
  <si>
    <t>494580103</t>
  </si>
  <si>
    <t>485170302</t>
  </si>
  <si>
    <t>513847103</t>
  </si>
  <si>
    <t>533900106</t>
  </si>
  <si>
    <t>526107107</t>
  </si>
  <si>
    <t>501889208</t>
  </si>
  <si>
    <t>018802108</t>
  </si>
  <si>
    <t>53219L109</t>
  </si>
  <si>
    <t>546347105</t>
  </si>
  <si>
    <t>512807108</t>
  </si>
  <si>
    <t>531172104</t>
  </si>
  <si>
    <t>515098101</t>
  </si>
  <si>
    <t>53217R207</t>
  </si>
  <si>
    <t>554382101</t>
  </si>
  <si>
    <t>56418H100</t>
  </si>
  <si>
    <t>564563104</t>
  </si>
  <si>
    <t>574795100</t>
  </si>
  <si>
    <t>577128101</t>
  </si>
  <si>
    <t>589400100</t>
  </si>
  <si>
    <t>552676108</t>
  </si>
  <si>
    <t>552690109</t>
  </si>
  <si>
    <t>587200106</t>
  </si>
  <si>
    <t>608190104</t>
  </si>
  <si>
    <t>600544100</t>
  </si>
  <si>
    <t>573284106</t>
  </si>
  <si>
    <t>553530106</t>
  </si>
  <si>
    <t>592688105</t>
  </si>
  <si>
    <t>603158106</t>
  </si>
  <si>
    <t>636518102</t>
  </si>
  <si>
    <t>63935N107</t>
  </si>
  <si>
    <t>655663102</t>
  </si>
  <si>
    <t>636180101</t>
  </si>
  <si>
    <t>64110L106</t>
  </si>
  <si>
    <t>651290108</t>
  </si>
  <si>
    <t>64126X201</t>
  </si>
  <si>
    <t>62944T105</t>
  </si>
  <si>
    <t>649445103</t>
  </si>
  <si>
    <t>756109104</t>
  </si>
  <si>
    <t>681904108</t>
  </si>
  <si>
    <t>22002T108</t>
  </si>
  <si>
    <t>670837103</t>
  </si>
  <si>
    <t>681936100</t>
  </si>
  <si>
    <t>675232102</t>
  </si>
  <si>
    <t>682680103</t>
  </si>
  <si>
    <t>680665205</t>
  </si>
  <si>
    <t>690732102</t>
  </si>
  <si>
    <t>680223104</t>
  </si>
  <si>
    <t>688239201</t>
  </si>
  <si>
    <t>695263103</t>
  </si>
  <si>
    <t>737630103</t>
  </si>
  <si>
    <t>741503403</t>
  </si>
  <si>
    <t>695156109</t>
  </si>
  <si>
    <t>73172K104</t>
  </si>
  <si>
    <t>727493108</t>
  </si>
  <si>
    <t>69349H107</t>
  </si>
  <si>
    <t>69840W108</t>
  </si>
  <si>
    <t>703481101</t>
  </si>
  <si>
    <t>76009N100</t>
  </si>
  <si>
    <t>758849103</t>
  </si>
  <si>
    <t>759351604</t>
  </si>
  <si>
    <t>758932107</t>
  </si>
  <si>
    <t>754730109</t>
  </si>
  <si>
    <t>761152107</t>
  </si>
  <si>
    <t>775711104</t>
  </si>
  <si>
    <t>776696106</t>
  </si>
  <si>
    <t>778296103</t>
  </si>
  <si>
    <t>779376102</t>
  </si>
  <si>
    <t>749685103</t>
  </si>
  <si>
    <t>759509102</t>
  </si>
  <si>
    <t>783764103</t>
  </si>
  <si>
    <t>754907103</t>
  </si>
  <si>
    <t>807066105</t>
  </si>
  <si>
    <t>817565104</t>
  </si>
  <si>
    <t>784117103</t>
  </si>
  <si>
    <t>852891100</t>
  </si>
  <si>
    <t>80874P109</t>
  </si>
  <si>
    <t>78486Q101</t>
  </si>
  <si>
    <t>826919102</t>
  </si>
  <si>
    <t>78440X101</t>
  </si>
  <si>
    <t>810186106</t>
  </si>
  <si>
    <t>816850101</t>
  </si>
  <si>
    <t>871607107</t>
  </si>
  <si>
    <t>835495102</t>
  </si>
  <si>
    <t>868157108</t>
  </si>
  <si>
    <t>784635104</t>
  </si>
  <si>
    <t>859152100</t>
  </si>
  <si>
    <t>858119100</t>
  </si>
  <si>
    <t>863236105</t>
  </si>
  <si>
    <t>81725T100</t>
  </si>
  <si>
    <t>872275102</t>
  </si>
  <si>
    <t>886423102</t>
  </si>
  <si>
    <t>878237106</t>
  </si>
  <si>
    <t>880779103</t>
  </si>
  <si>
    <t>879369106</t>
  </si>
  <si>
    <t>410867105</t>
  </si>
  <si>
    <t>885160101</t>
  </si>
  <si>
    <t>885175307</t>
  </si>
  <si>
    <t>887389104</t>
  </si>
  <si>
    <t>889478103</t>
  </si>
  <si>
    <t>890516107</t>
  </si>
  <si>
    <t>896239100</t>
  </si>
  <si>
    <t>898402102</t>
  </si>
  <si>
    <t>896522109</t>
  </si>
  <si>
    <t>899896104</t>
  </si>
  <si>
    <t>904311107</t>
  </si>
  <si>
    <t>902653104</t>
  </si>
  <si>
    <t>902681105</t>
  </si>
  <si>
    <t>913903100</t>
  </si>
  <si>
    <t>909218109</t>
  </si>
  <si>
    <t>917047102</t>
  </si>
  <si>
    <t>911363109</t>
  </si>
  <si>
    <t>91307C102</t>
  </si>
  <si>
    <t>913456109</t>
  </si>
  <si>
    <t>920355104</t>
  </si>
  <si>
    <t>919794107</t>
  </si>
  <si>
    <t>920253101</t>
  </si>
  <si>
    <t>92532F100</t>
  </si>
  <si>
    <t>928298108</t>
  </si>
  <si>
    <t>92240G101</t>
  </si>
  <si>
    <t>929740108</t>
  </si>
  <si>
    <t>957090103</t>
  </si>
  <si>
    <t>947890109</t>
  </si>
  <si>
    <t>94946T106</t>
  </si>
  <si>
    <t>941053100</t>
  </si>
  <si>
    <t>930059100</t>
  </si>
  <si>
    <t>950755108</t>
  </si>
  <si>
    <t>938824109</t>
  </si>
  <si>
    <t>92924F106</t>
  </si>
  <si>
    <t>980745103</t>
  </si>
  <si>
    <t>918194101</t>
  </si>
  <si>
    <t>981811102</t>
  </si>
  <si>
    <t>95709T100</t>
  </si>
  <si>
    <t>084423102</t>
  </si>
  <si>
    <t>948741103</t>
  </si>
  <si>
    <t>969904101</t>
  </si>
  <si>
    <t>03836W103</t>
  </si>
  <si>
    <t>171798101</t>
  </si>
  <si>
    <t>989207105</t>
  </si>
  <si>
    <t>Aaon Inc</t>
  </si>
  <si>
    <t>Abaxis Inc</t>
  </si>
  <si>
    <t>ABM Industries Inc</t>
  </si>
  <si>
    <t>Arctic Cat Inc</t>
  </si>
  <si>
    <t>Advanced Energy Industries</t>
  </si>
  <si>
    <t>Almost Family Inc</t>
  </si>
  <si>
    <t>Agilysys Inc</t>
  </si>
  <si>
    <t>AMN Healthcare Services Inc</t>
  </si>
  <si>
    <t>Albany Intl Corp A</t>
  </si>
  <si>
    <t>AAR Corp</t>
  </si>
  <si>
    <t>Air Methods Corp</t>
  </si>
  <si>
    <t>Applied Industrial Technologies</t>
  </si>
  <si>
    <t>Acadia Realty Trust</t>
  </si>
  <si>
    <t>Allete Inc</t>
  </si>
  <si>
    <t>Align Technology Inc</t>
  </si>
  <si>
    <t>Analogic Corp</t>
  </si>
  <si>
    <t>Amedisys Inc</t>
  </si>
  <si>
    <t>Amerisafe</t>
  </si>
  <si>
    <t>Amsurg Corp</t>
  </si>
  <si>
    <t>Andersons Inc</t>
  </si>
  <si>
    <t>American Public Education Inc</t>
  </si>
  <si>
    <t>Apogee Enterprises Inc</t>
  </si>
  <si>
    <t>Arris Group Inc</t>
  </si>
  <si>
    <t>American Science &amp; Engineering</t>
  </si>
  <si>
    <t>On Assignment Inc</t>
  </si>
  <si>
    <t>Astec Industries Inc</t>
  </si>
  <si>
    <t>Atmos Energy Corp</t>
  </si>
  <si>
    <t>Actuant Corp</t>
  </si>
  <si>
    <t>Atwood Oceanics Inc</t>
  </si>
  <si>
    <t>Avista Corp</t>
  </si>
  <si>
    <t>Aerovironment Inc</t>
  </si>
  <si>
    <t>American Vanguard Corp</t>
  </si>
  <si>
    <t>American States Water Co</t>
  </si>
  <si>
    <t>Anixter Intl Inc</t>
  </si>
  <si>
    <t>Acuity Brands Inc</t>
  </si>
  <si>
    <t>AZZ Incorporated</t>
  </si>
  <si>
    <t>Barnes Group Inc</t>
  </si>
  <si>
    <t>Natus Medical Inc</t>
  </si>
  <si>
    <t>Basic Energy Services</t>
  </si>
  <si>
    <t>Black Box Corp</t>
  </si>
  <si>
    <t>Brunswick Corp</t>
  </si>
  <si>
    <t>Balchem Corp</t>
  </si>
  <si>
    <t>Bel Fuse Inc B</t>
  </si>
  <si>
    <t>Big 5 Sporting Goods Corp</t>
  </si>
  <si>
    <t>Briggs &amp; Stratton Corp</t>
  </si>
  <si>
    <t>Benchmark Electronics Inc</t>
  </si>
  <si>
    <t>Buckle Inc</t>
  </si>
  <si>
    <t>Bank Mutual Corp</t>
  </si>
  <si>
    <t>Blackbaud Inc</t>
  </si>
  <si>
    <t>Badger Meter Inc</t>
  </si>
  <si>
    <t>BioMed Realty Trust Inc</t>
  </si>
  <si>
    <t>Boston Private Finl Hldgs Inc</t>
  </si>
  <si>
    <t>Brady Corporation</t>
  </si>
  <si>
    <t>Brookline Bancorp Inc</t>
  </si>
  <si>
    <t>Brooks Automation Inc</t>
  </si>
  <si>
    <t>Bio Reference Laboratories Inc</t>
  </si>
  <si>
    <t>Bristow Group Inc</t>
  </si>
  <si>
    <t>Buffalo Wild Wings</t>
  </si>
  <si>
    <t>Brown Shoe Co Inc</t>
  </si>
  <si>
    <t>Cabela's Inc Class A</t>
  </si>
  <si>
    <t>CACI Intl Inc A</t>
  </si>
  <si>
    <t>Cal Maine Foods Inc</t>
  </si>
  <si>
    <t>Casey's General Stores Inc</t>
  </si>
  <si>
    <t>Christopher &amp; Banks Corp</t>
  </si>
  <si>
    <t>Cambrex Corp</t>
  </si>
  <si>
    <t>CIBER Inc</t>
  </si>
  <si>
    <t>Cracker Barrel Old Country Store Inc</t>
  </si>
  <si>
    <t>Community Bank System</t>
  </si>
  <si>
    <t>Calgon Carbon Corp</t>
  </si>
  <si>
    <t>Cabot Microelectronics Corp</t>
  </si>
  <si>
    <t>Cross Country Healthcare Inc</t>
  </si>
  <si>
    <t>CDI Corp</t>
  </si>
  <si>
    <t>Central Garden &amp; Pet Co A</t>
  </si>
  <si>
    <t>Century Aluminum Co</t>
  </si>
  <si>
    <t>Cognex Corp</t>
  </si>
  <si>
    <t>Chemed Corp</t>
  </si>
  <si>
    <t>Circor Intl Inc</t>
  </si>
  <si>
    <t>SEACOR Holdings Inc.</t>
  </si>
  <si>
    <t>Checkpoint Systems Inc</t>
  </si>
  <si>
    <t>CLARCOR Inc</t>
  </si>
  <si>
    <t>Clearwater Paper Corp</t>
  </si>
  <si>
    <t>Comtech Telecommunications</t>
  </si>
  <si>
    <t>Centene Corp</t>
  </si>
  <si>
    <t>Conmed Corp</t>
  </si>
  <si>
    <t>Cohu Inc</t>
  </si>
  <si>
    <t>Columbia Banking System Inc</t>
  </si>
  <si>
    <t>Cooper Companies Inc</t>
  </si>
  <si>
    <t>Capella Education Co</t>
  </si>
  <si>
    <t>Computer Programs &amp; Systems Inc</t>
  </si>
  <si>
    <t>Carters Inc</t>
  </si>
  <si>
    <t>CROCS</t>
  </si>
  <si>
    <t>Carbo Ceramics Inc</t>
  </si>
  <si>
    <t>Corvel Corp</t>
  </si>
  <si>
    <t>Cryolife Inc</t>
  </si>
  <si>
    <t>CSG Systems Intl Inc</t>
  </si>
  <si>
    <t>Cash America Intl Inc</t>
  </si>
  <si>
    <t>Cato Corp A</t>
  </si>
  <si>
    <t>CTS Corp</t>
  </si>
  <si>
    <t>Cubic Corp</t>
  </si>
  <si>
    <t>Commvault Systems</t>
  </si>
  <si>
    <t>Curtiss-Wright Corp</t>
  </si>
  <si>
    <t>Cypress Semiconductor Corp</t>
  </si>
  <si>
    <t>Cyberonics Inc</t>
  </si>
  <si>
    <t>Daktronics Inc</t>
  </si>
  <si>
    <t>Dime Community Bancshares Inc</t>
  </si>
  <si>
    <t>Deckers Outdoor</t>
  </si>
  <si>
    <t>Deltic Timber</t>
  </si>
  <si>
    <t>Digi Intl Inc</t>
  </si>
  <si>
    <t>DineEquity Inc</t>
  </si>
  <si>
    <t>Diodes Inc</t>
  </si>
  <si>
    <t>Diamond Foods</t>
  </si>
  <si>
    <t>Diamondrock Hospitality</t>
  </si>
  <si>
    <t>Dril-Quip Inc</t>
  </si>
  <si>
    <t>DSP Group</t>
  </si>
  <si>
    <t>DTS Inc</t>
  </si>
  <si>
    <t>Drew Industries Inc</t>
  </si>
  <si>
    <t>Ebix.Com Inc</t>
  </si>
  <si>
    <t>El Paso Electric Co</t>
  </si>
  <si>
    <t>EastGroup Properties</t>
  </si>
  <si>
    <t>eHealth Inc</t>
  </si>
  <si>
    <t>Employers Holdings Inc</t>
  </si>
  <si>
    <t>Emcor Group Inc</t>
  </si>
  <si>
    <t>--</t>
  </si>
  <si>
    <t>Neenah Paper Inc</t>
  </si>
  <si>
    <t>National Penn Bancshares (PA)</t>
  </si>
  <si>
    <t>National Presto Industries</t>
  </si>
  <si>
    <t>EnPro Industries Inc</t>
  </si>
  <si>
    <t>Insight Enterprises Inc</t>
  </si>
  <si>
    <t>Netgear Inc</t>
  </si>
  <si>
    <t>Northwest Natural Gas Co</t>
  </si>
  <si>
    <t>Quanex Building Products Corporation</t>
  </si>
  <si>
    <t>Old Dominion Freight Line Inc</t>
  </si>
  <si>
    <t>Oil States Intl Inc</t>
  </si>
  <si>
    <t>Omnicell Inc</t>
  </si>
  <si>
    <t>OM Group</t>
  </si>
  <si>
    <t>Old National Bancorp (DE)</t>
  </si>
  <si>
    <t>ORCL</t>
  </si>
  <si>
    <t>OXY</t>
  </si>
  <si>
    <t>PEP</t>
  </si>
  <si>
    <t>PFE</t>
  </si>
  <si>
    <t>PG</t>
  </si>
  <si>
    <t>PM</t>
  </si>
  <si>
    <t>QCOM</t>
  </si>
  <si>
    <t>RF</t>
  </si>
  <si>
    <t>RTN</t>
  </si>
  <si>
    <t>SO</t>
  </si>
  <si>
    <t>T</t>
  </si>
  <si>
    <t>TGT</t>
  </si>
  <si>
    <t>TWX</t>
  </si>
  <si>
    <t>TXN</t>
  </si>
  <si>
    <t>UNH</t>
  </si>
  <si>
    <t>UPS</t>
  </si>
  <si>
    <t>USB</t>
  </si>
  <si>
    <t>UTX</t>
  </si>
  <si>
    <t>VZ</t>
  </si>
  <si>
    <t>WFC</t>
  </si>
  <si>
    <t>WMB</t>
  </si>
  <si>
    <t>WMT</t>
  </si>
  <si>
    <t>WY</t>
  </si>
  <si>
    <t>XOM</t>
  </si>
  <si>
    <t>XRX</t>
  </si>
  <si>
    <t>Alcoa Inc</t>
  </si>
  <si>
    <t>Apple Inc.</t>
  </si>
  <si>
    <t>Abbott Laboratories</t>
  </si>
  <si>
    <t>American Electric Power</t>
  </si>
  <si>
    <t>Allstate Corp</t>
  </si>
  <si>
    <t>Amgen Inc</t>
  </si>
  <si>
    <t>Amazon.com Inc</t>
  </si>
  <si>
    <t>Avon Products</t>
  </si>
  <si>
    <t>American Express Co</t>
  </si>
  <si>
    <t>Boeing Co</t>
  </si>
  <si>
    <t>Bank of America Corp</t>
  </si>
  <si>
    <t>Baxter Intl Inc</t>
  </si>
  <si>
    <t>Baker Hughes Inc</t>
  </si>
  <si>
    <t>The Bank of New York Mellon Corp</t>
  </si>
  <si>
    <t>Bristol-Myers Squibb</t>
  </si>
  <si>
    <t>Citigroup Inc</t>
  </si>
  <si>
    <t>Caterpillar Inc</t>
  </si>
  <si>
    <t>Colgate-Palmolive Co</t>
  </si>
  <si>
    <t>Capital One Financial</t>
  </si>
  <si>
    <t>ConocoPhillips</t>
  </si>
  <si>
    <t>Costco Wholesale Corp</t>
  </si>
  <si>
    <t>Campbell Soup Co</t>
  </si>
  <si>
    <t>Cisco Systems Inc</t>
  </si>
  <si>
    <t>Chevron Corp</t>
  </si>
  <si>
    <t>Walt Disney Co</t>
  </si>
  <si>
    <t>Dow Chemical</t>
  </si>
  <si>
    <t>Devon Energy Corp</t>
  </si>
  <si>
    <t>EMC Corp</t>
  </si>
  <si>
    <t>Entergy Corp</t>
  </si>
  <si>
    <t>Exelon Corp</t>
  </si>
  <si>
    <t>Ford Motor Co</t>
  </si>
  <si>
    <t>FedEx Corp</t>
  </si>
  <si>
    <t>General Dynamics</t>
  </si>
  <si>
    <t>General Electric Co</t>
  </si>
  <si>
    <t>Gilead Sciences Inc</t>
  </si>
  <si>
    <t>Goldman Sachs Group Inc</t>
  </si>
  <si>
    <t>Halliburton Co</t>
  </si>
  <si>
    <t>Home Depot Inc</t>
  </si>
  <si>
    <t>Honeywell Intl Inc</t>
  </si>
  <si>
    <t>Hewlett-Packard Co</t>
  </si>
  <si>
    <t>Intl Business Machines Corp</t>
  </si>
  <si>
    <t>Intel Corp</t>
  </si>
  <si>
    <t>Johnson &amp; Johnson</t>
  </si>
  <si>
    <t>JP Morgan Chase &amp; Co</t>
  </si>
  <si>
    <t>Coca-Cola Co</t>
  </si>
  <si>
    <t>Lockheed Martin</t>
  </si>
  <si>
    <t>Lowe's Cos Inc</t>
  </si>
  <si>
    <t>Mastercard Inc A</t>
  </si>
  <si>
    <t>McDonald's Corp</t>
  </si>
  <si>
    <t>Metlife Inc</t>
  </si>
  <si>
    <t>3M Co</t>
  </si>
  <si>
    <t>Altria Group Inc</t>
  </si>
  <si>
    <t>Monsanto Co.</t>
  </si>
  <si>
    <t>Merck &amp; Co Inc</t>
  </si>
  <si>
    <t>Morgan Stanley</t>
  </si>
  <si>
    <t>Microsoft Corp</t>
  </si>
  <si>
    <t>NIKE Inc B</t>
  </si>
  <si>
    <t>National Oilwell Varco Inc</t>
  </si>
  <si>
    <t>Norfolk Southern Corp</t>
  </si>
  <si>
    <t>Oracle Corp</t>
  </si>
  <si>
    <t>Occidental Petroleum</t>
  </si>
  <si>
    <t>842587107</t>
  </si>
  <si>
    <t>00206R102</t>
  </si>
  <si>
    <t>887317303</t>
  </si>
  <si>
    <t>882508104</t>
  </si>
  <si>
    <t>91324P102</t>
  </si>
  <si>
    <t>911312106</t>
  </si>
  <si>
    <t>902973304</t>
  </si>
  <si>
    <t>913017109</t>
  </si>
  <si>
    <t>92343V104</t>
  </si>
  <si>
    <t>949746101</t>
  </si>
  <si>
    <t>969457100</t>
  </si>
  <si>
    <t>931142103</t>
  </si>
  <si>
    <t>962166104</t>
  </si>
  <si>
    <t>30231G102</t>
  </si>
  <si>
    <t>984121103</t>
  </si>
  <si>
    <t>Abs. Liquidity</t>
  </si>
  <si>
    <t>Wgt. Increase</t>
  </si>
  <si>
    <t>Wgt. Decrease</t>
  </si>
  <si>
    <t># Buys</t>
  </si>
  <si>
    <t># Sells</t>
  </si>
  <si>
    <t>Old S&amp;P 400 CORE Wgt</t>
  </si>
  <si>
    <t>New S&amp;P 400 CORE Wgt</t>
  </si>
  <si>
    <t>S&amp;P 400 CORE Wgt Change</t>
  </si>
  <si>
    <t>S&amp;P 400 CORE Trade Value (MM)</t>
  </si>
  <si>
    <t>S&amp;P 400 CORE Shares to Trade</t>
  </si>
  <si>
    <t>Old S&amp;P 400 GROWTH Wgt</t>
  </si>
  <si>
    <t>New S&amp;P 400 GROWTH Wgt</t>
  </si>
  <si>
    <t>S&amp;P 400 GROWTH Wgt Change</t>
  </si>
  <si>
    <t>S&amp;P 400 GROWTH Trade Value (MM)</t>
  </si>
  <si>
    <t>S&amp;P 400 GROWTH Shares to Trade</t>
  </si>
  <si>
    <t>Old S&amp;P 400 VALUE Wgt</t>
  </si>
  <si>
    <t>New S&amp;P 400 VALUE Wgt</t>
  </si>
  <si>
    <t>S&amp;P 400 VALUE Wgt Change</t>
  </si>
  <si>
    <t>S&amp;P 400 VALUE Trade Value (MM)</t>
  </si>
  <si>
    <t>S&amp;P 400 VALUE Shares to Trade</t>
  </si>
  <si>
    <t>S&amp;P 400</t>
  </si>
  <si>
    <t>S&amp;P 600</t>
  </si>
  <si>
    <t>Old S&amp;P 600 CORE Wgt</t>
  </si>
  <si>
    <t>New S&amp;P 600 CORE Wgt</t>
  </si>
  <si>
    <t>S&amp;P 600 CORE Wgt Change</t>
  </si>
  <si>
    <t>S&amp;P 600 CORE Trade Value (MM)</t>
  </si>
  <si>
    <t>S&amp;P 600 CORE Shares to Trade</t>
  </si>
  <si>
    <t>Old S&amp;P 600 GROWTH Wgt</t>
  </si>
  <si>
    <t>New S&amp;P 600 GROWTH Wgt</t>
  </si>
  <si>
    <t>S&amp;P 600 GROWTH Wgt Change</t>
  </si>
  <si>
    <t>S&amp;P 600 GROWTH Trade Value (MM)</t>
  </si>
  <si>
    <t>S&amp;P 600 GROWTH Shares to Trade</t>
  </si>
  <si>
    <t>Old S&amp;P 600 VALUE Wgt</t>
  </si>
  <si>
    <t>New S&amp;P 600 VALUE Wgt</t>
  </si>
  <si>
    <t>S&amp;P 600 VALUE Wgt Change</t>
  </si>
  <si>
    <t>S&amp;P 600 VALUE Trade Value (MM)</t>
  </si>
  <si>
    <t>S&amp;P 600 VALUE Shares to Trade</t>
  </si>
  <si>
    <t>Ticker</t>
  </si>
  <si>
    <t>Cusip</t>
  </si>
  <si>
    <t>Sedol</t>
  </si>
  <si>
    <t>Name</t>
  </si>
  <si>
    <t>Industry Group</t>
  </si>
  <si>
    <t>New Shares Out</t>
  </si>
  <si>
    <t>Old Shares Out</t>
  </si>
  <si>
    <t>Old Float</t>
  </si>
  <si>
    <t>New Float</t>
  </si>
  <si>
    <t>Old Index Shares</t>
  </si>
  <si>
    <t>New Index Shares</t>
  </si>
  <si>
    <t>Old Mkt Cap (MM USD)</t>
  </si>
  <si>
    <t>New Mkt Cap (MM USD)</t>
  </si>
  <si>
    <t>Marketcap</t>
  </si>
  <si>
    <t>AUM%</t>
  </si>
  <si>
    <t>Assets</t>
  </si>
  <si>
    <t>Old S&amp;P 500 CORE Wgt</t>
  </si>
  <si>
    <t>New S&amp;P 500 CORE Wgt</t>
  </si>
  <si>
    <t>S&amp;P 500 CORE Wgt Change</t>
  </si>
  <si>
    <t>S&amp;P 500 CORE Shares to Trade</t>
  </si>
  <si>
    <t>Old S&amp;P 500 GROWTH Wgt</t>
  </si>
  <si>
    <t>New S&amp;P 500 GROWTH Wgt</t>
  </si>
  <si>
    <t>S&amp;P 500 GROWTH Wgt Change</t>
  </si>
  <si>
    <t>S&amp;P 500 GROWTH Shares to Trade</t>
  </si>
  <si>
    <t>Category</t>
  </si>
  <si>
    <t>Old S&amp;P 500 VALUE Wgt</t>
  </si>
  <si>
    <t>New S&amp;P 500 VALUE Wgt</t>
  </si>
  <si>
    <t>S&amp;P 500 VALUE Wgt Change</t>
  </si>
  <si>
    <t>S&amp;P 500 VALUE Shares to Trade</t>
  </si>
  <si>
    <t>NET TOTAL Shares to Trade</t>
  </si>
  <si>
    <t>20D Avg Volume</t>
  </si>
  <si>
    <t>Liquidity</t>
  </si>
  <si>
    <t>S&amp;P 500 CORE Trade Value (MM)</t>
  </si>
  <si>
    <t>S&amp;P 500 GROWTH Trade Value (MM)</t>
  </si>
  <si>
    <t>S&amp;P 500 VALUE Trade Value (MM)</t>
  </si>
  <si>
    <t>NET TOTAL Trade Value (MM)</t>
  </si>
  <si>
    <t>Index</t>
  </si>
  <si>
    <t>S&amp;P 500</t>
  </si>
  <si>
    <t>Float Increase</t>
  </si>
  <si>
    <t>Float Decrease</t>
  </si>
  <si>
    <t>Share Increase</t>
  </si>
  <si>
    <t>Share Decrease</t>
  </si>
  <si>
    <t>Reinvestment</t>
  </si>
  <si>
    <t>Funding</t>
  </si>
  <si>
    <t>Buys</t>
  </si>
  <si>
    <t>Sells</t>
  </si>
  <si>
    <t>Total Trade</t>
  </si>
  <si>
    <t>Two-way Turnover</t>
  </si>
  <si>
    <t>AA</t>
  </si>
  <si>
    <t>AAPL</t>
  </si>
  <si>
    <t>ABT</t>
  </si>
  <si>
    <t>AEP</t>
  </si>
  <si>
    <t>ALL</t>
  </si>
  <si>
    <t>AMGN</t>
  </si>
  <si>
    <t>AMZN</t>
  </si>
  <si>
    <t>AVP</t>
  </si>
  <si>
    <t>AXP</t>
  </si>
  <si>
    <t>BA</t>
  </si>
  <si>
    <t>BAC</t>
  </si>
  <si>
    <t>BAX</t>
  </si>
  <si>
    <t>BHI</t>
  </si>
  <si>
    <t>BK</t>
  </si>
  <si>
    <t>C</t>
  </si>
  <si>
    <t>CAT</t>
  </si>
  <si>
    <t>CL</t>
  </si>
  <si>
    <t>CMCSA</t>
  </si>
  <si>
    <t>COF</t>
  </si>
  <si>
    <t>COP</t>
  </si>
  <si>
    <t>COST</t>
  </si>
  <si>
    <t>CPB</t>
  </si>
  <si>
    <t>CSCO</t>
  </si>
  <si>
    <t>CVS</t>
  </si>
  <si>
    <t>CVX</t>
  </si>
  <si>
    <t>DD</t>
  </si>
  <si>
    <t>DIS</t>
  </si>
  <si>
    <t>DOW</t>
  </si>
  <si>
    <t>DVN</t>
  </si>
  <si>
    <t>EMC</t>
  </si>
  <si>
    <t>ETR</t>
  </si>
  <si>
    <t>EXC</t>
  </si>
  <si>
    <t>F</t>
  </si>
  <si>
    <t>FDX</t>
  </si>
  <si>
    <t>GD</t>
  </si>
  <si>
    <t>GE</t>
  </si>
  <si>
    <t>GILD</t>
  </si>
  <si>
    <t>GOOG</t>
  </si>
  <si>
    <t>GS</t>
  </si>
  <si>
    <t>HAL</t>
  </si>
  <si>
    <t>HD</t>
  </si>
  <si>
    <t>HON</t>
  </si>
  <si>
    <t>HPQ</t>
  </si>
  <si>
    <t>IBM</t>
  </si>
  <si>
    <t>INTC</t>
  </si>
  <si>
    <t>JNJ</t>
  </si>
  <si>
    <t>JPM</t>
  </si>
  <si>
    <t>KO</t>
  </si>
  <si>
    <t>LMT</t>
  </si>
  <si>
    <t>LOW</t>
  </si>
  <si>
    <t>MA</t>
  </si>
  <si>
    <t>MCD</t>
  </si>
  <si>
    <t>MDT</t>
  </si>
  <si>
    <t>MET</t>
  </si>
  <si>
    <t>MMM</t>
  </si>
  <si>
    <t>MO</t>
  </si>
  <si>
    <t>MON</t>
  </si>
  <si>
    <t>MRK</t>
  </si>
  <si>
    <t>MS</t>
  </si>
  <si>
    <t>MSFT</t>
  </si>
  <si>
    <t>NKE</t>
  </si>
  <si>
    <t>NOV</t>
  </si>
  <si>
    <t>NSC</t>
  </si>
  <si>
    <t>SLB</t>
  </si>
  <si>
    <t>Schlumberger Ltd</t>
  </si>
  <si>
    <t>806857108</t>
  </si>
  <si>
    <t>B1Z77F6</t>
  </si>
  <si>
    <t>B020QX2</t>
  </si>
  <si>
    <t>B121557</t>
  </si>
  <si>
    <t>B2PKRQ3</t>
  </si>
  <si>
    <t>B01R311</t>
  </si>
  <si>
    <t>B63QTN2</t>
  </si>
  <si>
    <t>PepsiCo Inc</t>
  </si>
  <si>
    <t>Pfizer Inc</t>
  </si>
  <si>
    <t>Procter &amp; Gamble</t>
  </si>
  <si>
    <t>Philip Morris International</t>
  </si>
  <si>
    <t>QUALCOMM Inc</t>
  </si>
  <si>
    <t>Regions Financial Corp</t>
  </si>
  <si>
    <t>Raytheon Co</t>
  </si>
  <si>
    <t>Southern Co</t>
  </si>
  <si>
    <t>AT&amp;T Inc</t>
  </si>
  <si>
    <t>Target Corp</t>
  </si>
  <si>
    <t>Time Warner Inc</t>
  </si>
  <si>
    <t>Texas Instruments Inc</t>
  </si>
  <si>
    <t>Unitedhealth Group Inc</t>
  </si>
  <si>
    <t>Oxford Industries Inc</t>
  </si>
  <si>
    <t>Bank of the Ozarks Inc.</t>
  </si>
  <si>
    <t>Pennsylvania Real Estate</t>
  </si>
  <si>
    <t>Perry Ellis Intl Corp</t>
  </si>
  <si>
    <t>PetMed Express.com Inc</t>
  </si>
  <si>
    <t>Polaris Inds Inc</t>
  </si>
  <si>
    <t>Piper Jaffray Cos</t>
  </si>
  <si>
    <t>Park Electrochemical</t>
  </si>
  <si>
    <t>Parkway Properties Inc (MD)</t>
  </si>
  <si>
    <t>Plexus Corp</t>
  </si>
  <si>
    <t>PharMerica Corp</t>
  </si>
  <si>
    <t>Pinnacle Financial</t>
  </si>
  <si>
    <t>Pinnacle Entertainment Inc</t>
  </si>
  <si>
    <t>Piedmont Natural Gas Inc</t>
  </si>
  <si>
    <t>PolyOne Corp</t>
  </si>
  <si>
    <t>DSPG</t>
  </si>
  <si>
    <t>DTSI</t>
  </si>
  <si>
    <t>DW</t>
  </si>
  <si>
    <t>EBIX</t>
  </si>
  <si>
    <t>EE</t>
  </si>
  <si>
    <t>EGP</t>
  </si>
  <si>
    <t>EHTH</t>
  </si>
  <si>
    <t>EIG</t>
  </si>
  <si>
    <t>EME</t>
  </si>
  <si>
    <t>EPIQ</t>
  </si>
  <si>
    <t>EPR</t>
  </si>
  <si>
    <t>ESE</t>
  </si>
  <si>
    <t>ESIO</t>
  </si>
  <si>
    <t>ESL</t>
  </si>
  <si>
    <t>ETH</t>
  </si>
  <si>
    <t>EWBC</t>
  </si>
  <si>
    <t>EXAR</t>
  </si>
  <si>
    <t>EXP</t>
  </si>
  <si>
    <t>EXR</t>
  </si>
  <si>
    <t>FARO</t>
  </si>
  <si>
    <t>FBP</t>
  </si>
  <si>
    <t>FCF</t>
  </si>
  <si>
    <t>FCFS</t>
  </si>
  <si>
    <t>FEIC</t>
  </si>
  <si>
    <t>FFBC</t>
  </si>
  <si>
    <t>FFIN</t>
  </si>
  <si>
    <t>FINL</t>
  </si>
  <si>
    <t>FMBI</t>
  </si>
  <si>
    <t>FOR</t>
  </si>
  <si>
    <t>FORR</t>
  </si>
  <si>
    <t>FRED</t>
  </si>
  <si>
    <t>FSP</t>
  </si>
  <si>
    <t>FUL</t>
  </si>
  <si>
    <t>FWRD</t>
  </si>
  <si>
    <t>GB</t>
  </si>
  <si>
    <t>GBCI</t>
  </si>
  <si>
    <t>GCO</t>
  </si>
  <si>
    <t>GEO</t>
  </si>
  <si>
    <t>GFF</t>
  </si>
  <si>
    <t>GHL</t>
  </si>
  <si>
    <t>GIFI</t>
  </si>
  <si>
    <t>GNCMA</t>
  </si>
  <si>
    <t>GPI</t>
  </si>
  <si>
    <t>GY</t>
  </si>
  <si>
    <t>HAE</t>
  </si>
  <si>
    <t>HAFC</t>
  </si>
  <si>
    <t>HAIN</t>
  </si>
  <si>
    <t>HBHC</t>
  </si>
  <si>
    <t>HCSG</t>
  </si>
  <si>
    <t>HELE</t>
  </si>
  <si>
    <t>HGR</t>
  </si>
  <si>
    <t>HI</t>
  </si>
  <si>
    <t>HIBB</t>
  </si>
  <si>
    <t>HLIT</t>
  </si>
  <si>
    <t>HME</t>
  </si>
  <si>
    <t>HMSY</t>
  </si>
  <si>
    <t>HOMB</t>
  </si>
  <si>
    <t>HOS</t>
  </si>
  <si>
    <t>HPY</t>
  </si>
  <si>
    <t>HR</t>
  </si>
  <si>
    <t>HSII</t>
  </si>
  <si>
    <t>HSNI</t>
  </si>
  <si>
    <t>HTLD</t>
  </si>
  <si>
    <t>HUBG</t>
  </si>
  <si>
    <t>HVT</t>
  </si>
  <si>
    <t>HW</t>
  </si>
  <si>
    <t>HWAY</t>
  </si>
  <si>
    <t>United Parcel Service Inc B</t>
  </si>
  <si>
    <t>US Bancorp</t>
  </si>
  <si>
    <t>United Technologies Corp</t>
  </si>
  <si>
    <t>Verizon Communications Inc</t>
  </si>
  <si>
    <t>Wells Fargo &amp; Co</t>
  </si>
  <si>
    <t>Wal-Mart Stores</t>
  </si>
  <si>
    <t>Weyerhaeuser Co</t>
  </si>
  <si>
    <t>Exxon Mobil Corp</t>
  </si>
  <si>
    <t>Xerox Corp</t>
  </si>
  <si>
    <t>Prim. Ticker</t>
  </si>
  <si>
    <t>013817101</t>
  </si>
  <si>
    <t>037833100</t>
  </si>
  <si>
    <t>002824100</t>
  </si>
  <si>
    <t>025537101</t>
  </si>
  <si>
    <t>020002101</t>
  </si>
  <si>
    <t>031162100</t>
  </si>
  <si>
    <t>023135106</t>
  </si>
  <si>
    <t>054303102</t>
  </si>
  <si>
    <t>025816109</t>
  </si>
  <si>
    <t>097023105</t>
  </si>
  <si>
    <t>060505104</t>
  </si>
  <si>
    <t>071813109</t>
  </si>
  <si>
    <t>057224107</t>
  </si>
  <si>
    <t>064058100</t>
  </si>
  <si>
    <t>110122108</t>
  </si>
  <si>
    <t>149123101</t>
  </si>
  <si>
    <t>194162103</t>
  </si>
  <si>
    <t>20030N101</t>
  </si>
  <si>
    <t>14040H105</t>
  </si>
  <si>
    <t>20825C104</t>
  </si>
  <si>
    <t>22160K105</t>
  </si>
  <si>
    <t>134429109</t>
  </si>
  <si>
    <t>17275R102</t>
  </si>
  <si>
    <t>126650100</t>
  </si>
  <si>
    <t>166764100</t>
  </si>
  <si>
    <t>263534109</t>
  </si>
  <si>
    <t>254687106</t>
  </si>
  <si>
    <t>260543103</t>
  </si>
  <si>
    <t>25179M103</t>
  </si>
  <si>
    <t>268648102</t>
  </si>
  <si>
    <t>29364G103</t>
  </si>
  <si>
    <t>30161N101</t>
  </si>
  <si>
    <t>345370860</t>
  </si>
  <si>
    <t>31428X106</t>
  </si>
  <si>
    <t>369550108</t>
  </si>
  <si>
    <t>369604103</t>
  </si>
  <si>
    <t>375558103</t>
  </si>
  <si>
    <t>38259P508</t>
  </si>
  <si>
    <t>38141G104</t>
  </si>
  <si>
    <t>406216101</t>
  </si>
  <si>
    <t>437076102</t>
  </si>
  <si>
    <t>438516106</t>
  </si>
  <si>
    <t>428236103</t>
  </si>
  <si>
    <t>459200101</t>
  </si>
  <si>
    <t>458140100</t>
  </si>
  <si>
    <t>478160104</t>
  </si>
  <si>
    <t>46625H100</t>
  </si>
  <si>
    <t>191216100</t>
  </si>
  <si>
    <t>539830109</t>
  </si>
  <si>
    <t>548661107</t>
  </si>
  <si>
    <t>57636Q104</t>
  </si>
  <si>
    <t>580135101</t>
  </si>
  <si>
    <t>59156R108</t>
  </si>
  <si>
    <t>88579Y101</t>
  </si>
  <si>
    <t>02209S103</t>
  </si>
  <si>
    <t>61166W101</t>
  </si>
  <si>
    <t>617446448</t>
  </si>
  <si>
    <t>594918104</t>
  </si>
  <si>
    <t>654106103</t>
  </si>
  <si>
    <t>637071101</t>
  </si>
  <si>
    <t>655844108</t>
  </si>
  <si>
    <t>68389X105</t>
  </si>
  <si>
    <t>674599105</t>
  </si>
  <si>
    <t>713448108</t>
  </si>
  <si>
    <t>717081103</t>
  </si>
  <si>
    <t>742718109</t>
  </si>
  <si>
    <t>718172109</t>
  </si>
  <si>
    <t>747525103</t>
  </si>
  <si>
    <t>7591EP100</t>
  </si>
  <si>
    <t>755111507</t>
  </si>
  <si>
    <t>AA UN</t>
  </si>
  <si>
    <t>ABT UN</t>
  </si>
  <si>
    <t>AEP UN</t>
  </si>
  <si>
    <t>ALL UN</t>
  </si>
  <si>
    <t>AVP UN</t>
  </si>
  <si>
    <t>AXP UN</t>
  </si>
  <si>
    <t>BA UN</t>
  </si>
  <si>
    <t>BAC UN</t>
  </si>
  <si>
    <t>BAX UN</t>
  </si>
  <si>
    <t>BHI UN</t>
  </si>
  <si>
    <t>BK UN</t>
  </si>
  <si>
    <t>BMY UN</t>
  </si>
  <si>
    <t>C UN</t>
  </si>
  <si>
    <t>CAT UN</t>
  </si>
  <si>
    <t>CL UN</t>
  </si>
  <si>
    <t>COF UN</t>
  </si>
  <si>
    <t>COP UN</t>
  </si>
  <si>
    <t>CPB UN</t>
  </si>
  <si>
    <t>CVS UN</t>
  </si>
  <si>
    <t>CVX UN</t>
  </si>
  <si>
    <t>DD UN</t>
  </si>
  <si>
    <t>DIS UN</t>
  </si>
  <si>
    <t>DOW UN</t>
  </si>
  <si>
    <t>DVN UN</t>
  </si>
  <si>
    <t>EMC UN</t>
  </si>
  <si>
    <t>ETR UN</t>
  </si>
  <si>
    <t>EXC UN</t>
  </si>
  <si>
    <t>F UN</t>
  </si>
  <si>
    <t>FDX UN</t>
  </si>
  <si>
    <t>GD UN</t>
  </si>
  <si>
    <t>GE UN</t>
  </si>
  <si>
    <t>GS UN</t>
  </si>
  <si>
    <t>HAL UN</t>
  </si>
  <si>
    <t>HD UN</t>
  </si>
  <si>
    <t>HON UN</t>
  </si>
  <si>
    <t>HPQ UN</t>
  </si>
  <si>
    <t>IBM UN</t>
  </si>
  <si>
    <t>JNJ UN</t>
  </si>
  <si>
    <t>JPM UN</t>
  </si>
  <si>
    <t>KO UN</t>
  </si>
  <si>
    <t>LMT UN</t>
  </si>
  <si>
    <t>LOW UN</t>
  </si>
  <si>
    <t>MA UN</t>
  </si>
  <si>
    <t>MCD UN</t>
  </si>
  <si>
    <t>MDT UN</t>
  </si>
  <si>
    <t>MET UN</t>
  </si>
  <si>
    <t>MMM UN</t>
  </si>
  <si>
    <t>MO UN</t>
  </si>
  <si>
    <t>MON UN</t>
  </si>
  <si>
    <t>MRK UN</t>
  </si>
  <si>
    <t>MS UN</t>
  </si>
  <si>
    <t>NKE UN</t>
  </si>
  <si>
    <t>NOV UN</t>
  </si>
  <si>
    <t>NSC UN</t>
  </si>
  <si>
    <t>OXY UN</t>
  </si>
  <si>
    <t>PEP UN</t>
  </si>
  <si>
    <t>PFE UN</t>
  </si>
  <si>
    <t>PG UN</t>
  </si>
  <si>
    <t>PM UN</t>
  </si>
  <si>
    <t>RF UN</t>
  </si>
  <si>
    <t>RTN UN</t>
  </si>
  <si>
    <t>SO UN</t>
  </si>
  <si>
    <t>T UN</t>
  </si>
  <si>
    <t>TGT UN</t>
  </si>
  <si>
    <t>TWX UN</t>
  </si>
  <si>
    <t>UNH UN</t>
  </si>
  <si>
    <t>UPS UN</t>
  </si>
  <si>
    <t>USB UN</t>
  </si>
  <si>
    <t>UTX UN</t>
  </si>
  <si>
    <t>VZ UN</t>
  </si>
  <si>
    <t>WFC UN</t>
  </si>
  <si>
    <t>WMB UN</t>
  </si>
  <si>
    <t>WMT UN</t>
  </si>
  <si>
    <t>WY UN</t>
  </si>
  <si>
    <t>XOM UN</t>
  </si>
  <si>
    <t>XRX UN</t>
  </si>
  <si>
    <t>SLB UN</t>
  </si>
  <si>
    <t>S&amp;P 500 Net Value to Trade</t>
  </si>
  <si>
    <t>S&amp;P 400 Net Value to Trade</t>
  </si>
  <si>
    <t>S&amp;P 600 Net Value to Trade</t>
  </si>
  <si>
    <t>Technology Hardware &amp; Equipmen</t>
  </si>
  <si>
    <t>Materials</t>
  </si>
  <si>
    <t>Health Care Equipment &amp; Servic</t>
  </si>
  <si>
    <t>Pharmaceuticals, Biotechnology</t>
  </si>
  <si>
    <t>Software &amp; Services</t>
  </si>
  <si>
    <t>Semiconductors &amp; Semiconductor</t>
  </si>
  <si>
    <t>Food Beverage &amp; Tobacco</t>
  </si>
  <si>
    <t>Utilities</t>
  </si>
  <si>
    <t>Insurance</t>
  </si>
  <si>
    <t>Real Estate</t>
  </si>
  <si>
    <t>Diversified Financials</t>
  </si>
  <si>
    <t>Telecommunication Services</t>
  </si>
  <si>
    <t>Retailing</t>
  </si>
  <si>
    <t>Energy</t>
  </si>
  <si>
    <t>Consumer Services</t>
  </si>
  <si>
    <t>Household &amp; Personal Products</t>
  </si>
  <si>
    <t>Commercial &amp; Professional Serv</t>
  </si>
  <si>
    <t>Capital Goods</t>
  </si>
  <si>
    <t>Banks</t>
  </si>
  <si>
    <t>Consumer Durables &amp; Apparel</t>
  </si>
  <si>
    <t>Transportation</t>
  </si>
  <si>
    <t>Media</t>
  </si>
  <si>
    <t>Food &amp; Staples Retailing</t>
  </si>
  <si>
    <t>Automobiles &amp; Components</t>
  </si>
  <si>
    <t>IT</t>
  </si>
  <si>
    <t>A</t>
  </si>
  <si>
    <t>ABC</t>
  </si>
  <si>
    <t>ADBE</t>
  </si>
  <si>
    <t>ADI</t>
  </si>
  <si>
    <t>ADM</t>
  </si>
  <si>
    <t>ADP</t>
  </si>
  <si>
    <t>ADSK</t>
  </si>
  <si>
    <t>AEE</t>
  </si>
  <si>
    <t>AES</t>
  </si>
  <si>
    <t>AET</t>
  </si>
  <si>
    <t>AFL</t>
  </si>
  <si>
    <t>AGN</t>
  </si>
  <si>
    <t>AIG</t>
  </si>
  <si>
    <t>AIV</t>
  </si>
  <si>
    <t>AIZ</t>
  </si>
  <si>
    <t>AKAM</t>
  </si>
  <si>
    <t>AKS</t>
  </si>
  <si>
    <t>ALTR</t>
  </si>
  <si>
    <t>AMAT</t>
  </si>
  <si>
    <t>AMD</t>
  </si>
  <si>
    <t>AMP</t>
  </si>
  <si>
    <t>AMT</t>
  </si>
  <si>
    <t>AN</t>
  </si>
  <si>
    <t>ANF</t>
  </si>
  <si>
    <t>APA</t>
  </si>
  <si>
    <t>APC</t>
  </si>
  <si>
    <t>APD</t>
  </si>
  <si>
    <t>APH</t>
  </si>
  <si>
    <t>APOL</t>
  </si>
  <si>
    <t>ATI</t>
  </si>
  <si>
    <t>AVB</t>
  </si>
  <si>
    <t>AVY</t>
  </si>
  <si>
    <t>AZO</t>
  </si>
  <si>
    <t>BBBY</t>
  </si>
  <si>
    <t>BBT</t>
  </si>
  <si>
    <t>BBY</t>
  </si>
  <si>
    <t>BCR</t>
  </si>
  <si>
    <t>BDX</t>
  </si>
  <si>
    <t>BEN</t>
  </si>
  <si>
    <t>BF/B</t>
  </si>
  <si>
    <t>BIG</t>
  </si>
  <si>
    <t>BIIB</t>
  </si>
  <si>
    <t>BLL</t>
  </si>
  <si>
    <t>BMS</t>
  </si>
  <si>
    <t>BRCM</t>
  </si>
  <si>
    <t>BSX</t>
  </si>
  <si>
    <t>BTU</t>
  </si>
  <si>
    <t>BXP</t>
  </si>
  <si>
    <t>CA</t>
  </si>
  <si>
    <t>CAG</t>
  </si>
  <si>
    <t>CAH</t>
  </si>
  <si>
    <t>CAM</t>
  </si>
  <si>
    <t>CB</t>
  </si>
  <si>
    <t>CBG</t>
  </si>
  <si>
    <t>CBS</t>
  </si>
  <si>
    <t>CCE</t>
  </si>
  <si>
    <t>CCL</t>
  </si>
  <si>
    <t>CELG</t>
  </si>
  <si>
    <t>CF</t>
  </si>
  <si>
    <t>CHK</t>
  </si>
  <si>
    <t>CHRW</t>
  </si>
  <si>
    <t>CI</t>
  </si>
  <si>
    <t>CINF</t>
  </si>
  <si>
    <t>CLX</t>
  </si>
  <si>
    <t>CMA</t>
  </si>
  <si>
    <t>CME</t>
  </si>
  <si>
    <t>CMI</t>
  </si>
  <si>
    <t>CMS</t>
  </si>
  <si>
    <t>CNP</t>
  </si>
  <si>
    <t>CNX</t>
  </si>
  <si>
    <t>COG</t>
  </si>
  <si>
    <t>COH</t>
  </si>
  <si>
    <t>COL</t>
  </si>
  <si>
    <t>CRM</t>
  </si>
  <si>
    <t>CSC</t>
  </si>
  <si>
    <t>CSX</t>
  </si>
  <si>
    <t>CTAS</t>
  </si>
  <si>
    <t>CTL</t>
  </si>
  <si>
    <t>CTSH</t>
  </si>
  <si>
    <t>CTXS</t>
  </si>
  <si>
    <t>D</t>
  </si>
  <si>
    <t>DE</t>
  </si>
  <si>
    <t>DF</t>
  </si>
  <si>
    <t>DFS</t>
  </si>
  <si>
    <t>DGX</t>
  </si>
  <si>
    <t>DHI</t>
  </si>
  <si>
    <t>DHR</t>
  </si>
  <si>
    <t>DNB</t>
  </si>
  <si>
    <t>DNR</t>
  </si>
  <si>
    <t>DO</t>
  </si>
  <si>
    <t>DOV</t>
  </si>
  <si>
    <t>DPS</t>
  </si>
  <si>
    <t>DRI</t>
  </si>
  <si>
    <t>DTE</t>
  </si>
  <si>
    <t>DTV</t>
  </si>
  <si>
    <t>DUK</t>
  </si>
  <si>
    <t>DV</t>
  </si>
  <si>
    <t>DVA</t>
  </si>
  <si>
    <t>EBAY</t>
  </si>
  <si>
    <t>ECL</t>
  </si>
  <si>
    <t>ED</t>
  </si>
  <si>
    <t>EFX</t>
  </si>
  <si>
    <t>EIX</t>
  </si>
  <si>
    <t>EL</t>
  </si>
  <si>
    <t>EMN</t>
  </si>
  <si>
    <t>EMR</t>
  </si>
  <si>
    <t>EOG</t>
  </si>
  <si>
    <t>EQR</t>
  </si>
  <si>
    <t>EQT</t>
  </si>
  <si>
    <t>ESRX</t>
  </si>
  <si>
    <t>ETFC</t>
  </si>
  <si>
    <t>ETN</t>
  </si>
  <si>
    <t>EXPD</t>
  </si>
  <si>
    <t>EXPE</t>
  </si>
  <si>
    <t>FAST</t>
  </si>
  <si>
    <t>FCX</t>
  </si>
  <si>
    <t>FDO</t>
  </si>
  <si>
    <t>FE</t>
  </si>
  <si>
    <t>FHN</t>
  </si>
  <si>
    <t>FII</t>
  </si>
  <si>
    <t>FIS</t>
  </si>
  <si>
    <t>FISV</t>
  </si>
  <si>
    <t>FITB</t>
  </si>
  <si>
    <t>FLIR</t>
  </si>
  <si>
    <t>FLR</t>
  </si>
  <si>
    <t>FLS</t>
  </si>
  <si>
    <t>FMC</t>
  </si>
  <si>
    <t>FTI</t>
  </si>
  <si>
    <t>FTR</t>
  </si>
  <si>
    <t>GCI</t>
  </si>
  <si>
    <t>GIS</t>
  </si>
  <si>
    <t>GLW</t>
  </si>
  <si>
    <t>GME</t>
  </si>
  <si>
    <t>GNW</t>
  </si>
  <si>
    <t>GPC</t>
  </si>
  <si>
    <t>GPS</t>
  </si>
  <si>
    <t>GT</t>
  </si>
  <si>
    <t>GWW</t>
  </si>
  <si>
    <t>HAR</t>
  </si>
  <si>
    <t>HAS</t>
  </si>
  <si>
    <t>HBAN</t>
  </si>
  <si>
    <t>HCBK</t>
  </si>
  <si>
    <t>HCN</t>
  </si>
  <si>
    <t>HCP</t>
  </si>
  <si>
    <t>HES</t>
  </si>
  <si>
    <t>HIG</t>
  </si>
  <si>
    <t>HOG</t>
  </si>
  <si>
    <t>HOT</t>
  </si>
  <si>
    <t>HRB</t>
  </si>
  <si>
    <t>HRL</t>
  </si>
  <si>
    <t>HRS</t>
  </si>
  <si>
    <t>HSP</t>
  </si>
  <si>
    <t>HST</t>
  </si>
  <si>
    <t>HSY</t>
  </si>
  <si>
    <t>HUM</t>
  </si>
  <si>
    <t>ICE</t>
  </si>
  <si>
    <t>IFF</t>
  </si>
  <si>
    <t>IGT</t>
  </si>
  <si>
    <t>INTU</t>
  </si>
  <si>
    <t>IP</t>
  </si>
  <si>
    <t>IPG</t>
  </si>
  <si>
    <t>IRM</t>
  </si>
  <si>
    <t>ISRG</t>
  </si>
  <si>
    <t>ITT</t>
  </si>
  <si>
    <t>ITW</t>
  </si>
  <si>
    <t>IVZ</t>
  </si>
  <si>
    <t>JBL</t>
  </si>
  <si>
    <t>JCI</t>
  </si>
  <si>
    <t>JCP</t>
  </si>
  <si>
    <t>JDSU</t>
  </si>
  <si>
    <t>JEC</t>
  </si>
  <si>
    <t>JNPR</t>
  </si>
  <si>
    <t>JNS</t>
  </si>
  <si>
    <t>JWN</t>
  </si>
  <si>
    <t>K</t>
  </si>
  <si>
    <t>KEY</t>
  </si>
  <si>
    <t>KIM</t>
  </si>
  <si>
    <t>KLAC</t>
  </si>
  <si>
    <t>KMB</t>
  </si>
  <si>
    <t>KR</t>
  </si>
  <si>
    <t>KSS</t>
  </si>
  <si>
    <t>L</t>
  </si>
  <si>
    <t>LEG</t>
  </si>
  <si>
    <t>LEN</t>
  </si>
  <si>
    <t>LH</t>
  </si>
  <si>
    <t>LLL</t>
  </si>
  <si>
    <t>LLTC</t>
  </si>
  <si>
    <t>LLY</t>
  </si>
  <si>
    <t>LM</t>
  </si>
  <si>
    <t>LNC</t>
  </si>
  <si>
    <t>LO</t>
  </si>
  <si>
    <t>LUK</t>
  </si>
  <si>
    <t>LUV</t>
  </si>
  <si>
    <t>LXK</t>
  </si>
  <si>
    <t>M</t>
  </si>
  <si>
    <t>MAR</t>
  </si>
  <si>
    <t>MAS</t>
  </si>
  <si>
    <t>MAT</t>
  </si>
  <si>
    <t>MCHP</t>
  </si>
  <si>
    <t>MCK</t>
  </si>
  <si>
    <t>MCO</t>
  </si>
  <si>
    <t>MDP</t>
  </si>
  <si>
    <t>MKC</t>
  </si>
  <si>
    <t>MMC</t>
  </si>
  <si>
    <t>MRO</t>
  </si>
  <si>
    <t>MTB</t>
  </si>
  <si>
    <t>MU</t>
  </si>
  <si>
    <t>MUR</t>
  </si>
  <si>
    <t>MWV</t>
  </si>
  <si>
    <t>MWW</t>
  </si>
  <si>
    <t>MYL</t>
  </si>
  <si>
    <t>NBL</t>
  </si>
  <si>
    <t>NBR</t>
  </si>
  <si>
    <t>SMCI UQ</t>
  </si>
  <si>
    <t>CEVA UQ</t>
  </si>
  <si>
    <t>UHT UN</t>
  </si>
  <si>
    <t>BH UN</t>
  </si>
  <si>
    <t>LXU UN</t>
  </si>
  <si>
    <t>POWL UQ</t>
  </si>
  <si>
    <t>ORN UN</t>
  </si>
  <si>
    <t>RSTI UQ</t>
  </si>
  <si>
    <t>NWE UN</t>
  </si>
  <si>
    <t>TSRA UQ</t>
  </si>
  <si>
    <t>SENEA UQ</t>
  </si>
  <si>
    <t>OSIS UQ</t>
  </si>
  <si>
    <t>ININ UQ</t>
  </si>
  <si>
    <t>KALU UQ</t>
  </si>
  <si>
    <t>LQDT UQ</t>
  </si>
  <si>
    <t>ENSG UQ</t>
  </si>
  <si>
    <t>ATNI UQ</t>
  </si>
  <si>
    <t>EPAY UQ</t>
  </si>
  <si>
    <t>KS UN</t>
  </si>
  <si>
    <t>GPOR UQ</t>
  </si>
  <si>
    <t>PFS UN</t>
  </si>
  <si>
    <t>MCF UA</t>
  </si>
  <si>
    <t>SHOO UQ</t>
  </si>
  <si>
    <t>IBKR UQ</t>
  </si>
  <si>
    <t>POWI UQ</t>
  </si>
  <si>
    <t>LOGM UQ</t>
  </si>
  <si>
    <t>SNCR UQ</t>
  </si>
  <si>
    <t>MED UN</t>
  </si>
  <si>
    <t>KIRK UQ</t>
  </si>
  <si>
    <t>IGTE UQ</t>
  </si>
  <si>
    <t>MPWR UQ</t>
  </si>
  <si>
    <t>MSTR UQ</t>
  </si>
  <si>
    <t>SMCI</t>
  </si>
  <si>
    <t>CEVA</t>
  </si>
  <si>
    <t>UHT</t>
  </si>
  <si>
    <t>BH</t>
  </si>
  <si>
    <t>LXU</t>
  </si>
  <si>
    <t>POWL</t>
  </si>
  <si>
    <t>ORN</t>
  </si>
  <si>
    <t>RSTI</t>
  </si>
  <si>
    <t>NWE</t>
  </si>
  <si>
    <t>TSRA</t>
  </si>
  <si>
    <t>SENEA</t>
  </si>
  <si>
    <t>OSIS</t>
  </si>
  <si>
    <t>ININ</t>
  </si>
  <si>
    <t>ELY</t>
  </si>
  <si>
    <t>KALU</t>
  </si>
  <si>
    <t>LQDT</t>
  </si>
  <si>
    <t>ENSG</t>
  </si>
  <si>
    <t>KELYA</t>
  </si>
  <si>
    <t>ATNI</t>
  </si>
  <si>
    <t>DY</t>
  </si>
  <si>
    <t>EPAY</t>
  </si>
  <si>
    <t>KS</t>
  </si>
  <si>
    <t>GPOR</t>
  </si>
  <si>
    <t>PFS</t>
  </si>
  <si>
    <t>MCF</t>
  </si>
  <si>
    <t>SHOO</t>
  </si>
  <si>
    <t>IBKR</t>
  </si>
  <si>
    <t>POWI</t>
  </si>
  <si>
    <t>LOGM</t>
  </si>
  <si>
    <t>SNCR</t>
  </si>
  <si>
    <t>MED</t>
  </si>
  <si>
    <t>KIRK</t>
  </si>
  <si>
    <t>IGTE</t>
  </si>
  <si>
    <t>MPWR</t>
  </si>
  <si>
    <t>MSTR</t>
  </si>
  <si>
    <t>SUPER MICRO COMP</t>
  </si>
  <si>
    <t>Ceva Inc</t>
  </si>
  <si>
    <t>Universal Health Realty Trust</t>
  </si>
  <si>
    <t>Biglari Holdings Inc</t>
  </si>
  <si>
    <t>LSB Industries Inc</t>
  </si>
  <si>
    <t>Powell Industries</t>
  </si>
  <si>
    <t>Belden Inc</t>
  </si>
  <si>
    <t>ORION MARINE GRP</t>
  </si>
  <si>
    <t>Rofin-Sinar Technologies Inc</t>
  </si>
  <si>
    <t>Northwestern Corp</t>
  </si>
  <si>
    <t>Tessera Technologies</t>
  </si>
  <si>
    <t>Seneca Foods Corp A</t>
  </si>
  <si>
    <t>OSI Systems Inc</t>
  </si>
  <si>
    <t>Kaiser Aluminum</t>
  </si>
  <si>
    <t>Liquidity Services</t>
  </si>
  <si>
    <t>THE ENSIGN GROUP</t>
  </si>
  <si>
    <t>Atlantic Tel-Net</t>
  </si>
  <si>
    <t>SM Energy Co</t>
  </si>
  <si>
    <t>Bottomline Technologies Inc</t>
  </si>
  <si>
    <t>Kapstone Paper and Packaging Corp</t>
  </si>
  <si>
    <t>Gulfport Energy Corp</t>
  </si>
  <si>
    <t>Provident Financial Services</t>
  </si>
  <si>
    <t>Contango Oil &amp; Gas Co</t>
  </si>
  <si>
    <t>Steven Madden Ltd</t>
  </si>
  <si>
    <t>Interactive Brokers Group A</t>
  </si>
  <si>
    <t>Lumber Liquidators Holdings Inc</t>
  </si>
  <si>
    <t>Power Integrations Inc</t>
  </si>
  <si>
    <t>LogMeIn Inc</t>
  </si>
  <si>
    <t>Synchronoss Technologies</t>
  </si>
  <si>
    <t>Medifast Inc</t>
  </si>
  <si>
    <t>Kirkland's Inc</t>
  </si>
  <si>
    <t>MicroStrategy Inc A</t>
  </si>
  <si>
    <t>TCBI</t>
  </si>
  <si>
    <t>TCBI UQ</t>
  </si>
  <si>
    <t>B1VQR35</t>
  </si>
  <si>
    <t>B1WTHL1</t>
  </si>
  <si>
    <t>B03PGL4</t>
  </si>
  <si>
    <t>B15CJ33</t>
  </si>
  <si>
    <t>B0ZN8Z4</t>
  </si>
  <si>
    <t>B1YWPP8</t>
  </si>
  <si>
    <t>B0L2NP0</t>
  </si>
  <si>
    <t>B1WT4X2</t>
  </si>
  <si>
    <t>B5KKQN9</t>
  </si>
  <si>
    <t>B600J15</t>
  </si>
  <si>
    <t>B17BCQ2</t>
  </si>
  <si>
    <t>B01Z7J1</t>
  </si>
  <si>
    <t>86800U104</t>
  </si>
  <si>
    <t>157210105</t>
  </si>
  <si>
    <t>08986R101</t>
  </si>
  <si>
    <t>502160104</t>
  </si>
  <si>
    <t>739128106</t>
  </si>
  <si>
    <t>68628V308</t>
  </si>
  <si>
    <t>775043102</t>
  </si>
  <si>
    <t>668074305</t>
  </si>
  <si>
    <t>88164L100</t>
  </si>
  <si>
    <t>817070501</t>
  </si>
  <si>
    <t>671044105</t>
  </si>
  <si>
    <t>483007704</t>
  </si>
  <si>
    <t>53635B107</t>
  </si>
  <si>
    <t>29358P101</t>
  </si>
  <si>
    <t>049079205</t>
  </si>
  <si>
    <t>78454L100</t>
  </si>
  <si>
    <t>88224Q107</t>
  </si>
  <si>
    <t>101388106</t>
  </si>
  <si>
    <t>48562P103</t>
  </si>
  <si>
    <t>402635304</t>
  </si>
  <si>
    <t>74386T105</t>
  </si>
  <si>
    <t>21075N204</t>
  </si>
  <si>
    <t>556269108</t>
  </si>
  <si>
    <t>45841N107</t>
  </si>
  <si>
    <t>55003T107</t>
  </si>
  <si>
    <t>739276103</t>
  </si>
  <si>
    <t>54142L109</t>
  </si>
  <si>
    <t>87157B103</t>
  </si>
  <si>
    <t>58470H101</t>
  </si>
  <si>
    <t>497498105</t>
  </si>
  <si>
    <t>45169U105</t>
  </si>
  <si>
    <t>609839105</t>
  </si>
  <si>
    <t>594972408</t>
  </si>
  <si>
    <t>TW UN</t>
  </si>
  <si>
    <t>MSCI UN</t>
  </si>
  <si>
    <t>CLGX UN</t>
  </si>
  <si>
    <t>SLGN UQ</t>
  </si>
  <si>
    <t>MDRX UQ</t>
  </si>
  <si>
    <t>IPI UN</t>
  </si>
  <si>
    <t>RAX UN</t>
  </si>
  <si>
    <t>RVBD UQ</t>
  </si>
  <si>
    <t>TW</t>
  </si>
  <si>
    <t>CVG</t>
  </si>
  <si>
    <t>MSCI</t>
  </si>
  <si>
    <t>CLGX</t>
  </si>
  <si>
    <t>SNH</t>
  </si>
  <si>
    <t>SLGN</t>
  </si>
  <si>
    <t>MDRX</t>
  </si>
  <si>
    <t>ATW</t>
  </si>
  <si>
    <t>IPI</t>
  </si>
  <si>
    <t>RAX</t>
  </si>
  <si>
    <t>RVBD</t>
  </si>
  <si>
    <t>GMCR</t>
  </si>
  <si>
    <t>KBH</t>
  </si>
  <si>
    <t>CIEN</t>
  </si>
  <si>
    <t>Towers Watson &amp; Co</t>
  </si>
  <si>
    <t>Rovi Corp</t>
  </si>
  <si>
    <t>Greif Bros Corp</t>
  </si>
  <si>
    <t>First American Financial Corp</t>
  </si>
  <si>
    <t>CoreLogic Inc.</t>
  </si>
  <si>
    <t>Silgan Hldgs Inc</t>
  </si>
  <si>
    <t>Watsco Inc</t>
  </si>
  <si>
    <t>Allscript Healthcare Solutions Inc</t>
  </si>
  <si>
    <t>Intrepid Potash Inc</t>
  </si>
  <si>
    <t>Rackspace Hosting Inc</t>
  </si>
  <si>
    <t>Riverbed Technology</t>
  </si>
  <si>
    <t>Chipotle Mexican Grill Inc.</t>
  </si>
  <si>
    <t>Everest Re Group Ltd</t>
  </si>
  <si>
    <t>891894107</t>
  </si>
  <si>
    <t>31847R102</t>
  </si>
  <si>
    <t>21871D103</t>
  </si>
  <si>
    <t>827048109</t>
  </si>
  <si>
    <t>01988P108</t>
  </si>
  <si>
    <t>46121Y102</t>
  </si>
  <si>
    <t>750086100</t>
  </si>
  <si>
    <t>768573107</t>
  </si>
  <si>
    <t>B5VW407</t>
  </si>
  <si>
    <t>B4NFPK4</t>
  </si>
  <si>
    <t>B5541Y2</t>
  </si>
  <si>
    <t>B2QVR76</t>
  </si>
  <si>
    <t>B1FH886</t>
  </si>
  <si>
    <t>ACE UN</t>
  </si>
  <si>
    <t>BRK/B UN</t>
  </si>
  <si>
    <t>DISCA UQ</t>
  </si>
  <si>
    <t>IR UN</t>
  </si>
  <si>
    <t>MJN UN</t>
  </si>
  <si>
    <t>MU UQ</t>
  </si>
  <si>
    <t>NRG UN</t>
  </si>
  <si>
    <t>NEE UN</t>
  </si>
  <si>
    <t>QEP UN</t>
  </si>
  <si>
    <t>SCHW UN</t>
  </si>
  <si>
    <t>TYC UN</t>
  </si>
  <si>
    <t>ACE Limited</t>
  </si>
  <si>
    <t>Berkshire Hathaway B</t>
  </si>
  <si>
    <t>CenturyLink Inc</t>
  </si>
  <si>
    <t>Comcast Corp</t>
  </si>
  <si>
    <t>Ingersoll-Rand Plc</t>
  </si>
  <si>
    <t>Lennar Corp</t>
  </si>
  <si>
    <t>Mead Johnson Nutrition Co</t>
  </si>
  <si>
    <t>NRG Energy</t>
  </si>
  <si>
    <t>News Corporation</t>
  </si>
  <si>
    <t>NextEra Energy Inc</t>
  </si>
  <si>
    <t>Pulte Group Inc</t>
  </si>
  <si>
    <t>QEP Resources</t>
  </si>
  <si>
    <t>Stanley Black &amp; Decker</t>
  </si>
  <si>
    <t>Tyco Intl</t>
  </si>
  <si>
    <t>Viacom Inc B</t>
  </si>
  <si>
    <t>Visa Inc</t>
  </si>
  <si>
    <t>XL Group Plc</t>
  </si>
  <si>
    <t>ACE</t>
  </si>
  <si>
    <t>BRK/B</t>
  </si>
  <si>
    <t>CLF</t>
  </si>
  <si>
    <t>DISCA</t>
  </si>
  <si>
    <t>IR</t>
  </si>
  <si>
    <t>MJN</t>
  </si>
  <si>
    <t>NRG</t>
  </si>
  <si>
    <t>NEE</t>
  </si>
  <si>
    <t>QEP</t>
  </si>
  <si>
    <t>ROST</t>
  </si>
  <si>
    <t>TYC</t>
  </si>
  <si>
    <t>V</t>
  </si>
  <si>
    <t>B3BQMF6</t>
  </si>
  <si>
    <t>B42BPG9</t>
  </si>
  <si>
    <t>B3D7K31</t>
  </si>
  <si>
    <t>B633030</t>
  </si>
  <si>
    <t>B4W9F29</t>
  </si>
  <si>
    <t>B60X657</t>
  </si>
  <si>
    <t>B3Q2FJ4</t>
  </si>
  <si>
    <t>B5LRLL2</t>
  </si>
  <si>
    <t>084670702</t>
  </si>
  <si>
    <t>19122T109</t>
  </si>
  <si>
    <t>25470F104</t>
  </si>
  <si>
    <t>269246401</t>
  </si>
  <si>
    <t>629377508</t>
  </si>
  <si>
    <t>65339F101</t>
  </si>
  <si>
    <t>74733V100</t>
  </si>
  <si>
    <t>854502101</t>
  </si>
  <si>
    <t>CVC</t>
  </si>
  <si>
    <t>MSI</t>
  </si>
  <si>
    <t>NE</t>
  </si>
  <si>
    <t>CVC UN</t>
  </si>
  <si>
    <t>HAS UQ</t>
  </si>
  <si>
    <t>MSI UN</t>
  </si>
  <si>
    <t>NE UN</t>
  </si>
  <si>
    <t>B5BKPQ4</t>
  </si>
  <si>
    <t>B65LWX6</t>
  </si>
  <si>
    <t>Cablevision Systems Co A</t>
  </si>
  <si>
    <t>12686C109</t>
  </si>
  <si>
    <t>620076307</t>
  </si>
  <si>
    <t>67103H107</t>
  </si>
  <si>
    <t>ASNA UQ</t>
  </si>
  <si>
    <t>AHL UN</t>
  </si>
  <si>
    <t>CMP UN</t>
  </si>
  <si>
    <t>NOG UA</t>
  </si>
  <si>
    <t>PCH UQ</t>
  </si>
  <si>
    <t>TCO UN</t>
  </si>
  <si>
    <t>WWD UQ</t>
  </si>
  <si>
    <t>ASNA</t>
  </si>
  <si>
    <t>AHL</t>
  </si>
  <si>
    <t>CMP</t>
  </si>
  <si>
    <t>NOG</t>
  </si>
  <si>
    <t>TCO</t>
  </si>
  <si>
    <t>WWD</t>
  </si>
  <si>
    <t>B65D9Z3</t>
  </si>
  <si>
    <t>B0WRP81</t>
  </si>
  <si>
    <t>Ascena Retail Group Inc.</t>
  </si>
  <si>
    <t>Aspen Insurance Holdings Ltd</t>
  </si>
  <si>
    <t>Compass Minerals Intl</t>
  </si>
  <si>
    <t>Northern Oil And Gas Inc</t>
  </si>
  <si>
    <t>Taubman Centers Inc</t>
  </si>
  <si>
    <t>002535300</t>
  </si>
  <si>
    <t>04351G101</t>
  </si>
  <si>
    <t>20451N101</t>
  </si>
  <si>
    <t>665531109</t>
  </si>
  <si>
    <t>876664103</t>
  </si>
  <si>
    <t>G05384105</t>
  </si>
  <si>
    <t>BGS</t>
  </si>
  <si>
    <t>CATM</t>
  </si>
  <si>
    <t>GTY</t>
  </si>
  <si>
    <t>PBH</t>
  </si>
  <si>
    <t>BFS</t>
  </si>
  <si>
    <t>VSI</t>
  </si>
  <si>
    <t>BGS UN</t>
  </si>
  <si>
    <t>CATM UQ</t>
  </si>
  <si>
    <t>GTY UN</t>
  </si>
  <si>
    <t>PBH UN</t>
  </si>
  <si>
    <t>BFS UN</t>
  </si>
  <si>
    <t>VSI UN</t>
  </si>
  <si>
    <t>B034L49</t>
  </si>
  <si>
    <t>B00K2K3</t>
  </si>
  <si>
    <t>B0650P3</t>
  </si>
  <si>
    <t>B54DFD7</t>
  </si>
  <si>
    <t>B55C7L5</t>
  </si>
  <si>
    <t>B&amp;G Foods Inc</t>
  </si>
  <si>
    <t>CARDTRONICS INC</t>
  </si>
  <si>
    <t>Getty Realty Corp</t>
  </si>
  <si>
    <t>Monolithic Power Systems</t>
  </si>
  <si>
    <t>Prestige Brands Holdings</t>
  </si>
  <si>
    <t>Saul Centers</t>
  </si>
  <si>
    <t>Snyders-Lance Inc</t>
  </si>
  <si>
    <t>Texas Capital Bancshares</t>
  </si>
  <si>
    <t>Vitamin Shoppe Inc</t>
  </si>
  <si>
    <t>05508R106</t>
  </si>
  <si>
    <t>14161H108</t>
  </si>
  <si>
    <t>318672706</t>
  </si>
  <si>
    <t>374297109</t>
  </si>
  <si>
    <t>74112D101</t>
  </si>
  <si>
    <t>804395101</t>
  </si>
  <si>
    <t>833551104</t>
  </si>
  <si>
    <t>PORTFOLIO TOTAL Shares to Trade</t>
  </si>
  <si>
    <t>NET TOTAL Liquidity</t>
  </si>
  <si>
    <t>NET     TOTAL</t>
  </si>
  <si>
    <t>WFM UQ</t>
  </si>
  <si>
    <t>BLK UN</t>
  </si>
  <si>
    <t>WFM</t>
  </si>
  <si>
    <t>BLK</t>
  </si>
  <si>
    <t>CLMS</t>
  </si>
  <si>
    <t>CRUS</t>
  </si>
  <si>
    <t>FNB</t>
  </si>
  <si>
    <t>HWKN</t>
  </si>
  <si>
    <t>IPAR</t>
  </si>
  <si>
    <t>KOP</t>
  </si>
  <si>
    <t>KRA</t>
  </si>
  <si>
    <t>LPSN</t>
  </si>
  <si>
    <t>MDCO</t>
  </si>
  <si>
    <t>MIG</t>
  </si>
  <si>
    <t>MTRN</t>
  </si>
  <si>
    <t>NSP</t>
  </si>
  <si>
    <t>SCSS</t>
  </si>
  <si>
    <t>TYPE</t>
  </si>
  <si>
    <t>CLMS UQ</t>
  </si>
  <si>
    <t>CRUS UQ</t>
  </si>
  <si>
    <t>FNB UN</t>
  </si>
  <si>
    <t>HWKN UQ</t>
  </si>
  <si>
    <t>IPAR UQ</t>
  </si>
  <si>
    <t>KOP UN</t>
  </si>
  <si>
    <t>KRA UN</t>
  </si>
  <si>
    <t>LPSN UQ</t>
  </si>
  <si>
    <t>MDCO UQ</t>
  </si>
  <si>
    <t>MIG UN</t>
  </si>
  <si>
    <t>MTRN UN</t>
  </si>
  <si>
    <t>NSP UN</t>
  </si>
  <si>
    <t>SCSS UQ</t>
  </si>
  <si>
    <t>TYPE UQ</t>
  </si>
  <si>
    <t>B02J6B7</t>
  </si>
  <si>
    <t>B0X46B1</t>
  </si>
  <si>
    <t>B547X79</t>
  </si>
  <si>
    <t>B1YWR85</t>
  </si>
  <si>
    <t>Calamos Asset Management</t>
  </si>
  <si>
    <t>Cirrus Logic Inc</t>
  </si>
  <si>
    <t>FNB Corp</t>
  </si>
  <si>
    <t>Hawkins Inc</t>
  </si>
  <si>
    <t>Inter Parfums Inc</t>
  </si>
  <si>
    <t>Koppers Holdings</t>
  </si>
  <si>
    <t>Kraton Performance Polymers Inc</t>
  </si>
  <si>
    <t>LivePerson Inc</t>
  </si>
  <si>
    <t>The Medicines Company</t>
  </si>
  <si>
    <t>Meadowbrook Insurance Grp</t>
  </si>
  <si>
    <t>Materion Corporation</t>
  </si>
  <si>
    <t>Insperity Inc.</t>
  </si>
  <si>
    <t>Select Comfort Corp</t>
  </si>
  <si>
    <t>Monotype Imaging Holdings Inc</t>
  </si>
  <si>
    <t>BlackRock Inc</t>
  </si>
  <si>
    <t>B44WZD7</t>
  </si>
  <si>
    <t>ANN Inc.</t>
  </si>
  <si>
    <t>Dresser-Rand Group</t>
  </si>
  <si>
    <t>ManpowerGroup</t>
  </si>
  <si>
    <t>Domtar Corp</t>
  </si>
  <si>
    <t>UTi Worldwide Inc.</t>
  </si>
  <si>
    <t>DRC UN</t>
  </si>
  <si>
    <t>HII UN</t>
  </si>
  <si>
    <t>UFS UN</t>
  </si>
  <si>
    <t>UTIW UQ</t>
  </si>
  <si>
    <t>B0G0V77</t>
  </si>
  <si>
    <t>B40SSC9</t>
  </si>
  <si>
    <t>B1T84Z4</t>
  </si>
  <si>
    <t>DRC</t>
  </si>
  <si>
    <t>HII</t>
  </si>
  <si>
    <t>UFS</t>
  </si>
  <si>
    <t>UTIW</t>
  </si>
  <si>
    <t>12811R104</t>
  </si>
  <si>
    <t>172755100</t>
  </si>
  <si>
    <t>302520101</t>
  </si>
  <si>
    <t>420261109</t>
  </si>
  <si>
    <t>458334109</t>
  </si>
  <si>
    <t>50060P106</t>
  </si>
  <si>
    <t>50077C106</t>
  </si>
  <si>
    <t>538146101</t>
  </si>
  <si>
    <t>584688105</t>
  </si>
  <si>
    <t>58319P108</t>
  </si>
  <si>
    <t>576690101</t>
  </si>
  <si>
    <t>45778Q107</t>
  </si>
  <si>
    <t>81616X103</t>
  </si>
  <si>
    <t>61022P100</t>
  </si>
  <si>
    <t>035623107</t>
  </si>
  <si>
    <t>261608103</t>
  </si>
  <si>
    <t>446413106</t>
  </si>
  <si>
    <t>257559203</t>
  </si>
  <si>
    <t>G87210103</t>
  </si>
  <si>
    <t>09247X101</t>
  </si>
  <si>
    <t>172967424</t>
  </si>
  <si>
    <t>74340W103</t>
  </si>
  <si>
    <t>MPC UN</t>
  </si>
  <si>
    <t>ACN UN</t>
  </si>
  <si>
    <t>MPC</t>
  </si>
  <si>
    <t>ACN</t>
  </si>
  <si>
    <t>Marathon Petroleum Corp.</t>
  </si>
  <si>
    <t>Accenture plc</t>
  </si>
  <si>
    <t>Ralph Lauren Corp</t>
  </si>
  <si>
    <t>56585A102</t>
  </si>
  <si>
    <t>B3K3L40</t>
  </si>
  <si>
    <t>B4BNMY3</t>
  </si>
  <si>
    <t>751212101</t>
  </si>
  <si>
    <t>B4V9661</t>
  </si>
  <si>
    <t>AMC Networks Inc.-A</t>
  </si>
  <si>
    <t>General Cable</t>
  </si>
  <si>
    <t>HollyFrontier Corporation</t>
  </si>
  <si>
    <t>Kemper Corporation</t>
  </si>
  <si>
    <t>PVH Corp</t>
  </si>
  <si>
    <t>The Wendy's Company</t>
  </si>
  <si>
    <t>AMCX UQ</t>
  </si>
  <si>
    <t>BGC UN</t>
  </si>
  <si>
    <t>HFC UN</t>
  </si>
  <si>
    <t>KMPR UN</t>
  </si>
  <si>
    <t>AMCX</t>
  </si>
  <si>
    <t>BGC</t>
  </si>
  <si>
    <t>HFC</t>
  </si>
  <si>
    <t>KMPR</t>
  </si>
  <si>
    <t>B4MG4Z6</t>
  </si>
  <si>
    <t>B5VX1H6</t>
  </si>
  <si>
    <t>B52KRV2</t>
  </si>
  <si>
    <t>B3V9F12</t>
  </si>
  <si>
    <t>B3NXMJ9</t>
  </si>
  <si>
    <t>Approach Resources Inc.</t>
  </si>
  <si>
    <t>Encore Capital Group Inc</t>
  </si>
  <si>
    <t>Entropic Communications Inc</t>
  </si>
  <si>
    <t>Financial Engines Inc</t>
  </si>
  <si>
    <t>Haynes International Inc</t>
  </si>
  <si>
    <t>Interactive Intelligence Group, Inc</t>
  </si>
  <si>
    <t>iRobot Corp</t>
  </si>
  <si>
    <t>Nanometrics Inc</t>
  </si>
  <si>
    <t>NuVasive Inc</t>
  </si>
  <si>
    <t>Tennant Co</t>
  </si>
  <si>
    <t>VIRTUSA Corp</t>
  </si>
  <si>
    <t>XO Group Inc</t>
  </si>
  <si>
    <t>AREX UQ</t>
  </si>
  <si>
    <t>ECPG UQ</t>
  </si>
  <si>
    <t>ENTR UQ</t>
  </si>
  <si>
    <t>FNGN UQ</t>
  </si>
  <si>
    <t>HAYN UQ</t>
  </si>
  <si>
    <t>IRBT UQ</t>
  </si>
  <si>
    <t>NANO UQ</t>
  </si>
  <si>
    <t>NUVA UQ</t>
  </si>
  <si>
    <t>NWBI UQ</t>
  </si>
  <si>
    <t>TNC UN</t>
  </si>
  <si>
    <t>VRTU UQ</t>
  </si>
  <si>
    <t>XOXO UN</t>
  </si>
  <si>
    <t>AREX</t>
  </si>
  <si>
    <t>ECPG</t>
  </si>
  <si>
    <t>ENTR</t>
  </si>
  <si>
    <t>FNGN</t>
  </si>
  <si>
    <t>HAYN</t>
  </si>
  <si>
    <t>IRBT</t>
  </si>
  <si>
    <t>NANO</t>
  </si>
  <si>
    <t>NUVA</t>
  </si>
  <si>
    <t>NWBI</t>
  </si>
  <si>
    <t>TNC</t>
  </si>
  <si>
    <t>VRTU</t>
  </si>
  <si>
    <t>XOXO</t>
  </si>
  <si>
    <t>B28RSK2</t>
  </si>
  <si>
    <t>B29VF13</t>
  </si>
  <si>
    <t>B65V2X6</t>
  </si>
  <si>
    <t>B02WVH7</t>
  </si>
  <si>
    <t>B4Q9365</t>
  </si>
  <si>
    <t>B0J2NS5</t>
  </si>
  <si>
    <t>B00GJC2</t>
  </si>
  <si>
    <t>B523Z73</t>
  </si>
  <si>
    <t>B1YWRN0</t>
  </si>
  <si>
    <t>00164V103</t>
  </si>
  <si>
    <t>369300108</t>
  </si>
  <si>
    <t>436106108</t>
  </si>
  <si>
    <t>488401100</t>
  </si>
  <si>
    <t>693656100</t>
  </si>
  <si>
    <t>95058W100</t>
  </si>
  <si>
    <t>03834A103</t>
  </si>
  <si>
    <t>292554102</t>
  </si>
  <si>
    <t>29384R105</t>
  </si>
  <si>
    <t>317485100</t>
  </si>
  <si>
    <t>420877201</t>
  </si>
  <si>
    <t>45841V109</t>
  </si>
  <si>
    <t>462726100</t>
  </si>
  <si>
    <t>630077105</t>
  </si>
  <si>
    <t>670704105</t>
  </si>
  <si>
    <t>667340103</t>
  </si>
  <si>
    <t>880345103</t>
  </si>
  <si>
    <t>90984P303</t>
  </si>
  <si>
    <t>92827P102</t>
  </si>
  <si>
    <t>983772104</t>
  </si>
  <si>
    <t>JOY UN</t>
  </si>
  <si>
    <t>MOS UN</t>
  </si>
  <si>
    <t>TEL UN</t>
  </si>
  <si>
    <t>VIAB UQ</t>
  </si>
  <si>
    <t>XYL UN</t>
  </si>
  <si>
    <t>Cigna Corporation</t>
  </si>
  <si>
    <t>Mosaic Co</t>
  </si>
  <si>
    <t>TE Connectivity Ltd.</t>
  </si>
  <si>
    <t>Xylem Inc</t>
  </si>
  <si>
    <t>JOY</t>
  </si>
  <si>
    <t>MOS</t>
  </si>
  <si>
    <t>TEL</t>
  </si>
  <si>
    <t>VIAB</t>
  </si>
  <si>
    <t>XYL</t>
  </si>
  <si>
    <t>12504L109</t>
  </si>
  <si>
    <t>B6WVMH3</t>
  </si>
  <si>
    <t>61945C103</t>
  </si>
  <si>
    <t>B3NPHP6</t>
  </si>
  <si>
    <t>B62B7C3</t>
  </si>
  <si>
    <t>98419M100</t>
  </si>
  <si>
    <t>B3P2CN8</t>
  </si>
  <si>
    <t>ACC UN</t>
  </si>
  <si>
    <t>XLS UN</t>
  </si>
  <si>
    <t>FBHS UN</t>
  </si>
  <si>
    <t>SIG UN</t>
  </si>
  <si>
    <t>PAY UN</t>
  </si>
  <si>
    <t>American Campus Communities Inc</t>
  </si>
  <si>
    <t>Broadridge Financial Solutions Inc.</t>
  </si>
  <si>
    <t>Exelis Inc.</t>
  </si>
  <si>
    <t>Fortune Brands Home &amp; Security Inc</t>
  </si>
  <si>
    <t>Signet Jewelers Ltd</t>
  </si>
  <si>
    <t>VeriFone Systems Inc</t>
  </si>
  <si>
    <t>ACC</t>
  </si>
  <si>
    <t>XLS</t>
  </si>
  <si>
    <t>FBHS</t>
  </si>
  <si>
    <t>SIG</t>
  </si>
  <si>
    <t>PAY</t>
  </si>
  <si>
    <t>AEGN UQ</t>
  </si>
  <si>
    <t>BBCN UQ</t>
  </si>
  <si>
    <t>FELE UQ</t>
  </si>
  <si>
    <t>LMOS UQ</t>
  </si>
  <si>
    <t>VAC UN</t>
  </si>
  <si>
    <t>ORIT UQ</t>
  </si>
  <si>
    <t>RECN UQ</t>
  </si>
  <si>
    <t>Aegion Corp.</t>
  </si>
  <si>
    <t>BBCN Bancorp Inc</t>
  </si>
  <si>
    <t>Franklin Electric Co</t>
  </si>
  <si>
    <t>Lumos Networks Corp.</t>
  </si>
  <si>
    <t>Marriott Vacations Worldwide Corporation</t>
  </si>
  <si>
    <t>Oritani Financial Corp</t>
  </si>
  <si>
    <t>Resources Connection Inc</t>
  </si>
  <si>
    <t>AEGN</t>
  </si>
  <si>
    <t>BBCN</t>
  </si>
  <si>
    <t>FELE</t>
  </si>
  <si>
    <t>LMOS</t>
  </si>
  <si>
    <t>VAC</t>
  </si>
  <si>
    <t>ORIT</t>
  </si>
  <si>
    <t>RECN</t>
  </si>
  <si>
    <t>00770F104</t>
  </si>
  <si>
    <t>B764L34</t>
  </si>
  <si>
    <t>073295107</t>
  </si>
  <si>
    <t>B70YTB4</t>
  </si>
  <si>
    <t>353514102</t>
  </si>
  <si>
    <t>550283105</t>
  </si>
  <si>
    <t>B74WVF2</t>
  </si>
  <si>
    <t>57164Y107</t>
  </si>
  <si>
    <t>B45K9N8</t>
  </si>
  <si>
    <t>68633D103</t>
  </si>
  <si>
    <t>B3SLD95</t>
  </si>
  <si>
    <t>76122Q105</t>
  </si>
  <si>
    <t>024835100</t>
  </si>
  <si>
    <t>B02H871</t>
  </si>
  <si>
    <t>30162A108</t>
  </si>
  <si>
    <t>B713S57</t>
  </si>
  <si>
    <t>34964C106</t>
  </si>
  <si>
    <t>B3MC7D6</t>
  </si>
  <si>
    <t>450911201</t>
  </si>
  <si>
    <t>B6Y9SW2</t>
  </si>
  <si>
    <t>B3CTNK6</t>
  </si>
  <si>
    <t>92342Y109</t>
  </si>
  <si>
    <t>B07RH68</t>
  </si>
  <si>
    <t>H84989104</t>
  </si>
  <si>
    <t>G81276100</t>
  </si>
  <si>
    <t>ENS</t>
  </si>
  <si>
    <t>ENS UN</t>
  </si>
  <si>
    <t>Enersys</t>
  </si>
  <si>
    <t>29275Y102</t>
  </si>
  <si>
    <t>GAS UN</t>
  </si>
  <si>
    <t>EA UQ</t>
  </si>
  <si>
    <t>FTR UQ</t>
  </si>
  <si>
    <t>SLM UQ</t>
  </si>
  <si>
    <t>TXN UQ</t>
  </si>
  <si>
    <t>TRIP UQ</t>
  </si>
  <si>
    <t>WPX UN</t>
  </si>
  <si>
    <t>GAS</t>
  </si>
  <si>
    <t>EA</t>
  </si>
  <si>
    <t>TRIP</t>
  </si>
  <si>
    <t>WPX</t>
  </si>
  <si>
    <t>03027X100</t>
  </si>
  <si>
    <t>B7FBFL2</t>
  </si>
  <si>
    <t>30212P303</t>
  </si>
  <si>
    <t>B748CK2</t>
  </si>
  <si>
    <t>896945201</t>
  </si>
  <si>
    <t>B6ZC3N6</t>
  </si>
  <si>
    <t>98212B103</t>
  </si>
  <si>
    <t>B40PCD9</t>
  </si>
  <si>
    <t>The Williams Companies Inc</t>
  </si>
  <si>
    <t>TripAdvisor Inc.</t>
  </si>
  <si>
    <t>WPX Energy Inc.</t>
  </si>
  <si>
    <t>Alleghany Corp (NY)</t>
  </si>
  <si>
    <t>CBOE Holdings Inc</t>
  </si>
  <si>
    <t>First Niagara Financial Group Inc</t>
  </si>
  <si>
    <t>Monster Beverage Corp</t>
  </si>
  <si>
    <t>Y UN</t>
  </si>
  <si>
    <t>CBOE UQ</t>
  </si>
  <si>
    <t>MNST UQ</t>
  </si>
  <si>
    <t>POST UN</t>
  </si>
  <si>
    <t>PB UN</t>
  </si>
  <si>
    <t>WEN UQ</t>
  </si>
  <si>
    <t>WAFD UQ</t>
  </si>
  <si>
    <t>Y</t>
  </si>
  <si>
    <t>CBOE</t>
  </si>
  <si>
    <t>MNST</t>
  </si>
  <si>
    <t>POST</t>
  </si>
  <si>
    <t>PB</t>
  </si>
  <si>
    <t>WAFD</t>
  </si>
  <si>
    <t>017175100</t>
  </si>
  <si>
    <t>12503M108</t>
  </si>
  <si>
    <t>611740101</t>
  </si>
  <si>
    <t>737446104</t>
  </si>
  <si>
    <t>879433829</t>
  </si>
  <si>
    <t>B5834C5</t>
  </si>
  <si>
    <t>B6X2H81</t>
  </si>
  <si>
    <t>B6T0518</t>
  </si>
  <si>
    <t>B6YR5K3</t>
  </si>
  <si>
    <t>Akorn Inc</t>
  </si>
  <si>
    <t>Cloud Peak Energy Inc</t>
  </si>
  <si>
    <t>J2 Global Inc</t>
  </si>
  <si>
    <t>Momenta Pharmaceuticals Inc</t>
  </si>
  <si>
    <t>SunCoke Energy Inc</t>
  </si>
  <si>
    <t>VOXX International Corp A</t>
  </si>
  <si>
    <t>Virtus Investment Partners Inc</t>
  </si>
  <si>
    <t>AKRX UQ</t>
  </si>
  <si>
    <t>CLD UN</t>
  </si>
  <si>
    <t>KAMN UN</t>
  </si>
  <si>
    <t>MDSO UQ</t>
  </si>
  <si>
    <t>MNTA UQ</t>
  </si>
  <si>
    <t>SXC UN</t>
  </si>
  <si>
    <t>VRTS UQ</t>
  </si>
  <si>
    <t>009728106</t>
  </si>
  <si>
    <t>18911Q102</t>
  </si>
  <si>
    <t>410495204</t>
  </si>
  <si>
    <t>48123V102</t>
  </si>
  <si>
    <t>58471A105</t>
  </si>
  <si>
    <t>60877T100</t>
  </si>
  <si>
    <t>86722A103</t>
  </si>
  <si>
    <t>910340108</t>
  </si>
  <si>
    <t>91829F104</t>
  </si>
  <si>
    <t>92828Q109</t>
  </si>
  <si>
    <t>B57LN89</t>
  </si>
  <si>
    <t>B020GQ5</t>
  </si>
  <si>
    <t>B6TPXR5</t>
  </si>
  <si>
    <t>B75DGJ3</t>
  </si>
  <si>
    <t>B5424Q0</t>
  </si>
  <si>
    <t>B018VB0</t>
  </si>
  <si>
    <t>B3R0638</t>
  </si>
  <si>
    <t>B4WXG84</t>
  </si>
  <si>
    <t>B432Y19</t>
  </si>
  <si>
    <t>B3KKGQ8</t>
  </si>
  <si>
    <t>AKRX</t>
  </si>
  <si>
    <t>CLD</t>
  </si>
  <si>
    <t>MDSO</t>
  </si>
  <si>
    <t>MNTA</t>
  </si>
  <si>
    <t>SXC</t>
  </si>
  <si>
    <t>VRTS</t>
  </si>
  <si>
    <t>ALXN UQ</t>
  </si>
  <si>
    <t>ADI UQ</t>
  </si>
  <si>
    <t>CCI UN</t>
  </si>
  <si>
    <t>KMI UN</t>
  </si>
  <si>
    <t>PSX UN</t>
  </si>
  <si>
    <t>WDC UQ</t>
  </si>
  <si>
    <t>ALXN</t>
  </si>
  <si>
    <t>CCI</t>
  </si>
  <si>
    <t>KMI</t>
  </si>
  <si>
    <t>PSX</t>
  </si>
  <si>
    <t>Alexion Pharmaceuticals Inc</t>
  </si>
  <si>
    <t>Aon plc</t>
  </si>
  <si>
    <t>Crown Castle Intl Corp</t>
  </si>
  <si>
    <t>Express Scripts Holding Co.</t>
  </si>
  <si>
    <t>Kinder Morgan Inc</t>
  </si>
  <si>
    <t>Phillips 66</t>
  </si>
  <si>
    <t>Rowan Cos Plc</t>
  </si>
  <si>
    <t>015351109</t>
  </si>
  <si>
    <t>G0408V102</t>
  </si>
  <si>
    <t>30219G108</t>
  </si>
  <si>
    <t>49456B101</t>
  </si>
  <si>
    <t>718546104</t>
  </si>
  <si>
    <t>G7665A101</t>
  </si>
  <si>
    <t>B5BT0K0</t>
  </si>
  <si>
    <t>B7QQYV9</t>
  </si>
  <si>
    <t>B3NQ4P8</t>
  </si>
  <si>
    <t>B78C4Y8</t>
  </si>
  <si>
    <t>B840261</t>
  </si>
  <si>
    <t>CNK UN</t>
  </si>
  <si>
    <t>INGR UN</t>
  </si>
  <si>
    <t>LKQ UQ</t>
  </si>
  <si>
    <t>RGLD UQ</t>
  </si>
  <si>
    <t>TPX UN</t>
  </si>
  <si>
    <t>CNK</t>
  </si>
  <si>
    <t>INGR</t>
  </si>
  <si>
    <t>LKQ</t>
  </si>
  <si>
    <t>RGLD</t>
  </si>
  <si>
    <t>TPX</t>
  </si>
  <si>
    <t>Cinemark Holdings Inc</t>
  </si>
  <si>
    <t>Ingredion Inc</t>
  </si>
  <si>
    <t>MSCI Inc</t>
  </si>
  <si>
    <t>Royal Gold Inc</t>
  </si>
  <si>
    <t>17243V102</t>
  </si>
  <si>
    <t>B1W7RQ0</t>
  </si>
  <si>
    <t>457187102</t>
  </si>
  <si>
    <t>B7K24P7</t>
  </si>
  <si>
    <t>780287108</t>
  </si>
  <si>
    <t>88023U101</t>
  </si>
  <si>
    <t>DDD UN</t>
  </si>
  <si>
    <t>CVBF UQ</t>
  </si>
  <si>
    <t>GSM UQ</t>
  </si>
  <si>
    <t>IPHS UQ</t>
  </si>
  <si>
    <t>SPPI UQ</t>
  </si>
  <si>
    <t>VDSI UQ</t>
  </si>
  <si>
    <t>DDD</t>
  </si>
  <si>
    <t>CVBF</t>
  </si>
  <si>
    <t>GSM</t>
  </si>
  <si>
    <t>IPHS</t>
  </si>
  <si>
    <t>SPPI</t>
  </si>
  <si>
    <t>VDSI</t>
  </si>
  <si>
    <t>88554D205</t>
  </si>
  <si>
    <t>126600105</t>
  </si>
  <si>
    <t>37954N206</t>
  </si>
  <si>
    <t>45774N108</t>
  </si>
  <si>
    <t>458665304</t>
  </si>
  <si>
    <t>84763A108</t>
  </si>
  <si>
    <t>92230Y104</t>
  </si>
  <si>
    <t>3-D Systems Corp</t>
  </si>
  <si>
    <t>CVB Financial Corp</t>
  </si>
  <si>
    <t>Globe Specialty Metals Inc</t>
  </si>
  <si>
    <t>Innophos Holdings Inc</t>
  </si>
  <si>
    <t>Interface Inc</t>
  </si>
  <si>
    <t>Spectrum Pharmaceuticals</t>
  </si>
  <si>
    <t>VASCO Data Security Intl Inc</t>
  </si>
  <si>
    <t>B3VLNB4</t>
  </si>
  <si>
    <t>B1GHPN9</t>
  </si>
  <si>
    <t>B86V808</t>
  </si>
  <si>
    <t>Source: S&amp;P, Bloomberg</t>
  </si>
  <si>
    <t>DG</t>
  </si>
  <si>
    <t>ESV</t>
  </si>
  <si>
    <t>GRMN</t>
  </si>
  <si>
    <t>KRFT</t>
  </si>
  <si>
    <t>LYB</t>
  </si>
  <si>
    <t>MDLZ</t>
  </si>
  <si>
    <t>STX</t>
  </si>
  <si>
    <t>ADT</t>
  </si>
  <si>
    <t>DG UN</t>
  </si>
  <si>
    <t>ESV UN</t>
  </si>
  <si>
    <t>GRMN UQ</t>
  </si>
  <si>
    <t>KRFT UQ</t>
  </si>
  <si>
    <t>LYB UN</t>
  </si>
  <si>
    <t>MDLZ UQ</t>
  </si>
  <si>
    <t>STX UQ</t>
  </si>
  <si>
    <t>ADT UN</t>
  </si>
  <si>
    <t>25490A309</t>
  </si>
  <si>
    <t>26441C204</t>
  </si>
  <si>
    <t>G29183103</t>
  </si>
  <si>
    <t>G3157S106</t>
  </si>
  <si>
    <t>50076Q106</t>
  </si>
  <si>
    <t>N53745100</t>
  </si>
  <si>
    <t>88033G407</t>
  </si>
  <si>
    <t>00101J106</t>
  </si>
  <si>
    <t>B84LSN3</t>
  </si>
  <si>
    <t>B5B1S13</t>
  </si>
  <si>
    <t>B7VD3F2</t>
  </si>
  <si>
    <t>B8KQN82</t>
  </si>
  <si>
    <t>B4VLR19</t>
  </si>
  <si>
    <t>B3Z5T14</t>
  </si>
  <si>
    <t>B8P0S06</t>
  </si>
  <si>
    <t>B3SPXZ3</t>
  </si>
  <si>
    <t>B8CKK03</t>
  </si>
  <si>
    <t>B58JVZ5</t>
  </si>
  <si>
    <t>B8DMK08</t>
  </si>
  <si>
    <t>B7XWRM2</t>
  </si>
  <si>
    <t>DIRECTV</t>
  </si>
  <si>
    <t>DaVita HealthCare Partners Inc</t>
  </si>
  <si>
    <t>Dollar General Corp</t>
  </si>
  <si>
    <t>E. I. du Pont de Nemours and Company</t>
  </si>
  <si>
    <t>Eaton Corp plc</t>
  </si>
  <si>
    <t>Ensco PLC - CL A</t>
  </si>
  <si>
    <t>Garmin Ltd</t>
  </si>
  <si>
    <t>Kraft Foods Group Inc.</t>
  </si>
  <si>
    <t>LyondellBasell Industries N.V.</t>
  </si>
  <si>
    <t>Mondelez International Inc</t>
  </si>
  <si>
    <t>Seagate Technology</t>
  </si>
  <si>
    <t>The ADT Corp.</t>
  </si>
  <si>
    <t>CEB</t>
  </si>
  <si>
    <t>GWR</t>
  </si>
  <si>
    <t>IDCC</t>
  </si>
  <si>
    <t>JAH</t>
  </si>
  <si>
    <t>MATX</t>
  </si>
  <si>
    <t>NYCB</t>
  </si>
  <si>
    <t>ROSE</t>
  </si>
  <si>
    <t>SWI</t>
  </si>
  <si>
    <t>CEB UN</t>
  </si>
  <si>
    <t>GWR UN</t>
  </si>
  <si>
    <t>IDCC UQ</t>
  </si>
  <si>
    <t>JAH UN</t>
  </si>
  <si>
    <t>MATX UN</t>
  </si>
  <si>
    <t>NYCB UN</t>
  </si>
  <si>
    <t>ROSE UQ</t>
  </si>
  <si>
    <t>SWI UN</t>
  </si>
  <si>
    <t>B827VB2</t>
  </si>
  <si>
    <t>B8GNC91</t>
  </si>
  <si>
    <t>B0YV6N3</t>
  </si>
  <si>
    <t>B4MTR12</t>
  </si>
  <si>
    <t>B8383P2</t>
  </si>
  <si>
    <t>Alexander &amp; Baldwin Inc.</t>
  </si>
  <si>
    <t>B/E Aerospace Inc</t>
  </si>
  <si>
    <t>Genesee &amp; Wyoming Inc A</t>
  </si>
  <si>
    <t>InterDigital Inc</t>
  </si>
  <si>
    <t>Jarden Corp</t>
  </si>
  <si>
    <t>Matson Inc.</t>
  </si>
  <si>
    <t>Rosetta Resources Inc</t>
  </si>
  <si>
    <t>SolarWinds Inc</t>
  </si>
  <si>
    <t>WEX Inc</t>
  </si>
  <si>
    <t>ACOR</t>
  </si>
  <si>
    <t>BANR</t>
  </si>
  <si>
    <t>BCOR</t>
  </si>
  <si>
    <t>CRZO</t>
  </si>
  <si>
    <t>COHR</t>
  </si>
  <si>
    <t>DHX</t>
  </si>
  <si>
    <t>EFII</t>
  </si>
  <si>
    <t>EGL</t>
  </si>
  <si>
    <t>EXLS</t>
  </si>
  <si>
    <t>GK</t>
  </si>
  <si>
    <t>GEOS</t>
  </si>
  <si>
    <t>GLT</t>
  </si>
  <si>
    <t>GOV</t>
  </si>
  <si>
    <t>HF</t>
  </si>
  <si>
    <t>HSTM</t>
  </si>
  <si>
    <t>LMNX</t>
  </si>
  <si>
    <t>MKTX</t>
  </si>
  <si>
    <t>PDCE</t>
  </si>
  <si>
    <t>PES</t>
  </si>
  <si>
    <t>QNST</t>
  </si>
  <si>
    <t>SBRA</t>
  </si>
  <si>
    <t>Acorda Therapeutics</t>
  </si>
  <si>
    <t>Banner Corporation</t>
  </si>
  <si>
    <t>Carrizo Oil &amp; Gas Inc</t>
  </si>
  <si>
    <t>Coherent Inc</t>
  </si>
  <si>
    <t>DealerTrack Technologies Inc</t>
  </si>
  <si>
    <t>Dice Holdings Inc</t>
  </si>
  <si>
    <t>EPR Properties</t>
  </si>
  <si>
    <t>Electronics For Imaging</t>
  </si>
  <si>
    <t>Engility Inc.</t>
  </si>
  <si>
    <t>ExlService Holdings Inc</t>
  </si>
  <si>
    <t>Geospace Technologies Corp</t>
  </si>
  <si>
    <t>Government Properties Income</t>
  </si>
  <si>
    <t>HFF Inc</t>
  </si>
  <si>
    <t>HealthStream Inc</t>
  </si>
  <si>
    <t>Luminex Corp</t>
  </si>
  <si>
    <t>MarketAxess Holdings</t>
  </si>
  <si>
    <t>Mercury Systems Inc</t>
  </si>
  <si>
    <t>Pioneer Energy Services Corp</t>
  </si>
  <si>
    <t>QuinStreet Inc</t>
  </si>
  <si>
    <t>Sabra Health Care REIT</t>
  </si>
  <si>
    <t>B8L2DV2</t>
  </si>
  <si>
    <t>B23DMS1</t>
  </si>
  <si>
    <t>B8XXZP1</t>
  </si>
  <si>
    <t>B07LST0</t>
  </si>
  <si>
    <t>B89MJ94</t>
  </si>
  <si>
    <t>B4ZG8D9</t>
  </si>
  <si>
    <t>B1Q1RT1</t>
  </si>
  <si>
    <t>B03Q9D0</t>
  </si>
  <si>
    <t>B89M5F2</t>
  </si>
  <si>
    <t>B68D808</t>
  </si>
  <si>
    <t>B3PGPB9</t>
  </si>
  <si>
    <t>B5NLBP6</t>
  </si>
  <si>
    <t>ACOR UQ</t>
  </si>
  <si>
    <t>BANR UQ</t>
  </si>
  <si>
    <t>BCOR UQ</t>
  </si>
  <si>
    <t>CRZO UQ</t>
  </si>
  <si>
    <t>COHR UQ</t>
  </si>
  <si>
    <t>DHX UN</t>
  </si>
  <si>
    <t>EFII UQ</t>
  </si>
  <si>
    <t>EGL UN</t>
  </si>
  <si>
    <t>EXLS UQ</t>
  </si>
  <si>
    <t>GK UQ</t>
  </si>
  <si>
    <t>GEOS UQ</t>
  </si>
  <si>
    <t>GLT UN</t>
  </si>
  <si>
    <t>GOV UN</t>
  </si>
  <si>
    <t>HF UN</t>
  </si>
  <si>
    <t>HSTM UQ</t>
  </si>
  <si>
    <t>LMNX UQ</t>
  </si>
  <si>
    <t>MKTX UQ</t>
  </si>
  <si>
    <t>ASGN UN</t>
  </si>
  <si>
    <t>PDCE UQ</t>
  </si>
  <si>
    <t>PES UN</t>
  </si>
  <si>
    <t>QNST UQ</t>
  </si>
  <si>
    <t>SBRA UQ</t>
  </si>
  <si>
    <t>00484M106</t>
  </si>
  <si>
    <t>06652V208</t>
  </si>
  <si>
    <t>095229100</t>
  </si>
  <si>
    <t>144577103</t>
  </si>
  <si>
    <t>192479103</t>
  </si>
  <si>
    <t>253017107</t>
  </si>
  <si>
    <t>26884U109</t>
  </si>
  <si>
    <t>286082102</t>
  </si>
  <si>
    <t>302081104</t>
  </si>
  <si>
    <t>37364X109</t>
  </si>
  <si>
    <t>377316104</t>
  </si>
  <si>
    <t>38376A103</t>
  </si>
  <si>
    <t>40418F108</t>
  </si>
  <si>
    <t>42222N103</t>
  </si>
  <si>
    <t>57060D108</t>
  </si>
  <si>
    <t>69327R101</t>
  </si>
  <si>
    <t>723664108</t>
  </si>
  <si>
    <t>74874Q100</t>
  </si>
  <si>
    <t>78573L106</t>
  </si>
  <si>
    <t>014491104</t>
  </si>
  <si>
    <t>371559105</t>
  </si>
  <si>
    <t>45867G101</t>
  </si>
  <si>
    <t>471109108</t>
  </si>
  <si>
    <t>57686G105</t>
  </si>
  <si>
    <t>777779307</t>
  </si>
  <si>
    <t>83416B109</t>
  </si>
  <si>
    <t>96208T104</t>
  </si>
  <si>
    <t>256677105</t>
  </si>
  <si>
    <t>609207105</t>
  </si>
  <si>
    <t>Bard C.R. Inc</t>
  </si>
  <si>
    <t>Becton Dickinson &amp; Co</t>
  </si>
  <si>
    <t>CBRE Group Inc.</t>
  </si>
  <si>
    <t>Grainger W.W. Inc</t>
  </si>
  <si>
    <t>Horton D.R. Inc</t>
  </si>
  <si>
    <t>Hospira Inc</t>
  </si>
  <si>
    <t>Lilly Eli &amp; Co</t>
  </si>
  <si>
    <t>Motorola Solutions Inc</t>
  </si>
  <si>
    <t>Penney J.C. Inc</t>
  </si>
  <si>
    <t>ProLogis Inc</t>
  </si>
  <si>
    <t>Schwab Charles Corp</t>
  </si>
  <si>
    <t>Smucker J.M. Co</t>
  </si>
  <si>
    <t>Donnelley R.R. &amp; Sons</t>
  </si>
  <si>
    <t>Gallagher Arthur J. &amp; Co</t>
  </si>
  <si>
    <t>Henry Jack &amp; Associates</t>
  </si>
  <si>
    <t>Hunt J.B. Transport Services</t>
  </si>
  <si>
    <t>Huntington Ingalls Industries Inc.</t>
  </si>
  <si>
    <t>John Wiley &amp; Sons Inc. 'A'</t>
  </si>
  <si>
    <t>Miller Herman Inc</t>
  </si>
  <si>
    <t>Post Holdings Inc.</t>
  </si>
  <si>
    <t>Schein Henry Inc</t>
  </si>
  <si>
    <t>Washington Federal Inc.</t>
  </si>
  <si>
    <t>Woodward Inc.</t>
  </si>
  <si>
    <t>Blucora Inc</t>
  </si>
  <si>
    <t>Castle A.M.</t>
  </si>
  <si>
    <t>Cedar Realty Trust Inc.</t>
  </si>
  <si>
    <t>Fuller H.B. Co</t>
  </si>
  <si>
    <t>Glatfelter P.H. Co</t>
  </si>
  <si>
    <t>Hanger Inc</t>
  </si>
  <si>
    <t>Live Nation Entertainment Inc.</t>
  </si>
  <si>
    <t>Medidata Solutions Inc.</t>
  </si>
  <si>
    <t>Northwest Bancshares Inc.</t>
  </si>
  <si>
    <t>NutriSystem Inc.</t>
  </si>
  <si>
    <t>PDC Energy Inc</t>
  </si>
  <si>
    <t>Pep Boys-Manny Moe &amp; Jack</t>
  </si>
  <si>
    <t>Schulman A. Inc</t>
  </si>
  <si>
    <t>Smith A.O. Corp</t>
  </si>
  <si>
    <t>Stillwater Mining Co</t>
  </si>
  <si>
    <t>Sturm Ruger &amp; Co Inc</t>
  </si>
  <si>
    <t>United Fire Group Inc.</t>
  </si>
  <si>
    <t>SWC UN</t>
  </si>
  <si>
    <t>SWC</t>
  </si>
  <si>
    <t>86074Q102</t>
  </si>
  <si>
    <t>NIC Inc</t>
  </si>
  <si>
    <t>62914B100</t>
  </si>
  <si>
    <t>EGOV</t>
  </si>
  <si>
    <t>EGOV UQ</t>
  </si>
  <si>
    <t>ABBV UN</t>
  </si>
  <si>
    <t>ACT UN</t>
  </si>
  <si>
    <t>DLPH UN</t>
  </si>
  <si>
    <t>GT UQ</t>
  </si>
  <si>
    <t>ABBV</t>
  </si>
  <si>
    <t>ACT</t>
  </si>
  <si>
    <t>DLPH</t>
  </si>
  <si>
    <t>00287Y109</t>
  </si>
  <si>
    <t>B92SR70</t>
  </si>
  <si>
    <t>G27823106</t>
  </si>
  <si>
    <t>B783TY6</t>
  </si>
  <si>
    <t>AbbVie Inc.</t>
  </si>
  <si>
    <t>CME Group Inc</t>
  </si>
  <si>
    <t>Delphi Automotive PLC</t>
  </si>
  <si>
    <t>PRI UN</t>
  </si>
  <si>
    <t>PRI</t>
  </si>
  <si>
    <t>02553E106</t>
  </si>
  <si>
    <t>69370C100</t>
  </si>
  <si>
    <t>74164M108</t>
  </si>
  <si>
    <t>62886E108</t>
  </si>
  <si>
    <t>B95N910</t>
  </si>
  <si>
    <t>B50K3X8</t>
  </si>
  <si>
    <t>PTC Inc</t>
  </si>
  <si>
    <t>Primerica Inc</t>
  </si>
  <si>
    <t>ABMD UQ</t>
  </si>
  <si>
    <t>AAWW UQ</t>
  </si>
  <si>
    <t>CJES UN</t>
  </si>
  <si>
    <t>DORM UQ</t>
  </si>
  <si>
    <t>ERA UN</t>
  </si>
  <si>
    <t>TILE UQ</t>
  </si>
  <si>
    <t>XXIA UQ</t>
  </si>
  <si>
    <t>MBFI UQ</t>
  </si>
  <si>
    <t>TWI UN</t>
  </si>
  <si>
    <t>ABMD</t>
  </si>
  <si>
    <t>AAWW</t>
  </si>
  <si>
    <t>CJES</t>
  </si>
  <si>
    <t>DORM</t>
  </si>
  <si>
    <t>ERA</t>
  </si>
  <si>
    <t>TILE</t>
  </si>
  <si>
    <t>XXIA</t>
  </si>
  <si>
    <t>MBFI</t>
  </si>
  <si>
    <t>TWI</t>
  </si>
  <si>
    <t>003654100</t>
  </si>
  <si>
    <t>049164205</t>
  </si>
  <si>
    <t>12467B304</t>
  </si>
  <si>
    <t>258278100</t>
  </si>
  <si>
    <t>26885G109</t>
  </si>
  <si>
    <t>45071R109</t>
  </si>
  <si>
    <t>55264U108</t>
  </si>
  <si>
    <t>88830M102</t>
  </si>
  <si>
    <t>B01Z8P4</t>
  </si>
  <si>
    <t>B4Z7Z53</t>
  </si>
  <si>
    <t>B8KM2D8</t>
  </si>
  <si>
    <t>Abiomed Inc</t>
  </si>
  <si>
    <t>Atlas Air Worldwide Holdings Inc</t>
  </si>
  <si>
    <t>C&amp;J Energy Services Inc</t>
  </si>
  <si>
    <t>Dorman Products Inc</t>
  </si>
  <si>
    <t>Era Group Inc</t>
  </si>
  <si>
    <t>Ixia</t>
  </si>
  <si>
    <t>MB Financial Inc</t>
  </si>
  <si>
    <t>Titan Intl Inc</t>
  </si>
  <si>
    <t>MHFI UN</t>
  </si>
  <si>
    <t>MHFI</t>
  </si>
  <si>
    <t>03073E105</t>
  </si>
  <si>
    <t>26483E100</t>
  </si>
  <si>
    <t>26138E109</t>
  </si>
  <si>
    <t>28176E108</t>
  </si>
  <si>
    <t>501797104</t>
  </si>
  <si>
    <t>74762E102</t>
  </si>
  <si>
    <t>87612E106</t>
  </si>
  <si>
    <t>89417E109</t>
  </si>
  <si>
    <t>92343E102</t>
  </si>
  <si>
    <t>B9M2WX3</t>
  </si>
  <si>
    <t>L Brands Inc</t>
  </si>
  <si>
    <t>McGraw Hill Financial Inc</t>
  </si>
  <si>
    <t>GM</t>
  </si>
  <si>
    <t>GM UN</t>
  </si>
  <si>
    <t>37045V100</t>
  </si>
  <si>
    <t>B665KZ5</t>
  </si>
  <si>
    <t>WEX UN</t>
  </si>
  <si>
    <t>SUNE UN</t>
  </si>
  <si>
    <t>WWAV UN</t>
  </si>
  <si>
    <t>DPZ UN</t>
  </si>
  <si>
    <t>CST UN</t>
  </si>
  <si>
    <t>WEX</t>
  </si>
  <si>
    <t>SUNE</t>
  </si>
  <si>
    <t>WWAV</t>
  </si>
  <si>
    <t>DPZ</t>
  </si>
  <si>
    <t>CST</t>
  </si>
  <si>
    <t>86732Y109</t>
  </si>
  <si>
    <t>966244105</t>
  </si>
  <si>
    <t>25754A201</t>
  </si>
  <si>
    <t>12646R105</t>
  </si>
  <si>
    <t>BBC3995</t>
  </si>
  <si>
    <t>B834PQ5</t>
  </si>
  <si>
    <t>B01SD70</t>
  </si>
  <si>
    <t>B9GD0X8</t>
  </si>
  <si>
    <t>CST Brands Inc</t>
  </si>
  <si>
    <t>Domino's Pizza Inc</t>
  </si>
  <si>
    <t>SunEdison Inc</t>
  </si>
  <si>
    <t>WhiteWave Foods Co</t>
  </si>
  <si>
    <t>COR UN</t>
  </si>
  <si>
    <t>CYNO UQ</t>
  </si>
  <si>
    <t>FRAN UQ</t>
  </si>
  <si>
    <t>IPXL UQ</t>
  </si>
  <si>
    <t>TNGO UQ</t>
  </si>
  <si>
    <t>COR</t>
  </si>
  <si>
    <t>CYNO</t>
  </si>
  <si>
    <t>FRAN</t>
  </si>
  <si>
    <t>IPXL</t>
  </si>
  <si>
    <t>TNGO</t>
  </si>
  <si>
    <t>04270V106</t>
  </si>
  <si>
    <t>21870Q105</t>
  </si>
  <si>
    <t>232577205</t>
  </si>
  <si>
    <t>351793104</t>
  </si>
  <si>
    <t>45256B101</t>
  </si>
  <si>
    <t>55027E102</t>
  </si>
  <si>
    <t>87582Y108</t>
  </si>
  <si>
    <t>91359E105</t>
  </si>
  <si>
    <t>92849E101</t>
  </si>
  <si>
    <t>B9SMM04</t>
  </si>
  <si>
    <t>B3T3VV8</t>
  </si>
  <si>
    <t>B0T4N70</t>
  </si>
  <si>
    <t>B4RM4H1</t>
  </si>
  <si>
    <t>B3P4WX4</t>
  </si>
  <si>
    <t>Coresite Realty Corp</t>
  </si>
  <si>
    <t>Cynosure</t>
  </si>
  <si>
    <t>Francesca's Holdings Corp</t>
  </si>
  <si>
    <t>Impax Laboratories Inc</t>
  </si>
  <si>
    <t>Tangoe Inc.</t>
  </si>
  <si>
    <t>NLSN UN</t>
  </si>
  <si>
    <t>NLSN</t>
  </si>
  <si>
    <t>ORCL UN</t>
  </si>
  <si>
    <t>FOXA UQ</t>
  </si>
  <si>
    <t>FOXA</t>
  </si>
  <si>
    <t>PRGO UN</t>
  </si>
  <si>
    <t>ZTS UN</t>
  </si>
  <si>
    <t>ZTS</t>
  </si>
  <si>
    <t>General Motors Company</t>
  </si>
  <si>
    <t>Twenty-First Century Fox, Inc</t>
  </si>
  <si>
    <t>Fossil Group Inc</t>
  </si>
  <si>
    <t>Zoetis Inc</t>
  </si>
  <si>
    <t>B4NTRF5</t>
  </si>
  <si>
    <t>BBM4S68</t>
  </si>
  <si>
    <t>BBGT609</t>
  </si>
  <si>
    <t>BBGVT40</t>
  </si>
  <si>
    <t>B95WG16</t>
  </si>
  <si>
    <t>MNK</t>
  </si>
  <si>
    <t>Mallinckrodt plc</t>
  </si>
  <si>
    <t>Murphy USA Inc</t>
  </si>
  <si>
    <t>Tempur Sealy Intl Inc</t>
  </si>
  <si>
    <t>BD5JS97</t>
  </si>
  <si>
    <t>ADC</t>
  </si>
  <si>
    <t>AEC</t>
  </si>
  <si>
    <t>CAMP</t>
  </si>
  <si>
    <t>CFNL</t>
  </si>
  <si>
    <t>DXPE</t>
  </si>
  <si>
    <t>EVR</t>
  </si>
  <si>
    <t>FTK</t>
  </si>
  <si>
    <t>OUTR</t>
  </si>
  <si>
    <t>TESO</t>
  </si>
  <si>
    <t>WAGE</t>
  </si>
  <si>
    <t>ADC UN</t>
  </si>
  <si>
    <t>AEC UN</t>
  </si>
  <si>
    <t>CAMP UQ</t>
  </si>
  <si>
    <t>CFNL UQ</t>
  </si>
  <si>
    <t>DXPE UQ</t>
  </si>
  <si>
    <t>EVR UN</t>
  </si>
  <si>
    <t>EXAR UN</t>
  </si>
  <si>
    <t>FTK UN</t>
  </si>
  <si>
    <t>ONB UQ</t>
  </si>
  <si>
    <t>OUTR UQ</t>
  </si>
  <si>
    <t>TESO UQ</t>
  </si>
  <si>
    <t>WAGE UN</t>
  </si>
  <si>
    <t>Agree Realty Corp</t>
  </si>
  <si>
    <t>Associated Estates Realty</t>
  </si>
  <si>
    <t>CalAmp Corp</t>
  </si>
  <si>
    <t>Cardinal Financial Corp</t>
  </si>
  <si>
    <t>DXP Enterprises</t>
  </si>
  <si>
    <t>Evercore Partners A</t>
  </si>
  <si>
    <t>Flotek Industries Inc</t>
  </si>
  <si>
    <t>Outerwall Inc</t>
  </si>
  <si>
    <t>Tesco Corp</t>
  </si>
  <si>
    <t>WageWorks Inc</t>
  </si>
  <si>
    <t>008492100</t>
  </si>
  <si>
    <t>045604105</t>
  </si>
  <si>
    <t>128126109</t>
  </si>
  <si>
    <t>14149F109</t>
  </si>
  <si>
    <t>233377407</t>
  </si>
  <si>
    <t>29977A105</t>
  </si>
  <si>
    <t>343389102</t>
  </si>
  <si>
    <t>690070107</t>
  </si>
  <si>
    <t>88157K101</t>
  </si>
  <si>
    <t>930427109</t>
  </si>
  <si>
    <t>B1BHXZ2</t>
  </si>
  <si>
    <t>BC1QQP7</t>
  </si>
  <si>
    <t>B6WG4R2</t>
  </si>
  <si>
    <t>242370203</t>
  </si>
  <si>
    <t>626755102</t>
  </si>
  <si>
    <t>BCZWJ63</t>
  </si>
  <si>
    <t>G5785G107</t>
  </si>
  <si>
    <t>N63218106</t>
  </si>
  <si>
    <t>98978V103</t>
  </si>
  <si>
    <t>65249B109</t>
  </si>
  <si>
    <t>34988V106</t>
  </si>
  <si>
    <t>90130A101</t>
  </si>
  <si>
    <t>LDOS UN</t>
  </si>
  <si>
    <t>TMST UN</t>
  </si>
  <si>
    <t>SIRO UQ</t>
  </si>
  <si>
    <t>MUSA UN</t>
  </si>
  <si>
    <t>FTNT UQ</t>
  </si>
  <si>
    <t>RYAM UN</t>
  </si>
  <si>
    <t>LPT UN</t>
  </si>
  <si>
    <t>CIEN UN</t>
  </si>
  <si>
    <t>OGS UN</t>
  </si>
  <si>
    <t>KATE UN</t>
  </si>
  <si>
    <t>SAIC UN</t>
  </si>
  <si>
    <t>TIME UN</t>
  </si>
  <si>
    <t>KN UN</t>
  </si>
  <si>
    <t>DECK UN</t>
  </si>
  <si>
    <t>WPG UN</t>
  </si>
  <si>
    <t>ULTI UQ</t>
  </si>
  <si>
    <t>DNOW UN</t>
  </si>
  <si>
    <t>PTC UQ</t>
  </si>
  <si>
    <t>FCS UQ</t>
  </si>
  <si>
    <t>RNR UN</t>
  </si>
  <si>
    <t>LDOS</t>
  </si>
  <si>
    <t>TMST</t>
  </si>
  <si>
    <t>SIRO</t>
  </si>
  <si>
    <t>MUSA</t>
  </si>
  <si>
    <t>FTNT</t>
  </si>
  <si>
    <t>RYAM</t>
  </si>
  <si>
    <t>LPT</t>
  </si>
  <si>
    <t>OGS</t>
  </si>
  <si>
    <t>KATE</t>
  </si>
  <si>
    <t>SAIC</t>
  </si>
  <si>
    <t>TIME</t>
  </si>
  <si>
    <t>KN</t>
  </si>
  <si>
    <t>WPG</t>
  </si>
  <si>
    <t>ULTI</t>
  </si>
  <si>
    <t>DNOW</t>
  </si>
  <si>
    <t>PTC</t>
  </si>
  <si>
    <t>RNR</t>
  </si>
  <si>
    <t>525327102</t>
  </si>
  <si>
    <t>887399103</t>
  </si>
  <si>
    <t>G30401106</t>
  </si>
  <si>
    <t>82966C103</t>
  </si>
  <si>
    <t>75508B104</t>
  </si>
  <si>
    <t>68235P108</t>
  </si>
  <si>
    <t>87161C501</t>
  </si>
  <si>
    <t>485865109</t>
  </si>
  <si>
    <t>808625107</t>
  </si>
  <si>
    <t>887228104</t>
  </si>
  <si>
    <t>49926D109</t>
  </si>
  <si>
    <t>90385D107</t>
  </si>
  <si>
    <t>67011P100</t>
  </si>
  <si>
    <t>553498106</t>
  </si>
  <si>
    <t>G7496G103</t>
  </si>
  <si>
    <t>BDV82B8</t>
  </si>
  <si>
    <t>BNBPMX1</t>
  </si>
  <si>
    <t>BJ3V905</t>
  </si>
  <si>
    <t>B17MSX4</t>
  </si>
  <si>
    <t>B5B2106</t>
  </si>
  <si>
    <t>BN458W9</t>
  </si>
  <si>
    <t>BJ0KXV4</t>
  </si>
  <si>
    <t>BMH4NJ8</t>
  </si>
  <si>
    <t>BJWG213</t>
  </si>
  <si>
    <t>BDTZZG7</t>
  </si>
  <si>
    <t>BMM2870</t>
  </si>
  <si>
    <t>BJTD9L6</t>
  </si>
  <si>
    <t>BMH0MV1</t>
  </si>
  <si>
    <t>BKM4S16</t>
  </si>
  <si>
    <t>Leidos Holdings Inc</t>
  </si>
  <si>
    <t>TimkenSteel Corp</t>
  </si>
  <si>
    <t>Endo International plc</t>
  </si>
  <si>
    <t>Sirona Dental Systems Inc</t>
  </si>
  <si>
    <t>Fortinet Inc</t>
  </si>
  <si>
    <t>Rayonier Advanced Materials Inc</t>
  </si>
  <si>
    <t>ONE Gas Inc</t>
  </si>
  <si>
    <t>Kate Spade &amp; Company</t>
  </si>
  <si>
    <t>Science Applications International Corp</t>
  </si>
  <si>
    <t>Time Inc</t>
  </si>
  <si>
    <t>Knowles Corporation</t>
  </si>
  <si>
    <t>Ultimate Software Group Inc</t>
  </si>
  <si>
    <t>NOW Inc.</t>
  </si>
  <si>
    <t>DeVry Education Group Inc</t>
  </si>
  <si>
    <t>MSA Safety Inc</t>
  </si>
  <si>
    <t>VCA Inc</t>
  </si>
  <si>
    <t>Apollo Education Group Inc</t>
  </si>
  <si>
    <t>RenaissanceRe Hldgs</t>
  </si>
  <si>
    <t>BCC UN</t>
  </si>
  <si>
    <t>CTRE UQ</t>
  </si>
  <si>
    <t>PGTI UQ</t>
  </si>
  <si>
    <t>FN UN</t>
  </si>
  <si>
    <t>FXCM UN</t>
  </si>
  <si>
    <t>AMRI UQ</t>
  </si>
  <si>
    <t>GIII UQ</t>
  </si>
  <si>
    <t>GLF UN</t>
  </si>
  <si>
    <t>ROIC UQ</t>
  </si>
  <si>
    <t>RGEN UQ</t>
  </si>
  <si>
    <t>UVE UN</t>
  </si>
  <si>
    <t>AAT UN</t>
  </si>
  <si>
    <t>ANIK UQ</t>
  </si>
  <si>
    <t>SGNT UQ</t>
  </si>
  <si>
    <t>GPRE UQ</t>
  </si>
  <si>
    <t>GDOT UN</t>
  </si>
  <si>
    <t>EDR UN</t>
  </si>
  <si>
    <t>CGI UN</t>
  </si>
  <si>
    <t>EGHT UQ</t>
  </si>
  <si>
    <t>LCI UN</t>
  </si>
  <si>
    <t>PRSC UQ</t>
  </si>
  <si>
    <t>DEPO UQ</t>
  </si>
  <si>
    <t>SYRG UA</t>
  </si>
  <si>
    <t>STRA UQ</t>
  </si>
  <si>
    <t>PGN UN</t>
  </si>
  <si>
    <t>SLCA UN</t>
  </si>
  <si>
    <t>BOFI UQ</t>
  </si>
  <si>
    <t>VRTV UN</t>
  </si>
  <si>
    <t>CNSL UQ</t>
  </si>
  <si>
    <t>SANM UQ</t>
  </si>
  <si>
    <t>TASR UQ</t>
  </si>
  <si>
    <t>CMO UN</t>
  </si>
  <si>
    <t>AMWD UQ</t>
  </si>
  <si>
    <t>ARCB UQ</t>
  </si>
  <si>
    <t>SAIA UQ</t>
  </si>
  <si>
    <t>FTD UQ</t>
  </si>
  <si>
    <t>AVIV UN</t>
  </si>
  <si>
    <t>CHSP UN</t>
  </si>
  <si>
    <t>ACET UQ</t>
  </si>
  <si>
    <t>RTEC UN</t>
  </si>
  <si>
    <t>MDAS UQ</t>
  </si>
  <si>
    <t>FF UN</t>
  </si>
  <si>
    <t>RRTS UN</t>
  </si>
  <si>
    <t>SPOK UQ</t>
  </si>
  <si>
    <t>NR UN</t>
  </si>
  <si>
    <t>LGND UQ</t>
  </si>
  <si>
    <t>SZMK UQ</t>
  </si>
  <si>
    <t>HCI UN</t>
  </si>
  <si>
    <t>BCC</t>
  </si>
  <si>
    <t>CTRE</t>
  </si>
  <si>
    <t>PGTI</t>
  </si>
  <si>
    <t>FN</t>
  </si>
  <si>
    <t>FXCM</t>
  </si>
  <si>
    <t>AMRI</t>
  </si>
  <si>
    <t>GIII</t>
  </si>
  <si>
    <t>GLF</t>
  </si>
  <si>
    <t>ROIC</t>
  </si>
  <si>
    <t>RGEN</t>
  </si>
  <si>
    <t>UVE</t>
  </si>
  <si>
    <t>AAT</t>
  </si>
  <si>
    <t>ANIK</t>
  </si>
  <si>
    <t>SGNT</t>
  </si>
  <si>
    <t>GPRE</t>
  </si>
  <si>
    <t>GDOT</t>
  </si>
  <si>
    <t>EDR</t>
  </si>
  <si>
    <t>CGI</t>
  </si>
  <si>
    <t>EGHT</t>
  </si>
  <si>
    <t>LCI</t>
  </si>
  <si>
    <t>PRSC</t>
  </si>
  <si>
    <t>DEPO</t>
  </si>
  <si>
    <t>SYRG</t>
  </si>
  <si>
    <t>PGN</t>
  </si>
  <si>
    <t>SLCA</t>
  </si>
  <si>
    <t>BOFI</t>
  </si>
  <si>
    <t>VRTV</t>
  </si>
  <si>
    <t>CNSL</t>
  </si>
  <si>
    <t>SANM</t>
  </si>
  <si>
    <t>TASR</t>
  </si>
  <si>
    <t>CMO</t>
  </si>
  <si>
    <t>AMWD</t>
  </si>
  <si>
    <t>ARCB</t>
  </si>
  <si>
    <t>SAIA</t>
  </si>
  <si>
    <t>FTD</t>
  </si>
  <si>
    <t>AVIV</t>
  </si>
  <si>
    <t>CHSP</t>
  </si>
  <si>
    <t>ACET</t>
  </si>
  <si>
    <t>MDAS</t>
  </si>
  <si>
    <t>FF</t>
  </si>
  <si>
    <t>RRTS</t>
  </si>
  <si>
    <t>SPOK</t>
  </si>
  <si>
    <t>NR</t>
  </si>
  <si>
    <t>LGND</t>
  </si>
  <si>
    <t>SZMK</t>
  </si>
  <si>
    <t>HCI</t>
  </si>
  <si>
    <t>09739D100</t>
  </si>
  <si>
    <t>14174T107</t>
  </si>
  <si>
    <t>69336V101</t>
  </si>
  <si>
    <t>G3323L100</t>
  </si>
  <si>
    <t>302693106</t>
  </si>
  <si>
    <t>012423109</t>
  </si>
  <si>
    <t>36237H101</t>
  </si>
  <si>
    <t>402629208</t>
  </si>
  <si>
    <t>76131N101</t>
  </si>
  <si>
    <t>759916109</t>
  </si>
  <si>
    <t>91359V107</t>
  </si>
  <si>
    <t>024013104</t>
  </si>
  <si>
    <t>035255108</t>
  </si>
  <si>
    <t>786692103</t>
  </si>
  <si>
    <t>393222104</t>
  </si>
  <si>
    <t>39304D102</t>
  </si>
  <si>
    <t>150838100</t>
  </si>
  <si>
    <t>282914100</t>
  </si>
  <si>
    <t>516012101</t>
  </si>
  <si>
    <t>743815102</t>
  </si>
  <si>
    <t>249908104</t>
  </si>
  <si>
    <t>87164P103</t>
  </si>
  <si>
    <t>G6S01W108</t>
  </si>
  <si>
    <t>90346E103</t>
  </si>
  <si>
    <t>49803T300</t>
  </si>
  <si>
    <t>05566U108</t>
  </si>
  <si>
    <t>923454102</t>
  </si>
  <si>
    <t>209034107</t>
  </si>
  <si>
    <t>801056102</t>
  </si>
  <si>
    <t>87651B104</t>
  </si>
  <si>
    <t>14067E506</t>
  </si>
  <si>
    <t>030506109</t>
  </si>
  <si>
    <t>03937C105</t>
  </si>
  <si>
    <t>78709Y105</t>
  </si>
  <si>
    <t>36162J106</t>
  </si>
  <si>
    <t>30281V108</t>
  </si>
  <si>
    <t>165240102</t>
  </si>
  <si>
    <t>004446100</t>
  </si>
  <si>
    <t>584045108</t>
  </si>
  <si>
    <t>36116M106</t>
  </si>
  <si>
    <t>85917A100</t>
  </si>
  <si>
    <t>76973Q105</t>
  </si>
  <si>
    <t>847215100</t>
  </si>
  <si>
    <t>84863T106</t>
  </si>
  <si>
    <t>651718504</t>
  </si>
  <si>
    <t>53220K504</t>
  </si>
  <si>
    <t>83013P105</t>
  </si>
  <si>
    <t>40416E103</t>
  </si>
  <si>
    <t>B9BP4R1</t>
  </si>
  <si>
    <t>BMP8TL6</t>
  </si>
  <si>
    <t>B17V2N9</t>
  </si>
  <si>
    <t>B4JSZL8</t>
  </si>
  <si>
    <t>B3YPMH2</t>
  </si>
  <si>
    <t>B62TH61</t>
  </si>
  <si>
    <t>B28YD08</t>
  </si>
  <si>
    <t>B3NTLD4</t>
  </si>
  <si>
    <t>B687XN8</t>
  </si>
  <si>
    <t>B11FJD6</t>
  </si>
  <si>
    <t>B3WNNP3</t>
  </si>
  <si>
    <t>B296BJ8</t>
  </si>
  <si>
    <t>BMTS0J7</t>
  </si>
  <si>
    <t>B7GGNT0</t>
  </si>
  <si>
    <t>BPBSZJ1</t>
  </si>
  <si>
    <t>B0637D4</t>
  </si>
  <si>
    <t>BNBKSP0</t>
  </si>
  <si>
    <t>B07LSQ7</t>
  </si>
  <si>
    <t>B92RRW2</t>
  </si>
  <si>
    <t>BLTFST7</t>
  </si>
  <si>
    <t>BNLYWQ1</t>
  </si>
  <si>
    <t>BFLR7Y7</t>
  </si>
  <si>
    <t>B4TC8L1</t>
  </si>
  <si>
    <t>B29YMY4</t>
  </si>
  <si>
    <t>B3BBRD4</t>
  </si>
  <si>
    <t>BFNXVB8</t>
  </si>
  <si>
    <t>B3W9403</t>
  </si>
  <si>
    <t>BN40158</t>
  </si>
  <si>
    <t>BNZB473</t>
  </si>
  <si>
    <t>BJT14B5</t>
  </si>
  <si>
    <t>BBN23F5</t>
  </si>
  <si>
    <t>05381L101</t>
  </si>
  <si>
    <t>B9MSW75</t>
  </si>
  <si>
    <t>Boise Cascade Co</t>
  </si>
  <si>
    <t>CareTrust REIT Inc</t>
  </si>
  <si>
    <t>PGT Inc</t>
  </si>
  <si>
    <t>Fabrinet</t>
  </si>
  <si>
    <t>FXCM Inc</t>
  </si>
  <si>
    <t>Albany Molecular Research Inc</t>
  </si>
  <si>
    <t>G-III Apparel Group Ltd</t>
  </si>
  <si>
    <t>Gulfmark Offshore Inc Class A</t>
  </si>
  <si>
    <t>Retail Opportunity Investments Corp</t>
  </si>
  <si>
    <t>Repligen Corp</t>
  </si>
  <si>
    <t>Universal Insurance Holdings Inc</t>
  </si>
  <si>
    <t>American Assets Trust Inc</t>
  </si>
  <si>
    <t>Magellan Health Inc</t>
  </si>
  <si>
    <t>Anika Therapeutics Inc</t>
  </si>
  <si>
    <t>Sagent Pharmaceuticals Inc.</t>
  </si>
  <si>
    <t>Green Plains Inc.</t>
  </si>
  <si>
    <t>Green Dot Corp</t>
  </si>
  <si>
    <t>Education Realty Trust</t>
  </si>
  <si>
    <t>Celadon Group Inc</t>
  </si>
  <si>
    <t>8X8 Inc</t>
  </si>
  <si>
    <t>Lannett Co Inc</t>
  </si>
  <si>
    <t>Providence Service</t>
  </si>
  <si>
    <t>DepoMed Inc</t>
  </si>
  <si>
    <t>Synergy Resources Corporation</t>
  </si>
  <si>
    <t>Paragon Offshore PLC</t>
  </si>
  <si>
    <t>US Silica Holdings Inc</t>
  </si>
  <si>
    <t>Children's Place, Inc</t>
  </si>
  <si>
    <t>BofI Holding</t>
  </si>
  <si>
    <t>Veritiv Corporation</t>
  </si>
  <si>
    <t>Consolidated Communications Hldgs</t>
  </si>
  <si>
    <t>Sanmina Corp</t>
  </si>
  <si>
    <t>Taser International Inc</t>
  </si>
  <si>
    <t>Capstead Mortgage Corp</t>
  </si>
  <si>
    <t>American Woodmark Corp</t>
  </si>
  <si>
    <t>ArcBest Corporation</t>
  </si>
  <si>
    <t>Darling Ingredients Inc</t>
  </si>
  <si>
    <t>Saia Inc</t>
  </si>
  <si>
    <t>FTD Companies, Inc.</t>
  </si>
  <si>
    <t>Aviv REIT Inc</t>
  </si>
  <si>
    <t>Chesapeake Lodging Trust</t>
  </si>
  <si>
    <t>Aceto Chemicals Inc</t>
  </si>
  <si>
    <t>MedAssets Inc</t>
  </si>
  <si>
    <t>FutureFuel Corp</t>
  </si>
  <si>
    <t>Sterling Bancorp/DE</t>
  </si>
  <si>
    <t>Roadrunner Transportation Systems Inc</t>
  </si>
  <si>
    <t>SpartanNash Company</t>
  </si>
  <si>
    <t>Spok Holdings, Inc</t>
  </si>
  <si>
    <t>Newpark Resource Inc</t>
  </si>
  <si>
    <t>Ligand Pharmaceutical Inc B</t>
  </si>
  <si>
    <t>Sizmek Inc.</t>
  </si>
  <si>
    <t>HCI Group Inc</t>
  </si>
  <si>
    <t>34959E109</t>
  </si>
  <si>
    <t>AME UN</t>
  </si>
  <si>
    <t>AMG UN</t>
  </si>
  <si>
    <t>ALLE UN</t>
  </si>
  <si>
    <t>ADS UN</t>
  </si>
  <si>
    <t>AVGO UQ</t>
  </si>
  <si>
    <t>XEC UN</t>
  </si>
  <si>
    <t>DAL UN</t>
  </si>
  <si>
    <t>DISCK UQ</t>
  </si>
  <si>
    <t>ESS UN</t>
  </si>
  <si>
    <t>FB UQ</t>
  </si>
  <si>
    <t>GGP UN</t>
  </si>
  <si>
    <t>GOOGL UQ</t>
  </si>
  <si>
    <t>GHC UN</t>
  </si>
  <si>
    <t>GMCR UQ</t>
  </si>
  <si>
    <t>LB UN</t>
  </si>
  <si>
    <t>MNK UN</t>
  </si>
  <si>
    <t>MAR UQ</t>
  </si>
  <si>
    <t>MLM UN</t>
  </si>
  <si>
    <t>KORS UN</t>
  </si>
  <si>
    <t>MHK UN</t>
  </si>
  <si>
    <t>NAVI UQ</t>
  </si>
  <si>
    <t>TSCO UQ</t>
  </si>
  <si>
    <t>RIG UN</t>
  </si>
  <si>
    <t>UA UN</t>
  </si>
  <si>
    <t>VRTX UQ</t>
  </si>
  <si>
    <t>ALLE</t>
  </si>
  <si>
    <t>AVGO</t>
  </si>
  <si>
    <t>DAL</t>
  </si>
  <si>
    <t>DISCK</t>
  </si>
  <si>
    <t>FB</t>
  </si>
  <si>
    <t>GGP</t>
  </si>
  <si>
    <t>GOOGL</t>
  </si>
  <si>
    <t>GHC</t>
  </si>
  <si>
    <t>LB</t>
  </si>
  <si>
    <t>KORS</t>
  </si>
  <si>
    <t>NAVI</t>
  </si>
  <si>
    <t>RIG</t>
  </si>
  <si>
    <t>BD1NQJ9</t>
  </si>
  <si>
    <t>BFRT3W7</t>
  </si>
  <si>
    <t>B3WS2X9</t>
  </si>
  <si>
    <t>B1W9D46</t>
  </si>
  <si>
    <t>B3D7KG4</t>
  </si>
  <si>
    <t>B7TL820</t>
  </si>
  <si>
    <t>B56VLR5</t>
  </si>
  <si>
    <t>BKM4JZ7</t>
  </si>
  <si>
    <t>BGM1B98</t>
  </si>
  <si>
    <t>BFSSDS9</t>
  </si>
  <si>
    <t>BKQVM44</t>
  </si>
  <si>
    <t>BBJTYC4</t>
  </si>
  <si>
    <t>B7341C6</t>
  </si>
  <si>
    <t>BLP5GX1</t>
  </si>
  <si>
    <t>BFG3KF2</t>
  </si>
  <si>
    <t>BLS09M3</t>
  </si>
  <si>
    <t>BGH1M56</t>
  </si>
  <si>
    <t>B3KFWW1</t>
  </si>
  <si>
    <t>B0PZN11</t>
  </si>
  <si>
    <t>BD5HK51</t>
  </si>
  <si>
    <t>G0083B108</t>
  </si>
  <si>
    <t>G0176J109</t>
  </si>
  <si>
    <t>Y0486S104</t>
  </si>
  <si>
    <t>25470F302</t>
  </si>
  <si>
    <t>30303M102</t>
  </si>
  <si>
    <t>38259P706</t>
  </si>
  <si>
    <t>45866F104</t>
  </si>
  <si>
    <t>49271M100</t>
  </si>
  <si>
    <t>G60754101</t>
  </si>
  <si>
    <t>63938C108</t>
  </si>
  <si>
    <t>G7S00T104</t>
  </si>
  <si>
    <t>G97822103</t>
  </si>
  <si>
    <t>97382A101</t>
  </si>
  <si>
    <t>Actavis plc</t>
  </si>
  <si>
    <t>Allegion plc</t>
  </si>
  <si>
    <t>Avago Technologies Ltd</t>
  </si>
  <si>
    <t>Delta Air Lines</t>
  </si>
  <si>
    <t>Facebook Inc</t>
  </si>
  <si>
    <t>Freeport-McMoRan Inc</t>
  </si>
  <si>
    <t>General Growth Properties Inc</t>
  </si>
  <si>
    <t>Google Inc A</t>
  </si>
  <si>
    <t>Google Inc C</t>
  </si>
  <si>
    <t>Graham Holdings Co</t>
  </si>
  <si>
    <t>Intercontinental Exchange Inc</t>
  </si>
  <si>
    <t>Keurig Green Mountain Inc</t>
  </si>
  <si>
    <t>Michael Kors Holdings Ltd</t>
  </si>
  <si>
    <t>Navient Corp</t>
  </si>
  <si>
    <t>Nielsen NV</t>
  </si>
  <si>
    <t>Noble Corp plc</t>
  </si>
  <si>
    <t>Pentair PLC</t>
  </si>
  <si>
    <t>Perrigo Company plc</t>
  </si>
  <si>
    <t>The Priceline Group Inc</t>
  </si>
  <si>
    <t>Transocean Ltd</t>
  </si>
  <si>
    <t>Windstream Holdings Inc</t>
  </si>
  <si>
    <t>247361702</t>
  </si>
  <si>
    <t>370023103</t>
  </si>
  <si>
    <t>384637104</t>
  </si>
  <si>
    <t>S&amp;P 100 Core</t>
  </si>
  <si>
    <t>n/a</t>
  </si>
  <si>
    <t>ANTM UN</t>
  </si>
  <si>
    <t>LVLT UN</t>
  </si>
  <si>
    <t>RCL UN</t>
  </si>
  <si>
    <t>ANTM</t>
  </si>
  <si>
    <t>LVLT</t>
  </si>
  <si>
    <t>RCL</t>
  </si>
  <si>
    <t>BSPHGL4</t>
  </si>
  <si>
    <t>B5LL299</t>
  </si>
  <si>
    <t>BQRQXQ9</t>
  </si>
  <si>
    <t>Anthem Inc</t>
  </si>
  <si>
    <t>CVS Health Corporation</t>
  </si>
  <si>
    <t>Discovery Communications Inc A</t>
  </si>
  <si>
    <t>Discovery Communications Inc C</t>
  </si>
  <si>
    <t>Level 3 Communications</t>
  </si>
  <si>
    <t>Royal Caribbean Cruises Ltd</t>
  </si>
  <si>
    <t>Bio-Techne Corp</t>
  </si>
  <si>
    <t>CDK Global Inc</t>
  </si>
  <si>
    <t>California Resources Corp</t>
  </si>
  <si>
    <t>Halyard Health Inc</t>
  </si>
  <si>
    <t>Keysight Technologies Inc</t>
  </si>
  <si>
    <t>Western Refining</t>
  </si>
  <si>
    <t>CDK UQ</t>
  </si>
  <si>
    <t>CRC UN</t>
  </si>
  <si>
    <t>HYH UN</t>
  </si>
  <si>
    <t>KEYS UN</t>
  </si>
  <si>
    <t>ODP UQ</t>
  </si>
  <si>
    <t>WNR UN</t>
  </si>
  <si>
    <t>CDK</t>
  </si>
  <si>
    <t>CRC</t>
  </si>
  <si>
    <t>HYH</t>
  </si>
  <si>
    <t>KEYS</t>
  </si>
  <si>
    <t>WNR</t>
  </si>
  <si>
    <t>BSHZ3Q0</t>
  </si>
  <si>
    <t>BQXTWQ5</t>
  </si>
  <si>
    <t>BRJ3H52</t>
  </si>
  <si>
    <t>BRJ6RP1</t>
  </si>
  <si>
    <t>BQZJ0Q9</t>
  </si>
  <si>
    <t>BSPHGN6</t>
  </si>
  <si>
    <t>B0WHXR6</t>
  </si>
  <si>
    <t>AEL UN</t>
  </si>
  <si>
    <t>ANGO UQ</t>
  </si>
  <si>
    <t>ENVA UN</t>
  </si>
  <si>
    <t>MRH UN</t>
  </si>
  <si>
    <t>REXX UQ</t>
  </si>
  <si>
    <t>ECOL UQ</t>
  </si>
  <si>
    <t>AEL</t>
  </si>
  <si>
    <t>ANGO</t>
  </si>
  <si>
    <t>ENVA</t>
  </si>
  <si>
    <t>MRH</t>
  </si>
  <si>
    <t>REXX</t>
  </si>
  <si>
    <t>ECOL</t>
  </si>
  <si>
    <t>B00CR04</t>
  </si>
  <si>
    <t>BSR6J09</t>
  </si>
  <si>
    <t>BRYQ4L1</t>
  </si>
  <si>
    <t>BSHZ3P9</t>
  </si>
  <si>
    <t>B23K5J4</t>
  </si>
  <si>
    <t>American Equity Inv Life</t>
  </si>
  <si>
    <t>Angiodynamics Inc</t>
  </si>
  <si>
    <t>Enova International, Inc.</t>
  </si>
  <si>
    <t>Montpelier Re Holdings</t>
  </si>
  <si>
    <t>PRA Group, Inc</t>
  </si>
  <si>
    <t>Rex Energy Corp</t>
  </si>
  <si>
    <t>US Ecology Inc</t>
  </si>
  <si>
    <t>025676206</t>
  </si>
  <si>
    <t>03475V101</t>
  </si>
  <si>
    <t>28140H203</t>
  </si>
  <si>
    <t>29357K103</t>
  </si>
  <si>
    <t>G62185106</t>
  </si>
  <si>
    <t>69354N106</t>
  </si>
  <si>
    <t>761565100</t>
  </si>
  <si>
    <t>91732J102</t>
  </si>
  <si>
    <t>09073M104</t>
  </si>
  <si>
    <t>12508E101</t>
  </si>
  <si>
    <t>13057Q107</t>
  </si>
  <si>
    <t>40650V100</t>
  </si>
  <si>
    <t>49338L103</t>
  </si>
  <si>
    <t>512816109</t>
  </si>
  <si>
    <t>959319104</t>
  </si>
  <si>
    <t>036752103</t>
  </si>
  <si>
    <t>52729N308</t>
  </si>
  <si>
    <t>V7780T103</t>
  </si>
  <si>
    <t>G91442106</t>
  </si>
  <si>
    <t>IPGP</t>
  </si>
  <si>
    <t>IPG Photonics Corp</t>
  </si>
  <si>
    <t>IPGP UQ</t>
  </si>
  <si>
    <t>44980X109</t>
  </si>
  <si>
    <t>OFG</t>
  </si>
  <si>
    <t>OFG UN</t>
  </si>
  <si>
    <t>67103X102</t>
  </si>
  <si>
    <t>B87LKR8</t>
  </si>
  <si>
    <t>OFG Bancorp</t>
  </si>
  <si>
    <t>S&amp;P 500, 400, and 600 Indices March 2015 Quarterly Share Rebalance (PROJECTIONS)</t>
  </si>
  <si>
    <t>Effective at the close on March 20, 2015</t>
  </si>
  <si>
    <t>Price (9Mar15)</t>
  </si>
  <si>
    <t>Note: S&amp;P Quarterly Share Rebalance changes will be announced after the U.S. close on March 13, 2015. Trade values are measured in millions of USD.</t>
  </si>
  <si>
    <t>ES UN</t>
  </si>
  <si>
    <t>HCA UN</t>
  </si>
  <si>
    <t>WBA UQ</t>
  </si>
  <si>
    <t>ES</t>
  </si>
  <si>
    <t>HCA</t>
  </si>
  <si>
    <t>WBA</t>
  </si>
  <si>
    <t>BTGQCX1</t>
  </si>
  <si>
    <t>BVVN4Q8</t>
  </si>
  <si>
    <t>B4MGBG6</t>
  </si>
  <si>
    <t>BVFTF03</t>
  </si>
  <si>
    <t>BTN1Y11</t>
  </si>
  <si>
    <t>BVFMFG8</t>
  </si>
  <si>
    <t>BTN1Y44</t>
  </si>
  <si>
    <t>Eversource Energy</t>
  </si>
  <si>
    <t>HCA Holdings Inc</t>
  </si>
  <si>
    <t>Medtronic plc</t>
  </si>
  <si>
    <t>Mylan NV</t>
  </si>
  <si>
    <t>Walgreens Boots Alliance Inc</t>
  </si>
  <si>
    <t>AMD UQ</t>
  </si>
  <si>
    <t>ASB UN</t>
  </si>
  <si>
    <t>DAN UN</t>
  </si>
  <si>
    <t>KLXI UQ</t>
  </si>
  <si>
    <t>OA UN</t>
  </si>
  <si>
    <t>QRVO UQ</t>
  </si>
  <si>
    <t>UE UN</t>
  </si>
  <si>
    <t>VSTO UN</t>
  </si>
  <si>
    <t>ASB</t>
  </si>
  <si>
    <t>DAN</t>
  </si>
  <si>
    <t>KLXI</t>
  </si>
  <si>
    <t>OA</t>
  </si>
  <si>
    <t>QRVO</t>
  </si>
  <si>
    <t>UE</t>
  </si>
  <si>
    <t>VSTO</t>
  </si>
  <si>
    <t>B2PFJR3</t>
  </si>
  <si>
    <t>BVLZX12</t>
  </si>
  <si>
    <t>BT6T3G0</t>
  </si>
  <si>
    <t>BVGC686</t>
  </si>
  <si>
    <t>BR9YYP4</t>
  </si>
  <si>
    <t>BTPSGQ9</t>
  </si>
  <si>
    <t>BVGC697</t>
  </si>
  <si>
    <t>BVCY4B5</t>
  </si>
  <si>
    <t>AECOM</t>
  </si>
  <si>
    <t>Dana Holding Corp</t>
  </si>
  <si>
    <t>KLX Inc</t>
  </si>
  <si>
    <t>LaSalle Hotel Properties</t>
  </si>
  <si>
    <t>Orbital ATK, Inc</t>
  </si>
  <si>
    <t>Qorvo, Inc</t>
  </si>
  <si>
    <t>Urban Edge Properties Inc.</t>
  </si>
  <si>
    <t>Vista Outdoor Inc</t>
  </si>
  <si>
    <t>WP GLIMCHER Inc</t>
  </si>
  <si>
    <t>ANIP UQ</t>
  </si>
  <si>
    <t>BCEI UN</t>
  </si>
  <si>
    <t>CPF UN</t>
  </si>
  <si>
    <t>EXAM UN</t>
  </si>
  <si>
    <t>IRDM UQ</t>
  </si>
  <si>
    <t>LTXB UQ</t>
  </si>
  <si>
    <t>PLKI UQ</t>
  </si>
  <si>
    <t>SEM UN</t>
  </si>
  <si>
    <t>SBSI UQ</t>
  </si>
  <si>
    <t>INN UN</t>
  </si>
  <si>
    <t>UFI UN</t>
  </si>
  <si>
    <t>UIHC UQ</t>
  </si>
  <si>
    <t>VASC UQ</t>
  </si>
  <si>
    <t>ANIP</t>
  </si>
  <si>
    <t>BCEI</t>
  </si>
  <si>
    <t>CPF</t>
  </si>
  <si>
    <t>EXAM</t>
  </si>
  <si>
    <t>IRDM</t>
  </si>
  <si>
    <t>LTXB</t>
  </si>
  <si>
    <t>PLKI</t>
  </si>
  <si>
    <t>SEM</t>
  </si>
  <si>
    <t>SBSI</t>
  </si>
  <si>
    <t>INN</t>
  </si>
  <si>
    <t>UFI</t>
  </si>
  <si>
    <t>UIHC</t>
  </si>
  <si>
    <t>VASC</t>
  </si>
  <si>
    <t>BCDWBX6</t>
  </si>
  <si>
    <t>B71B3K1</t>
  </si>
  <si>
    <t>BVWVSS1</t>
  </si>
  <si>
    <t>B4N8VP0</t>
  </si>
  <si>
    <t>B2QH310</t>
  </si>
  <si>
    <t>BV2CL41</t>
  </si>
  <si>
    <t>BJ4YHV0</t>
  </si>
  <si>
    <t>B4MF0Q6</t>
  </si>
  <si>
    <t>B3M7R64</t>
  </si>
  <si>
    <t>B292PW7</t>
  </si>
  <si>
    <t>ANI Pharmaceuticals Inc</t>
  </si>
  <si>
    <t>Bonanza Creek Energy Inc</t>
  </si>
  <si>
    <t>Central Pacific Financial Co</t>
  </si>
  <si>
    <t>ExamWorks Group Inc</t>
  </si>
  <si>
    <t>IGATE Corporation</t>
  </si>
  <si>
    <t>IPC Healthcare, Inc</t>
  </si>
  <si>
    <t>IRIDIUM COMMUNICATIONS INC.</t>
  </si>
  <si>
    <t>LegacyTexas Financial Group Inc</t>
  </si>
  <si>
    <t>Popeyes Louisiana Kitchen, Inc</t>
  </si>
  <si>
    <t>Select Medical Holdings Corp</t>
  </si>
  <si>
    <t>Southside Bancshares Inc</t>
  </si>
  <si>
    <t>Summit Hotel Properties Inc</t>
  </si>
  <si>
    <t>Unifi Inc</t>
  </si>
  <si>
    <t>United Insurance Holdings Corporation</t>
  </si>
  <si>
    <t>Vascular Solutions Inc</t>
  </si>
  <si>
    <t>S&amp;P 100 March 2015 Quarterly Share Rebalance (PROJECTIONS)</t>
  </si>
  <si>
    <t>S&amp;P 500 March 2015 Quarterly Share Rebalance (PROJECTIONS)</t>
  </si>
  <si>
    <t>S&amp;P 400 March 2015 Quarterly Share Rebalance (PROJECTIONS)</t>
  </si>
  <si>
    <t>S&amp;P 600 March 2015 Quarterly Share Rebalance (PROJECTIONS)</t>
  </si>
  <si>
    <t>00182C103</t>
  </si>
  <si>
    <t>097793103</t>
  </si>
  <si>
    <t>154760409</t>
  </si>
  <si>
    <t>29286C107</t>
  </si>
  <si>
    <t>30066A105</t>
  </si>
  <si>
    <t>46269C102</t>
  </si>
  <si>
    <t>52471Y106</t>
  </si>
  <si>
    <t>732872106</t>
  </si>
  <si>
    <t>81619Q105</t>
  </si>
  <si>
    <t>84470P109</t>
  </si>
  <si>
    <t>866082100</t>
  </si>
  <si>
    <t>904677200</t>
  </si>
  <si>
    <t>910710102</t>
  </si>
  <si>
    <t>92231M109</t>
  </si>
  <si>
    <t>235825205</t>
  </si>
  <si>
    <t>29444U700</t>
  </si>
  <si>
    <t>482539103</t>
  </si>
  <si>
    <t>68557N103</t>
  </si>
  <si>
    <t>74736K101</t>
  </si>
  <si>
    <t>91704F104</t>
  </si>
  <si>
    <t>928377100</t>
  </si>
  <si>
    <t>92939N102</t>
  </si>
  <si>
    <t>G5960L103</t>
  </si>
  <si>
    <t>N59465109</t>
  </si>
  <si>
    <t>G1151C101</t>
  </si>
  <si>
    <t>G65431101</t>
  </si>
  <si>
    <t>46284V101</t>
  </si>
  <si>
    <t>G7945M107</t>
  </si>
  <si>
    <t>30040W108</t>
  </si>
  <si>
    <t>931427108</t>
  </si>
  <si>
    <t>22822V101</t>
  </si>
  <si>
    <t>H2906T109</t>
  </si>
  <si>
    <t>H8817H100</t>
  </si>
  <si>
    <t>G47791101</t>
  </si>
  <si>
    <t>G98290102</t>
  </si>
  <si>
    <t>40412C101</t>
  </si>
  <si>
    <t>H0023R105</t>
  </si>
  <si>
    <t>RJET</t>
  </si>
  <si>
    <t>RJET UQ</t>
  </si>
  <si>
    <t>760276105</t>
  </si>
  <si>
    <t>Republic Airways Holdings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</si>
</sst>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8" formatCode="&quot;$&quot;#,##0.00_);[Red]\(&quot;$&quot;#,##0.00\)"/>
    <numFmt numFmtId="164" formatCode="0.0000%"/>
    <numFmt numFmtId="165" formatCode="#,##0.000"/>
    <numFmt numFmtId="166" formatCode="&quot;$&quot;#,##0"/>
  </numFmts>
  <fonts count="20">
    <font>
      <sz val="11"/>
      <color theme="1"/>
      <name val="Calibri"/>
      <family val="2"/>
      <scheme val="minor"/>
    </font>
    <font>
      <sz val="10"/>
      <color theme="1"/>
      <name val="Arial"/>
      <family val="2"/>
    </font>
    <font>
      <sz val="10"/>
      <name val="Arial"/>
      <family val="2"/>
    </font>
    <font>
      <sz val="11"/>
      <color indexed="8"/>
      <name val="Calibri"/>
      <family val="2"/>
    </font>
    <font>
      <sz val="8"/>
      <name val="Calibri"/>
      <family val="2"/>
    </font>
    <font>
      <sz val="11"/>
      <color indexed="8"/>
      <name val="Calibri"/>
      <family val="3"/>
      <charset val="128"/>
    </font>
    <font>
      <b/>
      <sz val="12"/>
      <name val="Arial"/>
      <family val="2"/>
    </font>
    <font>
      <b/>
      <sz val="12"/>
      <color theme="1" tint="0.249977111117893"/>
      <name val="Arial"/>
      <family val="2"/>
    </font>
    <font>
      <b/>
      <sz val="10"/>
      <name val="Arial"/>
      <family val="2"/>
    </font>
    <font>
      <b/>
      <sz val="10"/>
      <color indexed="9"/>
      <name val="Arial"/>
      <family val="2"/>
    </font>
    <font>
      <sz val="10"/>
      <color indexed="8"/>
      <name val="Arial"/>
      <family val="2"/>
    </font>
    <font>
      <b/>
      <sz val="8"/>
      <name val="Arial"/>
      <family val="2"/>
    </font>
    <font>
      <b/>
      <sz val="10"/>
      <color indexed="8"/>
      <name val="Arial"/>
      <family val="2"/>
    </font>
    <font>
      <b/>
      <sz val="10"/>
      <color indexed="63"/>
      <name val="Arial"/>
      <family val="2"/>
    </font>
    <font>
      <sz val="8"/>
      <color theme="1"/>
      <name val="Arial"/>
      <family val="2"/>
    </font>
    <font>
      <sz val="12"/>
      <color theme="1" tint="0.249977111117893"/>
      <name val="Arial"/>
      <family val="2"/>
    </font>
    <font>
      <sz val="12"/>
      <name val="Arial"/>
      <family val="2"/>
    </font>
    <font>
      <sz val="10"/>
      <color indexed="9"/>
      <name val="Arial"/>
      <family val="2"/>
    </font>
    <font>
      <b/>
      <sz val="11"/>
      <color rgb="FF000000"/>
      <name val="Calibri"/>
      <family val="2"/>
    </font>
    <font>
      <sz val="8"/>
      <name val="Arial"/>
      <family val="2"/>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5" tint="0.79998168889431442"/>
        <bgColor indexed="64"/>
      </patternFill>
    </fill>
    <fill>
      <patternFill patternType="solid">
        <fgColor theme="1" tint="0.34998626667073579"/>
        <bgColor indexed="64"/>
      </patternFill>
    </fill>
    <fill>
      <patternFill patternType="solid">
        <fgColor theme="0"/>
        <bgColor indexed="64"/>
      </patternFill>
    </fill>
  </fills>
  <borders count="23">
    <border>
      <left/>
      <right/>
      <top/>
      <bottom/>
      <diagonal/>
    </border>
    <border>
      <left/>
      <right/>
      <top style="thin">
        <color indexed="64"/>
      </top>
      <bottom style="medium">
        <color indexed="64"/>
      </bottom>
      <diagonal/>
    </border>
    <border>
      <left/>
      <right style="hair">
        <color indexed="64"/>
      </right>
      <top style="thin">
        <color indexed="64"/>
      </top>
      <bottom style="medium">
        <color indexed="64"/>
      </bottom>
      <diagonal/>
    </border>
    <border>
      <left style="hair">
        <color indexed="64"/>
      </left>
      <right/>
      <top/>
      <bottom/>
      <diagonal/>
    </border>
    <border>
      <left/>
      <right style="hair">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hair">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hair">
        <color indexed="64"/>
      </right>
      <top/>
      <bottom style="thin">
        <color indexed="64"/>
      </bottom>
      <diagonal/>
    </border>
  </borders>
  <cellStyleXfs count="4">
    <xf numFmtId="0" fontId="0" fillId="0" borderId="0"/>
    <xf numFmtId="0" fontId="2" fillId="0" borderId="0"/>
    <xf numFmtId="9" fontId="3" fillId="0" borderId="0" applyFont="0" applyFill="0" applyBorder="0" applyAlignment="0" applyProtection="0"/>
    <xf numFmtId="9" fontId="2" fillId="0" borderId="0" applyFont="0" applyFill="0" applyBorder="0" applyAlignment="0" applyProtection="0"/>
  </cellStyleXfs>
  <cellXfs count="143">
    <xf numFmtId="0" fontId="0" fillId="0" borderId="0" xfId="0"/>
    <xf numFmtId="0" fontId="2" fillId="2" borderId="0" xfId="1" applyNumberFormat="1" applyFill="1"/>
    <xf numFmtId="0" fontId="2" fillId="2" borderId="0" xfId="1" applyFill="1"/>
    <xf numFmtId="0" fontId="6" fillId="2" borderId="0" xfId="0" applyFont="1" applyFill="1"/>
    <xf numFmtId="0" fontId="7" fillId="2" borderId="0" xfId="0" applyFont="1" applyFill="1"/>
    <xf numFmtId="0" fontId="7" fillId="2" borderId="0" xfId="0" applyFont="1" applyFill="1" applyAlignment="1">
      <alignment horizontal="left"/>
    </xf>
    <xf numFmtId="0" fontId="2" fillId="2" borderId="0" xfId="0" applyFont="1" applyFill="1"/>
    <xf numFmtId="9" fontId="2" fillId="2" borderId="0" xfId="0" applyNumberFormat="1" applyFont="1" applyFill="1"/>
    <xf numFmtId="0" fontId="2" fillId="3" borderId="0" xfId="0" applyFont="1" applyFill="1"/>
    <xf numFmtId="0" fontId="2" fillId="3" borderId="0" xfId="0" applyFont="1" applyFill="1" applyAlignment="1">
      <alignment horizontal="right"/>
    </xf>
    <xf numFmtId="0" fontId="2" fillId="2" borderId="0" xfId="0" applyFont="1" applyFill="1" applyAlignment="1">
      <alignment horizontal="right"/>
    </xf>
    <xf numFmtId="0" fontId="8" fillId="3" borderId="10" xfId="0" applyFont="1" applyFill="1" applyBorder="1" applyAlignment="1">
      <alignment horizontal="centerContinuous"/>
    </xf>
    <xf numFmtId="0" fontId="8" fillId="3" borderId="11" xfId="0" applyFont="1" applyFill="1" applyBorder="1" applyAlignment="1">
      <alignment horizontal="centerContinuous"/>
    </xf>
    <xf numFmtId="0" fontId="8" fillId="3" borderId="12" xfId="0" applyFont="1" applyFill="1" applyBorder="1" applyAlignment="1">
      <alignment horizontal="centerContinuous"/>
    </xf>
    <xf numFmtId="3" fontId="2" fillId="3" borderId="0" xfId="0" applyNumberFormat="1" applyFont="1" applyFill="1" applyAlignment="1">
      <alignment horizontal="right"/>
    </xf>
    <xf numFmtId="3" fontId="2" fillId="2" borderId="0" xfId="0" applyNumberFormat="1" applyFont="1" applyFill="1" applyAlignment="1">
      <alignment horizontal="right"/>
    </xf>
    <xf numFmtId="0" fontId="8" fillId="3" borderId="5" xfId="0" applyFont="1" applyFill="1" applyBorder="1" applyAlignment="1">
      <alignment horizontal="centerContinuous"/>
    </xf>
    <xf numFmtId="0" fontId="8" fillId="3" borderId="0" xfId="0" applyFont="1" applyFill="1" applyBorder="1" applyAlignment="1">
      <alignment horizontal="centerContinuous"/>
    </xf>
    <xf numFmtId="0" fontId="8" fillId="3" borderId="6" xfId="0" applyFont="1" applyFill="1" applyBorder="1" applyAlignment="1">
      <alignment horizontal="centerContinuous"/>
    </xf>
    <xf numFmtId="10" fontId="2" fillId="3" borderId="0" xfId="0" applyNumberFormat="1" applyFont="1" applyFill="1" applyAlignment="1">
      <alignment horizontal="right"/>
    </xf>
    <xf numFmtId="10" fontId="2" fillId="2" borderId="0" xfId="0" applyNumberFormat="1" applyFont="1" applyFill="1" applyAlignment="1">
      <alignment horizontal="right"/>
    </xf>
    <xf numFmtId="0" fontId="8" fillId="3" borderId="7" xfId="0" applyFont="1" applyFill="1" applyBorder="1" applyAlignment="1">
      <alignment horizontal="centerContinuous"/>
    </xf>
    <xf numFmtId="0" fontId="8" fillId="3" borderId="8" xfId="0" applyFont="1" applyFill="1" applyBorder="1" applyAlignment="1">
      <alignment horizontal="centerContinuous"/>
    </xf>
    <xf numFmtId="0" fontId="8" fillId="3" borderId="9" xfId="0" applyFont="1" applyFill="1" applyBorder="1" applyAlignment="1">
      <alignment horizontal="centerContinuous"/>
    </xf>
    <xf numFmtId="3" fontId="2" fillId="2" borderId="0" xfId="0" applyNumberFormat="1" applyFont="1" applyFill="1"/>
    <xf numFmtId="166" fontId="2" fillId="2" borderId="13" xfId="0" applyNumberFormat="1" applyFont="1" applyFill="1" applyBorder="1" applyAlignment="1">
      <alignment horizontal="center"/>
    </xf>
    <xf numFmtId="10" fontId="2" fillId="3" borderId="0" xfId="2" applyNumberFormat="1" applyFont="1" applyFill="1" applyAlignment="1">
      <alignment horizontal="right"/>
    </xf>
    <xf numFmtId="10" fontId="2" fillId="2" borderId="0" xfId="2" applyNumberFormat="1" applyFont="1" applyFill="1" applyAlignment="1">
      <alignment horizontal="right"/>
    </xf>
    <xf numFmtId="0" fontId="2" fillId="2" borderId="0" xfId="0" applyFont="1" applyFill="1" applyBorder="1"/>
    <xf numFmtId="0" fontId="8" fillId="2" borderId="0" xfId="0" applyFont="1" applyFill="1" applyAlignment="1">
      <alignment horizontal="center" vertical="center" wrapText="1"/>
    </xf>
    <xf numFmtId="0" fontId="2" fillId="2" borderId="0" xfId="0" applyFont="1" applyFill="1" applyAlignment="1">
      <alignment horizontal="center"/>
    </xf>
    <xf numFmtId="3" fontId="2" fillId="2" borderId="0" xfId="0" applyNumberFormat="1" applyFont="1" applyFill="1" applyBorder="1"/>
    <xf numFmtId="2" fontId="2" fillId="2" borderId="0" xfId="0" applyNumberFormat="1" applyFont="1" applyFill="1" applyAlignment="1">
      <alignment horizontal="center"/>
    </xf>
    <xf numFmtId="165" fontId="2" fillId="2" borderId="0" xfId="0" applyNumberFormat="1" applyFont="1" applyFill="1"/>
    <xf numFmtId="9" fontId="2" fillId="2" borderId="0" xfId="2" applyFont="1" applyFill="1"/>
    <xf numFmtId="4" fontId="2" fillId="2" borderId="0" xfId="0" applyNumberFormat="1" applyFont="1" applyFill="1"/>
    <xf numFmtId="164" fontId="2" fillId="3" borderId="3" xfId="0" applyNumberFormat="1" applyFont="1" applyFill="1" applyBorder="1"/>
    <xf numFmtId="164" fontId="2" fillId="3" borderId="0" xfId="0" applyNumberFormat="1" applyFont="1" applyFill="1" applyBorder="1"/>
    <xf numFmtId="8" fontId="2" fillId="3" borderId="0" xfId="0" applyNumberFormat="1" applyFont="1" applyFill="1"/>
    <xf numFmtId="3" fontId="2" fillId="3" borderId="4" xfId="0" applyNumberFormat="1" applyFont="1" applyFill="1" applyBorder="1"/>
    <xf numFmtId="164" fontId="2" fillId="2" borderId="3" xfId="0" applyNumberFormat="1" applyFont="1" applyFill="1" applyBorder="1"/>
    <xf numFmtId="164" fontId="2" fillId="2" borderId="0" xfId="0" applyNumberFormat="1" applyFont="1" applyFill="1" applyBorder="1"/>
    <xf numFmtId="8" fontId="2" fillId="2" borderId="0" xfId="0" applyNumberFormat="1" applyFont="1" applyFill="1"/>
    <xf numFmtId="3" fontId="2" fillId="2" borderId="4" xfId="0" applyNumberFormat="1" applyFont="1" applyFill="1" applyBorder="1"/>
    <xf numFmtId="3" fontId="2" fillId="3" borderId="0" xfId="0" applyNumberFormat="1" applyFont="1" applyFill="1" applyBorder="1"/>
    <xf numFmtId="9" fontId="2" fillId="2" borderId="4" xfId="2" applyFont="1" applyFill="1" applyBorder="1"/>
    <xf numFmtId="9" fontId="2" fillId="2" borderId="0" xfId="2" applyNumberFormat="1" applyFont="1" applyFill="1" applyAlignment="1">
      <alignment horizontal="center"/>
    </xf>
    <xf numFmtId="0" fontId="10" fillId="2" borderId="0" xfId="0" applyFont="1" applyFill="1"/>
    <xf numFmtId="0" fontId="11" fillId="2" borderId="0" xfId="0" applyFont="1" applyFill="1" applyAlignment="1">
      <alignment horizontal="center" vertical="center" wrapText="1"/>
    </xf>
    <xf numFmtId="0" fontId="8" fillId="2" borderId="0" xfId="0" applyFont="1" applyFill="1"/>
    <xf numFmtId="0" fontId="1" fillId="2" borderId="5" xfId="0" applyFont="1" applyFill="1" applyBorder="1"/>
    <xf numFmtId="0" fontId="1" fillId="2" borderId="0" xfId="0" applyFont="1" applyFill="1" applyBorder="1"/>
    <xf numFmtId="8" fontId="2" fillId="2" borderId="0" xfId="0" applyNumberFormat="1" applyFont="1" applyFill="1" applyBorder="1" applyAlignment="1">
      <alignment horizontal="center"/>
    </xf>
    <xf numFmtId="9" fontId="12" fillId="2" borderId="6" xfId="2" applyFont="1" applyFill="1" applyBorder="1"/>
    <xf numFmtId="8" fontId="8" fillId="2" borderId="0" xfId="0" applyNumberFormat="1" applyFont="1" applyFill="1" applyBorder="1" applyAlignment="1">
      <alignment horizontal="center"/>
    </xf>
    <xf numFmtId="9" fontId="10" fillId="2" borderId="6" xfId="2" applyFont="1" applyFill="1" applyBorder="1"/>
    <xf numFmtId="0" fontId="1" fillId="2" borderId="7" xfId="0" applyFont="1" applyFill="1" applyBorder="1"/>
    <xf numFmtId="0" fontId="1" fillId="2" borderId="8" xfId="0" applyFont="1" applyFill="1" applyBorder="1"/>
    <xf numFmtId="8" fontId="2" fillId="2" borderId="8" xfId="0" applyNumberFormat="1" applyFont="1" applyFill="1" applyBorder="1" applyAlignment="1">
      <alignment horizontal="center"/>
    </xf>
    <xf numFmtId="9" fontId="12" fillId="2" borderId="9" xfId="2" applyFont="1" applyFill="1" applyBorder="1"/>
    <xf numFmtId="8" fontId="8" fillId="2" borderId="8" xfId="0" applyNumberFormat="1" applyFont="1" applyFill="1" applyBorder="1" applyAlignment="1">
      <alignment horizontal="center"/>
    </xf>
    <xf numFmtId="9" fontId="10" fillId="2" borderId="9" xfId="2" applyFont="1" applyFill="1" applyBorder="1"/>
    <xf numFmtId="0" fontId="10" fillId="2" borderId="5" xfId="0" applyFont="1" applyFill="1" applyBorder="1"/>
    <xf numFmtId="3" fontId="2" fillId="2" borderId="0" xfId="0" applyNumberFormat="1" applyFont="1" applyFill="1" applyBorder="1" applyAlignment="1">
      <alignment horizontal="center"/>
    </xf>
    <xf numFmtId="3" fontId="2" fillId="2" borderId="6" xfId="0" applyNumberFormat="1" applyFont="1" applyFill="1" applyBorder="1" applyAlignment="1">
      <alignment horizontal="center"/>
    </xf>
    <xf numFmtId="10" fontId="2" fillId="2" borderId="0" xfId="0" applyNumberFormat="1" applyFont="1" applyFill="1" applyBorder="1" applyAlignment="1">
      <alignment horizontal="center"/>
    </xf>
    <xf numFmtId="10" fontId="2" fillId="2" borderId="6" xfId="0" applyNumberFormat="1" applyFont="1" applyFill="1" applyBorder="1" applyAlignment="1">
      <alignment horizontal="center"/>
    </xf>
    <xf numFmtId="6" fontId="2" fillId="2" borderId="0" xfId="0" applyNumberFormat="1" applyFont="1" applyFill="1" applyBorder="1" applyAlignment="1">
      <alignment horizontal="center"/>
    </xf>
    <xf numFmtId="6" fontId="2" fillId="2" borderId="6" xfId="0" applyNumberFormat="1" applyFont="1" applyFill="1" applyBorder="1" applyAlignment="1">
      <alignment horizontal="center"/>
    </xf>
    <xf numFmtId="38" fontId="2" fillId="2" borderId="0" xfId="0" applyNumberFormat="1" applyFont="1" applyFill="1" applyBorder="1" applyAlignment="1">
      <alignment horizontal="center"/>
    </xf>
    <xf numFmtId="38" fontId="2" fillId="2" borderId="0" xfId="0" quotePrefix="1" applyNumberFormat="1" applyFont="1" applyFill="1" applyBorder="1" applyAlignment="1">
      <alignment horizontal="center"/>
    </xf>
    <xf numFmtId="38" fontId="2" fillId="2" borderId="6" xfId="0" applyNumberFormat="1" applyFont="1" applyFill="1" applyBorder="1" applyAlignment="1">
      <alignment horizontal="center"/>
    </xf>
    <xf numFmtId="0" fontId="10" fillId="2" borderId="7" xfId="0" applyFont="1" applyFill="1" applyBorder="1"/>
    <xf numFmtId="38" fontId="2" fillId="2" borderId="8" xfId="0" applyNumberFormat="1" applyFont="1" applyFill="1" applyBorder="1" applyAlignment="1">
      <alignment horizontal="center"/>
    </xf>
    <xf numFmtId="38" fontId="2" fillId="2" borderId="9" xfId="0" applyNumberFormat="1" applyFont="1" applyFill="1" applyBorder="1" applyAlignment="1">
      <alignment horizontal="center"/>
    </xf>
    <xf numFmtId="0" fontId="12" fillId="2" borderId="5" xfId="0" applyFont="1" applyFill="1" applyBorder="1"/>
    <xf numFmtId="6" fontId="8" fillId="2" borderId="6" xfId="0" applyNumberFormat="1" applyFont="1" applyFill="1" applyBorder="1" applyAlignment="1">
      <alignment horizontal="center"/>
    </xf>
    <xf numFmtId="0" fontId="12" fillId="2" borderId="7" xfId="0" applyFont="1" applyFill="1" applyBorder="1"/>
    <xf numFmtId="6" fontId="2" fillId="2" borderId="8" xfId="0" applyNumberFormat="1" applyFont="1" applyFill="1" applyBorder="1" applyAlignment="1">
      <alignment horizontal="center"/>
    </xf>
    <xf numFmtId="6" fontId="2" fillId="2" borderId="9" xfId="0" applyNumberFormat="1" applyFont="1" applyFill="1" applyBorder="1" applyAlignment="1">
      <alignment horizontal="center"/>
    </xf>
    <xf numFmtId="6" fontId="8" fillId="2" borderId="9" xfId="0" applyNumberFormat="1" applyFont="1" applyFill="1" applyBorder="1" applyAlignment="1">
      <alignment horizontal="center"/>
    </xf>
    <xf numFmtId="0" fontId="10" fillId="2" borderId="0" xfId="0" applyFont="1" applyFill="1" applyAlignment="1">
      <alignment horizontal="center" vertical="center" wrapText="1"/>
    </xf>
    <xf numFmtId="0" fontId="16" fillId="2" borderId="0" xfId="0" applyFont="1" applyFill="1"/>
    <xf numFmtId="0" fontId="16" fillId="2" borderId="0" xfId="0" applyFont="1" applyFill="1" applyBorder="1"/>
    <xf numFmtId="2" fontId="2" fillId="2" borderId="0" xfId="0" applyNumberFormat="1" applyFont="1" applyFill="1"/>
    <xf numFmtId="0" fontId="13" fillId="2" borderId="0" xfId="0" applyFont="1" applyFill="1" applyBorder="1" applyAlignment="1">
      <alignment horizontal="center" vertical="center" wrapText="1"/>
    </xf>
    <xf numFmtId="9" fontId="2" fillId="2" borderId="0" xfId="2" applyFont="1" applyFill="1" applyBorder="1"/>
    <xf numFmtId="8" fontId="2" fillId="2" borderId="0" xfId="2" applyNumberFormat="1" applyFont="1" applyFill="1" applyBorder="1" applyAlignment="1">
      <alignment horizontal="center"/>
    </xf>
    <xf numFmtId="9" fontId="2" fillId="2" borderId="0" xfId="2" applyFont="1" applyFill="1" applyBorder="1" applyAlignment="1">
      <alignment horizontal="center"/>
    </xf>
    <xf numFmtId="9" fontId="2" fillId="2" borderId="0" xfId="2" applyFont="1" applyFill="1" applyAlignment="1">
      <alignment horizontal="center"/>
    </xf>
    <xf numFmtId="9" fontId="16" fillId="2" borderId="0" xfId="2" applyFont="1" applyFill="1"/>
    <xf numFmtId="0" fontId="16" fillId="3" borderId="0" xfId="0" applyFont="1" applyFill="1"/>
    <xf numFmtId="4" fontId="2" fillId="2" borderId="0" xfId="2" applyNumberFormat="1" applyFont="1" applyFill="1" applyAlignment="1">
      <alignment horizontal="center"/>
    </xf>
    <xf numFmtId="3" fontId="2" fillId="4" borderId="0" xfId="0" applyNumberFormat="1" applyFont="1" applyFill="1" applyBorder="1" applyAlignment="1">
      <alignment horizontal="center"/>
    </xf>
    <xf numFmtId="9" fontId="2" fillId="4" borderId="4" xfId="2" applyFont="1" applyFill="1" applyBorder="1" applyAlignment="1">
      <alignment horizontal="center"/>
    </xf>
    <xf numFmtId="0" fontId="12" fillId="4" borderId="5" xfId="0" applyFont="1" applyFill="1" applyBorder="1"/>
    <xf numFmtId="6" fontId="8" fillId="4" borderId="0" xfId="0" applyNumberFormat="1" applyFont="1" applyFill="1" applyBorder="1" applyAlignment="1">
      <alignment horizontal="center"/>
    </xf>
    <xf numFmtId="6" fontId="8" fillId="4" borderId="6" xfId="0" applyNumberFormat="1" applyFont="1" applyFill="1" applyBorder="1" applyAlignment="1">
      <alignment horizontal="center"/>
    </xf>
    <xf numFmtId="10" fontId="8" fillId="4" borderId="0" xfId="2" applyNumberFormat="1" applyFont="1" applyFill="1" applyBorder="1" applyAlignment="1">
      <alignment horizontal="center"/>
    </xf>
    <xf numFmtId="10" fontId="8" fillId="4" borderId="6" xfId="2" applyNumberFormat="1" applyFont="1" applyFill="1" applyBorder="1" applyAlignment="1">
      <alignment horizontal="center"/>
    </xf>
    <xf numFmtId="0" fontId="8" fillId="2" borderId="0" xfId="0" applyFont="1" applyFill="1" applyBorder="1"/>
    <xf numFmtId="0" fontId="7" fillId="2" borderId="0" xfId="0" applyFont="1" applyFill="1" applyBorder="1"/>
    <xf numFmtId="0" fontId="15" fillId="2" borderId="0" xfId="0" applyFont="1" applyFill="1" applyBorder="1"/>
    <xf numFmtId="0" fontId="14" fillId="2" borderId="0" xfId="0" applyFont="1" applyFill="1" applyBorder="1"/>
    <xf numFmtId="0" fontId="10" fillId="2" borderId="0" xfId="0" applyFont="1" applyFill="1" applyBorder="1" applyAlignment="1"/>
    <xf numFmtId="0" fontId="10" fillId="2" borderId="0" xfId="0" applyFont="1" applyFill="1" applyBorder="1"/>
    <xf numFmtId="0" fontId="9" fillId="5" borderId="0" xfId="0" applyFont="1" applyFill="1" applyBorder="1" applyAlignment="1">
      <alignment horizontal="center" vertical="center"/>
    </xf>
    <xf numFmtId="0" fontId="9" fillId="5" borderId="5" xfId="0" applyFont="1" applyFill="1" applyBorder="1" applyAlignment="1">
      <alignment horizontal="left" vertical="center"/>
    </xf>
    <xf numFmtId="0" fontId="9" fillId="5" borderId="6" xfId="0" applyFont="1" applyFill="1" applyBorder="1" applyAlignment="1">
      <alignment horizontal="center" vertical="center"/>
    </xf>
    <xf numFmtId="0" fontId="17" fillId="5" borderId="6" xfId="0" applyFont="1" applyFill="1" applyBorder="1" applyAlignment="1">
      <alignment horizontal="center" vertical="center"/>
    </xf>
    <xf numFmtId="0" fontId="8" fillId="6" borderId="1" xfId="0" applyFont="1" applyFill="1" applyBorder="1" applyAlignment="1">
      <alignment horizontal="center" vertical="center" wrapText="1"/>
    </xf>
    <xf numFmtId="0" fontId="8" fillId="6" borderId="2" xfId="0" applyFont="1" applyFill="1" applyBorder="1" applyAlignment="1">
      <alignment horizontal="center" vertical="center" wrapText="1"/>
    </xf>
    <xf numFmtId="0" fontId="8" fillId="6" borderId="17" xfId="0" applyFont="1" applyFill="1" applyBorder="1" applyAlignment="1">
      <alignment horizontal="center" vertical="center" wrapText="1"/>
    </xf>
    <xf numFmtId="0" fontId="8" fillId="6" borderId="18" xfId="0" applyFont="1" applyFill="1" applyBorder="1" applyAlignment="1">
      <alignment horizontal="center" vertical="center" wrapText="1"/>
    </xf>
    <xf numFmtId="0" fontId="8" fillId="6" borderId="19" xfId="0" applyFont="1" applyFill="1" applyBorder="1" applyAlignment="1">
      <alignment horizontal="center" vertical="center" wrapText="1"/>
    </xf>
    <xf numFmtId="0" fontId="11" fillId="6" borderId="10" xfId="0" applyFont="1" applyFill="1" applyBorder="1" applyAlignment="1">
      <alignment horizontal="center" vertical="center" wrapText="1"/>
    </xf>
    <xf numFmtId="0" fontId="11" fillId="6" borderId="11" xfId="0" applyFont="1" applyFill="1" applyBorder="1" applyAlignment="1">
      <alignment horizontal="center" vertical="center" wrapText="1"/>
    </xf>
    <xf numFmtId="0" fontId="11" fillId="6" borderId="12" xfId="0" applyFont="1" applyFill="1" applyBorder="1" applyAlignment="1">
      <alignment horizontal="center" vertical="center" wrapText="1"/>
    </xf>
    <xf numFmtId="0" fontId="19" fillId="6" borderId="0" xfId="0" applyFont="1" applyFill="1" applyBorder="1"/>
    <xf numFmtId="49" fontId="2" fillId="2" borderId="0" xfId="0" applyNumberFormat="1" applyFont="1" applyFill="1"/>
    <xf numFmtId="9" fontId="8" fillId="6" borderId="1" xfId="0" applyNumberFormat="1" applyFont="1" applyFill="1" applyBorder="1" applyAlignment="1">
      <alignment horizontal="center" vertical="center" wrapText="1"/>
    </xf>
    <xf numFmtId="0" fontId="8" fillId="6" borderId="14" xfId="0" applyFont="1" applyFill="1" applyBorder="1" applyAlignment="1">
      <alignment horizontal="center" vertical="center" wrapText="1"/>
    </xf>
    <xf numFmtId="9" fontId="8" fillId="6" borderId="1" xfId="2" applyFont="1" applyFill="1" applyBorder="1" applyAlignment="1">
      <alignment horizontal="center" vertical="center" wrapText="1"/>
    </xf>
    <xf numFmtId="0" fontId="8" fillId="6" borderId="15" xfId="0" applyFont="1" applyFill="1" applyBorder="1" applyAlignment="1">
      <alignment horizontal="center"/>
    </xf>
    <xf numFmtId="0" fontId="8" fillId="6" borderId="16" xfId="0" applyFont="1" applyFill="1" applyBorder="1" applyAlignment="1">
      <alignment horizontal="center"/>
    </xf>
    <xf numFmtId="49" fontId="2" fillId="2" borderId="0" xfId="0" quotePrefix="1" applyNumberFormat="1" applyFont="1" applyFill="1"/>
    <xf numFmtId="49" fontId="2" fillId="2" borderId="0" xfId="0" applyNumberFormat="1" applyFont="1" applyFill="1" applyBorder="1" applyAlignment="1">
      <alignment horizontal="center"/>
    </xf>
    <xf numFmtId="2" fontId="2" fillId="2" borderId="0" xfId="0" applyNumberFormat="1" applyFont="1" applyFill="1" applyBorder="1" applyAlignment="1">
      <alignment horizontal="center"/>
    </xf>
    <xf numFmtId="8" fontId="2" fillId="4" borderId="0" xfId="0" applyNumberFormat="1" applyFont="1" applyFill="1" applyBorder="1" applyAlignment="1">
      <alignment horizontal="center"/>
    </xf>
    <xf numFmtId="165" fontId="8" fillId="2" borderId="0" xfId="0" applyNumberFormat="1" applyFont="1" applyFill="1"/>
    <xf numFmtId="0" fontId="8" fillId="6" borderId="20" xfId="0" applyFont="1" applyFill="1" applyBorder="1" applyAlignment="1">
      <alignment horizontal="center" vertical="center" wrapText="1"/>
    </xf>
    <xf numFmtId="0" fontId="8" fillId="6" borderId="21" xfId="0" applyFont="1" applyFill="1" applyBorder="1" applyAlignment="1">
      <alignment horizontal="center" vertical="center" wrapText="1"/>
    </xf>
    <xf numFmtId="0" fontId="2" fillId="2" borderId="5" xfId="0" applyFont="1" applyFill="1" applyBorder="1"/>
    <xf numFmtId="9" fontId="2" fillId="2" borderId="6" xfId="2" applyFont="1" applyFill="1" applyBorder="1" applyAlignment="1">
      <alignment horizontal="center"/>
    </xf>
    <xf numFmtId="0" fontId="2" fillId="2" borderId="0" xfId="0" applyFont="1" applyFill="1" applyBorder="1" applyAlignment="1">
      <alignment horizontal="center"/>
    </xf>
    <xf numFmtId="0" fontId="2" fillId="2" borderId="7" xfId="0" applyFont="1" applyFill="1" applyBorder="1"/>
    <xf numFmtId="0" fontId="2" fillId="2" borderId="8" xfId="0" applyFont="1" applyFill="1" applyBorder="1"/>
    <xf numFmtId="2" fontId="2" fillId="2" borderId="8" xfId="0" applyNumberFormat="1" applyFont="1" applyFill="1" applyBorder="1" applyAlignment="1">
      <alignment horizontal="center"/>
    </xf>
    <xf numFmtId="8" fontId="2" fillId="4" borderId="8" xfId="0" applyNumberFormat="1" applyFont="1" applyFill="1" applyBorder="1" applyAlignment="1">
      <alignment horizontal="center"/>
    </xf>
    <xf numFmtId="3" fontId="2" fillId="4" borderId="8" xfId="0" applyNumberFormat="1" applyFont="1" applyFill="1" applyBorder="1" applyAlignment="1">
      <alignment horizontal="center"/>
    </xf>
    <xf numFmtId="9" fontId="2" fillId="4" borderId="22" xfId="2" applyFont="1" applyFill="1" applyBorder="1" applyAlignment="1">
      <alignment horizontal="center"/>
    </xf>
    <xf numFmtId="9" fontId="2" fillId="2" borderId="9" xfId="2" applyFont="1" applyFill="1" applyBorder="1" applyAlignment="1">
      <alignment horizontal="center"/>
    </xf>
    <xf numFmtId="49" fontId="2" fillId="2" borderId="8" xfId="0" applyNumberFormat="1" applyFont="1" applyFill="1" applyBorder="1" applyAlignment="1">
      <alignment horizontal="center"/>
    </xf>
  </cellXfs>
  <cellStyles count="4">
    <cellStyle name="Normal" xfId="0" builtinId="0"/>
    <cellStyle name="Normal 2" xfId="1"/>
    <cellStyle name="Percent" xfId="2" builtinId="5"/>
    <cellStyle name="Percent 2" xfId="3"/>
  </cellStyles>
  <dxfs count="0"/>
  <tableStyles count="0" defaultTableStyle="TableStyleMedium9" defaultPivotStyle="PivotStyleLight16"/>
  <colors>
    <mruColors>
      <color rgb="FF8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2" Type="http://schemas.openxmlformats.org/officeDocument/2006/relationships/hyperlink" Target="mailto:jennifer.liu@instinet.com" TargetMode="External"/><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180975</xdr:colOff>
          <xdr:row>2</xdr:row>
          <xdr:rowOff>152400</xdr:rowOff>
        </xdr:from>
        <xdr:to>
          <xdr:col>14</xdr:col>
          <xdr:colOff>257175</xdr:colOff>
          <xdr:row>5</xdr:row>
          <xdr:rowOff>104775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6</xdr:row>
          <xdr:rowOff>9525</xdr:rowOff>
        </xdr:from>
        <xdr:to>
          <xdr:col>14</xdr:col>
          <xdr:colOff>247650</xdr:colOff>
          <xdr:row>9</xdr:row>
          <xdr:rowOff>28575</xdr:rowOff>
        </xdr:to>
        <xdr:sp macro="" textlink="">
          <xdr:nvSpPr>
            <xdr:cNvPr id="1074" name="Button 50" hidden="1">
              <a:extLst>
                <a:ext uri="{63B3BB69-23CF-44E3-9099-C40C66FF867C}">
                  <a14:compatExt spid="_x0000_s1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CUSIP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2</xdr:row>
          <xdr:rowOff>152400</xdr:rowOff>
        </xdr:from>
        <xdr:to>
          <xdr:col>16</xdr:col>
          <xdr:colOff>466725</xdr:colOff>
          <xdr:row>5</xdr:row>
          <xdr:rowOff>104775</xdr:rowOff>
        </xdr:to>
        <xdr:sp macro="" textlink="">
          <xdr:nvSpPr>
            <xdr:cNvPr id="1292" name="Button 268" hidden="1">
              <a:extLst>
                <a:ext uri="{63B3BB69-23CF-44E3-9099-C40C66FF867C}">
                  <a14:compatExt spid="_x0000_s12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5</xdr:row>
          <xdr:rowOff>152400</xdr:rowOff>
        </xdr:from>
        <xdr:to>
          <xdr:col>16</xdr:col>
          <xdr:colOff>466725</xdr:colOff>
          <xdr:row>9</xdr:row>
          <xdr:rowOff>9525</xdr:rowOff>
        </xdr:to>
        <xdr:sp macro="" textlink="">
          <xdr:nvSpPr>
            <xdr:cNvPr id="1293" name="Button 269" hidden="1">
              <a:extLst>
                <a:ext uri="{63B3BB69-23CF-44E3-9099-C40C66FF867C}">
                  <a14:compatExt spid="_x0000_s12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Extract Portfolio</a:t>
              </a:r>
            </a:p>
          </xdr:txBody>
        </xdr:sp>
        <xdr:clientData fPrintsWithSheet="0"/>
      </xdr:twoCellAnchor>
    </mc:Choice>
    <mc:Fallback/>
  </mc:AlternateContent>
  <xdr:twoCellAnchor editAs="oneCell">
    <xdr:from>
      <xdr:col>0</xdr:col>
      <xdr:colOff>0</xdr:colOff>
      <xdr:row>0</xdr:row>
      <xdr:rowOff>0</xdr:rowOff>
    </xdr:from>
    <xdr:to>
      <xdr:col>10</xdr:col>
      <xdr:colOff>782731</xdr:colOff>
      <xdr:row>6</xdr:row>
      <xdr:rowOff>96931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480172</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65554</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267260</xdr:colOff>
      <xdr:row>6</xdr:row>
      <xdr:rowOff>96931</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twoCellAnchor>
    <xdr:from>
      <xdr:col>0</xdr:col>
      <xdr:colOff>291354</xdr:colOff>
      <xdr:row>15</xdr:row>
      <xdr:rowOff>73960</xdr:rowOff>
    </xdr:from>
    <xdr:to>
      <xdr:col>10</xdr:col>
      <xdr:colOff>231403</xdr:colOff>
      <xdr:row>29</xdr:row>
      <xdr:rowOff>144557</xdr:rowOff>
    </xdr:to>
    <xdr:sp macro="" textlink="">
      <xdr:nvSpPr>
        <xdr:cNvPr id="5" name="TextBox 4"/>
        <xdr:cNvSpPr txBox="1"/>
      </xdr:nvSpPr>
      <xdr:spPr>
        <a:xfrm>
          <a:off x="291354" y="2427195"/>
          <a:ext cx="5991225" cy="2266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dk1"/>
              </a:solidFill>
              <a:effectLst/>
              <a:latin typeface="Arial" pitchFamily="34" charset="0"/>
              <a:ea typeface="+mn-ea"/>
              <a:cs typeface="Arial" pitchFamily="34" charset="0"/>
            </a:rPr>
            <a:t>Disclaimer</a:t>
          </a:r>
          <a:endParaRPr lang="en-US" sz="900">
            <a:solidFill>
              <a:schemeClr val="dk1"/>
            </a:solidFill>
            <a:effectLst/>
            <a:latin typeface="Arial" pitchFamily="34" charset="0"/>
            <a:ea typeface="+mn-ea"/>
            <a:cs typeface="Arial" pitchFamily="34" charset="0"/>
          </a:endParaRPr>
        </a:p>
        <a:p>
          <a:r>
            <a:rPr lang="en-US" sz="900">
              <a:solidFill>
                <a:schemeClr val="dk1"/>
              </a:solidFill>
              <a:effectLst/>
              <a:latin typeface="Arial" pitchFamily="34" charset="0"/>
              <a:ea typeface="+mn-ea"/>
              <a:cs typeface="Arial" pitchFamily="34" charset="0"/>
            </a:rPr>
            <a:t>©2015, Instinet Incorporated and its subsidiaries. All rights reserved. INSTINET is a registered trademark in the United States and other countries throughout the world. The information, tools and material presented in this market commentary have been prepared or distributed by individual Sales Trading personnel of Instinet, LLC, member SIPC (“Instinet”). This commentary is not investment research as defined by U.S. rules and regulations. It is not a recommendation for any particular client to take or refrain from taking any action with respect to any securities or strategies discussed therein and does not constitute an offer or solicitation with respect to the purchase or sale of any security. Affiliates of Instinet may receive this commentary simultaneously with Instinet clients. This commentary is provided on an "as is" basis and is approved for distribution to institutional clients only. It contains material that is owned by Instinet or its licensors, and may not, in whole or in part, be (i) copied, photocopied, or duplicated in any form, by any means, or (ii) redistributed, posted, published, excerpted, or quoted without Instinet’s prior written consent. References to research reports prepared by affiliates of Nomura Holdings, Inc. ("Nomura"), a publicly traded company and affiliate of Instinet, should be read in conjunction with the full text of the actual report, available at http://www.nomura.com/research. Contact your Instinet sales representative at 212-310-9510 for assistance with accessing the reports. Please access the following link for important related information and instructions at </a:t>
          </a:r>
          <a:r>
            <a:rPr lang="en-US" sz="900" u="sng">
              <a:solidFill>
                <a:schemeClr val="dk1"/>
              </a:solidFill>
              <a:effectLst/>
              <a:latin typeface="Arial" pitchFamily="34" charset="0"/>
              <a:ea typeface="+mn-ea"/>
              <a:cs typeface="Arial" pitchFamily="34" charset="0"/>
              <a:hlinkClick xmlns:r="http://schemas.openxmlformats.org/officeDocument/2006/relationships" r:id=""/>
            </a:rPr>
            <a:t>http://instinet.com/includes/index.jsp?thePage=/html/le_salestradingcomm.txt</a:t>
          </a:r>
          <a:r>
            <a:rPr lang="en-US" sz="900">
              <a:solidFill>
                <a:schemeClr val="dk1"/>
              </a:solidFill>
              <a:effectLst/>
              <a:latin typeface="Arial" pitchFamily="34" charset="0"/>
              <a:ea typeface="+mn-ea"/>
              <a:cs typeface="Arial" pitchFamily="34" charset="0"/>
            </a:rPr>
            <a:t>.</a:t>
          </a:r>
        </a:p>
        <a:p>
          <a:endParaRPr lang="en-US" sz="900">
            <a:latin typeface="Arial" pitchFamily="34" charset="0"/>
            <a:cs typeface="Arial" pitchFamily="34" charset="0"/>
          </a:endParaRPr>
        </a:p>
      </xdr:txBody>
    </xdr:sp>
    <xdr:clientData/>
  </xdr:twoCellAnchor>
  <xdr:twoCellAnchor>
    <xdr:from>
      <xdr:col>0</xdr:col>
      <xdr:colOff>300879</xdr:colOff>
      <xdr:row>7</xdr:row>
      <xdr:rowOff>33618</xdr:rowOff>
    </xdr:from>
    <xdr:to>
      <xdr:col>10</xdr:col>
      <xdr:colOff>231403</xdr:colOff>
      <xdr:row>14</xdr:row>
      <xdr:rowOff>116541</xdr:rowOff>
    </xdr:to>
    <xdr:sp macro="" textlink="">
      <xdr:nvSpPr>
        <xdr:cNvPr id="6" name="TextBox 5">
          <a:hlinkClick xmlns:r="http://schemas.openxmlformats.org/officeDocument/2006/relationships" r:id="rId2"/>
        </xdr:cNvPr>
        <xdr:cNvSpPr txBox="1"/>
      </xdr:nvSpPr>
      <xdr:spPr>
        <a:xfrm>
          <a:off x="300879" y="1131794"/>
          <a:ext cx="5981700"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itchFamily="34" charset="0"/>
              <a:cs typeface="Arial" pitchFamily="34" charset="0"/>
            </a:rPr>
            <a:t>Jennifer Liu			</a:t>
          </a:r>
          <a:br>
            <a:rPr lang="en-US" sz="900">
              <a:latin typeface="Arial" pitchFamily="34" charset="0"/>
              <a:cs typeface="Arial" pitchFamily="34" charset="0"/>
            </a:rPr>
          </a:br>
          <a:r>
            <a:rPr lang="en-US" sz="900">
              <a:latin typeface="Arial" pitchFamily="34" charset="0"/>
              <a:cs typeface="Arial" pitchFamily="34" charset="0"/>
            </a:rPr>
            <a:t>Instinet LLC			</a:t>
          </a:r>
          <a:br>
            <a:rPr lang="en-US" sz="900">
              <a:latin typeface="Arial" pitchFamily="34" charset="0"/>
              <a:cs typeface="Arial" pitchFamily="34" charset="0"/>
            </a:rPr>
          </a:br>
          <a:r>
            <a:rPr lang="en-US" sz="900">
              <a:latin typeface="Arial" pitchFamily="34" charset="0"/>
              <a:cs typeface="Arial" pitchFamily="34" charset="0"/>
            </a:rPr>
            <a:t>jennifer.liu@instinet.com		</a:t>
          </a:r>
        </a:p>
        <a:p>
          <a:r>
            <a:rPr lang="en-US" sz="900">
              <a:latin typeface="Arial" pitchFamily="34" charset="0"/>
              <a:cs typeface="Arial" pitchFamily="34" charset="0"/>
            </a:rPr>
            <a:t>212-310-7105			</a:t>
          </a:r>
        </a:p>
        <a:p>
          <a:endParaRPr lang="en-US" sz="900">
            <a:latin typeface="Arial" pitchFamily="34" charset="0"/>
            <a:cs typeface="Arial"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MP/ie5/Temporary%20Internet%20Files/OLK39/MSCI%20Graphs%200203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TEMP\ie5\Temporary%20Internet%20Files\OLK39\MSCI%20Graphs%200203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20Indices/+FTSE/June%202009%20Review/FTSE%20AW%20Jun09%20Review%20--%20Full%20Rebalance%20--%2010Jun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ull Rebalance"/>
      <sheetName val="Contact"/>
    </sheetNames>
    <sheetDataSet>
      <sheetData sheetId="0"/>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3:O1516"/>
  <sheetViews>
    <sheetView tabSelected="1" zoomScale="85" zoomScaleNormal="85" workbookViewId="0">
      <pane ySplit="11" topLeftCell="A12" activePane="bottomLeft" state="frozen"/>
      <selection activeCell="Y530" sqref="Y530"/>
      <selection pane="bottomLeft" activeCell="A12" sqref="A12"/>
    </sheetView>
  </sheetViews>
  <sheetFormatPr defaultRowHeight="12.75"/>
  <cols>
    <col min="1" max="1" width="9.140625" style="6"/>
    <col min="2" max="2" width="11" style="6" bestFit="1" customWidth="1"/>
    <col min="3" max="4" width="19.7109375" style="6" customWidth="1"/>
    <col min="5" max="5" width="9.140625" style="6"/>
    <col min="6" max="6" width="15.5703125" style="6" bestFit="1" customWidth="1"/>
    <col min="7" max="7" width="10.140625" style="84" customWidth="1"/>
    <col min="8" max="8" width="10.42578125" style="6" bestFit="1" customWidth="1"/>
    <col min="9" max="9" width="10.85546875" style="6" bestFit="1" customWidth="1"/>
    <col min="10" max="10" width="12.85546875" style="28" bestFit="1" customWidth="1"/>
    <col min="11" max="11" width="12.28515625" style="28" customWidth="1"/>
    <col min="12" max="16" width="9.140625" style="6"/>
    <col min="17" max="17" width="12.42578125" style="6" bestFit="1" customWidth="1"/>
    <col min="18" max="16384" width="9.140625" style="6"/>
  </cols>
  <sheetData>
    <row r="3" spans="1:15">
      <c r="G3" s="6"/>
    </row>
    <row r="4" spans="1:15">
      <c r="G4" s="6"/>
      <c r="L4" s="24"/>
      <c r="M4" s="24"/>
    </row>
    <row r="5" spans="1:15">
      <c r="G5" s="6"/>
    </row>
    <row r="6" spans="1:15">
      <c r="G6" s="6"/>
      <c r="L6" s="24"/>
      <c r="M6" s="24"/>
    </row>
    <row r="7" spans="1:15">
      <c r="G7" s="6"/>
      <c r="L7" s="24"/>
      <c r="M7" s="24"/>
    </row>
    <row r="8" spans="1:15" s="82" customFormat="1" ht="15.75">
      <c r="A8" s="3"/>
      <c r="B8" s="4" t="s">
        <v>6389</v>
      </c>
      <c r="J8" s="83"/>
      <c r="K8" s="83"/>
    </row>
    <row r="9" spans="1:15" s="82" customFormat="1" ht="15.75">
      <c r="A9" s="3"/>
      <c r="B9" s="4" t="s">
        <v>6390</v>
      </c>
      <c r="J9" s="83"/>
      <c r="K9" s="83"/>
    </row>
    <row r="10" spans="1:15">
      <c r="A10" s="49"/>
      <c r="G10" s="6"/>
    </row>
    <row r="11" spans="1:15" s="29" customFormat="1" ht="64.5" thickBot="1">
      <c r="A11" s="130" t="s">
        <v>4079</v>
      </c>
      <c r="B11" s="110" t="s">
        <v>4080</v>
      </c>
      <c r="C11" s="110" t="s">
        <v>4082</v>
      </c>
      <c r="D11" s="110" t="s">
        <v>4083</v>
      </c>
      <c r="E11" s="110" t="s">
        <v>4115</v>
      </c>
      <c r="F11" s="110" t="s">
        <v>4103</v>
      </c>
      <c r="G11" s="110" t="s">
        <v>6391</v>
      </c>
      <c r="H11" s="110" t="s">
        <v>4114</v>
      </c>
      <c r="I11" s="110" t="s">
        <v>4108</v>
      </c>
      <c r="J11" s="110" t="s">
        <v>4109</v>
      </c>
      <c r="K11" s="111" t="s">
        <v>5015</v>
      </c>
      <c r="L11" s="131" t="s">
        <v>4042</v>
      </c>
      <c r="M11" s="85"/>
    </row>
    <row r="12" spans="1:15">
      <c r="A12" s="132" t="s">
        <v>5690</v>
      </c>
      <c r="B12" s="126" t="s">
        <v>6259</v>
      </c>
      <c r="C12" s="28" t="s">
        <v>6272</v>
      </c>
      <c r="D12" s="28" t="s">
        <v>4457</v>
      </c>
      <c r="E12" s="28" t="s">
        <v>4116</v>
      </c>
      <c r="F12" s="28" t="s">
        <v>4119</v>
      </c>
      <c r="G12" s="127">
        <v>293.60000000000002</v>
      </c>
      <c r="H12" s="128">
        <v>531.86635769093607</v>
      </c>
      <c r="I12" s="93">
        <v>1811533.9158410626</v>
      </c>
      <c r="J12" s="93">
        <v>3540862.25</v>
      </c>
      <c r="K12" s="94">
        <v>0.51160813043237208</v>
      </c>
      <c r="L12" s="133">
        <v>0.51160813043237208</v>
      </c>
      <c r="M12" s="86"/>
    </row>
    <row r="13" spans="1:15">
      <c r="A13" s="132" t="s">
        <v>4159</v>
      </c>
      <c r="B13" s="126" t="s">
        <v>4336</v>
      </c>
      <c r="C13" s="28" t="s">
        <v>3996</v>
      </c>
      <c r="D13" s="28" t="s">
        <v>4477</v>
      </c>
      <c r="E13" s="28" t="s">
        <v>4116</v>
      </c>
      <c r="F13" s="28" t="s">
        <v>4119</v>
      </c>
      <c r="G13" s="127">
        <v>16.03</v>
      </c>
      <c r="H13" s="128">
        <v>228.82568205099869</v>
      </c>
      <c r="I13" s="93">
        <v>14274839.803555749</v>
      </c>
      <c r="J13" s="93">
        <v>24434672</v>
      </c>
      <c r="K13" s="94">
        <v>0.58420427348301418</v>
      </c>
      <c r="L13" s="133">
        <v>0.58420427348301418</v>
      </c>
      <c r="M13" s="86"/>
      <c r="O13" s="28"/>
    </row>
    <row r="14" spans="1:15">
      <c r="A14" s="132" t="s">
        <v>4162</v>
      </c>
      <c r="B14" s="126" t="s">
        <v>4339</v>
      </c>
      <c r="C14" s="28" t="s">
        <v>3999</v>
      </c>
      <c r="D14" s="28" t="s">
        <v>4471</v>
      </c>
      <c r="E14" s="28" t="s">
        <v>4116</v>
      </c>
      <c r="F14" s="28" t="s">
        <v>4119</v>
      </c>
      <c r="G14" s="127">
        <v>25.64</v>
      </c>
      <c r="H14" s="128">
        <v>190.36787729261749</v>
      </c>
      <c r="I14" s="93">
        <v>7424644.2001800891</v>
      </c>
      <c r="J14" s="93">
        <v>34812528</v>
      </c>
      <c r="K14" s="94">
        <v>0.21327506580906991</v>
      </c>
      <c r="L14" s="133">
        <v>0.21327506580906991</v>
      </c>
      <c r="M14" s="86"/>
      <c r="O14" s="28"/>
    </row>
    <row r="15" spans="1:15">
      <c r="A15" s="132" t="s">
        <v>4164</v>
      </c>
      <c r="B15" s="126" t="s">
        <v>6264</v>
      </c>
      <c r="C15" s="28" t="s">
        <v>6280</v>
      </c>
      <c r="D15" s="28" t="s">
        <v>4458</v>
      </c>
      <c r="E15" s="28" t="s">
        <v>4116</v>
      </c>
      <c r="F15" s="28" t="s">
        <v>4119</v>
      </c>
      <c r="G15" s="127">
        <v>568.85</v>
      </c>
      <c r="H15" s="128">
        <v>168.4301569173295</v>
      </c>
      <c r="I15" s="93">
        <v>296088.87565672764</v>
      </c>
      <c r="J15" s="93">
        <v>1608294.625</v>
      </c>
      <c r="K15" s="94">
        <v>0.18410114108086859</v>
      </c>
      <c r="L15" s="133">
        <v>0.18410114108086859</v>
      </c>
      <c r="M15" s="86"/>
      <c r="N15" s="87"/>
      <c r="O15" s="87"/>
    </row>
    <row r="16" spans="1:15">
      <c r="A16" s="132" t="s">
        <v>6231</v>
      </c>
      <c r="B16" s="126" t="s">
        <v>6263</v>
      </c>
      <c r="C16" s="28" t="s">
        <v>6276</v>
      </c>
      <c r="D16" s="28" t="s">
        <v>4458</v>
      </c>
      <c r="E16" s="28" t="s">
        <v>4116</v>
      </c>
      <c r="F16" s="28" t="s">
        <v>4119</v>
      </c>
      <c r="G16" s="127">
        <v>79.44</v>
      </c>
      <c r="H16" s="128">
        <v>156.58166465490621</v>
      </c>
      <c r="I16" s="93">
        <v>1971068.2861896553</v>
      </c>
      <c r="J16" s="93">
        <v>24467416</v>
      </c>
      <c r="K16" s="94">
        <v>8.0558906841231431E-2</v>
      </c>
      <c r="L16" s="133">
        <v>8.0558906841231431E-2</v>
      </c>
      <c r="M16" s="86"/>
      <c r="N16" s="88"/>
      <c r="O16" s="88"/>
    </row>
    <row r="17" spans="1:15">
      <c r="A17" s="132" t="s">
        <v>4915</v>
      </c>
      <c r="B17" s="126" t="s">
        <v>4934</v>
      </c>
      <c r="C17" s="28" t="s">
        <v>4898</v>
      </c>
      <c r="D17" s="28" t="s">
        <v>4464</v>
      </c>
      <c r="E17" s="28" t="s">
        <v>4116</v>
      </c>
      <c r="F17" s="28" t="s">
        <v>4119</v>
      </c>
      <c r="G17" s="127">
        <v>146.13</v>
      </c>
      <c r="H17" s="128">
        <v>129.45983536969587</v>
      </c>
      <c r="I17" s="93">
        <v>885922.36617871665</v>
      </c>
      <c r="J17" s="93">
        <v>3241863.5</v>
      </c>
      <c r="K17" s="94">
        <v>0.2732756533946345</v>
      </c>
      <c r="L17" s="133">
        <v>0.2732756533946345</v>
      </c>
      <c r="M17" s="86"/>
      <c r="N17" s="88"/>
      <c r="O17" s="88"/>
    </row>
    <row r="18" spans="1:15">
      <c r="A18" s="132" t="s">
        <v>3959</v>
      </c>
      <c r="B18" s="126" t="s">
        <v>4035</v>
      </c>
      <c r="C18" s="28" t="s">
        <v>4297</v>
      </c>
      <c r="D18" s="28" t="s">
        <v>4465</v>
      </c>
      <c r="E18" s="28" t="s">
        <v>4116</v>
      </c>
      <c r="F18" s="28" t="s">
        <v>4119</v>
      </c>
      <c r="G18" s="127">
        <v>48.23</v>
      </c>
      <c r="H18" s="128">
        <v>127.25628709816974</v>
      </c>
      <c r="I18" s="93">
        <v>2638529.6930991029</v>
      </c>
      <c r="J18" s="93">
        <v>14514490</v>
      </c>
      <c r="K18" s="94">
        <v>0.18178590450640036</v>
      </c>
      <c r="L18" s="133">
        <v>0.18178590450640036</v>
      </c>
      <c r="M18" s="86"/>
      <c r="N18" s="87"/>
      <c r="O18" s="87"/>
    </row>
    <row r="19" spans="1:15">
      <c r="A19" s="132" t="s">
        <v>3442</v>
      </c>
      <c r="B19" s="126" t="s">
        <v>5930</v>
      </c>
      <c r="C19" s="28" t="s">
        <v>5959</v>
      </c>
      <c r="D19" s="28" t="s">
        <v>4457</v>
      </c>
      <c r="E19" s="28" t="s">
        <v>4116</v>
      </c>
      <c r="F19" s="28" t="s">
        <v>4119</v>
      </c>
      <c r="G19" s="127">
        <v>89.54</v>
      </c>
      <c r="H19" s="128">
        <v>125.23874549154749</v>
      </c>
      <c r="I19" s="93">
        <v>1398690.4790210796</v>
      </c>
      <c r="J19" s="93">
        <v>2213573.25</v>
      </c>
      <c r="K19" s="94">
        <v>0.63186997720589533</v>
      </c>
      <c r="L19" s="133">
        <v>0.63186997720589533</v>
      </c>
      <c r="M19" s="86"/>
      <c r="N19" s="88"/>
      <c r="O19" s="88"/>
    </row>
    <row r="20" spans="1:15">
      <c r="A20" s="132" t="s">
        <v>4179</v>
      </c>
      <c r="B20" s="126" t="s">
        <v>6520</v>
      </c>
      <c r="C20" s="28" t="s">
        <v>6408</v>
      </c>
      <c r="D20" s="28" t="s">
        <v>4456</v>
      </c>
      <c r="E20" s="28" t="s">
        <v>4116</v>
      </c>
      <c r="F20" s="28" t="s">
        <v>4119</v>
      </c>
      <c r="G20" s="127">
        <v>76.900000000000006</v>
      </c>
      <c r="H20" s="128">
        <v>122.55670607724933</v>
      </c>
      <c r="I20" s="93">
        <v>1593715.2935923189</v>
      </c>
      <c r="J20" s="93">
        <v>6600469.5</v>
      </c>
      <c r="K20" s="94">
        <v>0.24145483796149939</v>
      </c>
      <c r="L20" s="133">
        <v>0.24145483796149939</v>
      </c>
      <c r="M20" s="86"/>
      <c r="N20" s="88"/>
      <c r="O20" s="88"/>
    </row>
    <row r="21" spans="1:15">
      <c r="A21" s="132" t="s">
        <v>4153</v>
      </c>
      <c r="B21" s="126" t="s">
        <v>4330</v>
      </c>
      <c r="C21" s="28" t="s">
        <v>3990</v>
      </c>
      <c r="D21" s="28" t="s">
        <v>4475</v>
      </c>
      <c r="E21" s="28" t="s">
        <v>4116</v>
      </c>
      <c r="F21" s="28" t="s">
        <v>4119</v>
      </c>
      <c r="G21" s="127">
        <v>105.26</v>
      </c>
      <c r="H21" s="128">
        <v>121.65634634675258</v>
      </c>
      <c r="I21" s="93">
        <v>1155769.9633930514</v>
      </c>
      <c r="J21" s="93">
        <v>5155629</v>
      </c>
      <c r="K21" s="94">
        <v>0.22417632521522621</v>
      </c>
      <c r="L21" s="133">
        <v>0.22417632521522621</v>
      </c>
      <c r="M21" s="86"/>
      <c r="N21" s="87"/>
      <c r="O21" s="87"/>
    </row>
    <row r="22" spans="1:15">
      <c r="A22" s="132" t="s">
        <v>4133</v>
      </c>
      <c r="B22" s="126" t="s">
        <v>4310</v>
      </c>
      <c r="C22" s="28" t="s">
        <v>3972</v>
      </c>
      <c r="D22" s="28" t="s">
        <v>4466</v>
      </c>
      <c r="E22" s="28" t="s">
        <v>4116</v>
      </c>
      <c r="F22" s="28" t="s">
        <v>4119</v>
      </c>
      <c r="G22" s="127">
        <v>378.56</v>
      </c>
      <c r="H22" s="128">
        <v>118.27502816007515</v>
      </c>
      <c r="I22" s="93">
        <v>312434.03465784859</v>
      </c>
      <c r="J22" s="93">
        <v>2653482</v>
      </c>
      <c r="K22" s="94">
        <v>0.11774492333388679</v>
      </c>
      <c r="L22" s="133">
        <v>0.11774492333388679</v>
      </c>
      <c r="M22" s="86"/>
      <c r="N22" s="88"/>
      <c r="O22" s="88"/>
    </row>
    <row r="23" spans="1:15">
      <c r="A23" s="132" t="s">
        <v>6233</v>
      </c>
      <c r="B23" s="126" t="s">
        <v>4341</v>
      </c>
      <c r="C23" s="28" t="s">
        <v>6279</v>
      </c>
      <c r="D23" s="28" t="s">
        <v>4458</v>
      </c>
      <c r="E23" s="28" t="s">
        <v>4116</v>
      </c>
      <c r="F23" s="28" t="s">
        <v>4119</v>
      </c>
      <c r="G23" s="127">
        <v>574.1</v>
      </c>
      <c r="H23" s="128">
        <v>112.65079312373069</v>
      </c>
      <c r="I23" s="93">
        <v>196221.5522099472</v>
      </c>
      <c r="J23" s="93">
        <v>2029617.5</v>
      </c>
      <c r="K23" s="94">
        <v>9.6679079782248226E-2</v>
      </c>
      <c r="L23" s="133">
        <v>9.6679079782248226E-2</v>
      </c>
      <c r="M23" s="86"/>
      <c r="N23" s="87"/>
      <c r="O23" s="87"/>
    </row>
    <row r="24" spans="1:15">
      <c r="A24" s="132" t="s">
        <v>4141</v>
      </c>
      <c r="B24" s="126" t="s">
        <v>5105</v>
      </c>
      <c r="C24" s="28" t="s">
        <v>3981</v>
      </c>
      <c r="D24" s="28" t="s">
        <v>4472</v>
      </c>
      <c r="E24" s="28" t="s">
        <v>4116</v>
      </c>
      <c r="F24" s="28" t="s">
        <v>4119</v>
      </c>
      <c r="G24" s="127">
        <v>52.95</v>
      </c>
      <c r="H24" s="128">
        <v>103.3053977591983</v>
      </c>
      <c r="I24" s="93">
        <v>1950999.0133937355</v>
      </c>
      <c r="J24" s="93">
        <v>18359216</v>
      </c>
      <c r="K24" s="94">
        <v>0.10626810063097114</v>
      </c>
      <c r="L24" s="133">
        <v>0.10626810063097114</v>
      </c>
      <c r="M24" s="86"/>
      <c r="N24" s="88"/>
      <c r="O24" s="88"/>
    </row>
    <row r="25" spans="1:15">
      <c r="A25" s="132" t="s">
        <v>1159</v>
      </c>
      <c r="B25" s="126" t="s">
        <v>3318</v>
      </c>
      <c r="C25" s="28" t="s">
        <v>127</v>
      </c>
      <c r="D25" s="28" t="s">
        <v>4463</v>
      </c>
      <c r="E25" s="28" t="s">
        <v>4116</v>
      </c>
      <c r="F25" s="28" t="s">
        <v>4119</v>
      </c>
      <c r="G25" s="127">
        <v>180.44</v>
      </c>
      <c r="H25" s="128">
        <v>102.36878139133213</v>
      </c>
      <c r="I25" s="93">
        <v>567328.64881030889</v>
      </c>
      <c r="J25" s="93">
        <v>1329123.5</v>
      </c>
      <c r="K25" s="94">
        <v>0.42684419379411237</v>
      </c>
      <c r="L25" s="133">
        <v>0.42684419379411237</v>
      </c>
      <c r="M25" s="86"/>
      <c r="N25" s="87"/>
      <c r="O25" s="87"/>
    </row>
    <row r="26" spans="1:15">
      <c r="A26" s="132" t="s">
        <v>4921</v>
      </c>
      <c r="B26" s="126" t="s">
        <v>4939</v>
      </c>
      <c r="C26" s="28" t="s">
        <v>4906</v>
      </c>
      <c r="D26" s="28" t="s">
        <v>4461</v>
      </c>
      <c r="E26" s="28" t="s">
        <v>4116</v>
      </c>
      <c r="F26" s="28" t="s">
        <v>4119</v>
      </c>
      <c r="G26" s="127">
        <v>98.93</v>
      </c>
      <c r="H26" s="128">
        <v>100.73876412645635</v>
      </c>
      <c r="I26" s="93">
        <v>1018283.2722779374</v>
      </c>
      <c r="J26" s="93">
        <v>2325757</v>
      </c>
      <c r="K26" s="94">
        <v>0.43782874663085497</v>
      </c>
      <c r="L26" s="133">
        <v>0.43782874663085497</v>
      </c>
      <c r="M26" s="86"/>
      <c r="N26" s="88"/>
      <c r="O26" s="88"/>
    </row>
    <row r="27" spans="1:15">
      <c r="A27" s="132" t="s">
        <v>5384</v>
      </c>
      <c r="B27" s="126" t="s">
        <v>5395</v>
      </c>
      <c r="C27" s="28" t="s">
        <v>5388</v>
      </c>
      <c r="D27" s="28" t="s">
        <v>4457</v>
      </c>
      <c r="E27" s="28" t="s">
        <v>4116</v>
      </c>
      <c r="F27" s="28" t="s">
        <v>4119</v>
      </c>
      <c r="G27" s="127">
        <v>184.91</v>
      </c>
      <c r="H27" s="128">
        <v>100.64062834482964</v>
      </c>
      <c r="I27" s="93">
        <v>544268.17557097843</v>
      </c>
      <c r="J27" s="93">
        <v>980992.8125</v>
      </c>
      <c r="K27" s="94">
        <v>0.55481362211405438</v>
      </c>
      <c r="L27" s="133">
        <v>0.55481362211405438</v>
      </c>
      <c r="M27" s="86"/>
      <c r="N27" s="87"/>
      <c r="O27" s="87"/>
    </row>
    <row r="28" spans="1:15">
      <c r="A28" s="132" t="s">
        <v>1199</v>
      </c>
      <c r="B28" s="126" t="s">
        <v>1778</v>
      </c>
      <c r="C28" s="28" t="s">
        <v>166</v>
      </c>
      <c r="D28" s="28" t="s">
        <v>4463</v>
      </c>
      <c r="E28" s="28" t="s">
        <v>4116</v>
      </c>
      <c r="F28" s="28" t="s">
        <v>4119</v>
      </c>
      <c r="G28" s="127">
        <v>70</v>
      </c>
      <c r="H28" s="128">
        <v>98.481089307611441</v>
      </c>
      <c r="I28" s="93">
        <v>1406872.7043944492</v>
      </c>
      <c r="J28" s="93">
        <v>2896191.25</v>
      </c>
      <c r="K28" s="94">
        <v>0.48576650606013994</v>
      </c>
      <c r="L28" s="133">
        <v>0.48576650606013994</v>
      </c>
      <c r="M28" s="86"/>
      <c r="N28" s="88"/>
      <c r="O28" s="88"/>
    </row>
    <row r="29" spans="1:15">
      <c r="A29" s="132" t="s">
        <v>4490</v>
      </c>
      <c r="B29" s="126" t="s">
        <v>190</v>
      </c>
      <c r="C29" s="28" t="s">
        <v>3027</v>
      </c>
      <c r="D29" s="28" t="s">
        <v>4457</v>
      </c>
      <c r="E29" s="28" t="s">
        <v>4116</v>
      </c>
      <c r="F29" s="28" t="s">
        <v>4119</v>
      </c>
      <c r="G29" s="127">
        <v>234.99</v>
      </c>
      <c r="H29" s="128">
        <v>97.360205876342988</v>
      </c>
      <c r="I29" s="93">
        <v>414316.37889417837</v>
      </c>
      <c r="J29" s="93">
        <v>1956073.375</v>
      </c>
      <c r="K29" s="94">
        <v>0.21181024402736343</v>
      </c>
      <c r="L29" s="133">
        <v>0.21181024402736343</v>
      </c>
      <c r="M29" s="86"/>
      <c r="N29" s="87"/>
      <c r="O29" s="87"/>
    </row>
    <row r="30" spans="1:15">
      <c r="A30" s="132" t="s">
        <v>3951</v>
      </c>
      <c r="B30" s="126" t="s">
        <v>4028</v>
      </c>
      <c r="C30" s="28" t="s">
        <v>4207</v>
      </c>
      <c r="D30" s="28" t="s">
        <v>4465</v>
      </c>
      <c r="E30" s="28" t="s">
        <v>4116</v>
      </c>
      <c r="F30" s="28" t="s">
        <v>4119</v>
      </c>
      <c r="G30" s="127">
        <v>33.35</v>
      </c>
      <c r="H30" s="128">
        <v>94.763585871923482</v>
      </c>
      <c r="I30" s="93">
        <v>2841486.8327413336</v>
      </c>
      <c r="J30" s="93">
        <v>21351508</v>
      </c>
      <c r="K30" s="94">
        <v>0.13308131831912451</v>
      </c>
      <c r="L30" s="133">
        <v>0.13308131831912451</v>
      </c>
      <c r="M30" s="86"/>
      <c r="N30" s="88"/>
      <c r="O30" s="88"/>
    </row>
    <row r="31" spans="1:15">
      <c r="A31" s="132" t="s">
        <v>3945</v>
      </c>
      <c r="B31" s="126" t="s">
        <v>4369</v>
      </c>
      <c r="C31" s="28" t="s">
        <v>4201</v>
      </c>
      <c r="D31" s="28" t="s">
        <v>4469</v>
      </c>
      <c r="E31" s="28" t="s">
        <v>4116</v>
      </c>
      <c r="F31" s="28" t="s">
        <v>4121</v>
      </c>
      <c r="G31" s="127">
        <v>83.09</v>
      </c>
      <c r="H31" s="128">
        <v>91.473873575860949</v>
      </c>
      <c r="I31" s="93">
        <v>1100901.1141636893</v>
      </c>
      <c r="J31" s="93">
        <v>7601248.5</v>
      </c>
      <c r="K31" s="94">
        <v>0.14483161735387146</v>
      </c>
      <c r="L31" s="133">
        <v>0.14483161735387146</v>
      </c>
      <c r="M31" s="86"/>
    </row>
    <row r="32" spans="1:15">
      <c r="A32" s="132" t="s">
        <v>4185</v>
      </c>
      <c r="B32" s="126" t="s">
        <v>4360</v>
      </c>
      <c r="C32" s="28" t="s">
        <v>4020</v>
      </c>
      <c r="D32" s="28" t="s">
        <v>4464</v>
      </c>
      <c r="E32" s="28" t="s">
        <v>4116</v>
      </c>
      <c r="F32" s="28" t="s">
        <v>4119</v>
      </c>
      <c r="G32" s="127">
        <v>35.67</v>
      </c>
      <c r="H32" s="128">
        <v>87.962566601377318</v>
      </c>
      <c r="I32" s="93">
        <v>2466009.7168875053</v>
      </c>
      <c r="J32" s="93">
        <v>8868305</v>
      </c>
      <c r="K32" s="94">
        <v>0.27807001641097201</v>
      </c>
      <c r="L32" s="133">
        <v>0.27807001641097201</v>
      </c>
      <c r="M32" s="86"/>
    </row>
    <row r="33" spans="1:13">
      <c r="A33" s="132" t="s">
        <v>4137</v>
      </c>
      <c r="B33" s="126" t="s">
        <v>4314</v>
      </c>
      <c r="C33" s="28" t="s">
        <v>3976</v>
      </c>
      <c r="D33" s="28" t="s">
        <v>4472</v>
      </c>
      <c r="E33" s="28" t="s">
        <v>4116</v>
      </c>
      <c r="F33" s="28" t="s">
        <v>4119</v>
      </c>
      <c r="G33" s="127">
        <v>16.170000000000002</v>
      </c>
      <c r="H33" s="128">
        <v>86.961239161750953</v>
      </c>
      <c r="I33" s="93">
        <v>5377936.8683828665</v>
      </c>
      <c r="J33" s="93">
        <v>94411488</v>
      </c>
      <c r="K33" s="94">
        <v>5.6962738140329559E-2</v>
      </c>
      <c r="L33" s="133">
        <v>5.6962738140329559E-2</v>
      </c>
      <c r="M33" s="86"/>
    </row>
    <row r="34" spans="1:13">
      <c r="A34" s="132" t="s">
        <v>4147</v>
      </c>
      <c r="B34" s="126" t="s">
        <v>4324</v>
      </c>
      <c r="C34" s="28" t="s">
        <v>3986</v>
      </c>
      <c r="D34" s="28" t="s">
        <v>4476</v>
      </c>
      <c r="E34" s="28" t="s">
        <v>4116</v>
      </c>
      <c r="F34" s="28" t="s">
        <v>4119</v>
      </c>
      <c r="G34" s="127">
        <v>150.68</v>
      </c>
      <c r="H34" s="128">
        <v>79.379821723057688</v>
      </c>
      <c r="I34" s="93">
        <v>526810.60341822193</v>
      </c>
      <c r="J34" s="93">
        <v>2067030.25</v>
      </c>
      <c r="K34" s="94">
        <v>0.25486351901150067</v>
      </c>
      <c r="L34" s="133">
        <v>0.25486351901150067</v>
      </c>
      <c r="M34" s="86"/>
    </row>
    <row r="35" spans="1:13">
      <c r="A35" s="132" t="s">
        <v>850</v>
      </c>
      <c r="B35" s="126" t="s">
        <v>4318</v>
      </c>
      <c r="C35" s="28" t="s">
        <v>3980</v>
      </c>
      <c r="D35" s="28" t="s">
        <v>4457</v>
      </c>
      <c r="E35" s="28" t="s">
        <v>4116</v>
      </c>
      <c r="F35" s="28" t="s">
        <v>4119</v>
      </c>
      <c r="G35" s="127">
        <v>66.36</v>
      </c>
      <c r="H35" s="128">
        <v>78.241684443042743</v>
      </c>
      <c r="I35" s="93">
        <v>1179048.8915467563</v>
      </c>
      <c r="J35" s="93">
        <v>6170489</v>
      </c>
      <c r="K35" s="94">
        <v>0.191078679752408</v>
      </c>
      <c r="L35" s="133">
        <v>0.191078679752408</v>
      </c>
      <c r="M35" s="86"/>
    </row>
    <row r="36" spans="1:13">
      <c r="A36" s="132" t="s">
        <v>4127</v>
      </c>
      <c r="B36" s="126" t="s">
        <v>4304</v>
      </c>
      <c r="C36" s="28" t="s">
        <v>3966</v>
      </c>
      <c r="D36" s="28" t="s">
        <v>4455</v>
      </c>
      <c r="E36" s="28" t="s">
        <v>4116</v>
      </c>
      <c r="F36" s="28" t="s">
        <v>4119</v>
      </c>
      <c r="G36" s="127">
        <v>13.7</v>
      </c>
      <c r="H36" s="128">
        <v>76.700406492618143</v>
      </c>
      <c r="I36" s="93">
        <v>5598569.8169794269</v>
      </c>
      <c r="J36" s="93">
        <v>23253382</v>
      </c>
      <c r="K36" s="94">
        <v>0.24076367975116164</v>
      </c>
      <c r="L36" s="133">
        <v>0.24076367975116164</v>
      </c>
      <c r="M36" s="86"/>
    </row>
    <row r="37" spans="1:13">
      <c r="A37" s="132" t="s">
        <v>4167</v>
      </c>
      <c r="B37" s="126" t="s">
        <v>4344</v>
      </c>
      <c r="C37" s="28" t="s">
        <v>4003</v>
      </c>
      <c r="D37" s="28" t="s">
        <v>4466</v>
      </c>
      <c r="E37" s="28" t="s">
        <v>4116</v>
      </c>
      <c r="F37" s="28" t="s">
        <v>4121</v>
      </c>
      <c r="G37" s="127">
        <v>115.25</v>
      </c>
      <c r="H37" s="128">
        <v>72.3346806201628</v>
      </c>
      <c r="I37" s="93">
        <v>627632.80364566424</v>
      </c>
      <c r="J37" s="93">
        <v>5607068</v>
      </c>
      <c r="K37" s="94">
        <v>0.11193600713343663</v>
      </c>
      <c r="L37" s="133">
        <v>0.11193600713343663</v>
      </c>
      <c r="M37" s="86"/>
    </row>
    <row r="38" spans="1:13">
      <c r="A38" s="132" t="s">
        <v>4536</v>
      </c>
      <c r="B38" s="126" t="s">
        <v>3162</v>
      </c>
      <c r="C38" s="28" t="s">
        <v>3069</v>
      </c>
      <c r="D38" s="28" t="s">
        <v>4457</v>
      </c>
      <c r="E38" s="28" t="s">
        <v>4116</v>
      </c>
      <c r="F38" s="28" t="s">
        <v>4119</v>
      </c>
      <c r="G38" s="127">
        <v>118.41</v>
      </c>
      <c r="H38" s="128">
        <v>71.067812726237065</v>
      </c>
      <c r="I38" s="93">
        <v>600184.21354815527</v>
      </c>
      <c r="J38" s="93">
        <v>4995191.5</v>
      </c>
      <c r="K38" s="94">
        <v>0.1201523932662352</v>
      </c>
      <c r="L38" s="133">
        <v>0.1201523932662352</v>
      </c>
      <c r="M38" s="86"/>
    </row>
    <row r="39" spans="1:13">
      <c r="A39" s="132" t="s">
        <v>3950</v>
      </c>
      <c r="B39" s="126" t="s">
        <v>4027</v>
      </c>
      <c r="C39" s="28" t="s">
        <v>4206</v>
      </c>
      <c r="D39" s="28" t="s">
        <v>4461</v>
      </c>
      <c r="E39" s="28" t="s">
        <v>4116</v>
      </c>
      <c r="F39" s="28" t="s">
        <v>4119</v>
      </c>
      <c r="G39" s="127">
        <v>44.01</v>
      </c>
      <c r="H39" s="128">
        <v>70.261832473551735</v>
      </c>
      <c r="I39" s="93">
        <v>1596496.9887196487</v>
      </c>
      <c r="J39" s="93">
        <v>6415403.5</v>
      </c>
      <c r="K39" s="94">
        <v>0.2488537141459066</v>
      </c>
      <c r="L39" s="133">
        <v>0.2488537141459066</v>
      </c>
      <c r="M39" s="86"/>
    </row>
    <row r="40" spans="1:13">
      <c r="A40" s="132" t="s">
        <v>1124</v>
      </c>
      <c r="B40" s="126" t="s">
        <v>5106</v>
      </c>
      <c r="C40" s="28" t="s">
        <v>5647</v>
      </c>
      <c r="D40" s="28" t="s">
        <v>4463</v>
      </c>
      <c r="E40" s="28" t="s">
        <v>4116</v>
      </c>
      <c r="F40" s="28" t="s">
        <v>4119</v>
      </c>
      <c r="G40" s="127">
        <v>41.46</v>
      </c>
      <c r="H40" s="128">
        <v>68.304801251849256</v>
      </c>
      <c r="I40" s="93">
        <v>1647486.7643957851</v>
      </c>
      <c r="J40" s="93">
        <v>3114614.75</v>
      </c>
      <c r="K40" s="94">
        <v>0.52895362561157366</v>
      </c>
      <c r="L40" s="133">
        <v>0.52895362561157366</v>
      </c>
      <c r="M40" s="86"/>
    </row>
    <row r="41" spans="1:13">
      <c r="A41" s="132" t="s">
        <v>6228</v>
      </c>
      <c r="B41" s="126" t="s">
        <v>6261</v>
      </c>
      <c r="C41" s="28" t="s">
        <v>6274</v>
      </c>
      <c r="D41" s="28" t="s">
        <v>4459</v>
      </c>
      <c r="E41" s="28" t="s">
        <v>4116</v>
      </c>
      <c r="F41" s="28" t="s">
        <v>4119</v>
      </c>
      <c r="G41" s="127">
        <v>127.12</v>
      </c>
      <c r="H41" s="128">
        <v>66.689589983722925</v>
      </c>
      <c r="I41" s="93">
        <v>524619.17860071536</v>
      </c>
      <c r="J41" s="93">
        <v>2555159.75</v>
      </c>
      <c r="K41" s="94">
        <v>0.20531756521317909</v>
      </c>
      <c r="L41" s="133">
        <v>0.20531756521317909</v>
      </c>
      <c r="M41" s="86"/>
    </row>
    <row r="42" spans="1:13">
      <c r="A42" s="132" t="s">
        <v>3962</v>
      </c>
      <c r="B42" s="126" t="s">
        <v>4038</v>
      </c>
      <c r="C42" s="28" t="s">
        <v>4299</v>
      </c>
      <c r="D42" s="28" t="s">
        <v>4476</v>
      </c>
      <c r="E42" s="28" t="s">
        <v>4116</v>
      </c>
      <c r="F42" s="28" t="s">
        <v>4121</v>
      </c>
      <c r="G42" s="127">
        <v>82.88</v>
      </c>
      <c r="H42" s="128">
        <v>62.434951121400012</v>
      </c>
      <c r="I42" s="93">
        <v>753317.46044160251</v>
      </c>
      <c r="J42" s="93">
        <v>6941293.5</v>
      </c>
      <c r="K42" s="94">
        <v>0.10852695689090261</v>
      </c>
      <c r="L42" s="133">
        <v>0.10852695689090261</v>
      </c>
      <c r="M42" s="86"/>
    </row>
    <row r="43" spans="1:13">
      <c r="A43" s="132" t="s">
        <v>6302</v>
      </c>
      <c r="B43" s="126" t="s">
        <v>6377</v>
      </c>
      <c r="C43" s="28" t="s">
        <v>6311</v>
      </c>
      <c r="D43" s="28" t="s">
        <v>4465</v>
      </c>
      <c r="E43" s="28" t="s">
        <v>4116</v>
      </c>
      <c r="F43" s="28" t="s">
        <v>4119</v>
      </c>
      <c r="G43" s="127">
        <v>54.47</v>
      </c>
      <c r="H43" s="128">
        <v>57.649644699758483</v>
      </c>
      <c r="I43" s="93">
        <v>1058374.2371903523</v>
      </c>
      <c r="J43" s="93">
        <v>1940051.625</v>
      </c>
      <c r="K43" s="94">
        <v>0.54553921326209676</v>
      </c>
      <c r="L43" s="133">
        <v>0.54553921326209676</v>
      </c>
      <c r="M43" s="86"/>
    </row>
    <row r="44" spans="1:13">
      <c r="A44" s="132" t="s">
        <v>5386</v>
      </c>
      <c r="B44" s="126" t="s">
        <v>5398</v>
      </c>
      <c r="C44" s="28" t="s">
        <v>5392</v>
      </c>
      <c r="D44" s="28" t="s">
        <v>4467</v>
      </c>
      <c r="E44" s="28" t="s">
        <v>4116</v>
      </c>
      <c r="F44" s="28" t="s">
        <v>4119</v>
      </c>
      <c r="G44" s="127">
        <v>40.090000000000003</v>
      </c>
      <c r="H44" s="128">
        <v>55.401232643382627</v>
      </c>
      <c r="I44" s="93">
        <v>1381921.4927259323</v>
      </c>
      <c r="J44" s="93">
        <v>8491558</v>
      </c>
      <c r="K44" s="94">
        <v>0.16274062930806482</v>
      </c>
      <c r="L44" s="133">
        <v>0.16274062930806482</v>
      </c>
      <c r="M44" s="86"/>
    </row>
    <row r="45" spans="1:13">
      <c r="A45" s="132" t="s">
        <v>4187</v>
      </c>
      <c r="B45" s="126" t="s">
        <v>4362</v>
      </c>
      <c r="C45" s="28" t="s">
        <v>4022</v>
      </c>
      <c r="D45" s="28" t="s">
        <v>4473</v>
      </c>
      <c r="E45" s="28" t="s">
        <v>4116</v>
      </c>
      <c r="F45" s="28" t="s">
        <v>4119</v>
      </c>
      <c r="G45" s="127">
        <v>97.43</v>
      </c>
      <c r="H45" s="128">
        <v>54.717377710094681</v>
      </c>
      <c r="I45" s="93">
        <v>561607.07903207093</v>
      </c>
      <c r="J45" s="93">
        <v>3631919.25</v>
      </c>
      <c r="K45" s="94">
        <v>0.15463093763223698</v>
      </c>
      <c r="L45" s="133">
        <v>0.15463093763223698</v>
      </c>
      <c r="M45" s="86"/>
    </row>
    <row r="46" spans="1:13">
      <c r="A46" s="132" t="s">
        <v>1181</v>
      </c>
      <c r="B46" s="126" t="s">
        <v>3334</v>
      </c>
      <c r="C46" s="28" t="s">
        <v>148</v>
      </c>
      <c r="D46" s="28" t="s">
        <v>4466</v>
      </c>
      <c r="E46" s="28" t="s">
        <v>4116</v>
      </c>
      <c r="F46" s="28" t="s">
        <v>4119</v>
      </c>
      <c r="G46" s="127">
        <v>68.23</v>
      </c>
      <c r="H46" s="128">
        <v>54.473163765405367</v>
      </c>
      <c r="I46" s="93">
        <v>798375.54983739357</v>
      </c>
      <c r="J46" s="93">
        <v>3449412.75</v>
      </c>
      <c r="K46" s="94">
        <v>0.23145260010921961</v>
      </c>
      <c r="L46" s="133">
        <v>0.23145260010921961</v>
      </c>
      <c r="M46" s="86"/>
    </row>
    <row r="47" spans="1:13">
      <c r="A47" s="132" t="s">
        <v>4559</v>
      </c>
      <c r="B47" s="126" t="s">
        <v>1237</v>
      </c>
      <c r="C47" s="28" t="s">
        <v>3091</v>
      </c>
      <c r="D47" s="28" t="s">
        <v>4461</v>
      </c>
      <c r="E47" s="28" t="s">
        <v>4116</v>
      </c>
      <c r="F47" s="28" t="s">
        <v>4119</v>
      </c>
      <c r="G47" s="127">
        <v>69.569999999999993</v>
      </c>
      <c r="H47" s="128">
        <v>53.537066046240071</v>
      </c>
      <c r="I47" s="93">
        <v>769542.41837343806</v>
      </c>
      <c r="J47" s="93">
        <v>3444256</v>
      </c>
      <c r="K47" s="94">
        <v>0.22342776447901611</v>
      </c>
      <c r="L47" s="133">
        <v>0.22342776447901611</v>
      </c>
      <c r="M47" s="86"/>
    </row>
    <row r="48" spans="1:13">
      <c r="A48" s="132" t="s">
        <v>4565</v>
      </c>
      <c r="B48" s="126" t="s">
        <v>3184</v>
      </c>
      <c r="C48" s="28" t="s">
        <v>3096</v>
      </c>
      <c r="D48" s="28" t="s">
        <v>4471</v>
      </c>
      <c r="E48" s="28" t="s">
        <v>4116</v>
      </c>
      <c r="F48" s="28" t="s">
        <v>4119</v>
      </c>
      <c r="G48" s="127">
        <v>86.09</v>
      </c>
      <c r="H48" s="128">
        <v>51.954318321740963</v>
      </c>
      <c r="I48" s="93">
        <v>603488.42283355747</v>
      </c>
      <c r="J48" s="93">
        <v>2363185</v>
      </c>
      <c r="K48" s="94">
        <v>0.25537079104410254</v>
      </c>
      <c r="L48" s="133">
        <v>0.25537079104410254</v>
      </c>
      <c r="M48" s="86"/>
    </row>
    <row r="49" spans="1:13">
      <c r="A49" s="132" t="s">
        <v>4129</v>
      </c>
      <c r="B49" s="126" t="s">
        <v>4306</v>
      </c>
      <c r="C49" s="28" t="s">
        <v>3968</v>
      </c>
      <c r="D49" s="28" t="s">
        <v>4456</v>
      </c>
      <c r="E49" s="28" t="s">
        <v>4116</v>
      </c>
      <c r="F49" s="28" t="s">
        <v>4119</v>
      </c>
      <c r="G49" s="127">
        <v>46.83</v>
      </c>
      <c r="H49" s="128">
        <v>50.953456900792951</v>
      </c>
      <c r="I49" s="93">
        <v>1088051.6100959417</v>
      </c>
      <c r="J49" s="93">
        <v>5604439.5</v>
      </c>
      <c r="K49" s="94">
        <v>0.19414102161258798</v>
      </c>
      <c r="L49" s="133">
        <v>0.19414102161258798</v>
      </c>
      <c r="M49" s="86"/>
    </row>
    <row r="50" spans="1:13">
      <c r="A50" s="132" t="s">
        <v>4678</v>
      </c>
      <c r="B50" s="126" t="s">
        <v>1266</v>
      </c>
      <c r="C50" s="28" t="s">
        <v>58</v>
      </c>
      <c r="D50" s="28" t="s">
        <v>4456</v>
      </c>
      <c r="E50" s="28" t="s">
        <v>4116</v>
      </c>
      <c r="F50" s="28" t="s">
        <v>4119</v>
      </c>
      <c r="G50" s="127">
        <v>225.35</v>
      </c>
      <c r="H50" s="128">
        <v>50.122448288319923</v>
      </c>
      <c r="I50" s="93">
        <v>222420.44947113347</v>
      </c>
      <c r="J50" s="93">
        <v>913759.75</v>
      </c>
      <c r="K50" s="94">
        <v>0.24341239529442338</v>
      </c>
      <c r="L50" s="133">
        <v>0.24341239529442338</v>
      </c>
      <c r="M50" s="86"/>
    </row>
    <row r="51" spans="1:13">
      <c r="A51" s="132" t="s">
        <v>1147</v>
      </c>
      <c r="B51" s="126" t="s">
        <v>3310</v>
      </c>
      <c r="C51" s="28" t="s">
        <v>117</v>
      </c>
      <c r="D51" s="28" t="s">
        <v>4468</v>
      </c>
      <c r="E51" s="28" t="s">
        <v>4116</v>
      </c>
      <c r="F51" s="28" t="s">
        <v>4119</v>
      </c>
      <c r="G51" s="127">
        <v>93.04</v>
      </c>
      <c r="H51" s="128">
        <v>49.407124419418281</v>
      </c>
      <c r="I51" s="93">
        <v>531031.00192839932</v>
      </c>
      <c r="J51" s="93">
        <v>3559791.75</v>
      </c>
      <c r="K51" s="94">
        <v>0.14917473808078782</v>
      </c>
      <c r="L51" s="133">
        <v>0.14917473808078782</v>
      </c>
      <c r="M51" s="86"/>
    </row>
    <row r="52" spans="1:13">
      <c r="A52" s="132" t="s">
        <v>4170</v>
      </c>
      <c r="B52" s="126" t="s">
        <v>4347</v>
      </c>
      <c r="C52" s="28" t="s">
        <v>4006</v>
      </c>
      <c r="D52" s="28" t="s">
        <v>4458</v>
      </c>
      <c r="E52" s="28" t="s">
        <v>4116</v>
      </c>
      <c r="F52" s="28" t="s">
        <v>4121</v>
      </c>
      <c r="G52" s="127">
        <v>160.77000000000001</v>
      </c>
      <c r="H52" s="128">
        <v>49.14534462776966</v>
      </c>
      <c r="I52" s="93">
        <v>305687.28386993631</v>
      </c>
      <c r="J52" s="93">
        <v>4076413.5</v>
      </c>
      <c r="K52" s="94">
        <v>7.4989272768804321E-2</v>
      </c>
      <c r="L52" s="133">
        <v>7.4989272768804321E-2</v>
      </c>
      <c r="M52" s="86"/>
    </row>
    <row r="53" spans="1:13">
      <c r="A53" s="132" t="s">
        <v>5689</v>
      </c>
      <c r="B53" s="126" t="s">
        <v>5692</v>
      </c>
      <c r="C53" s="28" t="s">
        <v>5696</v>
      </c>
      <c r="D53" s="28" t="s">
        <v>4457</v>
      </c>
      <c r="E53" s="28" t="s">
        <v>4116</v>
      </c>
      <c r="F53" s="28" t="s">
        <v>4119</v>
      </c>
      <c r="G53" s="127">
        <v>55.54</v>
      </c>
      <c r="H53" s="128">
        <v>46.168296222777307</v>
      </c>
      <c r="I53" s="93">
        <v>831262.0853939018</v>
      </c>
      <c r="J53" s="93">
        <v>13968634</v>
      </c>
      <c r="K53" s="94">
        <v>5.9509189330460073E-2</v>
      </c>
      <c r="L53" s="133">
        <v>5.9509189330460073E-2</v>
      </c>
      <c r="M53" s="86"/>
    </row>
    <row r="54" spans="1:13">
      <c r="A54" s="132" t="s">
        <v>4621</v>
      </c>
      <c r="B54" s="126" t="s">
        <v>1252</v>
      </c>
      <c r="C54" s="28" t="s">
        <v>5</v>
      </c>
      <c r="D54" s="28" t="s">
        <v>4463</v>
      </c>
      <c r="E54" s="28" t="s">
        <v>4116</v>
      </c>
      <c r="F54" s="28" t="s">
        <v>4119</v>
      </c>
      <c r="G54" s="127">
        <v>74.39</v>
      </c>
      <c r="H54" s="128">
        <v>43.976214033275511</v>
      </c>
      <c r="I54" s="93">
        <v>591157.60227551439</v>
      </c>
      <c r="J54" s="93">
        <v>3267644</v>
      </c>
      <c r="K54" s="94">
        <v>0.18091248687908304</v>
      </c>
      <c r="L54" s="133">
        <v>0.18091248687908304</v>
      </c>
      <c r="M54" s="86"/>
    </row>
    <row r="55" spans="1:13">
      <c r="A55" s="132" t="s">
        <v>4497</v>
      </c>
      <c r="B55" s="126" t="s">
        <v>3133</v>
      </c>
      <c r="C55" s="28" t="s">
        <v>3034</v>
      </c>
      <c r="D55" s="28" t="s">
        <v>4459</v>
      </c>
      <c r="E55" s="28" t="s">
        <v>4116</v>
      </c>
      <c r="F55" s="28" t="s">
        <v>4119</v>
      </c>
      <c r="G55" s="127">
        <v>24.09</v>
      </c>
      <c r="H55" s="128">
        <v>42.851095999987095</v>
      </c>
      <c r="I55" s="93">
        <v>1778791.8638433826</v>
      </c>
      <c r="J55" s="93">
        <v>15411340</v>
      </c>
      <c r="K55" s="94">
        <v>0.11542097337696673</v>
      </c>
      <c r="L55" s="133">
        <v>0.11542097337696673</v>
      </c>
      <c r="M55" s="86"/>
    </row>
    <row r="56" spans="1:13">
      <c r="A56" s="132" t="s">
        <v>5325</v>
      </c>
      <c r="B56" s="126" t="s">
        <v>5331</v>
      </c>
      <c r="C56" s="28" t="s">
        <v>5315</v>
      </c>
      <c r="D56" s="28" t="s">
        <v>4460</v>
      </c>
      <c r="E56" s="28" t="s">
        <v>4116</v>
      </c>
      <c r="F56" s="28" t="s">
        <v>4119</v>
      </c>
      <c r="G56" s="127">
        <v>137.21</v>
      </c>
      <c r="H56" s="128">
        <v>42.10502162979639</v>
      </c>
      <c r="I56" s="93">
        <v>306865.54646014416</v>
      </c>
      <c r="J56" s="93">
        <v>1237950.75</v>
      </c>
      <c r="K56" s="94">
        <v>0.24788186966254042</v>
      </c>
      <c r="L56" s="133">
        <v>0.24788186966254042</v>
      </c>
      <c r="M56" s="86"/>
    </row>
    <row r="57" spans="1:13">
      <c r="A57" s="132" t="s">
        <v>4149</v>
      </c>
      <c r="B57" s="126" t="s">
        <v>4326</v>
      </c>
      <c r="C57" s="28" t="s">
        <v>3988</v>
      </c>
      <c r="D57" s="28" t="s">
        <v>4454</v>
      </c>
      <c r="E57" s="28" t="s">
        <v>4116</v>
      </c>
      <c r="F57" s="28" t="s">
        <v>4121</v>
      </c>
      <c r="G57" s="127">
        <v>29.36</v>
      </c>
      <c r="H57" s="128">
        <v>41.327659810842242</v>
      </c>
      <c r="I57" s="93">
        <v>1407617.8409687411</v>
      </c>
      <c r="J57" s="93">
        <v>32680334</v>
      </c>
      <c r="K57" s="94">
        <v>4.3072321138723405E-2</v>
      </c>
      <c r="L57" s="133">
        <v>4.3072321138723405E-2</v>
      </c>
      <c r="M57" s="86"/>
    </row>
    <row r="58" spans="1:13">
      <c r="A58" s="132" t="s">
        <v>4146</v>
      </c>
      <c r="B58" s="126" t="s">
        <v>4323</v>
      </c>
      <c r="C58" s="28" t="s">
        <v>3985</v>
      </c>
      <c r="D58" s="28" t="s">
        <v>4467</v>
      </c>
      <c r="E58" s="28" t="s">
        <v>4116</v>
      </c>
      <c r="F58" s="28" t="s">
        <v>4119</v>
      </c>
      <c r="G58" s="127">
        <v>61.97</v>
      </c>
      <c r="H58" s="128">
        <v>40.329249876725015</v>
      </c>
      <c r="I58" s="93">
        <v>650786.66898055538</v>
      </c>
      <c r="J58" s="93">
        <v>7292108</v>
      </c>
      <c r="K58" s="94">
        <v>8.9245341536433001E-2</v>
      </c>
      <c r="L58" s="133">
        <v>8.9245341536433001E-2</v>
      </c>
      <c r="M58" s="86"/>
    </row>
    <row r="59" spans="1:13">
      <c r="A59" s="132" t="s">
        <v>4173</v>
      </c>
      <c r="B59" s="126" t="s">
        <v>4350</v>
      </c>
      <c r="C59" s="28" t="s">
        <v>4009</v>
      </c>
      <c r="D59" s="28" t="s">
        <v>4472</v>
      </c>
      <c r="E59" s="28" t="s">
        <v>4116</v>
      </c>
      <c r="F59" s="28" t="s">
        <v>4121</v>
      </c>
      <c r="G59" s="127">
        <v>61.5</v>
      </c>
      <c r="H59" s="128">
        <v>39.214605007960571</v>
      </c>
      <c r="I59" s="93">
        <v>637635.85378797678</v>
      </c>
      <c r="J59" s="93">
        <v>15923906</v>
      </c>
      <c r="K59" s="94">
        <v>4.0042678836962289E-2</v>
      </c>
      <c r="L59" s="133">
        <v>4.0042678836962289E-2</v>
      </c>
      <c r="M59" s="86"/>
    </row>
    <row r="60" spans="1:13">
      <c r="A60" s="132" t="s">
        <v>4165</v>
      </c>
      <c r="B60" s="126" t="s">
        <v>4342</v>
      </c>
      <c r="C60" s="28" t="s">
        <v>4001</v>
      </c>
      <c r="D60" s="28" t="s">
        <v>4464</v>
      </c>
      <c r="E60" s="28" t="s">
        <v>4116</v>
      </c>
      <c r="F60" s="28" t="s">
        <v>4119</v>
      </c>
      <c r="G60" s="127">
        <v>187.93</v>
      </c>
      <c r="H60" s="128">
        <v>37.828809306236366</v>
      </c>
      <c r="I60" s="93">
        <v>201292.01993421151</v>
      </c>
      <c r="J60" s="93">
        <v>2360260</v>
      </c>
      <c r="K60" s="94">
        <v>8.528383310915387E-2</v>
      </c>
      <c r="L60" s="133">
        <v>8.528383310915387E-2</v>
      </c>
      <c r="M60" s="86"/>
    </row>
    <row r="61" spans="1:13">
      <c r="A61" s="132" t="s">
        <v>5760</v>
      </c>
      <c r="B61" s="126" t="s">
        <v>5762</v>
      </c>
      <c r="C61" s="28" t="s">
        <v>5823</v>
      </c>
      <c r="D61" s="28" t="s">
        <v>4477</v>
      </c>
      <c r="E61" s="28" t="s">
        <v>4116</v>
      </c>
      <c r="F61" s="28" t="s">
        <v>4119</v>
      </c>
      <c r="G61" s="127">
        <v>37.659999999999997</v>
      </c>
      <c r="H61" s="128">
        <v>37.707891091447863</v>
      </c>
      <c r="I61" s="93">
        <v>1001271.6699800283</v>
      </c>
      <c r="J61" s="93">
        <v>13604249</v>
      </c>
      <c r="K61" s="94">
        <v>7.3599922346321969E-2</v>
      </c>
      <c r="L61" s="133">
        <v>7.3599922346321969E-2</v>
      </c>
      <c r="M61" s="86"/>
    </row>
    <row r="62" spans="1:13">
      <c r="A62" s="132" t="s">
        <v>3629</v>
      </c>
      <c r="B62" s="126" t="s">
        <v>3783</v>
      </c>
      <c r="C62" s="28" t="s">
        <v>2997</v>
      </c>
      <c r="D62" s="28" t="s">
        <v>4457</v>
      </c>
      <c r="E62" s="28" t="s">
        <v>4116</v>
      </c>
      <c r="F62" s="28" t="s">
        <v>4119</v>
      </c>
      <c r="G62" s="127">
        <v>126.98</v>
      </c>
      <c r="H62" s="128">
        <v>37.699461908288015</v>
      </c>
      <c r="I62" s="93">
        <v>296892.91154739336</v>
      </c>
      <c r="J62" s="93">
        <v>1411525.125</v>
      </c>
      <c r="K62" s="94">
        <v>0.210334840159075</v>
      </c>
      <c r="L62" s="133">
        <v>0.210334840159075</v>
      </c>
      <c r="M62" s="86"/>
    </row>
    <row r="63" spans="1:13">
      <c r="A63" s="132" t="s">
        <v>5747</v>
      </c>
      <c r="B63" s="126" t="s">
        <v>3264</v>
      </c>
      <c r="C63" s="28" t="s">
        <v>5759</v>
      </c>
      <c r="D63" s="28" t="s">
        <v>4464</v>
      </c>
      <c r="E63" s="28" t="s">
        <v>4116</v>
      </c>
      <c r="F63" s="28" t="s">
        <v>4119</v>
      </c>
      <c r="G63" s="127">
        <v>103.47</v>
      </c>
      <c r="H63" s="128">
        <v>37.452011832357378</v>
      </c>
      <c r="I63" s="93">
        <v>361960.10275787546</v>
      </c>
      <c r="J63" s="93">
        <v>1657489.75</v>
      </c>
      <c r="K63" s="94">
        <v>0.21837848635738197</v>
      </c>
      <c r="L63" s="133">
        <v>0.21837848635738197</v>
      </c>
      <c r="M63" s="86"/>
    </row>
    <row r="64" spans="1:13">
      <c r="A64" s="132" t="s">
        <v>3446</v>
      </c>
      <c r="B64" s="126" t="s">
        <v>585</v>
      </c>
      <c r="C64" s="28" t="s">
        <v>2564</v>
      </c>
      <c r="D64" s="28" t="s">
        <v>4463</v>
      </c>
      <c r="E64" s="28" t="s">
        <v>4116</v>
      </c>
      <c r="F64" s="28" t="s">
        <v>4119</v>
      </c>
      <c r="G64" s="127">
        <v>222.17</v>
      </c>
      <c r="H64" s="128">
        <v>37.404792689370254</v>
      </c>
      <c r="I64" s="93">
        <v>168361.13196817867</v>
      </c>
      <c r="J64" s="93">
        <v>302825.75</v>
      </c>
      <c r="K64" s="94">
        <v>0.55596702713748314</v>
      </c>
      <c r="L64" s="133">
        <v>0.55596702713748314</v>
      </c>
      <c r="M64" s="86"/>
    </row>
    <row r="65" spans="1:13">
      <c r="A65" s="132" t="s">
        <v>4168</v>
      </c>
      <c r="B65" s="126" t="s">
        <v>4345</v>
      </c>
      <c r="C65" s="28" t="s">
        <v>4004</v>
      </c>
      <c r="D65" s="28" t="s">
        <v>4471</v>
      </c>
      <c r="E65" s="28" t="s">
        <v>4116</v>
      </c>
      <c r="F65" s="28" t="s">
        <v>4121</v>
      </c>
      <c r="G65" s="127">
        <v>103.14</v>
      </c>
      <c r="H65" s="128">
        <v>36.718959121563813</v>
      </c>
      <c r="I65" s="93">
        <v>356010.85050963558</v>
      </c>
      <c r="J65" s="93">
        <v>2377167</v>
      </c>
      <c r="K65" s="94">
        <v>0.14976265887488577</v>
      </c>
      <c r="L65" s="133">
        <v>0.14976265887488577</v>
      </c>
      <c r="M65" s="86"/>
    </row>
    <row r="66" spans="1:13">
      <c r="A66" s="132" t="s">
        <v>4481</v>
      </c>
      <c r="B66" s="126" t="s">
        <v>1219</v>
      </c>
      <c r="C66" s="28" t="s">
        <v>3018</v>
      </c>
      <c r="D66" s="28" t="s">
        <v>4458</v>
      </c>
      <c r="E66" s="28" t="s">
        <v>4116</v>
      </c>
      <c r="F66" s="28" t="s">
        <v>4119</v>
      </c>
      <c r="G66" s="127">
        <v>77.930000000000007</v>
      </c>
      <c r="H66" s="128">
        <v>36.401335833732908</v>
      </c>
      <c r="I66" s="93">
        <v>467102.98772915313</v>
      </c>
      <c r="J66" s="93">
        <v>1953822.625</v>
      </c>
      <c r="K66" s="94">
        <v>0.23907133726079824</v>
      </c>
      <c r="L66" s="133">
        <v>0.23907133726079824</v>
      </c>
      <c r="M66" s="86"/>
    </row>
    <row r="67" spans="1:13">
      <c r="A67" s="132" t="s">
        <v>4690</v>
      </c>
      <c r="B67" s="126" t="s">
        <v>3272</v>
      </c>
      <c r="C67" s="28" t="s">
        <v>69</v>
      </c>
      <c r="D67" s="28" t="s">
        <v>4467</v>
      </c>
      <c r="E67" s="28" t="s">
        <v>4116</v>
      </c>
      <c r="F67" s="28" t="s">
        <v>4119</v>
      </c>
      <c r="G67" s="127">
        <v>45.02</v>
      </c>
      <c r="H67" s="128">
        <v>36.32157787411218</v>
      </c>
      <c r="I67" s="93">
        <v>806787.60271239839</v>
      </c>
      <c r="J67" s="93">
        <v>4695550.5</v>
      </c>
      <c r="K67" s="94">
        <v>0.17181959872700728</v>
      </c>
      <c r="L67" s="133">
        <v>0.17181959872700728</v>
      </c>
      <c r="M67" s="86"/>
    </row>
    <row r="68" spans="1:13">
      <c r="A68" s="132" t="s">
        <v>6398</v>
      </c>
      <c r="B68" s="126" t="s">
        <v>6527</v>
      </c>
      <c r="C68" s="28" t="s">
        <v>6410</v>
      </c>
      <c r="D68" s="28" t="s">
        <v>4476</v>
      </c>
      <c r="E68" s="28" t="s">
        <v>4116</v>
      </c>
      <c r="F68" s="28" t="s">
        <v>4119</v>
      </c>
      <c r="G68" s="127">
        <v>83.5</v>
      </c>
      <c r="H68" s="128">
        <v>35.59953029007881</v>
      </c>
      <c r="I68" s="93">
        <v>426341.68012070429</v>
      </c>
      <c r="J68" s="93">
        <v>4742521</v>
      </c>
      <c r="K68" s="94">
        <v>8.9897689461091321E-2</v>
      </c>
      <c r="L68" s="133">
        <v>8.9897689461091321E-2</v>
      </c>
      <c r="M68" s="86"/>
    </row>
    <row r="69" spans="1:13">
      <c r="A69" s="132" t="s">
        <v>4176</v>
      </c>
      <c r="B69" s="126" t="s">
        <v>4353</v>
      </c>
      <c r="C69" s="28" t="s">
        <v>4012</v>
      </c>
      <c r="D69" s="28" t="s">
        <v>4466</v>
      </c>
      <c r="E69" s="28" t="s">
        <v>4116</v>
      </c>
      <c r="F69" s="28" t="s">
        <v>4121</v>
      </c>
      <c r="G69" s="127">
        <v>74.260000000000005</v>
      </c>
      <c r="H69" s="128">
        <v>34.409185990021307</v>
      </c>
      <c r="I69" s="93">
        <v>463360.97481849318</v>
      </c>
      <c r="J69" s="93">
        <v>4679173</v>
      </c>
      <c r="K69" s="94">
        <v>9.9026254173225303E-2</v>
      </c>
      <c r="L69" s="133">
        <v>9.9026254173225303E-2</v>
      </c>
      <c r="M69" s="86"/>
    </row>
    <row r="70" spans="1:13">
      <c r="A70" s="132" t="s">
        <v>5110</v>
      </c>
      <c r="B70" s="126" t="s">
        <v>6522</v>
      </c>
      <c r="C70" s="28" t="s">
        <v>5112</v>
      </c>
      <c r="D70" s="28" t="s">
        <v>4458</v>
      </c>
      <c r="E70" s="28" t="s">
        <v>4116</v>
      </c>
      <c r="F70" s="28" t="s">
        <v>4119</v>
      </c>
      <c r="G70" s="127">
        <v>90.79</v>
      </c>
      <c r="H70" s="128">
        <v>33.747849782102222</v>
      </c>
      <c r="I70" s="93">
        <v>371713.29201566492</v>
      </c>
      <c r="J70" s="93">
        <v>2173264.25</v>
      </c>
      <c r="K70" s="94">
        <v>0.1710391601093447</v>
      </c>
      <c r="L70" s="133">
        <v>0.1710391601093447</v>
      </c>
      <c r="M70" s="86"/>
    </row>
    <row r="71" spans="1:13">
      <c r="A71" s="132" t="s">
        <v>1149</v>
      </c>
      <c r="B71" s="126" t="s">
        <v>3311</v>
      </c>
      <c r="C71" s="28" t="s">
        <v>5648</v>
      </c>
      <c r="D71" s="28" t="s">
        <v>4464</v>
      </c>
      <c r="E71" s="28" t="s">
        <v>4116</v>
      </c>
      <c r="F71" s="28" t="s">
        <v>4119</v>
      </c>
      <c r="G71" s="127">
        <v>30.98</v>
      </c>
      <c r="H71" s="128">
        <v>33.7200155639107</v>
      </c>
      <c r="I71" s="93">
        <v>1088444.6599067368</v>
      </c>
      <c r="J71" s="93">
        <v>6505284.5</v>
      </c>
      <c r="K71" s="94">
        <v>0.16731699588338325</v>
      </c>
      <c r="L71" s="133">
        <v>0.16731699588338325</v>
      </c>
      <c r="M71" s="86"/>
    </row>
    <row r="72" spans="1:13">
      <c r="A72" s="132" t="s">
        <v>1173</v>
      </c>
      <c r="B72" s="126" t="s">
        <v>3330</v>
      </c>
      <c r="C72" s="28" t="s">
        <v>140</v>
      </c>
      <c r="D72" s="28" t="s">
        <v>4476</v>
      </c>
      <c r="E72" s="28" t="s">
        <v>4116</v>
      </c>
      <c r="F72" s="28" t="s">
        <v>4119</v>
      </c>
      <c r="G72" s="127">
        <v>38.94</v>
      </c>
      <c r="H72" s="128">
        <v>31.056502848757226</v>
      </c>
      <c r="I72" s="93">
        <v>797547.58214579418</v>
      </c>
      <c r="J72" s="93">
        <v>5301265.5</v>
      </c>
      <c r="K72" s="94">
        <v>0.15044475364340726</v>
      </c>
      <c r="L72" s="133">
        <v>0.15044475364340726</v>
      </c>
      <c r="M72" s="86"/>
    </row>
    <row r="73" spans="1:13">
      <c r="A73" s="132" t="s">
        <v>4142</v>
      </c>
      <c r="B73" s="126" t="s">
        <v>4319</v>
      </c>
      <c r="C73" s="28" t="s">
        <v>3982</v>
      </c>
      <c r="D73" s="28" t="s">
        <v>4471</v>
      </c>
      <c r="E73" s="28" t="s">
        <v>4116</v>
      </c>
      <c r="F73" s="28" t="s">
        <v>4119</v>
      </c>
      <c r="G73" s="127">
        <v>80.81</v>
      </c>
      <c r="H73" s="128">
        <v>30.532506226681715</v>
      </c>
      <c r="I73" s="93">
        <v>377830.7910738982</v>
      </c>
      <c r="J73" s="93">
        <v>5288761</v>
      </c>
      <c r="K73" s="94">
        <v>7.1440322425970509E-2</v>
      </c>
      <c r="L73" s="133">
        <v>7.1440322425970509E-2</v>
      </c>
      <c r="M73" s="86"/>
    </row>
    <row r="74" spans="1:13">
      <c r="A74" s="132" t="s">
        <v>4516</v>
      </c>
      <c r="B74" s="126" t="s">
        <v>3148</v>
      </c>
      <c r="C74" s="28" t="s">
        <v>5639</v>
      </c>
      <c r="D74" s="28" t="s">
        <v>4456</v>
      </c>
      <c r="E74" s="28" t="s">
        <v>4116</v>
      </c>
      <c r="F74" s="28" t="s">
        <v>4119</v>
      </c>
      <c r="G74" s="127">
        <v>145.21</v>
      </c>
      <c r="H74" s="128">
        <v>29.547590639540488</v>
      </c>
      <c r="I74" s="93">
        <v>203481.78940527845</v>
      </c>
      <c r="J74" s="93">
        <v>1105299.25</v>
      </c>
      <c r="K74" s="94">
        <v>0.18409655973735481</v>
      </c>
      <c r="L74" s="133">
        <v>0.18409655973735481</v>
      </c>
      <c r="M74" s="86"/>
    </row>
    <row r="75" spans="1:13">
      <c r="A75" s="132" t="s">
        <v>4542</v>
      </c>
      <c r="B75" s="126" t="s">
        <v>3168</v>
      </c>
      <c r="C75" s="28" t="s">
        <v>3075</v>
      </c>
      <c r="D75" s="28" t="s">
        <v>4469</v>
      </c>
      <c r="E75" s="28" t="s">
        <v>4116</v>
      </c>
      <c r="F75" s="28" t="s">
        <v>4119</v>
      </c>
      <c r="G75" s="127">
        <v>109.39</v>
      </c>
      <c r="H75" s="128">
        <v>29.333754811594545</v>
      </c>
      <c r="I75" s="93">
        <v>268157.5538129129</v>
      </c>
      <c r="J75" s="93">
        <v>785479.375</v>
      </c>
      <c r="K75" s="94">
        <v>0.34139350102338828</v>
      </c>
      <c r="L75" s="133">
        <v>0.34139350102338828</v>
      </c>
      <c r="M75" s="86"/>
    </row>
    <row r="76" spans="1:13">
      <c r="A76" s="132" t="s">
        <v>4152</v>
      </c>
      <c r="B76" s="126" t="s">
        <v>4329</v>
      </c>
      <c r="C76" s="28" t="s">
        <v>5495</v>
      </c>
      <c r="D76" s="28" t="s">
        <v>4455</v>
      </c>
      <c r="E76" s="28" t="s">
        <v>4116</v>
      </c>
      <c r="F76" s="28" t="s">
        <v>4121</v>
      </c>
      <c r="G76" s="127">
        <v>78.569999999999993</v>
      </c>
      <c r="H76" s="128">
        <v>29.058578063426957</v>
      </c>
      <c r="I76" s="93">
        <v>369843.17250129767</v>
      </c>
      <c r="J76" s="93">
        <v>3718259</v>
      </c>
      <c r="K76" s="94">
        <v>9.9466759174467859E-2</v>
      </c>
      <c r="L76" s="133">
        <v>9.9466759174467859E-2</v>
      </c>
      <c r="M76" s="86"/>
    </row>
    <row r="77" spans="1:13">
      <c r="A77" s="132" t="s">
        <v>1189</v>
      </c>
      <c r="B77" s="126" t="s">
        <v>1773</v>
      </c>
      <c r="C77" s="28" t="s">
        <v>156</v>
      </c>
      <c r="D77" s="28" t="s">
        <v>4475</v>
      </c>
      <c r="E77" s="28" t="s">
        <v>4116</v>
      </c>
      <c r="F77" s="28" t="s">
        <v>4119</v>
      </c>
      <c r="G77" s="127">
        <v>159.72999999999999</v>
      </c>
      <c r="H77" s="128">
        <v>28.873046560444799</v>
      </c>
      <c r="I77" s="93">
        <v>180761.57616255429</v>
      </c>
      <c r="J77" s="93">
        <v>2255292.5</v>
      </c>
      <c r="K77" s="94">
        <v>8.0149947806129052E-2</v>
      </c>
      <c r="L77" s="133">
        <v>8.0149947806129052E-2</v>
      </c>
      <c r="M77" s="86"/>
    </row>
    <row r="78" spans="1:13">
      <c r="A78" s="132" t="s">
        <v>1162</v>
      </c>
      <c r="B78" s="126" t="s">
        <v>3321</v>
      </c>
      <c r="C78" s="28" t="s">
        <v>130</v>
      </c>
      <c r="D78" s="28" t="s">
        <v>4461</v>
      </c>
      <c r="E78" s="28" t="s">
        <v>4116</v>
      </c>
      <c r="F78" s="28" t="s">
        <v>4119</v>
      </c>
      <c r="G78" s="127">
        <v>108</v>
      </c>
      <c r="H78" s="128">
        <v>28.537662022612537</v>
      </c>
      <c r="I78" s="93">
        <v>264237.61132048647</v>
      </c>
      <c r="J78" s="93">
        <v>1213997.25</v>
      </c>
      <c r="K78" s="94">
        <v>0.21765915146882456</v>
      </c>
      <c r="L78" s="133">
        <v>0.21765915146882456</v>
      </c>
      <c r="M78" s="86"/>
    </row>
    <row r="79" spans="1:13">
      <c r="A79" s="132" t="s">
        <v>4641</v>
      </c>
      <c r="B79" s="126" t="s">
        <v>1257</v>
      </c>
      <c r="C79" s="28" t="s">
        <v>23</v>
      </c>
      <c r="D79" s="28" t="s">
        <v>4456</v>
      </c>
      <c r="E79" s="28" t="s">
        <v>4116</v>
      </c>
      <c r="F79" s="28" t="s">
        <v>4119</v>
      </c>
      <c r="G79" s="127">
        <v>492.59</v>
      </c>
      <c r="H79" s="128">
        <v>28.47132834103428</v>
      </c>
      <c r="I79" s="93">
        <v>57799.241440212507</v>
      </c>
      <c r="J79" s="93">
        <v>194659.203125</v>
      </c>
      <c r="K79" s="94">
        <v>0.29692529565682463</v>
      </c>
      <c r="L79" s="133">
        <v>0.29692529565682463</v>
      </c>
      <c r="M79" s="86"/>
    </row>
    <row r="80" spans="1:13">
      <c r="A80" s="132" t="s">
        <v>4166</v>
      </c>
      <c r="B80" s="126" t="s">
        <v>4343</v>
      </c>
      <c r="C80" s="28" t="s">
        <v>4002</v>
      </c>
      <c r="D80" s="28" t="s">
        <v>4467</v>
      </c>
      <c r="E80" s="28" t="s">
        <v>4116</v>
      </c>
      <c r="F80" s="28" t="s">
        <v>4119</v>
      </c>
      <c r="G80" s="127">
        <v>42.04</v>
      </c>
      <c r="H80" s="128">
        <v>27.778295892563527</v>
      </c>
      <c r="I80" s="93">
        <v>660758.70343871368</v>
      </c>
      <c r="J80" s="93">
        <v>14214397</v>
      </c>
      <c r="K80" s="94">
        <v>4.648517298614311E-2</v>
      </c>
      <c r="L80" s="133">
        <v>4.648517298614311E-2</v>
      </c>
      <c r="M80" s="86"/>
    </row>
    <row r="81" spans="1:13">
      <c r="A81" s="132" t="s">
        <v>3444</v>
      </c>
      <c r="B81" s="126" t="s">
        <v>6513</v>
      </c>
      <c r="C81" s="28" t="s">
        <v>2562</v>
      </c>
      <c r="D81" s="28" t="s">
        <v>4458</v>
      </c>
      <c r="E81" s="28" t="s">
        <v>4062</v>
      </c>
      <c r="F81" s="28" t="s">
        <v>4119</v>
      </c>
      <c r="G81" s="127">
        <v>231.25</v>
      </c>
      <c r="H81" s="128">
        <v>27.701568775387845</v>
      </c>
      <c r="I81" s="93">
        <v>119790.56767735284</v>
      </c>
      <c r="J81" s="93">
        <v>718286.625</v>
      </c>
      <c r="K81" s="94">
        <v>0.16677265524379328</v>
      </c>
      <c r="L81" s="133">
        <v>0.16677265524379328</v>
      </c>
      <c r="M81" s="86"/>
    </row>
    <row r="82" spans="1:13">
      <c r="A82" s="132" t="s">
        <v>4685</v>
      </c>
      <c r="B82" s="126" t="s">
        <v>3268</v>
      </c>
      <c r="C82" s="28" t="s">
        <v>65</v>
      </c>
      <c r="D82" s="28" t="s">
        <v>4459</v>
      </c>
      <c r="E82" s="28" t="s">
        <v>4116</v>
      </c>
      <c r="F82" s="28" t="s">
        <v>4119</v>
      </c>
      <c r="G82" s="127">
        <v>28.66</v>
      </c>
      <c r="H82" s="128">
        <v>27.531162323100407</v>
      </c>
      <c r="I82" s="93">
        <v>960612.78168528981</v>
      </c>
      <c r="J82" s="93">
        <v>23045274</v>
      </c>
      <c r="K82" s="94">
        <v>4.1683721429621096E-2</v>
      </c>
      <c r="L82" s="133">
        <v>4.1683721429621096E-2</v>
      </c>
      <c r="M82" s="86"/>
    </row>
    <row r="83" spans="1:13">
      <c r="A83" s="132" t="s">
        <v>4574</v>
      </c>
      <c r="B83" s="126" t="s">
        <v>5473</v>
      </c>
      <c r="C83" s="28" t="s">
        <v>3104</v>
      </c>
      <c r="D83" s="28" t="s">
        <v>4461</v>
      </c>
      <c r="E83" s="28" t="s">
        <v>4116</v>
      </c>
      <c r="F83" s="28" t="s">
        <v>4119</v>
      </c>
      <c r="G83" s="127">
        <v>74.760000000000005</v>
      </c>
      <c r="H83" s="128">
        <v>27.501393268961042</v>
      </c>
      <c r="I83" s="93">
        <v>367862.40327663242</v>
      </c>
      <c r="J83" s="93">
        <v>4085019.75</v>
      </c>
      <c r="K83" s="94">
        <v>9.0051560528350547E-2</v>
      </c>
      <c r="L83" s="133">
        <v>9.0051560528350547E-2</v>
      </c>
      <c r="M83" s="86"/>
    </row>
    <row r="84" spans="1:13">
      <c r="A84" s="132" t="s">
        <v>4585</v>
      </c>
      <c r="B84" s="126" t="s">
        <v>1242</v>
      </c>
      <c r="C84" s="28" t="s">
        <v>3113</v>
      </c>
      <c r="D84" s="28" t="s">
        <v>4467</v>
      </c>
      <c r="E84" s="28" t="s">
        <v>4116</v>
      </c>
      <c r="F84" s="28" t="s">
        <v>4119</v>
      </c>
      <c r="G84" s="127">
        <v>87.72</v>
      </c>
      <c r="H84" s="128">
        <v>27.349367512579352</v>
      </c>
      <c r="I84" s="93">
        <v>311780.2954010414</v>
      </c>
      <c r="J84" s="93">
        <v>5350002.5</v>
      </c>
      <c r="K84" s="94">
        <v>5.8276663497080869E-2</v>
      </c>
      <c r="L84" s="133">
        <v>5.8276663497080869E-2</v>
      </c>
      <c r="M84" s="86"/>
    </row>
    <row r="85" spans="1:13">
      <c r="A85" s="132" t="s">
        <v>4573</v>
      </c>
      <c r="B85" s="126" t="s">
        <v>5472</v>
      </c>
      <c r="C85" s="28" t="s">
        <v>5492</v>
      </c>
      <c r="D85" s="28" t="s">
        <v>4475</v>
      </c>
      <c r="E85" s="28" t="s">
        <v>4116</v>
      </c>
      <c r="F85" s="28" t="s">
        <v>4119</v>
      </c>
      <c r="G85" s="127">
        <v>87.27</v>
      </c>
      <c r="H85" s="128">
        <v>26.607726521024581</v>
      </c>
      <c r="I85" s="93">
        <v>304889.72752405849</v>
      </c>
      <c r="J85" s="93">
        <v>2062032.75</v>
      </c>
      <c r="K85" s="94">
        <v>0.14785881917930668</v>
      </c>
      <c r="L85" s="133">
        <v>0.14785881917930668</v>
      </c>
      <c r="M85" s="86"/>
    </row>
    <row r="86" spans="1:13">
      <c r="A86" s="132" t="s">
        <v>4630</v>
      </c>
      <c r="B86" s="126" t="s">
        <v>3226</v>
      </c>
      <c r="C86" s="28" t="s">
        <v>5643</v>
      </c>
      <c r="D86" s="28" t="s">
        <v>4457</v>
      </c>
      <c r="E86" s="28" t="s">
        <v>4116</v>
      </c>
      <c r="F86" s="28" t="s">
        <v>4119</v>
      </c>
      <c r="G86" s="127">
        <v>87.71</v>
      </c>
      <c r="H86" s="128">
        <v>26.376577673073751</v>
      </c>
      <c r="I86" s="93">
        <v>300724.8623084455</v>
      </c>
      <c r="J86" s="93">
        <v>3749439.5</v>
      </c>
      <c r="K86" s="94">
        <v>8.0205284632128476E-2</v>
      </c>
      <c r="L86" s="133">
        <v>8.0205284632128476E-2</v>
      </c>
      <c r="M86" s="86"/>
    </row>
    <row r="87" spans="1:13">
      <c r="A87" s="132" t="s">
        <v>3540</v>
      </c>
      <c r="B87" s="126" t="s">
        <v>3699</v>
      </c>
      <c r="C87" s="28" t="s">
        <v>2653</v>
      </c>
      <c r="D87" s="28" t="s">
        <v>4466</v>
      </c>
      <c r="E87" s="28" t="s">
        <v>4116</v>
      </c>
      <c r="F87" s="28" t="s">
        <v>4119</v>
      </c>
      <c r="G87" s="127">
        <v>445.63</v>
      </c>
      <c r="H87" s="128">
        <v>25.866586588234689</v>
      </c>
      <c r="I87" s="93">
        <v>58044.984826503358</v>
      </c>
      <c r="J87" s="93">
        <v>1591799.625</v>
      </c>
      <c r="K87" s="94">
        <v>3.6465007225079199E-2</v>
      </c>
      <c r="L87" s="133">
        <v>3.6465007225079199E-2</v>
      </c>
      <c r="M87" s="86"/>
    </row>
    <row r="88" spans="1:13">
      <c r="A88" s="132" t="s">
        <v>4586</v>
      </c>
      <c r="B88" s="126" t="s">
        <v>1243</v>
      </c>
      <c r="C88" s="28" t="s">
        <v>3114</v>
      </c>
      <c r="D88" s="28" t="s">
        <v>4463</v>
      </c>
      <c r="E88" s="28" t="s">
        <v>4116</v>
      </c>
      <c r="F88" s="28" t="s">
        <v>4119</v>
      </c>
      <c r="G88" s="127">
        <v>75.81</v>
      </c>
      <c r="H88" s="128">
        <v>25.75445235782831</v>
      </c>
      <c r="I88" s="93">
        <v>339723.68233515776</v>
      </c>
      <c r="J88" s="93">
        <v>1904718</v>
      </c>
      <c r="K88" s="94">
        <v>0.17835904440193129</v>
      </c>
      <c r="L88" s="133">
        <v>0.17835904440193129</v>
      </c>
      <c r="M88" s="86"/>
    </row>
    <row r="89" spans="1:13">
      <c r="A89" s="132" t="s">
        <v>4139</v>
      </c>
      <c r="B89" s="126" t="s">
        <v>4316</v>
      </c>
      <c r="C89" s="28" t="s">
        <v>3978</v>
      </c>
      <c r="D89" s="28" t="s">
        <v>4467</v>
      </c>
      <c r="E89" s="28" t="s">
        <v>4116</v>
      </c>
      <c r="F89" s="28" t="s">
        <v>4119</v>
      </c>
      <c r="G89" s="127">
        <v>60.61</v>
      </c>
      <c r="H89" s="128">
        <v>25.463760736581918</v>
      </c>
      <c r="I89" s="93">
        <v>420124.74404523865</v>
      </c>
      <c r="J89" s="93">
        <v>4054292.75</v>
      </c>
      <c r="K89" s="94">
        <v>0.10362466895002553</v>
      </c>
      <c r="L89" s="133">
        <v>0.10362466895002553</v>
      </c>
      <c r="M89" s="86"/>
    </row>
    <row r="90" spans="1:13">
      <c r="A90" s="132" t="s">
        <v>4161</v>
      </c>
      <c r="B90" s="126" t="s">
        <v>4338</v>
      </c>
      <c r="C90" s="28" t="s">
        <v>3998</v>
      </c>
      <c r="D90" s="28" t="s">
        <v>4471</v>
      </c>
      <c r="E90" s="28" t="s">
        <v>4116</v>
      </c>
      <c r="F90" s="28" t="s">
        <v>4119</v>
      </c>
      <c r="G90" s="127">
        <v>135.91999999999999</v>
      </c>
      <c r="H90" s="128">
        <v>25.120419216383322</v>
      </c>
      <c r="I90" s="93">
        <v>184817.68110935346</v>
      </c>
      <c r="J90" s="93">
        <v>1213350.5</v>
      </c>
      <c r="K90" s="94">
        <v>0.15232010957209269</v>
      </c>
      <c r="L90" s="133">
        <v>0.15232010957209269</v>
      </c>
      <c r="M90" s="86"/>
    </row>
    <row r="91" spans="1:13">
      <c r="A91" s="132" t="s">
        <v>3952</v>
      </c>
      <c r="B91" s="126" t="s">
        <v>5754</v>
      </c>
      <c r="C91" s="28" t="s">
        <v>4208</v>
      </c>
      <c r="D91" s="28" t="s">
        <v>4466</v>
      </c>
      <c r="E91" s="28" t="s">
        <v>4116</v>
      </c>
      <c r="F91" s="28" t="s">
        <v>4121</v>
      </c>
      <c r="G91" s="127">
        <v>78.569999999999993</v>
      </c>
      <c r="H91" s="128">
        <v>23.870839202657105</v>
      </c>
      <c r="I91" s="93">
        <v>303816.20469208487</v>
      </c>
      <c r="J91" s="93">
        <v>5200481.5</v>
      </c>
      <c r="K91" s="94">
        <v>5.8420783670143785E-2</v>
      </c>
      <c r="L91" s="133">
        <v>5.8420783670143785E-2</v>
      </c>
      <c r="M91" s="86"/>
    </row>
    <row r="92" spans="1:13">
      <c r="A92" s="132" t="s">
        <v>4132</v>
      </c>
      <c r="B92" s="126" t="s">
        <v>4309</v>
      </c>
      <c r="C92" s="28" t="s">
        <v>3971</v>
      </c>
      <c r="D92" s="28" t="s">
        <v>4457</v>
      </c>
      <c r="E92" s="28" t="s">
        <v>4116</v>
      </c>
      <c r="F92" s="28" t="s">
        <v>4121</v>
      </c>
      <c r="G92" s="127">
        <v>155.01</v>
      </c>
      <c r="H92" s="128">
        <v>23.495445549896701</v>
      </c>
      <c r="I92" s="93">
        <v>151573.74072573832</v>
      </c>
      <c r="J92" s="93">
        <v>3263679.75</v>
      </c>
      <c r="K92" s="94">
        <v>4.6442590062869472E-2</v>
      </c>
      <c r="L92" s="133">
        <v>4.6442590062869472E-2</v>
      </c>
      <c r="M92" s="86"/>
    </row>
    <row r="93" spans="1:13">
      <c r="A93" s="132" t="s">
        <v>4155</v>
      </c>
      <c r="B93" s="126" t="s">
        <v>4332</v>
      </c>
      <c r="C93" s="28" t="s">
        <v>3992</v>
      </c>
      <c r="D93" s="28" t="s">
        <v>4467</v>
      </c>
      <c r="E93" s="28" t="s">
        <v>4116</v>
      </c>
      <c r="F93" s="28" t="s">
        <v>4119</v>
      </c>
      <c r="G93" s="127">
        <v>58.04</v>
      </c>
      <c r="H93" s="128">
        <v>23.300711680407996</v>
      </c>
      <c r="I93" s="93">
        <v>401459.53963487246</v>
      </c>
      <c r="J93" s="93">
        <v>3876310.75</v>
      </c>
      <c r="K93" s="94">
        <v>0.10356742932306767</v>
      </c>
      <c r="L93" s="133">
        <v>0.10356742932306767</v>
      </c>
      <c r="M93" s="86"/>
    </row>
    <row r="94" spans="1:13">
      <c r="A94" s="132" t="s">
        <v>4505</v>
      </c>
      <c r="B94" s="126" t="s">
        <v>3138</v>
      </c>
      <c r="C94" s="28" t="s">
        <v>3042</v>
      </c>
      <c r="D94" s="28" t="s">
        <v>4455</v>
      </c>
      <c r="E94" s="28" t="s">
        <v>4116</v>
      </c>
      <c r="F94" s="28" t="s">
        <v>4119</v>
      </c>
      <c r="G94" s="127">
        <v>153.88999999999999</v>
      </c>
      <c r="H94" s="128">
        <v>23.174192400214498</v>
      </c>
      <c r="I94" s="93">
        <v>150589.33264159138</v>
      </c>
      <c r="J94" s="93">
        <v>808979.0625</v>
      </c>
      <c r="K94" s="94">
        <v>0.18614737960735711</v>
      </c>
      <c r="L94" s="133">
        <v>0.18614737960735711</v>
      </c>
      <c r="M94" s="86"/>
    </row>
    <row r="95" spans="1:13">
      <c r="A95" s="132" t="s">
        <v>1184</v>
      </c>
      <c r="B95" s="126" t="s">
        <v>1772</v>
      </c>
      <c r="C95" s="28" t="s">
        <v>151</v>
      </c>
      <c r="D95" s="28" t="s">
        <v>4464</v>
      </c>
      <c r="E95" s="28" t="s">
        <v>4116</v>
      </c>
      <c r="F95" s="28" t="s">
        <v>4119</v>
      </c>
      <c r="G95" s="127">
        <v>82.71</v>
      </c>
      <c r="H95" s="128">
        <v>23.104133974844864</v>
      </c>
      <c r="I95" s="93">
        <v>279339.06389608112</v>
      </c>
      <c r="J95" s="93">
        <v>1215151.75</v>
      </c>
      <c r="K95" s="94">
        <v>0.22987998321697772</v>
      </c>
      <c r="L95" s="133">
        <v>0.22987998321697772</v>
      </c>
      <c r="M95" s="86"/>
    </row>
    <row r="96" spans="1:13">
      <c r="A96" s="132" t="s">
        <v>4557</v>
      </c>
      <c r="B96" s="126" t="s">
        <v>3179</v>
      </c>
      <c r="C96" s="28" t="s">
        <v>3088</v>
      </c>
      <c r="D96" s="28" t="s">
        <v>4458</v>
      </c>
      <c r="E96" s="28" t="s">
        <v>4116</v>
      </c>
      <c r="F96" s="28" t="s">
        <v>4119</v>
      </c>
      <c r="G96" s="127">
        <v>61.92</v>
      </c>
      <c r="H96" s="128">
        <v>22.998467687666171</v>
      </c>
      <c r="I96" s="93">
        <v>371422.28177755442</v>
      </c>
      <c r="J96" s="93">
        <v>3806333.75</v>
      </c>
      <c r="K96" s="94">
        <v>9.7580061595374926E-2</v>
      </c>
      <c r="L96" s="133">
        <v>9.7580061595374926E-2</v>
      </c>
      <c r="M96" s="86"/>
    </row>
    <row r="97" spans="1:13">
      <c r="A97" s="132" t="s">
        <v>4160</v>
      </c>
      <c r="B97" s="126" t="s">
        <v>4337</v>
      </c>
      <c r="C97" s="28" t="s">
        <v>3997</v>
      </c>
      <c r="D97" s="28" t="s">
        <v>4474</v>
      </c>
      <c r="E97" s="28" t="s">
        <v>4116</v>
      </c>
      <c r="F97" s="28" t="s">
        <v>4119</v>
      </c>
      <c r="G97" s="127">
        <v>172.91</v>
      </c>
      <c r="H97" s="128">
        <v>22.959814904802442</v>
      </c>
      <c r="I97" s="93">
        <v>132784.77187439962</v>
      </c>
      <c r="J97" s="93">
        <v>1453674</v>
      </c>
      <c r="K97" s="94">
        <v>9.1344257291799694E-2</v>
      </c>
      <c r="L97" s="133">
        <v>9.1344257291799694E-2</v>
      </c>
      <c r="M97" s="86"/>
    </row>
    <row r="98" spans="1:13">
      <c r="A98" s="132" t="s">
        <v>4138</v>
      </c>
      <c r="B98" s="126" t="s">
        <v>4315</v>
      </c>
      <c r="C98" s="28" t="s">
        <v>3977</v>
      </c>
      <c r="D98" s="28" t="s">
        <v>4456</v>
      </c>
      <c r="E98" s="28" t="s">
        <v>4116</v>
      </c>
      <c r="F98" s="28" t="s">
        <v>4119</v>
      </c>
      <c r="G98" s="127">
        <v>67.7</v>
      </c>
      <c r="H98" s="128">
        <v>22.240163791724612</v>
      </c>
      <c r="I98" s="93">
        <v>328510.54345235758</v>
      </c>
      <c r="J98" s="93">
        <v>3634110.75</v>
      </c>
      <c r="K98" s="94">
        <v>9.0396403976504447E-2</v>
      </c>
      <c r="L98" s="133">
        <v>9.0396403976504447E-2</v>
      </c>
      <c r="M98" s="86"/>
    </row>
    <row r="99" spans="1:13">
      <c r="A99" s="132" t="s">
        <v>4500</v>
      </c>
      <c r="B99" s="126" t="s">
        <v>5301</v>
      </c>
      <c r="C99" s="28" t="s">
        <v>3037</v>
      </c>
      <c r="D99" s="28" t="s">
        <v>4463</v>
      </c>
      <c r="E99" s="28" t="s">
        <v>4116</v>
      </c>
      <c r="F99" s="28" t="s">
        <v>4119</v>
      </c>
      <c r="G99" s="127">
        <v>96.58</v>
      </c>
      <c r="H99" s="128">
        <v>22.084579522830634</v>
      </c>
      <c r="I99" s="93">
        <v>228666.17853417515</v>
      </c>
      <c r="J99" s="93">
        <v>3904699</v>
      </c>
      <c r="K99" s="94">
        <v>5.8561794016433827E-2</v>
      </c>
      <c r="L99" s="133">
        <v>5.8561794016433827E-2</v>
      </c>
      <c r="M99" s="86"/>
    </row>
    <row r="100" spans="1:13">
      <c r="A100" s="132" t="s">
        <v>4504</v>
      </c>
      <c r="B100" s="126" t="s">
        <v>3137</v>
      </c>
      <c r="C100" s="28" t="s">
        <v>3041</v>
      </c>
      <c r="D100" s="28" t="s">
        <v>4467</v>
      </c>
      <c r="E100" s="28" t="s">
        <v>4116</v>
      </c>
      <c r="F100" s="28" t="s">
        <v>4119</v>
      </c>
      <c r="G100" s="127">
        <v>80.77</v>
      </c>
      <c r="H100" s="128">
        <v>21.373682828715406</v>
      </c>
      <c r="I100" s="93">
        <v>264624.02907905669</v>
      </c>
      <c r="J100" s="93">
        <v>4754216.5</v>
      </c>
      <c r="K100" s="94">
        <v>5.5660912598123516E-2</v>
      </c>
      <c r="L100" s="133">
        <v>5.5660912598123516E-2</v>
      </c>
      <c r="M100" s="86"/>
    </row>
    <row r="101" spans="1:13">
      <c r="A101" s="132" t="s">
        <v>4480</v>
      </c>
      <c r="B101" s="126" t="s">
        <v>5748</v>
      </c>
      <c r="C101" s="28" t="s">
        <v>3017</v>
      </c>
      <c r="D101" s="28" t="s">
        <v>4456</v>
      </c>
      <c r="E101" s="28" t="s">
        <v>4116</v>
      </c>
      <c r="F101" s="28" t="s">
        <v>4119</v>
      </c>
      <c r="G101" s="127">
        <v>103.34</v>
      </c>
      <c r="H101" s="128">
        <v>20.665203460507488</v>
      </c>
      <c r="I101" s="93">
        <v>199972.93846049436</v>
      </c>
      <c r="J101" s="93">
        <v>1713697.5</v>
      </c>
      <c r="K101" s="94">
        <v>0.1166909203406636</v>
      </c>
      <c r="L101" s="133">
        <v>0.1166909203406636</v>
      </c>
      <c r="M101" s="86"/>
    </row>
    <row r="102" spans="1:13">
      <c r="A102" s="132" t="s">
        <v>3448</v>
      </c>
      <c r="B102" s="126" t="s">
        <v>5751</v>
      </c>
      <c r="C102" s="28" t="s">
        <v>2566</v>
      </c>
      <c r="D102" s="28" t="s">
        <v>4456</v>
      </c>
      <c r="E102" s="28" t="s">
        <v>4116</v>
      </c>
      <c r="F102" s="28" t="s">
        <v>4119</v>
      </c>
      <c r="G102" s="127">
        <v>133.9</v>
      </c>
      <c r="H102" s="128">
        <v>20.328195607612116</v>
      </c>
      <c r="I102" s="93">
        <v>151816.24800307778</v>
      </c>
      <c r="J102" s="93">
        <v>870987.625</v>
      </c>
      <c r="K102" s="94">
        <v>0.17430356487909662</v>
      </c>
      <c r="L102" s="133">
        <v>0.17430356487909662</v>
      </c>
      <c r="M102" s="86"/>
    </row>
    <row r="103" spans="1:13">
      <c r="A103" s="132" t="s">
        <v>5235</v>
      </c>
      <c r="B103" s="126" t="s">
        <v>5273</v>
      </c>
      <c r="C103" s="28" t="s">
        <v>5229</v>
      </c>
      <c r="D103" s="28" t="s">
        <v>4463</v>
      </c>
      <c r="E103" s="28" t="s">
        <v>4062</v>
      </c>
      <c r="F103" s="28" t="s">
        <v>4119</v>
      </c>
      <c r="G103" s="127">
        <v>40.659999999999997</v>
      </c>
      <c r="H103" s="128">
        <v>20.21145877489926</v>
      </c>
      <c r="I103" s="93">
        <v>497084.57390308072</v>
      </c>
      <c r="J103" s="93">
        <v>777449.4375</v>
      </c>
      <c r="K103" s="94">
        <v>0.63937865271538086</v>
      </c>
      <c r="L103" s="133">
        <v>0.63937865271538086</v>
      </c>
      <c r="M103" s="86"/>
    </row>
    <row r="104" spans="1:13">
      <c r="A104" s="132" t="s">
        <v>4544</v>
      </c>
      <c r="B104" s="126" t="s">
        <v>1233</v>
      </c>
      <c r="C104" s="28" t="s">
        <v>5697</v>
      </c>
      <c r="D104" s="28" t="s">
        <v>4464</v>
      </c>
      <c r="E104" s="28" t="s">
        <v>4116</v>
      </c>
      <c r="F104" s="28" t="s">
        <v>4119</v>
      </c>
      <c r="G104" s="127">
        <v>96.57</v>
      </c>
      <c r="H104" s="128">
        <v>19.880019452458676</v>
      </c>
      <c r="I104" s="93">
        <v>205861.23488100528</v>
      </c>
      <c r="J104" s="93">
        <v>1227678.375</v>
      </c>
      <c r="K104" s="94">
        <v>0.16768335996877462</v>
      </c>
      <c r="L104" s="133">
        <v>0.16768335996877462</v>
      </c>
      <c r="M104" s="86"/>
    </row>
    <row r="105" spans="1:13">
      <c r="A105" s="132" t="s">
        <v>5020</v>
      </c>
      <c r="B105" s="126" t="s">
        <v>5104</v>
      </c>
      <c r="C105" s="28" t="s">
        <v>5067</v>
      </c>
      <c r="D105" s="28" t="s">
        <v>4464</v>
      </c>
      <c r="E105" s="28" t="s">
        <v>4116</v>
      </c>
      <c r="F105" s="28" t="s">
        <v>4121</v>
      </c>
      <c r="G105" s="127">
        <v>364.59</v>
      </c>
      <c r="H105" s="128">
        <v>19.875196584553958</v>
      </c>
      <c r="I105" s="93">
        <v>54513.82809334858</v>
      </c>
      <c r="J105" s="93">
        <v>535508.6875</v>
      </c>
      <c r="K105" s="94">
        <v>0.10179821423223612</v>
      </c>
      <c r="L105" s="133">
        <v>0.10179821423223612</v>
      </c>
      <c r="M105" s="86"/>
    </row>
    <row r="106" spans="1:13">
      <c r="A106" s="132" t="s">
        <v>1114</v>
      </c>
      <c r="B106" s="126" t="s">
        <v>1272</v>
      </c>
      <c r="C106" s="28" t="s">
        <v>89</v>
      </c>
      <c r="D106" s="28" t="s">
        <v>4461</v>
      </c>
      <c r="E106" s="28" t="s">
        <v>4116</v>
      </c>
      <c r="F106" s="28" t="s">
        <v>4119</v>
      </c>
      <c r="G106" s="127">
        <v>52.07</v>
      </c>
      <c r="H106" s="128">
        <v>19.722403676450984</v>
      </c>
      <c r="I106" s="93">
        <v>378767.11496929108</v>
      </c>
      <c r="J106" s="93">
        <v>3179874.75</v>
      </c>
      <c r="K106" s="94">
        <v>0.11911384716309693</v>
      </c>
      <c r="L106" s="133">
        <v>0.11911384716309693</v>
      </c>
      <c r="M106" s="86"/>
    </row>
    <row r="107" spans="1:13">
      <c r="A107" s="132" t="s">
        <v>4658</v>
      </c>
      <c r="B107" s="126" t="s">
        <v>3244</v>
      </c>
      <c r="C107" s="28" t="s">
        <v>40</v>
      </c>
      <c r="D107" s="28" t="s">
        <v>4476</v>
      </c>
      <c r="E107" s="28" t="s">
        <v>4116</v>
      </c>
      <c r="F107" s="28" t="s">
        <v>4119</v>
      </c>
      <c r="G107" s="127">
        <v>75.069999999999993</v>
      </c>
      <c r="H107" s="128">
        <v>19.604629959130563</v>
      </c>
      <c r="I107" s="93">
        <v>261151.32488518136</v>
      </c>
      <c r="J107" s="93">
        <v>4935487.5</v>
      </c>
      <c r="K107" s="94">
        <v>5.2912974632228597E-2</v>
      </c>
      <c r="L107" s="133">
        <v>5.2912974632228597E-2</v>
      </c>
      <c r="M107" s="86"/>
    </row>
    <row r="108" spans="1:13">
      <c r="A108" s="132" t="s">
        <v>4684</v>
      </c>
      <c r="B108" s="126" t="s">
        <v>1267</v>
      </c>
      <c r="C108" s="28" t="s">
        <v>64</v>
      </c>
      <c r="D108" s="28" t="s">
        <v>4472</v>
      </c>
      <c r="E108" s="28" t="s">
        <v>4116</v>
      </c>
      <c r="F108" s="28" t="s">
        <v>4119</v>
      </c>
      <c r="G108" s="127">
        <v>124.47</v>
      </c>
      <c r="H108" s="128">
        <v>19.406334394828093</v>
      </c>
      <c r="I108" s="93">
        <v>155911.74094021125</v>
      </c>
      <c r="J108" s="93">
        <v>710654.125</v>
      </c>
      <c r="K108" s="94">
        <v>0.21939187497182439</v>
      </c>
      <c r="L108" s="133">
        <v>0.21939187497182439</v>
      </c>
      <c r="M108" s="86"/>
    </row>
    <row r="109" spans="1:13">
      <c r="A109" s="132" t="s">
        <v>4599</v>
      </c>
      <c r="B109" s="126" t="s">
        <v>1246</v>
      </c>
      <c r="C109" s="28" t="s">
        <v>3125</v>
      </c>
      <c r="D109" s="28" t="s">
        <v>4458</v>
      </c>
      <c r="E109" s="28" t="s">
        <v>4116</v>
      </c>
      <c r="F109" s="28" t="s">
        <v>4119</v>
      </c>
      <c r="G109" s="127">
        <v>66.62</v>
      </c>
      <c r="H109" s="128">
        <v>19.203523398931239</v>
      </c>
      <c r="I109" s="93">
        <v>288254.62922442565</v>
      </c>
      <c r="J109" s="93">
        <v>981748.875</v>
      </c>
      <c r="K109" s="94">
        <v>0.29361340416552617</v>
      </c>
      <c r="L109" s="133">
        <v>0.29361340416552617</v>
      </c>
      <c r="M109" s="86"/>
    </row>
    <row r="110" spans="1:13">
      <c r="A110" s="132" t="s">
        <v>3588</v>
      </c>
      <c r="B110" s="126" t="s">
        <v>3745</v>
      </c>
      <c r="C110" s="28" t="s">
        <v>2957</v>
      </c>
      <c r="D110" s="28" t="s">
        <v>4463</v>
      </c>
      <c r="E110" s="28" t="s">
        <v>4062</v>
      </c>
      <c r="F110" s="28" t="s">
        <v>4119</v>
      </c>
      <c r="G110" s="127">
        <v>125.17</v>
      </c>
      <c r="H110" s="128">
        <v>18.855403313132257</v>
      </c>
      <c r="I110" s="93">
        <v>150638.35833771876</v>
      </c>
      <c r="J110" s="93">
        <v>492300.3125</v>
      </c>
      <c r="K110" s="94">
        <v>0.3059887522166031</v>
      </c>
      <c r="L110" s="133">
        <v>0.3059887522166031</v>
      </c>
      <c r="M110" s="86"/>
    </row>
    <row r="111" spans="1:13">
      <c r="A111" s="132" t="s">
        <v>4175</v>
      </c>
      <c r="B111" s="126" t="s">
        <v>4352</v>
      </c>
      <c r="C111" s="28" t="s">
        <v>4011</v>
      </c>
      <c r="D111" s="28" t="s">
        <v>4471</v>
      </c>
      <c r="E111" s="28" t="s">
        <v>4116</v>
      </c>
      <c r="F111" s="28" t="s">
        <v>4121</v>
      </c>
      <c r="G111" s="127">
        <v>199.74</v>
      </c>
      <c r="H111" s="128">
        <v>18.825008736162452</v>
      </c>
      <c r="I111" s="93">
        <v>94247.565515983035</v>
      </c>
      <c r="J111" s="93">
        <v>1280878.625</v>
      </c>
      <c r="K111" s="94">
        <v>7.358040307369719E-2</v>
      </c>
      <c r="L111" s="133">
        <v>7.358040307369719E-2</v>
      </c>
      <c r="M111" s="86"/>
    </row>
    <row r="112" spans="1:13">
      <c r="A112" s="132" t="s">
        <v>4552</v>
      </c>
      <c r="B112" s="126" t="s">
        <v>1236</v>
      </c>
      <c r="C112" s="28" t="s">
        <v>3084</v>
      </c>
      <c r="D112" s="28" t="s">
        <v>4458</v>
      </c>
      <c r="E112" s="28" t="s">
        <v>4116</v>
      </c>
      <c r="F112" s="28" t="s">
        <v>4121</v>
      </c>
      <c r="G112" s="127">
        <v>65.48</v>
      </c>
      <c r="H112" s="128">
        <v>18.309476926293502</v>
      </c>
      <c r="I112" s="93">
        <v>279619.37883771386</v>
      </c>
      <c r="J112" s="93">
        <v>5627434.5</v>
      </c>
      <c r="K112" s="94">
        <v>4.9688606564450261E-2</v>
      </c>
      <c r="L112" s="133">
        <v>4.9688606564450261E-2</v>
      </c>
      <c r="M112" s="86"/>
    </row>
    <row r="113" spans="1:13">
      <c r="A113" s="132" t="s">
        <v>3409</v>
      </c>
      <c r="B113" s="126" t="s">
        <v>547</v>
      </c>
      <c r="C113" s="28" t="s">
        <v>2526</v>
      </c>
      <c r="D113" s="28" t="s">
        <v>4456</v>
      </c>
      <c r="E113" s="28" t="s">
        <v>4116</v>
      </c>
      <c r="F113" s="28" t="s">
        <v>4119</v>
      </c>
      <c r="G113" s="127">
        <v>70.099999999999994</v>
      </c>
      <c r="H113" s="128">
        <v>18.256152827106291</v>
      </c>
      <c r="I113" s="93">
        <v>260430.14018696567</v>
      </c>
      <c r="J113" s="93">
        <v>1791099.25</v>
      </c>
      <c r="K113" s="94">
        <v>0.1454024059174642</v>
      </c>
      <c r="L113" s="133">
        <v>0.1454024059174642</v>
      </c>
      <c r="M113" s="86"/>
    </row>
    <row r="114" spans="1:13">
      <c r="A114" s="132" t="s">
        <v>4524</v>
      </c>
      <c r="B114" s="126" t="s">
        <v>3155</v>
      </c>
      <c r="C114" s="28" t="s">
        <v>3058</v>
      </c>
      <c r="D114" s="28" t="s">
        <v>4456</v>
      </c>
      <c r="E114" s="28" t="s">
        <v>4116</v>
      </c>
      <c r="F114" s="28" t="s">
        <v>4119</v>
      </c>
      <c r="G114" s="127">
        <v>16.600000000000001</v>
      </c>
      <c r="H114" s="128">
        <v>18.254220755390737</v>
      </c>
      <c r="I114" s="93">
        <v>1099651.8527343816</v>
      </c>
      <c r="J114" s="93">
        <v>13854946</v>
      </c>
      <c r="K114" s="94">
        <v>7.936890210430135E-2</v>
      </c>
      <c r="L114" s="133">
        <v>7.936890210430135E-2</v>
      </c>
      <c r="M114" s="86"/>
    </row>
    <row r="115" spans="1:13">
      <c r="A115" s="132" t="s">
        <v>4479</v>
      </c>
      <c r="B115" s="126" t="s">
        <v>1218</v>
      </c>
      <c r="C115" s="28" t="s">
        <v>3016</v>
      </c>
      <c r="D115" s="28" t="s">
        <v>4457</v>
      </c>
      <c r="E115" s="28" t="s">
        <v>4116</v>
      </c>
      <c r="F115" s="28" t="s">
        <v>4119</v>
      </c>
      <c r="G115" s="127">
        <v>41.74</v>
      </c>
      <c r="H115" s="128">
        <v>17.938507196524188</v>
      </c>
      <c r="I115" s="93">
        <v>429767.78142127901</v>
      </c>
      <c r="J115" s="93">
        <v>2452744.5</v>
      </c>
      <c r="K115" s="94">
        <v>0.17521913979270121</v>
      </c>
      <c r="L115" s="133">
        <v>0.17521913979270121</v>
      </c>
      <c r="M115" s="86"/>
    </row>
    <row r="116" spans="1:13">
      <c r="A116" s="132" t="s">
        <v>1205</v>
      </c>
      <c r="B116" s="126" t="s">
        <v>1779</v>
      </c>
      <c r="C116" s="28" t="s">
        <v>172</v>
      </c>
      <c r="D116" s="28" t="s">
        <v>4470</v>
      </c>
      <c r="E116" s="28" t="s">
        <v>4116</v>
      </c>
      <c r="F116" s="28" t="s">
        <v>4119</v>
      </c>
      <c r="G116" s="127">
        <v>53.67</v>
      </c>
      <c r="H116" s="128">
        <v>17.895822146969905</v>
      </c>
      <c r="I116" s="93">
        <v>333441.81380603503</v>
      </c>
      <c r="J116" s="93">
        <v>2392936.25</v>
      </c>
      <c r="K116" s="94">
        <v>0.13934421103196337</v>
      </c>
      <c r="L116" s="133">
        <v>0.13934421103196337</v>
      </c>
      <c r="M116" s="86"/>
    </row>
    <row r="117" spans="1:13">
      <c r="A117" s="132" t="s">
        <v>1163</v>
      </c>
      <c r="B117" s="126" t="s">
        <v>3322</v>
      </c>
      <c r="C117" s="28" t="s">
        <v>131</v>
      </c>
      <c r="D117" s="28" t="s">
        <v>4472</v>
      </c>
      <c r="E117" s="28" t="s">
        <v>4116</v>
      </c>
      <c r="F117" s="28" t="s">
        <v>4119</v>
      </c>
      <c r="G117" s="127">
        <v>42.09</v>
      </c>
      <c r="H117" s="128">
        <v>17.707918613677997</v>
      </c>
      <c r="I117" s="93">
        <v>420715.57647132321</v>
      </c>
      <c r="J117" s="93">
        <v>2858616.5</v>
      </c>
      <c r="K117" s="94">
        <v>0.14717454281514264</v>
      </c>
      <c r="L117" s="133">
        <v>0.14717454281514264</v>
      </c>
      <c r="M117" s="86"/>
    </row>
    <row r="118" spans="1:13">
      <c r="A118" s="132" t="s">
        <v>4174</v>
      </c>
      <c r="B118" s="126" t="s">
        <v>4351</v>
      </c>
      <c r="C118" s="28" t="s">
        <v>4010</v>
      </c>
      <c r="D118" s="28" t="s">
        <v>4460</v>
      </c>
      <c r="E118" s="28" t="s">
        <v>4116</v>
      </c>
      <c r="F118" s="28" t="s">
        <v>4121</v>
      </c>
      <c r="G118" s="127">
        <v>41.39</v>
      </c>
      <c r="H118" s="128">
        <v>17.69785530254839</v>
      </c>
      <c r="I118" s="93">
        <v>427587.70965325896</v>
      </c>
      <c r="J118" s="93">
        <v>15037642</v>
      </c>
      <c r="K118" s="94">
        <v>2.8434491900609083E-2</v>
      </c>
      <c r="L118" s="133">
        <v>2.8434491900609083E-2</v>
      </c>
      <c r="M118" s="86"/>
    </row>
    <row r="119" spans="1:13">
      <c r="A119" s="132" t="s">
        <v>3961</v>
      </c>
      <c r="B119" s="126" t="s">
        <v>4037</v>
      </c>
      <c r="C119" s="28" t="s">
        <v>5309</v>
      </c>
      <c r="D119" s="28" t="s">
        <v>4467</v>
      </c>
      <c r="E119" s="28" t="s">
        <v>4116</v>
      </c>
      <c r="F119" s="28" t="s">
        <v>4119</v>
      </c>
      <c r="G119" s="127">
        <v>48.31</v>
      </c>
      <c r="H119" s="128">
        <v>17.675952160361174</v>
      </c>
      <c r="I119" s="93">
        <v>365885.98965765216</v>
      </c>
      <c r="J119" s="93">
        <v>7688713.5</v>
      </c>
      <c r="K119" s="94">
        <v>4.7587413636579402E-2</v>
      </c>
      <c r="L119" s="133">
        <v>4.7587413636579402E-2</v>
      </c>
      <c r="M119" s="86"/>
    </row>
    <row r="120" spans="1:13">
      <c r="A120" s="132" t="s">
        <v>1170</v>
      </c>
      <c r="B120" s="126" t="s">
        <v>3327</v>
      </c>
      <c r="C120" s="28" t="s">
        <v>137</v>
      </c>
      <c r="D120" s="28" t="s">
        <v>4467</v>
      </c>
      <c r="E120" s="28" t="s">
        <v>4116</v>
      </c>
      <c r="F120" s="28" t="s">
        <v>4119</v>
      </c>
      <c r="G120" s="127">
        <v>22.29</v>
      </c>
      <c r="H120" s="128">
        <v>17.642424208939826</v>
      </c>
      <c r="I120" s="93">
        <v>791495.02956212766</v>
      </c>
      <c r="J120" s="93">
        <v>9001911</v>
      </c>
      <c r="K120" s="94">
        <v>8.7925222717945964E-2</v>
      </c>
      <c r="L120" s="133">
        <v>8.7925222717945964E-2</v>
      </c>
      <c r="M120" s="86"/>
    </row>
    <row r="121" spans="1:13">
      <c r="A121" s="132" t="s">
        <v>4944</v>
      </c>
      <c r="B121" s="126" t="s">
        <v>6523</v>
      </c>
      <c r="C121" s="28" t="s">
        <v>6287</v>
      </c>
      <c r="D121" s="28" t="s">
        <v>4467</v>
      </c>
      <c r="E121" s="28" t="s">
        <v>4116</v>
      </c>
      <c r="F121" s="28" t="s">
        <v>4119</v>
      </c>
      <c r="G121" s="127">
        <v>14.36</v>
      </c>
      <c r="H121" s="128">
        <v>17.17269943536494</v>
      </c>
      <c r="I121" s="93">
        <v>1195870.4342176144</v>
      </c>
      <c r="J121" s="93">
        <v>7787837.5</v>
      </c>
      <c r="K121" s="94">
        <v>0.15355616167101771</v>
      </c>
      <c r="L121" s="133">
        <v>0.15355616167101771</v>
      </c>
      <c r="M121" s="86"/>
    </row>
    <row r="122" spans="1:13">
      <c r="A122" s="132" t="s">
        <v>1130</v>
      </c>
      <c r="B122" s="126" t="s">
        <v>1760</v>
      </c>
      <c r="C122" s="28" t="s">
        <v>103</v>
      </c>
      <c r="D122" s="28" t="s">
        <v>4461</v>
      </c>
      <c r="E122" s="28" t="s">
        <v>4116</v>
      </c>
      <c r="F122" s="28" t="s">
        <v>4119</v>
      </c>
      <c r="G122" s="127">
        <v>31.74</v>
      </c>
      <c r="H122" s="128">
        <v>17.048042058387963</v>
      </c>
      <c r="I122" s="93">
        <v>537115.37676080549</v>
      </c>
      <c r="J122" s="93">
        <v>4983304.5</v>
      </c>
      <c r="K122" s="94">
        <v>0.1077829734789045</v>
      </c>
      <c r="L122" s="133">
        <v>0.1077829734789045</v>
      </c>
      <c r="M122" s="86"/>
    </row>
    <row r="123" spans="1:13">
      <c r="A123" s="132" t="s">
        <v>1217</v>
      </c>
      <c r="B123" s="126" t="s">
        <v>1782</v>
      </c>
      <c r="C123" s="28" t="s">
        <v>183</v>
      </c>
      <c r="D123" s="28" t="s">
        <v>4456</v>
      </c>
      <c r="E123" s="28" t="s">
        <v>4116</v>
      </c>
      <c r="F123" s="28" t="s">
        <v>4119</v>
      </c>
      <c r="G123" s="127">
        <v>116.95</v>
      </c>
      <c r="H123" s="128">
        <v>16.905347397148649</v>
      </c>
      <c r="I123" s="93">
        <v>144551.92301965499</v>
      </c>
      <c r="J123" s="93">
        <v>1014667.5</v>
      </c>
      <c r="K123" s="94">
        <v>0.14246235640705451</v>
      </c>
      <c r="L123" s="133">
        <v>0.14246235640705451</v>
      </c>
      <c r="M123" s="86"/>
    </row>
    <row r="124" spans="1:13">
      <c r="A124" s="132" t="s">
        <v>5913</v>
      </c>
      <c r="B124" s="126" t="s">
        <v>5931</v>
      </c>
      <c r="C124" s="28" t="s">
        <v>5960</v>
      </c>
      <c r="D124" s="28" t="s">
        <v>4456</v>
      </c>
      <c r="E124" s="28" t="s">
        <v>4062</v>
      </c>
      <c r="F124" s="28" t="s">
        <v>4119</v>
      </c>
      <c r="G124" s="127">
        <v>89.64</v>
      </c>
      <c r="H124" s="128">
        <v>16.664090129165835</v>
      </c>
      <c r="I124" s="93">
        <v>185900.15762121635</v>
      </c>
      <c r="J124" s="93">
        <v>220858.953125</v>
      </c>
      <c r="K124" s="94">
        <v>0.8417143837316029</v>
      </c>
      <c r="L124" s="133">
        <v>0.8417143837316029</v>
      </c>
      <c r="M124" s="86"/>
    </row>
    <row r="125" spans="1:13">
      <c r="A125" s="132" t="s">
        <v>1171</v>
      </c>
      <c r="B125" s="126" t="s">
        <v>3328</v>
      </c>
      <c r="C125" s="28" t="s">
        <v>138</v>
      </c>
      <c r="D125" s="28" t="s">
        <v>4456</v>
      </c>
      <c r="E125" s="28" t="s">
        <v>4116</v>
      </c>
      <c r="F125" s="28" t="s">
        <v>4119</v>
      </c>
      <c r="G125" s="127">
        <v>91.02</v>
      </c>
      <c r="H125" s="128">
        <v>16.549031648814964</v>
      </c>
      <c r="I125" s="93">
        <v>181817.53074945026</v>
      </c>
      <c r="J125" s="93">
        <v>1219872</v>
      </c>
      <c r="K125" s="94">
        <v>0.14904640056452667</v>
      </c>
      <c r="L125" s="133">
        <v>0.14904640056452667</v>
      </c>
      <c r="M125" s="86"/>
    </row>
    <row r="126" spans="1:13">
      <c r="A126" s="132" t="s">
        <v>4183</v>
      </c>
      <c r="B126" s="126" t="s">
        <v>4359</v>
      </c>
      <c r="C126" s="28" t="s">
        <v>4018</v>
      </c>
      <c r="D126" s="28" t="s">
        <v>4455</v>
      </c>
      <c r="E126" s="28" t="s">
        <v>4116</v>
      </c>
      <c r="F126" s="28" t="s">
        <v>4121</v>
      </c>
      <c r="G126" s="127">
        <v>118.38</v>
      </c>
      <c r="H126" s="128">
        <v>16.470237573540388</v>
      </c>
      <c r="I126" s="93">
        <v>139130.23799240062</v>
      </c>
      <c r="J126" s="93">
        <v>2663835.75</v>
      </c>
      <c r="K126" s="94">
        <v>5.2229285530236098E-2</v>
      </c>
      <c r="L126" s="133">
        <v>5.2229285530236098E-2</v>
      </c>
      <c r="M126" s="86"/>
    </row>
    <row r="127" spans="1:13">
      <c r="A127" s="132" t="s">
        <v>4924</v>
      </c>
      <c r="B127" s="126" t="s">
        <v>6379</v>
      </c>
      <c r="C127" s="28" t="s">
        <v>4910</v>
      </c>
      <c r="D127" s="28" t="s">
        <v>4470</v>
      </c>
      <c r="E127" s="28" t="s">
        <v>4116</v>
      </c>
      <c r="F127" s="28" t="s">
        <v>4119</v>
      </c>
      <c r="G127" s="127">
        <v>42.52</v>
      </c>
      <c r="H127" s="128">
        <v>16.288654477182941</v>
      </c>
      <c r="I127" s="93">
        <v>383082.18431756686</v>
      </c>
      <c r="J127" s="93">
        <v>2807311.5</v>
      </c>
      <c r="K127" s="94">
        <v>0.13645873794823513</v>
      </c>
      <c r="L127" s="133">
        <v>0.13645873794823513</v>
      </c>
      <c r="M127" s="86"/>
    </row>
    <row r="128" spans="1:13">
      <c r="A128" s="132" t="s">
        <v>1167</v>
      </c>
      <c r="B128" s="126" t="s">
        <v>1768</v>
      </c>
      <c r="C128" s="28" t="s">
        <v>135</v>
      </c>
      <c r="D128" s="28" t="s">
        <v>4460</v>
      </c>
      <c r="E128" s="28" t="s">
        <v>4116</v>
      </c>
      <c r="F128" s="28" t="s">
        <v>4119</v>
      </c>
      <c r="G128" s="127">
        <v>115.23</v>
      </c>
      <c r="H128" s="128">
        <v>16.214863610478627</v>
      </c>
      <c r="I128" s="93">
        <v>140717.37924567063</v>
      </c>
      <c r="J128" s="93">
        <v>850721.9375</v>
      </c>
      <c r="K128" s="94">
        <v>0.16540936943414677</v>
      </c>
      <c r="L128" s="133">
        <v>0.16540936943414677</v>
      </c>
      <c r="M128" s="86"/>
    </row>
    <row r="129" spans="1:13">
      <c r="A129" s="132" t="s">
        <v>5462</v>
      </c>
      <c r="B129" s="126" t="s">
        <v>6525</v>
      </c>
      <c r="C129" s="28" t="s">
        <v>5502</v>
      </c>
      <c r="D129" s="28" t="s">
        <v>4454</v>
      </c>
      <c r="E129" s="28" t="s">
        <v>4116</v>
      </c>
      <c r="F129" s="28" t="s">
        <v>4119</v>
      </c>
      <c r="G129" s="127">
        <v>56.98</v>
      </c>
      <c r="H129" s="128">
        <v>16.174307540895619</v>
      </c>
      <c r="I129" s="93">
        <v>283859.38120209938</v>
      </c>
      <c r="J129" s="93">
        <v>3043888.75</v>
      </c>
      <c r="K129" s="94">
        <v>9.3255504558798136E-2</v>
      </c>
      <c r="L129" s="133">
        <v>9.3255504558798136E-2</v>
      </c>
      <c r="M129" s="86"/>
    </row>
    <row r="130" spans="1:13">
      <c r="A130" s="132" t="s">
        <v>5019</v>
      </c>
      <c r="B130" s="126" t="s">
        <v>3348</v>
      </c>
      <c r="C130" s="28" t="s">
        <v>170</v>
      </c>
      <c r="D130" s="28" t="s">
        <v>4476</v>
      </c>
      <c r="E130" s="28" t="s">
        <v>4116</v>
      </c>
      <c r="F130" s="28" t="s">
        <v>4119</v>
      </c>
      <c r="G130" s="127">
        <v>55.634999999999998</v>
      </c>
      <c r="H130" s="128">
        <v>16.108506674784525</v>
      </c>
      <c r="I130" s="93">
        <v>289539.07926277572</v>
      </c>
      <c r="J130" s="93">
        <v>3437765</v>
      </c>
      <c r="K130" s="94">
        <v>8.4223057498920298E-2</v>
      </c>
      <c r="L130" s="133">
        <v>8.4223057498920298E-2</v>
      </c>
      <c r="M130" s="86"/>
    </row>
    <row r="131" spans="1:13">
      <c r="A131" s="132" t="s">
        <v>4622</v>
      </c>
      <c r="B131" s="126" t="s">
        <v>1253</v>
      </c>
      <c r="C131" s="28" t="s">
        <v>6</v>
      </c>
      <c r="D131" s="28" t="s">
        <v>4463</v>
      </c>
      <c r="E131" s="28" t="s">
        <v>4116</v>
      </c>
      <c r="F131" s="28" t="s">
        <v>4119</v>
      </c>
      <c r="G131" s="127">
        <v>40.64</v>
      </c>
      <c r="H131" s="128">
        <v>15.982042610457505</v>
      </c>
      <c r="I131" s="93">
        <v>393258.92250141501</v>
      </c>
      <c r="J131" s="93">
        <v>3510643</v>
      </c>
      <c r="K131" s="94">
        <v>0.11201905819002815</v>
      </c>
      <c r="L131" s="133">
        <v>0.11201905819002815</v>
      </c>
      <c r="M131" s="86"/>
    </row>
    <row r="132" spans="1:13">
      <c r="A132" s="132" t="s">
        <v>4666</v>
      </c>
      <c r="B132" s="126" t="s">
        <v>3251</v>
      </c>
      <c r="C132" s="28" t="s">
        <v>5644</v>
      </c>
      <c r="D132" s="28" t="s">
        <v>4457</v>
      </c>
      <c r="E132" s="28" t="s">
        <v>4116</v>
      </c>
      <c r="F132" s="28" t="s">
        <v>4121</v>
      </c>
      <c r="G132" s="127">
        <v>69.58</v>
      </c>
      <c r="H132" s="128">
        <v>15.9275161616844</v>
      </c>
      <c r="I132" s="93">
        <v>228909.40157637827</v>
      </c>
      <c r="J132" s="93">
        <v>3868962.75</v>
      </c>
      <c r="K132" s="94">
        <v>5.9165573919360753E-2</v>
      </c>
      <c r="L132" s="133">
        <v>5.9165573919360753E-2</v>
      </c>
      <c r="M132" s="86"/>
    </row>
    <row r="133" spans="1:13">
      <c r="A133" s="132" t="s">
        <v>1169</v>
      </c>
      <c r="B133" s="126" t="s">
        <v>4941</v>
      </c>
      <c r="C133" s="28" t="s">
        <v>4909</v>
      </c>
      <c r="D133" s="28" t="s">
        <v>4471</v>
      </c>
      <c r="E133" s="28" t="s">
        <v>4116</v>
      </c>
      <c r="F133" s="28" t="s">
        <v>4119</v>
      </c>
      <c r="G133" s="127">
        <v>97.24</v>
      </c>
      <c r="H133" s="128">
        <v>15.769002506887643</v>
      </c>
      <c r="I133" s="93">
        <v>162165.80118148547</v>
      </c>
      <c r="J133" s="93">
        <v>1001190.125</v>
      </c>
      <c r="K133" s="94">
        <v>0.16197303302555593</v>
      </c>
      <c r="L133" s="133">
        <v>0.16197303302555593</v>
      </c>
      <c r="M133" s="86"/>
    </row>
    <row r="134" spans="1:13">
      <c r="A134" s="132" t="s">
        <v>4513</v>
      </c>
      <c r="B134" s="126" t="s">
        <v>3145</v>
      </c>
      <c r="C134" s="28" t="s">
        <v>3049</v>
      </c>
      <c r="D134" s="28" t="s">
        <v>4472</v>
      </c>
      <c r="E134" s="28" t="s">
        <v>4116</v>
      </c>
      <c r="F134" s="28" t="s">
        <v>4119</v>
      </c>
      <c r="G134" s="127">
        <v>38.57</v>
      </c>
      <c r="H134" s="128">
        <v>15.501317611069007</v>
      </c>
      <c r="I134" s="93">
        <v>401900.89735724672</v>
      </c>
      <c r="J134" s="93">
        <v>3448757.75</v>
      </c>
      <c r="K134" s="94">
        <v>0.11653497476221597</v>
      </c>
      <c r="L134" s="133">
        <v>0.11653497476221597</v>
      </c>
      <c r="M134" s="86"/>
    </row>
    <row r="135" spans="1:13">
      <c r="A135" s="132" t="s">
        <v>4653</v>
      </c>
      <c r="B135" s="126" t="s">
        <v>3240</v>
      </c>
      <c r="C135" s="28" t="s">
        <v>34</v>
      </c>
      <c r="D135" s="28" t="s">
        <v>4460</v>
      </c>
      <c r="E135" s="28" t="s">
        <v>4116</v>
      </c>
      <c r="F135" s="28" t="s">
        <v>4119</v>
      </c>
      <c r="G135" s="127">
        <v>62.6</v>
      </c>
      <c r="H135" s="128">
        <v>15.465763478287329</v>
      </c>
      <c r="I135" s="93">
        <v>247056.92457327998</v>
      </c>
      <c r="J135" s="93">
        <v>2463971.75</v>
      </c>
      <c r="K135" s="94">
        <v>0.10026775857851454</v>
      </c>
      <c r="L135" s="133">
        <v>0.10026775857851454</v>
      </c>
      <c r="M135" s="86"/>
    </row>
    <row r="136" spans="1:13">
      <c r="A136" s="132" t="s">
        <v>4130</v>
      </c>
      <c r="B136" s="126" t="s">
        <v>4307</v>
      </c>
      <c r="C136" s="28" t="s">
        <v>3969</v>
      </c>
      <c r="D136" s="28" t="s">
        <v>4461</v>
      </c>
      <c r="E136" s="28" t="s">
        <v>4116</v>
      </c>
      <c r="F136" s="28" t="s">
        <v>4119</v>
      </c>
      <c r="G136" s="127">
        <v>55.18</v>
      </c>
      <c r="H136" s="128">
        <v>15.314806610203085</v>
      </c>
      <c r="I136" s="93">
        <v>277542.70768762392</v>
      </c>
      <c r="J136" s="93">
        <v>3135468</v>
      </c>
      <c r="K136" s="94">
        <v>8.8517155234122596E-2</v>
      </c>
      <c r="L136" s="133">
        <v>8.8517155234122596E-2</v>
      </c>
      <c r="M136" s="86"/>
    </row>
    <row r="137" spans="1:13">
      <c r="A137" s="132" t="s">
        <v>4609</v>
      </c>
      <c r="B137" s="126" t="s">
        <v>3211</v>
      </c>
      <c r="C137" s="28" t="s">
        <v>2925</v>
      </c>
      <c r="D137" s="28" t="s">
        <v>4460</v>
      </c>
      <c r="E137" s="28" t="s">
        <v>4116</v>
      </c>
      <c r="F137" s="28" t="s">
        <v>4121</v>
      </c>
      <c r="G137" s="127">
        <v>52.5</v>
      </c>
      <c r="H137" s="128">
        <v>15.107297077139572</v>
      </c>
      <c r="I137" s="93">
        <v>287758.03956456325</v>
      </c>
      <c r="J137" s="93">
        <v>2551571.5</v>
      </c>
      <c r="K137" s="94">
        <v>0.11277678856522863</v>
      </c>
      <c r="L137" s="133">
        <v>0.11277678856522863</v>
      </c>
      <c r="M137" s="86"/>
    </row>
    <row r="138" spans="1:13">
      <c r="A138" s="132" t="s">
        <v>1109</v>
      </c>
      <c r="B138" s="126" t="s">
        <v>4954</v>
      </c>
      <c r="C138" s="28" t="s">
        <v>84</v>
      </c>
      <c r="D138" s="28" t="s">
        <v>4466</v>
      </c>
      <c r="E138" s="28" t="s">
        <v>4116</v>
      </c>
      <c r="F138" s="28" t="s">
        <v>4119</v>
      </c>
      <c r="G138" s="127">
        <v>206.58</v>
      </c>
      <c r="H138" s="128">
        <v>14.889398338297324</v>
      </c>
      <c r="I138" s="93">
        <v>72075.701124490879</v>
      </c>
      <c r="J138" s="93">
        <v>545333.25</v>
      </c>
      <c r="K138" s="94">
        <v>0.13216817629310312</v>
      </c>
      <c r="L138" s="133">
        <v>0.13216817629310312</v>
      </c>
      <c r="M138" s="86"/>
    </row>
    <row r="139" spans="1:13">
      <c r="A139" s="132" t="s">
        <v>4158</v>
      </c>
      <c r="B139" s="126" t="s">
        <v>4335</v>
      </c>
      <c r="C139" s="28" t="s">
        <v>3995</v>
      </c>
      <c r="D139" s="28" t="s">
        <v>4461</v>
      </c>
      <c r="E139" s="28" t="s">
        <v>4116</v>
      </c>
      <c r="F139" s="28" t="s">
        <v>4119</v>
      </c>
      <c r="G139" s="127">
        <v>32.1</v>
      </c>
      <c r="H139" s="128">
        <v>14.529206363905402</v>
      </c>
      <c r="I139" s="93">
        <v>452623.25121200626</v>
      </c>
      <c r="J139" s="93">
        <v>8119202</v>
      </c>
      <c r="K139" s="94">
        <v>5.5747258315781069E-2</v>
      </c>
      <c r="L139" s="133">
        <v>5.5747258315781069E-2</v>
      </c>
      <c r="M139" s="86"/>
    </row>
    <row r="140" spans="1:13">
      <c r="A140" s="132" t="s">
        <v>1132</v>
      </c>
      <c r="B140" s="126" t="s">
        <v>1761</v>
      </c>
      <c r="C140" s="28" t="s">
        <v>105</v>
      </c>
      <c r="D140" s="28" t="s">
        <v>4463</v>
      </c>
      <c r="E140" s="28" t="s">
        <v>4116</v>
      </c>
      <c r="F140" s="28" t="s">
        <v>4119</v>
      </c>
      <c r="G140" s="127">
        <v>187.96</v>
      </c>
      <c r="H140" s="128">
        <v>14.496202510051166</v>
      </c>
      <c r="I140" s="93">
        <v>77123.869493781473</v>
      </c>
      <c r="J140" s="93">
        <v>639931.9375</v>
      </c>
      <c r="K140" s="94">
        <v>0.12051886298264566</v>
      </c>
      <c r="L140" s="133">
        <v>0.12051886298264566</v>
      </c>
      <c r="M140" s="86"/>
    </row>
    <row r="141" spans="1:13">
      <c r="A141" s="132" t="s">
        <v>4663</v>
      </c>
      <c r="B141" s="126" t="s">
        <v>1264</v>
      </c>
      <c r="C141" s="28" t="s">
        <v>44</v>
      </c>
      <c r="D141" s="28" t="s">
        <v>4456</v>
      </c>
      <c r="E141" s="28" t="s">
        <v>4116</v>
      </c>
      <c r="F141" s="28" t="s">
        <v>4119</v>
      </c>
      <c r="G141" s="127">
        <v>121.17</v>
      </c>
      <c r="H141" s="128">
        <v>14.221921602374996</v>
      </c>
      <c r="I141" s="93">
        <v>117371.63986444662</v>
      </c>
      <c r="J141" s="93">
        <v>1466995.25</v>
      </c>
      <c r="K141" s="94">
        <v>8.0008193526493437E-2</v>
      </c>
      <c r="L141" s="133">
        <v>8.0008193526493437E-2</v>
      </c>
      <c r="M141" s="86"/>
    </row>
    <row r="142" spans="1:13">
      <c r="A142" s="132" t="s">
        <v>6423</v>
      </c>
      <c r="B142" s="126" t="s">
        <v>6516</v>
      </c>
      <c r="C142" s="28" t="s">
        <v>6439</v>
      </c>
      <c r="D142" s="28" t="s">
        <v>4459</v>
      </c>
      <c r="E142" s="28" t="s">
        <v>4062</v>
      </c>
      <c r="F142" s="28" t="s">
        <v>4119</v>
      </c>
      <c r="G142" s="127">
        <v>74.83</v>
      </c>
      <c r="H142" s="128">
        <v>13.91889330179905</v>
      </c>
      <c r="I142" s="93">
        <v>186006.85957235136</v>
      </c>
      <c r="J142" s="93">
        <v>1325476.625</v>
      </c>
      <c r="K142" s="94">
        <v>0.14033205570286941</v>
      </c>
      <c r="L142" s="133">
        <v>0.14033205570286941</v>
      </c>
      <c r="M142" s="86"/>
    </row>
    <row r="143" spans="1:13">
      <c r="A143" s="132" t="s">
        <v>5385</v>
      </c>
      <c r="B143" s="126" t="s">
        <v>6528</v>
      </c>
      <c r="C143" s="28" t="s">
        <v>5390</v>
      </c>
      <c r="D143" s="28" t="s">
        <v>4463</v>
      </c>
      <c r="E143" s="28" t="s">
        <v>4116</v>
      </c>
      <c r="F143" s="28" t="s">
        <v>4119</v>
      </c>
      <c r="G143" s="127">
        <v>85.5</v>
      </c>
      <c r="H143" s="128">
        <v>13.684500864648514</v>
      </c>
      <c r="I143" s="93">
        <v>160052.64169179552</v>
      </c>
      <c r="J143" s="93">
        <v>2913269.75</v>
      </c>
      <c r="K143" s="94">
        <v>5.4939176741802064E-2</v>
      </c>
      <c r="L143" s="133">
        <v>5.4939176741802064E-2</v>
      </c>
      <c r="M143" s="86"/>
    </row>
    <row r="144" spans="1:13">
      <c r="A144" s="132" t="s">
        <v>1113</v>
      </c>
      <c r="B144" s="126" t="s">
        <v>3286</v>
      </c>
      <c r="C144" s="28" t="s">
        <v>88</v>
      </c>
      <c r="D144" s="28" t="s">
        <v>4471</v>
      </c>
      <c r="E144" s="28" t="s">
        <v>4116</v>
      </c>
      <c r="F144" s="28" t="s">
        <v>4119</v>
      </c>
      <c r="G144" s="127">
        <v>62.255000000000003</v>
      </c>
      <c r="H144" s="128">
        <v>13.487970822048647</v>
      </c>
      <c r="I144" s="93">
        <v>216656.82791821772</v>
      </c>
      <c r="J144" s="93">
        <v>1602152.5</v>
      </c>
      <c r="K144" s="94">
        <v>0.13522859273272533</v>
      </c>
      <c r="L144" s="133">
        <v>0.13522859273272533</v>
      </c>
      <c r="M144" s="86"/>
    </row>
    <row r="145" spans="1:13">
      <c r="A145" s="132" t="s">
        <v>4503</v>
      </c>
      <c r="B145" s="126" t="s">
        <v>3136</v>
      </c>
      <c r="C145" s="28" t="s">
        <v>3040</v>
      </c>
      <c r="D145" s="28" t="s">
        <v>4467</v>
      </c>
      <c r="E145" s="28" t="s">
        <v>4116</v>
      </c>
      <c r="F145" s="28" t="s">
        <v>4119</v>
      </c>
      <c r="G145" s="127">
        <v>61.41</v>
      </c>
      <c r="H145" s="128">
        <v>13.456210070279822</v>
      </c>
      <c r="I145" s="93">
        <v>219120.82837127213</v>
      </c>
      <c r="J145" s="93">
        <v>4723108.5</v>
      </c>
      <c r="K145" s="94">
        <v>4.6393350559546138E-2</v>
      </c>
      <c r="L145" s="133">
        <v>4.6393350559546138E-2</v>
      </c>
      <c r="M145" s="86"/>
    </row>
    <row r="146" spans="1:13">
      <c r="A146" s="132" t="s">
        <v>4506</v>
      </c>
      <c r="B146" s="126" t="s">
        <v>3139</v>
      </c>
      <c r="C146" s="28" t="s">
        <v>3043</v>
      </c>
      <c r="D146" s="28" t="s">
        <v>4454</v>
      </c>
      <c r="E146" s="28" t="s">
        <v>4116</v>
      </c>
      <c r="F146" s="28" t="s">
        <v>4119</v>
      </c>
      <c r="G146" s="127">
        <v>57.71</v>
      </c>
      <c r="H146" s="128">
        <v>13.419364593073945</v>
      </c>
      <c r="I146" s="93">
        <v>232531.0101035166</v>
      </c>
      <c r="J146" s="93">
        <v>904783.0625</v>
      </c>
      <c r="K146" s="94">
        <v>0.25700194857871422</v>
      </c>
      <c r="L146" s="133">
        <v>0.25700194857871422</v>
      </c>
      <c r="M146" s="86"/>
    </row>
    <row r="147" spans="1:13">
      <c r="A147" s="132" t="s">
        <v>1153</v>
      </c>
      <c r="B147" s="126" t="s">
        <v>3314</v>
      </c>
      <c r="C147" s="28" t="s">
        <v>122</v>
      </c>
      <c r="D147" s="28" t="s">
        <v>4455</v>
      </c>
      <c r="E147" s="28" t="s">
        <v>4116</v>
      </c>
      <c r="F147" s="28" t="s">
        <v>4119</v>
      </c>
      <c r="G147" s="127">
        <v>138.07</v>
      </c>
      <c r="H147" s="128">
        <v>13.186743287549589</v>
      </c>
      <c r="I147" s="93">
        <v>95507.664862385674</v>
      </c>
      <c r="J147" s="93">
        <v>650087.3125</v>
      </c>
      <c r="K147" s="94">
        <v>0.14691513436110273</v>
      </c>
      <c r="L147" s="133">
        <v>0.14691513436110273</v>
      </c>
      <c r="M147" s="86"/>
    </row>
    <row r="148" spans="1:13">
      <c r="A148" s="132" t="s">
        <v>1203</v>
      </c>
      <c r="B148" s="126" t="s">
        <v>3349</v>
      </c>
      <c r="C148" s="28" t="s">
        <v>171</v>
      </c>
      <c r="D148" s="28" t="s">
        <v>4473</v>
      </c>
      <c r="E148" s="28" t="s">
        <v>4116</v>
      </c>
      <c r="F148" s="28" t="s">
        <v>4119</v>
      </c>
      <c r="G148" s="127">
        <v>205.7</v>
      </c>
      <c r="H148" s="128">
        <v>13.174923588733177</v>
      </c>
      <c r="I148" s="93">
        <v>64049.215307404855</v>
      </c>
      <c r="J148" s="93">
        <v>772359.125</v>
      </c>
      <c r="K148" s="94">
        <v>8.2926728298063232E-2</v>
      </c>
      <c r="L148" s="133">
        <v>8.2926728298063232E-2</v>
      </c>
      <c r="M148" s="86"/>
    </row>
    <row r="149" spans="1:13">
      <c r="A149" s="132" t="s">
        <v>4919</v>
      </c>
      <c r="B149" s="126" t="s">
        <v>723</v>
      </c>
      <c r="C149" s="28" t="s">
        <v>4903</v>
      </c>
      <c r="D149" s="28" t="s">
        <v>4460</v>
      </c>
      <c r="E149" s="28" t="s">
        <v>4116</v>
      </c>
      <c r="F149" s="28" t="s">
        <v>4119</v>
      </c>
      <c r="G149" s="127">
        <v>101.77</v>
      </c>
      <c r="H149" s="128">
        <v>13.016489235194804</v>
      </c>
      <c r="I149" s="93">
        <v>127901.04387535428</v>
      </c>
      <c r="J149" s="93">
        <v>855255.375</v>
      </c>
      <c r="K149" s="94">
        <v>0.14954719679528969</v>
      </c>
      <c r="L149" s="133">
        <v>0.14954719679528969</v>
      </c>
      <c r="M149" s="86"/>
    </row>
    <row r="150" spans="1:13">
      <c r="A150" s="132" t="s">
        <v>4576</v>
      </c>
      <c r="B150" s="126" t="s">
        <v>1241</v>
      </c>
      <c r="C150" s="28" t="s">
        <v>5493</v>
      </c>
      <c r="D150" s="28" t="s">
        <v>4456</v>
      </c>
      <c r="E150" s="28" t="s">
        <v>4116</v>
      </c>
      <c r="F150" s="28" t="s">
        <v>4119</v>
      </c>
      <c r="G150" s="127">
        <v>78</v>
      </c>
      <c r="H150" s="128">
        <v>12.927885211327769</v>
      </c>
      <c r="I150" s="93">
        <v>165742.11809394576</v>
      </c>
      <c r="J150" s="93">
        <v>1816473.625</v>
      </c>
      <c r="K150" s="94">
        <v>9.1243889155806349E-2</v>
      </c>
      <c r="L150" s="133">
        <v>9.1243889155806349E-2</v>
      </c>
      <c r="M150" s="86"/>
    </row>
    <row r="151" spans="1:13">
      <c r="A151" s="132" t="s">
        <v>4494</v>
      </c>
      <c r="B151" s="126" t="s">
        <v>1224</v>
      </c>
      <c r="C151" s="28" t="s">
        <v>3031</v>
      </c>
      <c r="D151" s="28" t="s">
        <v>4458</v>
      </c>
      <c r="E151" s="28" t="s">
        <v>4116</v>
      </c>
      <c r="F151" s="28" t="s">
        <v>4119</v>
      </c>
      <c r="G151" s="127">
        <v>69.599999999999994</v>
      </c>
      <c r="H151" s="128">
        <v>12.709801725892047</v>
      </c>
      <c r="I151" s="93">
        <v>182612.0937628168</v>
      </c>
      <c r="J151" s="93">
        <v>2159729.75</v>
      </c>
      <c r="K151" s="94">
        <v>8.4553214939423235E-2</v>
      </c>
      <c r="L151" s="133">
        <v>8.4553214939423235E-2</v>
      </c>
      <c r="M151" s="86"/>
    </row>
    <row r="152" spans="1:13">
      <c r="A152" s="132" t="s">
        <v>1297</v>
      </c>
      <c r="B152" s="126" t="s">
        <v>2721</v>
      </c>
      <c r="C152" s="28" t="s">
        <v>806</v>
      </c>
      <c r="D152" s="28" t="s">
        <v>4463</v>
      </c>
      <c r="E152" s="28" t="s">
        <v>4062</v>
      </c>
      <c r="F152" s="28" t="s">
        <v>4119</v>
      </c>
      <c r="G152" s="127">
        <v>72.790000000000006</v>
      </c>
      <c r="H152" s="128">
        <v>12.631855174549225</v>
      </c>
      <c r="I152" s="93">
        <v>173538.33183884085</v>
      </c>
      <c r="J152" s="93">
        <v>517361.25</v>
      </c>
      <c r="K152" s="94">
        <v>0.3354297057207915</v>
      </c>
      <c r="L152" s="133">
        <v>0.3354297057207915</v>
      </c>
      <c r="M152" s="86"/>
    </row>
    <row r="153" spans="1:13">
      <c r="A153" s="132" t="s">
        <v>6232</v>
      </c>
      <c r="B153" s="126" t="s">
        <v>6294</v>
      </c>
      <c r="C153" s="28" t="s">
        <v>6278</v>
      </c>
      <c r="D153" s="28" t="s">
        <v>4463</v>
      </c>
      <c r="E153" s="28" t="s">
        <v>4116</v>
      </c>
      <c r="F153" s="28" t="s">
        <v>4119</v>
      </c>
      <c r="G153" s="127">
        <v>28.7</v>
      </c>
      <c r="H153" s="128">
        <v>12.410453170838174</v>
      </c>
      <c r="I153" s="93">
        <v>432419.97110934404</v>
      </c>
      <c r="J153" s="93">
        <v>4794572.5</v>
      </c>
      <c r="K153" s="94">
        <v>9.0189473849721549E-2</v>
      </c>
      <c r="L153" s="133">
        <v>9.0189473849721549E-2</v>
      </c>
      <c r="M153" s="86"/>
    </row>
    <row r="154" spans="1:13">
      <c r="A154" s="132" t="s">
        <v>1194</v>
      </c>
      <c r="B154" s="126" t="s">
        <v>3342</v>
      </c>
      <c r="C154" s="28" t="s">
        <v>161</v>
      </c>
      <c r="D154" s="28" t="s">
        <v>4473</v>
      </c>
      <c r="E154" s="28" t="s">
        <v>4116</v>
      </c>
      <c r="F154" s="28" t="s">
        <v>4121</v>
      </c>
      <c r="G154" s="127">
        <v>75.069999999999993</v>
      </c>
      <c r="H154" s="128">
        <v>12.352608684203895</v>
      </c>
      <c r="I154" s="93">
        <v>164547.87110968295</v>
      </c>
      <c r="J154" s="93">
        <v>2635568.25</v>
      </c>
      <c r="K154" s="94">
        <v>6.2433545824390223E-2</v>
      </c>
      <c r="L154" s="133">
        <v>6.2433545824390223E-2</v>
      </c>
      <c r="M154" s="86"/>
    </row>
    <row r="155" spans="1:13">
      <c r="A155" s="132" t="s">
        <v>1135</v>
      </c>
      <c r="B155" s="126" t="s">
        <v>3301</v>
      </c>
      <c r="C155" s="28" t="s">
        <v>108</v>
      </c>
      <c r="D155" s="28" t="s">
        <v>4467</v>
      </c>
      <c r="E155" s="28" t="s">
        <v>4116</v>
      </c>
      <c r="F155" s="28" t="s">
        <v>4119</v>
      </c>
      <c r="G155" s="127">
        <v>153.21</v>
      </c>
      <c r="H155" s="128">
        <v>12.046098958075284</v>
      </c>
      <c r="I155" s="93">
        <v>78624.75659601386</v>
      </c>
      <c r="J155" s="93">
        <v>2409796</v>
      </c>
      <c r="K155" s="94">
        <v>3.2627142129878987E-2</v>
      </c>
      <c r="L155" s="133">
        <v>3.2627142129878987E-2</v>
      </c>
      <c r="M155" s="86"/>
    </row>
    <row r="156" spans="1:13">
      <c r="A156" s="132" t="s">
        <v>3575</v>
      </c>
      <c r="B156" s="126" t="s">
        <v>3731</v>
      </c>
      <c r="C156" s="28" t="s">
        <v>2944</v>
      </c>
      <c r="D156" s="28" t="s">
        <v>4471</v>
      </c>
      <c r="E156" s="28" t="s">
        <v>4116</v>
      </c>
      <c r="F156" s="28" t="s">
        <v>4119</v>
      </c>
      <c r="G156" s="127">
        <v>168.1</v>
      </c>
      <c r="H156" s="128">
        <v>11.913575868045113</v>
      </c>
      <c r="I156" s="93">
        <v>70871.956383373647</v>
      </c>
      <c r="J156" s="93">
        <v>369709.90625</v>
      </c>
      <c r="K156" s="94">
        <v>0.19169612494897451</v>
      </c>
      <c r="L156" s="133">
        <v>0.19169612494897451</v>
      </c>
      <c r="M156" s="86"/>
    </row>
    <row r="157" spans="1:13">
      <c r="A157" s="132" t="s">
        <v>4669</v>
      </c>
      <c r="B157" s="126" t="s">
        <v>3254</v>
      </c>
      <c r="C157" s="28" t="s">
        <v>49</v>
      </c>
      <c r="D157" s="28" t="s">
        <v>4460</v>
      </c>
      <c r="E157" s="28" t="s">
        <v>4116</v>
      </c>
      <c r="F157" s="28" t="s">
        <v>4119</v>
      </c>
      <c r="G157" s="127">
        <v>67.209999999999994</v>
      </c>
      <c r="H157" s="128">
        <v>11.735485556516029</v>
      </c>
      <c r="I157" s="93">
        <v>174609.21821925355</v>
      </c>
      <c r="J157" s="93">
        <v>2867136</v>
      </c>
      <c r="K157" s="94">
        <v>6.0900221761107098E-2</v>
      </c>
      <c r="L157" s="133">
        <v>6.0900221761107098E-2</v>
      </c>
      <c r="M157" s="86"/>
    </row>
    <row r="158" spans="1:13">
      <c r="A158" s="132" t="s">
        <v>1150</v>
      </c>
      <c r="B158" s="126" t="s">
        <v>3312</v>
      </c>
      <c r="C158" s="28" t="s">
        <v>119</v>
      </c>
      <c r="D158" s="28" t="s">
        <v>4467</v>
      </c>
      <c r="E158" s="28" t="s">
        <v>4116</v>
      </c>
      <c r="F158" s="28" t="s">
        <v>4119</v>
      </c>
      <c r="G158" s="127">
        <v>35.33</v>
      </c>
      <c r="H158" s="128">
        <v>11.668052630965374</v>
      </c>
      <c r="I158" s="93">
        <v>330259.0611651676</v>
      </c>
      <c r="J158" s="93">
        <v>3882221.75</v>
      </c>
      <c r="K158" s="94">
        <v>8.5069602519528303E-2</v>
      </c>
      <c r="L158" s="133">
        <v>8.5069602519528303E-2</v>
      </c>
      <c r="M158" s="86"/>
    </row>
    <row r="159" spans="1:13">
      <c r="A159" s="132" t="s">
        <v>4482</v>
      </c>
      <c r="B159" s="126" t="s">
        <v>184</v>
      </c>
      <c r="C159" s="28" t="s">
        <v>3019</v>
      </c>
      <c r="D159" s="28" t="s">
        <v>4459</v>
      </c>
      <c r="E159" s="28" t="s">
        <v>4116</v>
      </c>
      <c r="F159" s="28" t="s">
        <v>4119</v>
      </c>
      <c r="G159" s="127">
        <v>58.46</v>
      </c>
      <c r="H159" s="128">
        <v>11.538477045367109</v>
      </c>
      <c r="I159" s="93">
        <v>197373.88035181508</v>
      </c>
      <c r="J159" s="93">
        <v>1755541.375</v>
      </c>
      <c r="K159" s="94">
        <v>0.11242906784342527</v>
      </c>
      <c r="L159" s="133">
        <v>0.11242906784342527</v>
      </c>
      <c r="M159" s="86"/>
    </row>
    <row r="160" spans="1:13">
      <c r="A160" s="132" t="s">
        <v>4594</v>
      </c>
      <c r="B160" s="126" t="s">
        <v>1245</v>
      </c>
      <c r="C160" s="28" t="s">
        <v>6277</v>
      </c>
      <c r="D160" s="28" t="s">
        <v>4455</v>
      </c>
      <c r="E160" s="28" t="s">
        <v>4116</v>
      </c>
      <c r="F160" s="28" t="s">
        <v>4119</v>
      </c>
      <c r="G160" s="127">
        <v>19.62</v>
      </c>
      <c r="H160" s="128">
        <v>11.419558984262906</v>
      </c>
      <c r="I160" s="93">
        <v>582036.64547721238</v>
      </c>
      <c r="J160" s="93">
        <v>16473806</v>
      </c>
      <c r="K160" s="94">
        <v>3.533103676692638E-2</v>
      </c>
      <c r="L160" s="133">
        <v>3.533103676692638E-2</v>
      </c>
      <c r="M160" s="86"/>
    </row>
    <row r="161" spans="1:13">
      <c r="A161" s="132" t="s">
        <v>5459</v>
      </c>
      <c r="B161" s="126" t="s">
        <v>5476</v>
      </c>
      <c r="C161" s="28" t="s">
        <v>5499</v>
      </c>
      <c r="D161" s="28" t="s">
        <v>4460</v>
      </c>
      <c r="E161" s="28" t="s">
        <v>4116</v>
      </c>
      <c r="F161" s="28" t="s">
        <v>4121</v>
      </c>
      <c r="G161" s="127">
        <v>62.16</v>
      </c>
      <c r="H161" s="128">
        <v>11.412311425628584</v>
      </c>
      <c r="I161" s="93">
        <v>183595.74365554354</v>
      </c>
      <c r="J161" s="93">
        <v>3089595.5</v>
      </c>
      <c r="K161" s="94">
        <v>5.9423877221320247E-2</v>
      </c>
      <c r="L161" s="133">
        <v>5.9423877221320247E-2</v>
      </c>
      <c r="M161" s="86"/>
    </row>
    <row r="162" spans="1:13">
      <c r="A162" s="132" t="s">
        <v>3564</v>
      </c>
      <c r="B162" s="126" t="s">
        <v>6270</v>
      </c>
      <c r="C162" s="28" t="s">
        <v>6289</v>
      </c>
      <c r="D162" s="28" t="s">
        <v>4457</v>
      </c>
      <c r="E162" s="28" t="s">
        <v>4116</v>
      </c>
      <c r="F162" s="28" t="s">
        <v>4119</v>
      </c>
      <c r="G162" s="127">
        <v>160.15</v>
      </c>
      <c r="H162" s="128">
        <v>11.303088389353896</v>
      </c>
      <c r="I162" s="93">
        <v>70578.135431494826</v>
      </c>
      <c r="J162" s="93">
        <v>1037461.875</v>
      </c>
      <c r="K162" s="94">
        <v>6.8029618371754461E-2</v>
      </c>
      <c r="L162" s="133">
        <v>6.8029618371754461E-2</v>
      </c>
      <c r="M162" s="86"/>
    </row>
    <row r="163" spans="1:13">
      <c r="A163" s="132" t="s">
        <v>4528</v>
      </c>
      <c r="B163" s="126" t="s">
        <v>3158</v>
      </c>
      <c r="C163" s="28" t="s">
        <v>3062</v>
      </c>
      <c r="D163" s="28" t="s">
        <v>4460</v>
      </c>
      <c r="E163" s="28" t="s">
        <v>4116</v>
      </c>
      <c r="F163" s="28" t="s">
        <v>4119</v>
      </c>
      <c r="G163" s="127">
        <v>34.340000000000003</v>
      </c>
      <c r="H163" s="128">
        <v>11.298737081858659</v>
      </c>
      <c r="I163" s="93">
        <v>329025.54111411358</v>
      </c>
      <c r="J163" s="93">
        <v>3051222.75</v>
      </c>
      <c r="K163" s="94">
        <v>0.10783399576911046</v>
      </c>
      <c r="L163" s="133">
        <v>0.10783399576911046</v>
      </c>
      <c r="M163" s="86"/>
    </row>
    <row r="164" spans="1:13">
      <c r="A164" s="132" t="s">
        <v>4509</v>
      </c>
      <c r="B164" s="126" t="s">
        <v>3141</v>
      </c>
      <c r="C164" s="28" t="s">
        <v>3045</v>
      </c>
      <c r="D164" s="28" t="s">
        <v>4463</v>
      </c>
      <c r="E164" s="28" t="s">
        <v>4116</v>
      </c>
      <c r="F164" s="28" t="s">
        <v>4119</v>
      </c>
      <c r="G164" s="127">
        <v>166.47</v>
      </c>
      <c r="H164" s="128">
        <v>11.280437621285259</v>
      </c>
      <c r="I164" s="93">
        <v>67762.585578694401</v>
      </c>
      <c r="J164" s="93">
        <v>918744.375</v>
      </c>
      <c r="K164" s="94">
        <v>7.3755646752878781E-2</v>
      </c>
      <c r="L164" s="133">
        <v>7.3755646752878781E-2</v>
      </c>
      <c r="M164" s="86"/>
    </row>
    <row r="165" spans="1:13">
      <c r="A165" s="132" t="s">
        <v>4526</v>
      </c>
      <c r="B165" s="126" t="s">
        <v>3157</v>
      </c>
      <c r="C165" s="28" t="s">
        <v>3060</v>
      </c>
      <c r="D165" s="28" t="s">
        <v>4463</v>
      </c>
      <c r="E165" s="28" t="s">
        <v>4116</v>
      </c>
      <c r="F165" s="28" t="s">
        <v>4119</v>
      </c>
      <c r="G165" s="127">
        <v>134.94</v>
      </c>
      <c r="H165" s="128">
        <v>11.222398706736058</v>
      </c>
      <c r="I165" s="93">
        <v>83165.841905558467</v>
      </c>
      <c r="J165" s="93">
        <v>807081.75</v>
      </c>
      <c r="K165" s="94">
        <v>0.1030451275915463</v>
      </c>
      <c r="L165" s="133">
        <v>0.1030451275915463</v>
      </c>
      <c r="M165" s="86"/>
    </row>
    <row r="166" spans="1:13">
      <c r="A166" s="132" t="s">
        <v>3372</v>
      </c>
      <c r="B166" s="126" t="s">
        <v>511</v>
      </c>
      <c r="C166" s="28" t="s">
        <v>5651</v>
      </c>
      <c r="D166" s="28" t="s">
        <v>4462</v>
      </c>
      <c r="E166" s="28" t="s">
        <v>4062</v>
      </c>
      <c r="F166" s="28" t="s">
        <v>4119</v>
      </c>
      <c r="G166" s="127">
        <v>46.08</v>
      </c>
      <c r="H166" s="128">
        <v>11.110253740462062</v>
      </c>
      <c r="I166" s="93">
        <v>241107.93707599959</v>
      </c>
      <c r="J166" s="93">
        <v>859392.4375</v>
      </c>
      <c r="K166" s="94">
        <v>0.28055627040120373</v>
      </c>
      <c r="L166" s="133">
        <v>0.28055627040120373</v>
      </c>
      <c r="M166" s="86"/>
    </row>
    <row r="167" spans="1:13">
      <c r="A167" s="132" t="s">
        <v>3963</v>
      </c>
      <c r="B167" s="126" t="s">
        <v>4039</v>
      </c>
      <c r="C167" s="28" t="s">
        <v>4300</v>
      </c>
      <c r="D167" s="28" t="s">
        <v>4463</v>
      </c>
      <c r="E167" s="28" t="s">
        <v>4116</v>
      </c>
      <c r="F167" s="28" t="s">
        <v>4119</v>
      </c>
      <c r="G167" s="127">
        <v>33.54</v>
      </c>
      <c r="H167" s="128">
        <v>10.853471058664795</v>
      </c>
      <c r="I167" s="93">
        <v>323597.82524343458</v>
      </c>
      <c r="J167" s="93">
        <v>3058030.75</v>
      </c>
      <c r="K167" s="94">
        <v>0.10581902266464606</v>
      </c>
      <c r="L167" s="133">
        <v>0.10581902266464606</v>
      </c>
      <c r="M167" s="86"/>
    </row>
    <row r="168" spans="1:13">
      <c r="A168" s="132" t="s">
        <v>4492</v>
      </c>
      <c r="B168" s="126" t="s">
        <v>1222</v>
      </c>
      <c r="C168" s="28" t="s">
        <v>3029</v>
      </c>
      <c r="D168" s="28" t="s">
        <v>4463</v>
      </c>
      <c r="E168" s="28" t="s">
        <v>4116</v>
      </c>
      <c r="F168" s="28" t="s">
        <v>4119</v>
      </c>
      <c r="G168" s="127">
        <v>37.03</v>
      </c>
      <c r="H168" s="128">
        <v>10.801558273028855</v>
      </c>
      <c r="I168" s="93">
        <v>291697.49589599931</v>
      </c>
      <c r="J168" s="93">
        <v>1205656.875</v>
      </c>
      <c r="K168" s="94">
        <v>0.24194072289099608</v>
      </c>
      <c r="L168" s="133">
        <v>0.24194072289099608</v>
      </c>
      <c r="M168" s="86"/>
    </row>
    <row r="169" spans="1:13">
      <c r="A169" s="132" t="s">
        <v>6235</v>
      </c>
      <c r="B169" s="126" t="s">
        <v>5752</v>
      </c>
      <c r="C169" s="28" t="s">
        <v>5758</v>
      </c>
      <c r="D169" s="28" t="s">
        <v>4466</v>
      </c>
      <c r="E169" s="28" t="s">
        <v>4116</v>
      </c>
      <c r="F169" s="28" t="s">
        <v>4119</v>
      </c>
      <c r="G169" s="127">
        <v>91.4</v>
      </c>
      <c r="H169" s="128">
        <v>10.715824381496867</v>
      </c>
      <c r="I169" s="93">
        <v>117240.96697480162</v>
      </c>
      <c r="J169" s="93">
        <v>1521880.625</v>
      </c>
      <c r="K169" s="94">
        <v>7.7036900955882545E-2</v>
      </c>
      <c r="L169" s="133">
        <v>7.7036900955882545E-2</v>
      </c>
      <c r="M169" s="86"/>
    </row>
    <row r="170" spans="1:13">
      <c r="A170" s="132" t="s">
        <v>1197</v>
      </c>
      <c r="B170" s="126" t="s">
        <v>3344</v>
      </c>
      <c r="C170" s="28" t="s">
        <v>164</v>
      </c>
      <c r="D170" s="28" t="s">
        <v>4463</v>
      </c>
      <c r="E170" s="28" t="s">
        <v>4116</v>
      </c>
      <c r="F170" s="28" t="s">
        <v>4119</v>
      </c>
      <c r="G170" s="127">
        <v>105.29</v>
      </c>
      <c r="H170" s="128">
        <v>10.50233080038222</v>
      </c>
      <c r="I170" s="93">
        <v>99746.707193296825</v>
      </c>
      <c r="J170" s="93">
        <v>792122.5625</v>
      </c>
      <c r="K170" s="94">
        <v>0.12592332539864604</v>
      </c>
      <c r="L170" s="133">
        <v>0.12592332539864604</v>
      </c>
      <c r="M170" s="86"/>
    </row>
    <row r="171" spans="1:13">
      <c r="A171" s="132" t="s">
        <v>3416</v>
      </c>
      <c r="B171" s="126" t="s">
        <v>555</v>
      </c>
      <c r="C171" s="28" t="s">
        <v>4871</v>
      </c>
      <c r="D171" s="28" t="s">
        <v>4468</v>
      </c>
      <c r="E171" s="28" t="s">
        <v>4116</v>
      </c>
      <c r="F171" s="28" t="s">
        <v>4119</v>
      </c>
      <c r="G171" s="127">
        <v>660.34</v>
      </c>
      <c r="H171" s="128">
        <v>10.445683407074654</v>
      </c>
      <c r="I171" s="93">
        <v>15818.644042576027</v>
      </c>
      <c r="J171" s="93">
        <v>359632</v>
      </c>
      <c r="K171" s="94">
        <v>4.398564099572904E-2</v>
      </c>
      <c r="L171" s="133">
        <v>4.398564099572904E-2</v>
      </c>
      <c r="M171" s="86"/>
    </row>
    <row r="172" spans="1:13">
      <c r="A172" s="132" t="s">
        <v>5456</v>
      </c>
      <c r="B172" s="126" t="s">
        <v>5636</v>
      </c>
      <c r="C172" s="28" t="s">
        <v>5494</v>
      </c>
      <c r="D172" s="28" t="s">
        <v>4466</v>
      </c>
      <c r="E172" s="28" t="s">
        <v>4116</v>
      </c>
      <c r="F172" s="28" t="s">
        <v>4121</v>
      </c>
      <c r="G172" s="127">
        <v>71.75</v>
      </c>
      <c r="H172" s="128">
        <v>10.37453388905212</v>
      </c>
      <c r="I172" s="93">
        <v>144592.80681605745</v>
      </c>
      <c r="J172" s="93">
        <v>3737832.25</v>
      </c>
      <c r="K172" s="94">
        <v>3.868359978328547E-2</v>
      </c>
      <c r="L172" s="133">
        <v>3.868359978328547E-2</v>
      </c>
      <c r="M172" s="86"/>
    </row>
    <row r="173" spans="1:13">
      <c r="A173" s="132" t="s">
        <v>1138</v>
      </c>
      <c r="B173" s="126" t="s">
        <v>3304</v>
      </c>
      <c r="C173" s="28" t="s">
        <v>111</v>
      </c>
      <c r="D173" s="28" t="s">
        <v>4460</v>
      </c>
      <c r="E173" s="28" t="s">
        <v>4116</v>
      </c>
      <c r="F173" s="28" t="s">
        <v>4121</v>
      </c>
      <c r="G173" s="127">
        <v>70.59</v>
      </c>
      <c r="H173" s="128">
        <v>10.359651487892478</v>
      </c>
      <c r="I173" s="93">
        <v>146758.06046029855</v>
      </c>
      <c r="J173" s="93">
        <v>2521007</v>
      </c>
      <c r="K173" s="94">
        <v>5.8214063055080194E-2</v>
      </c>
      <c r="L173" s="133">
        <v>5.8214063055080194E-2</v>
      </c>
      <c r="M173" s="86"/>
    </row>
    <row r="174" spans="1:13">
      <c r="A174" s="132" t="s">
        <v>4673</v>
      </c>
      <c r="B174" s="126" t="s">
        <v>1265</v>
      </c>
      <c r="C174" s="28" t="s">
        <v>53</v>
      </c>
      <c r="D174" s="28" t="s">
        <v>4466</v>
      </c>
      <c r="E174" s="28" t="s">
        <v>4116</v>
      </c>
      <c r="F174" s="28" t="s">
        <v>4121</v>
      </c>
      <c r="G174" s="127">
        <v>62.56</v>
      </c>
      <c r="H174" s="128">
        <v>10.296607146658786</v>
      </c>
      <c r="I174" s="93">
        <v>164587.71014480156</v>
      </c>
      <c r="J174" s="93">
        <v>3973608.5</v>
      </c>
      <c r="K174" s="94">
        <v>4.1420212923543316E-2</v>
      </c>
      <c r="L174" s="133">
        <v>4.1420212923543316E-2</v>
      </c>
      <c r="M174" s="86"/>
    </row>
    <row r="175" spans="1:13">
      <c r="A175" s="132" t="s">
        <v>1118</v>
      </c>
      <c r="B175" s="126" t="s">
        <v>3290</v>
      </c>
      <c r="C175" s="28" t="s">
        <v>93</v>
      </c>
      <c r="D175" s="28" t="s">
        <v>4461</v>
      </c>
      <c r="E175" s="28" t="s">
        <v>4116</v>
      </c>
      <c r="F175" s="28" t="s">
        <v>4119</v>
      </c>
      <c r="G175" s="127">
        <v>39.82</v>
      </c>
      <c r="H175" s="128">
        <v>10.234833758111117</v>
      </c>
      <c r="I175" s="93">
        <v>257027.46755678346</v>
      </c>
      <c r="J175" s="93">
        <v>4042717.75</v>
      </c>
      <c r="K175" s="94">
        <v>6.3577890778247742E-2</v>
      </c>
      <c r="L175" s="133">
        <v>6.3577890778247742E-2</v>
      </c>
      <c r="M175" s="86"/>
    </row>
    <row r="176" spans="1:13">
      <c r="A176" s="132" t="s">
        <v>5214</v>
      </c>
      <c r="B176" s="126" t="s">
        <v>5284</v>
      </c>
      <c r="C176" s="28" t="s">
        <v>5210</v>
      </c>
      <c r="D176" s="28" t="s">
        <v>4454</v>
      </c>
      <c r="E176" s="28" t="s">
        <v>4116</v>
      </c>
      <c r="F176" s="28" t="s">
        <v>4121</v>
      </c>
      <c r="G176" s="127">
        <v>72.13</v>
      </c>
      <c r="H176" s="128">
        <v>10.167967700081242</v>
      </c>
      <c r="I176" s="93">
        <v>140967.2494119124</v>
      </c>
      <c r="J176" s="93">
        <v>1500484.625</v>
      </c>
      <c r="K176" s="94">
        <v>9.3947813301927308E-2</v>
      </c>
      <c r="L176" s="133">
        <v>9.3947813301927308E-2</v>
      </c>
      <c r="M176" s="86"/>
    </row>
    <row r="177" spans="1:13">
      <c r="A177" s="132" t="s">
        <v>1440</v>
      </c>
      <c r="B177" s="126" t="s">
        <v>2860</v>
      </c>
      <c r="C177" s="28" t="s">
        <v>925</v>
      </c>
      <c r="D177" s="28" t="s">
        <v>4459</v>
      </c>
      <c r="E177" s="28" t="s">
        <v>4116</v>
      </c>
      <c r="F177" s="28" t="s">
        <v>4119</v>
      </c>
      <c r="G177" s="127">
        <v>92.114999999999995</v>
      </c>
      <c r="H177" s="128">
        <v>10.145231730183557</v>
      </c>
      <c r="I177" s="93">
        <v>110136.58720277435</v>
      </c>
      <c r="J177" s="93">
        <v>3003967</v>
      </c>
      <c r="K177" s="94">
        <v>3.6663714083002362E-2</v>
      </c>
      <c r="L177" s="133">
        <v>3.6663714083002362E-2</v>
      </c>
      <c r="M177" s="86"/>
    </row>
    <row r="178" spans="1:13">
      <c r="A178" s="132" t="s">
        <v>1174</v>
      </c>
      <c r="B178" s="126" t="s">
        <v>1769</v>
      </c>
      <c r="C178" s="28" t="s">
        <v>141</v>
      </c>
      <c r="D178" s="28" t="s">
        <v>4460</v>
      </c>
      <c r="E178" s="28" t="s">
        <v>4116</v>
      </c>
      <c r="F178" s="28" t="s">
        <v>4119</v>
      </c>
      <c r="G178" s="127">
        <v>74.81</v>
      </c>
      <c r="H178" s="128">
        <v>10.113764886253172</v>
      </c>
      <c r="I178" s="93">
        <v>135192.6866228201</v>
      </c>
      <c r="J178" s="93">
        <v>1725380.625</v>
      </c>
      <c r="K178" s="94">
        <v>7.8355282691794509E-2</v>
      </c>
      <c r="L178" s="133">
        <v>7.8355282691794509E-2</v>
      </c>
      <c r="M178" s="86"/>
    </row>
    <row r="179" spans="1:13">
      <c r="A179" s="132" t="s">
        <v>4689</v>
      </c>
      <c r="B179" s="126" t="s">
        <v>6521</v>
      </c>
      <c r="C179" s="28" t="s">
        <v>6409</v>
      </c>
      <c r="D179" s="28" t="s">
        <v>4457</v>
      </c>
      <c r="E179" s="28" t="s">
        <v>4116</v>
      </c>
      <c r="F179" s="28" t="s">
        <v>4121</v>
      </c>
      <c r="G179" s="127">
        <v>55.74</v>
      </c>
      <c r="H179" s="128">
        <v>9.8991082972567046</v>
      </c>
      <c r="I179" s="93">
        <v>177594.33615458745</v>
      </c>
      <c r="J179" s="93">
        <v>2854696.5</v>
      </c>
      <c r="K179" s="94">
        <v>6.2211284511186196E-2</v>
      </c>
      <c r="L179" s="133">
        <v>6.2211284511186196E-2</v>
      </c>
      <c r="M179" s="86"/>
    </row>
    <row r="180" spans="1:13">
      <c r="A180" s="132" t="s">
        <v>1120</v>
      </c>
      <c r="B180" s="126" t="s">
        <v>3291</v>
      </c>
      <c r="C180" s="28" t="s">
        <v>95</v>
      </c>
      <c r="D180" s="28" t="s">
        <v>4462</v>
      </c>
      <c r="E180" s="28" t="s">
        <v>4116</v>
      </c>
      <c r="F180" s="28" t="s">
        <v>4119</v>
      </c>
      <c r="G180" s="127">
        <v>26.41</v>
      </c>
      <c r="H180" s="128">
        <v>9.8960638228230788</v>
      </c>
      <c r="I180" s="93">
        <v>374708.96716482699</v>
      </c>
      <c r="J180" s="93">
        <v>2947967.75</v>
      </c>
      <c r="K180" s="94">
        <v>0.12710755304729063</v>
      </c>
      <c r="L180" s="133">
        <v>0.12710755304729063</v>
      </c>
      <c r="M180" s="86"/>
    </row>
    <row r="181" spans="1:13">
      <c r="A181" s="132" t="s">
        <v>1190</v>
      </c>
      <c r="B181" s="126" t="s">
        <v>3340</v>
      </c>
      <c r="C181" s="28" t="s">
        <v>157</v>
      </c>
      <c r="D181" s="28" t="s">
        <v>4471</v>
      </c>
      <c r="E181" s="28" t="s">
        <v>4116</v>
      </c>
      <c r="F181" s="28" t="s">
        <v>4119</v>
      </c>
      <c r="G181" s="127">
        <v>44.29</v>
      </c>
      <c r="H181" s="128">
        <v>9.87288990726314</v>
      </c>
      <c r="I181" s="93">
        <v>222914.65132678123</v>
      </c>
      <c r="J181" s="93">
        <v>1514894.125</v>
      </c>
      <c r="K181" s="94">
        <v>0.14714866712337485</v>
      </c>
      <c r="L181" s="133">
        <v>0.14714866712337485</v>
      </c>
      <c r="M181" s="86"/>
    </row>
    <row r="182" spans="1:13">
      <c r="A182" s="132" t="s">
        <v>4535</v>
      </c>
      <c r="B182" s="126" t="s">
        <v>3161</v>
      </c>
      <c r="C182" s="28" t="s">
        <v>3068</v>
      </c>
      <c r="D182" s="28" t="s">
        <v>4468</v>
      </c>
      <c r="E182" s="28" t="s">
        <v>4116</v>
      </c>
      <c r="F182" s="28" t="s">
        <v>4119</v>
      </c>
      <c r="G182" s="127">
        <v>44.99</v>
      </c>
      <c r="H182" s="128">
        <v>9.8201304067293052</v>
      </c>
      <c r="I182" s="93">
        <v>218273.62539962889</v>
      </c>
      <c r="J182" s="93">
        <v>5002035</v>
      </c>
      <c r="K182" s="94">
        <v>4.3636964835237838E-2</v>
      </c>
      <c r="L182" s="133">
        <v>4.3636964835237838E-2</v>
      </c>
      <c r="M182" s="86"/>
    </row>
    <row r="183" spans="1:13">
      <c r="A183" s="132" t="s">
        <v>4512</v>
      </c>
      <c r="B183" s="126" t="s">
        <v>3144</v>
      </c>
      <c r="C183" s="28" t="s">
        <v>3048</v>
      </c>
      <c r="D183" s="28" t="s">
        <v>4466</v>
      </c>
      <c r="E183" s="28" t="s">
        <v>4116</v>
      </c>
      <c r="F183" s="28" t="s">
        <v>4119</v>
      </c>
      <c r="G183" s="127">
        <v>74.83</v>
      </c>
      <c r="H183" s="128">
        <v>9.7549928046821819</v>
      </c>
      <c r="I183" s="93">
        <v>130362.05806070004</v>
      </c>
      <c r="J183" s="93">
        <v>1782517.125</v>
      </c>
      <c r="K183" s="94">
        <v>7.3133691807140452E-2</v>
      </c>
      <c r="L183" s="133">
        <v>7.3133691807140452E-2</v>
      </c>
      <c r="M183" s="86"/>
    </row>
    <row r="184" spans="1:13">
      <c r="A184" s="132" t="s">
        <v>5832</v>
      </c>
      <c r="B184" s="126" t="s">
        <v>5885</v>
      </c>
      <c r="C184" s="28" t="s">
        <v>5833</v>
      </c>
      <c r="D184" s="28" t="s">
        <v>4457</v>
      </c>
      <c r="E184" s="28" t="s">
        <v>4116</v>
      </c>
      <c r="F184" s="28" t="s">
        <v>4119</v>
      </c>
      <c r="G184" s="127">
        <v>122.28</v>
      </c>
      <c r="H184" s="128">
        <v>9.6630689707615609</v>
      </c>
      <c r="I184" s="93">
        <v>79024.116542047443</v>
      </c>
      <c r="J184" s="93">
        <v>1019826.875</v>
      </c>
      <c r="K184" s="94">
        <v>7.7487776091454186E-2</v>
      </c>
      <c r="L184" s="133">
        <v>7.7487776091454186E-2</v>
      </c>
      <c r="M184" s="86"/>
    </row>
    <row r="185" spans="1:13">
      <c r="A185" s="132" t="s">
        <v>4581</v>
      </c>
      <c r="B185" s="126" t="s">
        <v>3194</v>
      </c>
      <c r="C185" s="28" t="s">
        <v>3109</v>
      </c>
      <c r="D185" s="28" t="s">
        <v>4461</v>
      </c>
      <c r="E185" s="28" t="s">
        <v>4116</v>
      </c>
      <c r="F185" s="28" t="s">
        <v>4121</v>
      </c>
      <c r="G185" s="127">
        <v>61.79</v>
      </c>
      <c r="H185" s="128">
        <v>9.5960969290608595</v>
      </c>
      <c r="I185" s="93">
        <v>155301.7790752688</v>
      </c>
      <c r="J185" s="93">
        <v>2084743.625</v>
      </c>
      <c r="K185" s="94">
        <v>7.449442569959594E-2</v>
      </c>
      <c r="L185" s="133">
        <v>7.449442569959594E-2</v>
      </c>
      <c r="M185" s="86"/>
    </row>
    <row r="186" spans="1:13">
      <c r="A186" s="132" t="s">
        <v>3516</v>
      </c>
      <c r="B186" s="126" t="s">
        <v>3676</v>
      </c>
      <c r="C186" s="28" t="s">
        <v>2631</v>
      </c>
      <c r="D186" s="28" t="s">
        <v>4459</v>
      </c>
      <c r="E186" s="28" t="s">
        <v>4116</v>
      </c>
      <c r="F186" s="28" t="s">
        <v>4119</v>
      </c>
      <c r="G186" s="127">
        <v>80.78</v>
      </c>
      <c r="H186" s="128">
        <v>9.4651851947248691</v>
      </c>
      <c r="I186" s="93">
        <v>117172.38418822568</v>
      </c>
      <c r="J186" s="93">
        <v>1529897.75</v>
      </c>
      <c r="K186" s="94">
        <v>7.6588376045540085E-2</v>
      </c>
      <c r="L186" s="133">
        <v>7.6588376045540085E-2</v>
      </c>
      <c r="M186" s="86"/>
    </row>
    <row r="187" spans="1:13">
      <c r="A187" s="132" t="s">
        <v>1210</v>
      </c>
      <c r="B187" s="126" t="s">
        <v>1781</v>
      </c>
      <c r="C187" s="28" t="s">
        <v>177</v>
      </c>
      <c r="D187" s="28" t="s">
        <v>4461</v>
      </c>
      <c r="E187" s="28" t="s">
        <v>4116</v>
      </c>
      <c r="F187" s="28" t="s">
        <v>4119</v>
      </c>
      <c r="G187" s="127">
        <v>34.08</v>
      </c>
      <c r="H187" s="128">
        <v>9.4018859214607922</v>
      </c>
      <c r="I187" s="93">
        <v>275876.93431516417</v>
      </c>
      <c r="J187" s="93">
        <v>4103200.5</v>
      </c>
      <c r="K187" s="94">
        <v>6.7234573186263788E-2</v>
      </c>
      <c r="L187" s="133">
        <v>6.7234573186263788E-2</v>
      </c>
      <c r="M187" s="86"/>
    </row>
    <row r="188" spans="1:13">
      <c r="A188" s="132" t="s">
        <v>1110</v>
      </c>
      <c r="B188" s="126" t="s">
        <v>3283</v>
      </c>
      <c r="C188" s="28" t="s">
        <v>85</v>
      </c>
      <c r="D188" s="28" t="s">
        <v>4458</v>
      </c>
      <c r="E188" s="28" t="s">
        <v>4116</v>
      </c>
      <c r="F188" s="28" t="s">
        <v>4119</v>
      </c>
      <c r="G188" s="127">
        <v>49.28</v>
      </c>
      <c r="H188" s="128">
        <v>9.3136229548241385</v>
      </c>
      <c r="I188" s="93">
        <v>188993.97229756773</v>
      </c>
      <c r="J188" s="93">
        <v>1805515.5</v>
      </c>
      <c r="K188" s="94">
        <v>0.10467590685184798</v>
      </c>
      <c r="L188" s="133">
        <v>0.10467590685184798</v>
      </c>
      <c r="M188" s="86"/>
    </row>
    <row r="189" spans="1:13">
      <c r="A189" s="132" t="s">
        <v>1030</v>
      </c>
      <c r="B189" s="126" t="s">
        <v>2393</v>
      </c>
      <c r="C189" s="28" t="s">
        <v>3855</v>
      </c>
      <c r="D189" s="28" t="s">
        <v>4463</v>
      </c>
      <c r="E189" s="28" t="s">
        <v>4062</v>
      </c>
      <c r="F189" s="28" t="s">
        <v>4119</v>
      </c>
      <c r="G189" s="127">
        <v>20.96</v>
      </c>
      <c r="H189" s="128">
        <v>9.2809882769472996</v>
      </c>
      <c r="I189" s="93">
        <v>442795.24222076812</v>
      </c>
      <c r="J189" s="93">
        <v>1942388.25</v>
      </c>
      <c r="K189" s="94">
        <v>0.22796433319691267</v>
      </c>
      <c r="L189" s="133">
        <v>0.22796433319691267</v>
      </c>
      <c r="M189" s="86"/>
    </row>
    <row r="190" spans="1:13">
      <c r="A190" s="132" t="s">
        <v>1196</v>
      </c>
      <c r="B190" s="126" t="s">
        <v>3343</v>
      </c>
      <c r="C190" s="28" t="s">
        <v>163</v>
      </c>
      <c r="D190" s="28" t="s">
        <v>4455</v>
      </c>
      <c r="E190" s="28" t="s">
        <v>4116</v>
      </c>
      <c r="F190" s="28" t="s">
        <v>4119</v>
      </c>
      <c r="G190" s="127">
        <v>84.35</v>
      </c>
      <c r="H190" s="128">
        <v>9.2368316013573786</v>
      </c>
      <c r="I190" s="93">
        <v>109506.00594377448</v>
      </c>
      <c r="J190" s="93">
        <v>1288194.375</v>
      </c>
      <c r="K190" s="94">
        <v>8.5007362296372763E-2</v>
      </c>
      <c r="L190" s="133">
        <v>8.5007362296372763E-2</v>
      </c>
      <c r="M190" s="86"/>
    </row>
    <row r="191" spans="1:13">
      <c r="A191" s="132" t="s">
        <v>3956</v>
      </c>
      <c r="B191" s="126" t="s">
        <v>4032</v>
      </c>
      <c r="C191" s="28" t="s">
        <v>4294</v>
      </c>
      <c r="D191" s="28" t="s">
        <v>4474</v>
      </c>
      <c r="E191" s="28" t="s">
        <v>4116</v>
      </c>
      <c r="F191" s="28" t="s">
        <v>4121</v>
      </c>
      <c r="G191" s="127">
        <v>100.55</v>
      </c>
      <c r="H191" s="128">
        <v>9.2140438535820888</v>
      </c>
      <c r="I191" s="93">
        <v>91636.438126127192</v>
      </c>
      <c r="J191" s="93">
        <v>2750654.25</v>
      </c>
      <c r="K191" s="94">
        <v>3.3314415334507123E-2</v>
      </c>
      <c r="L191" s="133">
        <v>3.3314415334507123E-2</v>
      </c>
      <c r="M191" s="86"/>
    </row>
    <row r="192" spans="1:13">
      <c r="A192" s="132" t="s">
        <v>4665</v>
      </c>
      <c r="B192" s="126" t="s">
        <v>3250</v>
      </c>
      <c r="C192" s="28" t="s">
        <v>46</v>
      </c>
      <c r="D192" s="28" t="s">
        <v>4459</v>
      </c>
      <c r="E192" s="28" t="s">
        <v>4116</v>
      </c>
      <c r="F192" s="28" t="s">
        <v>4119</v>
      </c>
      <c r="G192" s="127">
        <v>47.77</v>
      </c>
      <c r="H192" s="128">
        <v>9.1067505085844704</v>
      </c>
      <c r="I192" s="93">
        <v>190637.43999548818</v>
      </c>
      <c r="J192" s="93">
        <v>2027136.125</v>
      </c>
      <c r="K192" s="94">
        <v>9.4042742193984716E-2</v>
      </c>
      <c r="L192" s="133">
        <v>9.4042742193984716E-2</v>
      </c>
      <c r="M192" s="86"/>
    </row>
    <row r="193" spans="1:13">
      <c r="A193" s="132" t="s">
        <v>4553</v>
      </c>
      <c r="B193" s="126" t="s">
        <v>3175</v>
      </c>
      <c r="C193" s="28" t="s">
        <v>3085</v>
      </c>
      <c r="D193" s="28" t="s">
        <v>4458</v>
      </c>
      <c r="E193" s="28" t="s">
        <v>4116</v>
      </c>
      <c r="F193" s="28" t="s">
        <v>4119</v>
      </c>
      <c r="G193" s="127">
        <v>69.13</v>
      </c>
      <c r="H193" s="128">
        <v>9.0901774154862451</v>
      </c>
      <c r="I193" s="93">
        <v>131493.9594313069</v>
      </c>
      <c r="J193" s="93">
        <v>2175710.5</v>
      </c>
      <c r="K193" s="94">
        <v>6.0437250006977902E-2</v>
      </c>
      <c r="L193" s="133">
        <v>6.0437250006977902E-2</v>
      </c>
      <c r="M193" s="86"/>
    </row>
    <row r="194" spans="1:13">
      <c r="A194" s="132" t="s">
        <v>1119</v>
      </c>
      <c r="B194" s="126" t="s">
        <v>1273</v>
      </c>
      <c r="C194" s="28" t="s">
        <v>94</v>
      </c>
      <c r="D194" s="28" t="s">
        <v>4462</v>
      </c>
      <c r="E194" s="28" t="s">
        <v>4116</v>
      </c>
      <c r="F194" s="28" t="s">
        <v>4119</v>
      </c>
      <c r="G194" s="127">
        <v>50.67</v>
      </c>
      <c r="H194" s="128">
        <v>9.0217060034154688</v>
      </c>
      <c r="I194" s="93">
        <v>178048.27320733113</v>
      </c>
      <c r="J194" s="93">
        <v>1203433.375</v>
      </c>
      <c r="K194" s="94">
        <v>0.14795025375404031</v>
      </c>
      <c r="L194" s="133">
        <v>0.14795025375404031</v>
      </c>
      <c r="M194" s="86"/>
    </row>
    <row r="195" spans="1:13">
      <c r="A195" s="132" t="s">
        <v>4546</v>
      </c>
      <c r="B195" s="126" t="s">
        <v>3171</v>
      </c>
      <c r="C195" s="28" t="s">
        <v>3078</v>
      </c>
      <c r="D195" s="28" t="s">
        <v>4461</v>
      </c>
      <c r="E195" s="28" t="s">
        <v>4116</v>
      </c>
      <c r="F195" s="28" t="s">
        <v>4119</v>
      </c>
      <c r="G195" s="127">
        <v>33.119999999999997</v>
      </c>
      <c r="H195" s="128">
        <v>8.9776447095876506</v>
      </c>
      <c r="I195" s="93">
        <v>271064.15185953048</v>
      </c>
      <c r="J195" s="93">
        <v>2717868.5</v>
      </c>
      <c r="K195" s="94">
        <v>9.9734093779566768E-2</v>
      </c>
      <c r="L195" s="133">
        <v>9.9734093779566768E-2</v>
      </c>
      <c r="M195" s="86"/>
    </row>
    <row r="196" spans="1:13">
      <c r="A196" s="132" t="s">
        <v>197</v>
      </c>
      <c r="B196" s="126" t="s">
        <v>3803</v>
      </c>
      <c r="C196" s="28" t="s">
        <v>3014</v>
      </c>
      <c r="D196" s="28" t="s">
        <v>4467</v>
      </c>
      <c r="E196" s="28" t="s">
        <v>4116</v>
      </c>
      <c r="F196" s="28" t="s">
        <v>4119</v>
      </c>
      <c r="G196" s="127">
        <v>108.2</v>
      </c>
      <c r="H196" s="128">
        <v>8.8759219329635233</v>
      </c>
      <c r="I196" s="93">
        <v>82032.550212232192</v>
      </c>
      <c r="J196" s="93">
        <v>1413958.25</v>
      </c>
      <c r="K196" s="94">
        <v>5.8016246386505536E-2</v>
      </c>
      <c r="L196" s="133">
        <v>5.8016246386505536E-2</v>
      </c>
      <c r="M196" s="86"/>
    </row>
    <row r="197" spans="1:13">
      <c r="A197" s="132" t="s">
        <v>3381</v>
      </c>
      <c r="B197" s="126" t="s">
        <v>518</v>
      </c>
      <c r="C197" s="28" t="s">
        <v>2499</v>
      </c>
      <c r="D197" s="28" t="s">
        <v>4455</v>
      </c>
      <c r="E197" s="28" t="s">
        <v>4116</v>
      </c>
      <c r="F197" s="28" t="s">
        <v>4119</v>
      </c>
      <c r="G197" s="127">
        <v>116.68</v>
      </c>
      <c r="H197" s="128">
        <v>8.8291072525263221</v>
      </c>
      <c r="I197" s="93">
        <v>75669.414231456307</v>
      </c>
      <c r="J197" s="93">
        <v>441526.75</v>
      </c>
      <c r="K197" s="94">
        <v>0.17138126791062219</v>
      </c>
      <c r="L197" s="133">
        <v>0.17138126791062219</v>
      </c>
      <c r="M197" s="86"/>
    </row>
    <row r="198" spans="1:13">
      <c r="A198" s="132" t="s">
        <v>4572</v>
      </c>
      <c r="B198" s="126" t="s">
        <v>3188</v>
      </c>
      <c r="C198" s="28" t="s">
        <v>3103</v>
      </c>
      <c r="D198" s="28" t="s">
        <v>4461</v>
      </c>
      <c r="E198" s="28" t="s">
        <v>4116</v>
      </c>
      <c r="F198" s="28" t="s">
        <v>4119</v>
      </c>
      <c r="G198" s="127">
        <v>78.47</v>
      </c>
      <c r="H198" s="128">
        <v>8.7995365751312473</v>
      </c>
      <c r="I198" s="93">
        <v>112138.86294292401</v>
      </c>
      <c r="J198" s="93">
        <v>1291560.25</v>
      </c>
      <c r="K198" s="94">
        <v>8.6824337418965947E-2</v>
      </c>
      <c r="L198" s="133">
        <v>8.6824337418965947E-2</v>
      </c>
      <c r="M198" s="86"/>
    </row>
    <row r="199" spans="1:13">
      <c r="A199" s="132" t="s">
        <v>1097</v>
      </c>
      <c r="B199" s="126" t="s">
        <v>1269</v>
      </c>
      <c r="C199" s="28" t="s">
        <v>73</v>
      </c>
      <c r="D199" s="28" t="s">
        <v>4461</v>
      </c>
      <c r="E199" s="28" t="s">
        <v>4116</v>
      </c>
      <c r="F199" s="28" t="s">
        <v>4119</v>
      </c>
      <c r="G199" s="127">
        <v>41.64</v>
      </c>
      <c r="H199" s="128">
        <v>8.743394983932701</v>
      </c>
      <c r="I199" s="93">
        <v>209975.864167452</v>
      </c>
      <c r="J199" s="93">
        <v>2204190.25</v>
      </c>
      <c r="K199" s="94">
        <v>9.5262132734437052E-2</v>
      </c>
      <c r="L199" s="133">
        <v>9.5262132734437052E-2</v>
      </c>
      <c r="M199" s="86"/>
    </row>
    <row r="200" spans="1:13">
      <c r="A200" s="132" t="s">
        <v>4683</v>
      </c>
      <c r="B200" s="126" t="s">
        <v>3267</v>
      </c>
      <c r="C200" s="28" t="s">
        <v>63</v>
      </c>
      <c r="D200" s="28" t="s">
        <v>4467</v>
      </c>
      <c r="E200" s="28" t="s">
        <v>4116</v>
      </c>
      <c r="F200" s="28" t="s">
        <v>4119</v>
      </c>
      <c r="G200" s="127">
        <v>26.3</v>
      </c>
      <c r="H200" s="128">
        <v>8.6126243257028534</v>
      </c>
      <c r="I200" s="93">
        <v>327476.21010277007</v>
      </c>
      <c r="J200" s="93">
        <v>6629481</v>
      </c>
      <c r="K200" s="94">
        <v>4.9396960350707703E-2</v>
      </c>
      <c r="L200" s="133">
        <v>4.9396960350707703E-2</v>
      </c>
      <c r="M200" s="86"/>
    </row>
    <row r="201" spans="1:13">
      <c r="A201" s="132" t="s">
        <v>3544</v>
      </c>
      <c r="B201" s="126" t="s">
        <v>3704</v>
      </c>
      <c r="C201" s="28" t="s">
        <v>2658</v>
      </c>
      <c r="D201" s="28" t="s">
        <v>4463</v>
      </c>
      <c r="E201" s="28" t="s">
        <v>4062</v>
      </c>
      <c r="F201" s="28" t="s">
        <v>4119</v>
      </c>
      <c r="G201" s="127">
        <v>49.23</v>
      </c>
      <c r="H201" s="128">
        <v>8.5595406631942801</v>
      </c>
      <c r="I201" s="93">
        <v>173868.38641467155</v>
      </c>
      <c r="J201" s="93">
        <v>1998731.625</v>
      </c>
      <c r="K201" s="94">
        <v>8.6989360772570731E-2</v>
      </c>
      <c r="L201" s="133">
        <v>8.6989360772570731E-2</v>
      </c>
      <c r="M201" s="86"/>
    </row>
    <row r="202" spans="1:13">
      <c r="A202" s="132" t="s">
        <v>6424</v>
      </c>
      <c r="B202" s="126" t="s">
        <v>6517</v>
      </c>
      <c r="C202" s="28" t="s">
        <v>6440</v>
      </c>
      <c r="D202" s="28" t="s">
        <v>4463</v>
      </c>
      <c r="E202" s="28" t="s">
        <v>4062</v>
      </c>
      <c r="F202" s="28" t="s">
        <v>4119</v>
      </c>
      <c r="G202" s="127">
        <v>24.11</v>
      </c>
      <c r="H202" s="128">
        <v>8.4748951396798446</v>
      </c>
      <c r="I202" s="93">
        <v>351509.54540356057</v>
      </c>
      <c r="J202" s="93">
        <v>646664.375</v>
      </c>
      <c r="K202" s="94">
        <v>0.54357338828748769</v>
      </c>
      <c r="L202" s="133">
        <v>0.54357338828748769</v>
      </c>
      <c r="M202" s="86"/>
    </row>
    <row r="203" spans="1:13">
      <c r="A203" s="132" t="s">
        <v>1208</v>
      </c>
      <c r="B203" s="126" t="s">
        <v>3351</v>
      </c>
      <c r="C203" s="28" t="s">
        <v>175</v>
      </c>
      <c r="D203" s="28" t="s">
        <v>4468</v>
      </c>
      <c r="E203" s="28" t="s">
        <v>4116</v>
      </c>
      <c r="F203" s="28" t="s">
        <v>4119</v>
      </c>
      <c r="G203" s="127">
        <v>132.84</v>
      </c>
      <c r="H203" s="128">
        <v>8.4546943334666143</v>
      </c>
      <c r="I203" s="93">
        <v>63645.69657833947</v>
      </c>
      <c r="J203" s="93">
        <v>2145467.75</v>
      </c>
      <c r="K203" s="94">
        <v>2.9665184470071604E-2</v>
      </c>
      <c r="L203" s="133">
        <v>2.9665184470071604E-2</v>
      </c>
      <c r="M203" s="86"/>
    </row>
    <row r="204" spans="1:13">
      <c r="A204" s="132" t="s">
        <v>4579</v>
      </c>
      <c r="B204" s="126" t="s">
        <v>3192</v>
      </c>
      <c r="C204" s="28" t="s">
        <v>3107</v>
      </c>
      <c r="D204" s="28" t="s">
        <v>4461</v>
      </c>
      <c r="E204" s="28" t="s">
        <v>4116</v>
      </c>
      <c r="F204" s="28" t="s">
        <v>4119</v>
      </c>
      <c r="G204" s="127">
        <v>60.42</v>
      </c>
      <c r="H204" s="128">
        <v>8.4477050201351229</v>
      </c>
      <c r="I204" s="93">
        <v>139816.36908532149</v>
      </c>
      <c r="J204" s="93">
        <v>2585668.5</v>
      </c>
      <c r="K204" s="94">
        <v>5.4073586418878328E-2</v>
      </c>
      <c r="L204" s="133">
        <v>5.4073586418878328E-2</v>
      </c>
      <c r="M204" s="86"/>
    </row>
    <row r="205" spans="1:13">
      <c r="A205" s="132" t="s">
        <v>4655</v>
      </c>
      <c r="B205" s="126" t="s">
        <v>1263</v>
      </c>
      <c r="C205" s="28" t="s">
        <v>37</v>
      </c>
      <c r="D205" s="28" t="s">
        <v>4463</v>
      </c>
      <c r="E205" s="28" t="s">
        <v>4116</v>
      </c>
      <c r="F205" s="28" t="s">
        <v>4119</v>
      </c>
      <c r="G205" s="127">
        <v>25.52</v>
      </c>
      <c r="H205" s="128">
        <v>8.4278220904118104</v>
      </c>
      <c r="I205" s="93">
        <v>330243.81232021202</v>
      </c>
      <c r="J205" s="93">
        <v>2812900.5</v>
      </c>
      <c r="K205" s="94">
        <v>0.11740330392781828</v>
      </c>
      <c r="L205" s="133">
        <v>0.11740330392781828</v>
      </c>
      <c r="M205" s="86"/>
    </row>
    <row r="206" spans="1:13">
      <c r="A206" s="132" t="s">
        <v>4596</v>
      </c>
      <c r="B206" s="126" t="s">
        <v>3202</v>
      </c>
      <c r="C206" s="28" t="s">
        <v>3122</v>
      </c>
      <c r="D206" s="28" t="s">
        <v>4461</v>
      </c>
      <c r="E206" s="28" t="s">
        <v>4116</v>
      </c>
      <c r="F206" s="28" t="s">
        <v>4119</v>
      </c>
      <c r="G206" s="127">
        <v>34.15</v>
      </c>
      <c r="H206" s="128">
        <v>8.3948548811919483</v>
      </c>
      <c r="I206" s="93">
        <v>245822.98334383449</v>
      </c>
      <c r="J206" s="93">
        <v>4201431</v>
      </c>
      <c r="K206" s="94">
        <v>5.8509346778236868E-2</v>
      </c>
      <c r="L206" s="133">
        <v>5.8509346778236868E-2</v>
      </c>
      <c r="M206" s="86"/>
    </row>
    <row r="207" spans="1:13">
      <c r="A207" s="132" t="s">
        <v>2915</v>
      </c>
      <c r="B207" s="126" t="s">
        <v>2916</v>
      </c>
      <c r="C207" s="28" t="s">
        <v>656</v>
      </c>
      <c r="D207" s="28" t="s">
        <v>4456</v>
      </c>
      <c r="E207" s="28" t="s">
        <v>4116</v>
      </c>
      <c r="F207" s="28" t="s">
        <v>4119</v>
      </c>
      <c r="G207" s="127">
        <v>60.05</v>
      </c>
      <c r="H207" s="128">
        <v>8.3569553311045777</v>
      </c>
      <c r="I207" s="93">
        <v>139166.61667118364</v>
      </c>
      <c r="J207" s="93">
        <v>1839583</v>
      </c>
      <c r="K207" s="94">
        <v>7.5651175658387609E-2</v>
      </c>
      <c r="L207" s="133">
        <v>7.5651175658387609E-2</v>
      </c>
      <c r="M207" s="86"/>
    </row>
    <row r="208" spans="1:13">
      <c r="A208" s="132" t="s">
        <v>3519</v>
      </c>
      <c r="B208" s="126" t="s">
        <v>3680</v>
      </c>
      <c r="C208" s="28" t="s">
        <v>2635</v>
      </c>
      <c r="D208" s="28" t="s">
        <v>4463</v>
      </c>
      <c r="E208" s="28" t="s">
        <v>4116</v>
      </c>
      <c r="F208" s="28" t="s">
        <v>4119</v>
      </c>
      <c r="G208" s="127">
        <v>92.76</v>
      </c>
      <c r="H208" s="128">
        <v>8.2680089025188011</v>
      </c>
      <c r="I208" s="93">
        <v>89133.343062945249</v>
      </c>
      <c r="J208" s="93">
        <v>1293996</v>
      </c>
      <c r="K208" s="94">
        <v>6.8882240024656372E-2</v>
      </c>
      <c r="L208" s="133">
        <v>6.8882240024656372E-2</v>
      </c>
      <c r="M208" s="86"/>
    </row>
    <row r="209" spans="1:13">
      <c r="A209" s="132" t="s">
        <v>3618</v>
      </c>
      <c r="B209" s="126" t="s">
        <v>3772</v>
      </c>
      <c r="C209" s="28" t="s">
        <v>2986</v>
      </c>
      <c r="D209" s="28" t="s">
        <v>4463</v>
      </c>
      <c r="E209" s="28" t="s">
        <v>4062</v>
      </c>
      <c r="F209" s="28" t="s">
        <v>4119</v>
      </c>
      <c r="G209" s="127">
        <v>31.89</v>
      </c>
      <c r="H209" s="128">
        <v>8.256532155686152</v>
      </c>
      <c r="I209" s="93">
        <v>258906.62137617284</v>
      </c>
      <c r="J209" s="93">
        <v>1776928.5</v>
      </c>
      <c r="K209" s="94">
        <v>0.14570458033408371</v>
      </c>
      <c r="L209" s="133">
        <v>0.14570458033408371</v>
      </c>
      <c r="M209" s="86"/>
    </row>
    <row r="210" spans="1:13">
      <c r="A210" s="132" t="s">
        <v>5915</v>
      </c>
      <c r="B210" s="126" t="s">
        <v>6201</v>
      </c>
      <c r="C210" s="28" t="s">
        <v>5961</v>
      </c>
      <c r="D210" s="28" t="s">
        <v>4458</v>
      </c>
      <c r="E210" s="28" t="s">
        <v>4062</v>
      </c>
      <c r="F210" s="28" t="s">
        <v>4119</v>
      </c>
      <c r="G210" s="127">
        <v>33.729999999999997</v>
      </c>
      <c r="H210" s="128">
        <v>8.1721407296237132</v>
      </c>
      <c r="I210" s="93">
        <v>242281.07707155985</v>
      </c>
      <c r="J210" s="93">
        <v>1643092.75</v>
      </c>
      <c r="K210" s="94">
        <v>0.14745429134877494</v>
      </c>
      <c r="L210" s="133">
        <v>0.14745429134877494</v>
      </c>
      <c r="M210" s="86"/>
    </row>
    <row r="211" spans="1:13">
      <c r="A211" s="132" t="s">
        <v>5822</v>
      </c>
      <c r="B211" s="126" t="s">
        <v>5887</v>
      </c>
      <c r="C211" s="28" t="s">
        <v>5826</v>
      </c>
      <c r="D211" s="28" t="s">
        <v>4457</v>
      </c>
      <c r="E211" s="28" t="s">
        <v>4116</v>
      </c>
      <c r="F211" s="28" t="s">
        <v>4121</v>
      </c>
      <c r="G211" s="127">
        <v>46.29</v>
      </c>
      <c r="H211" s="128">
        <v>8.1569927779443621</v>
      </c>
      <c r="I211" s="93">
        <v>176215.00924485552</v>
      </c>
      <c r="J211" s="93">
        <v>4068144.5</v>
      </c>
      <c r="K211" s="94">
        <v>4.3315818610881573E-2</v>
      </c>
      <c r="L211" s="133">
        <v>4.3315818610881573E-2</v>
      </c>
      <c r="M211" s="86"/>
    </row>
    <row r="212" spans="1:13">
      <c r="A212" s="132" t="s">
        <v>4687</v>
      </c>
      <c r="B212" s="126" t="s">
        <v>3270</v>
      </c>
      <c r="C212" s="28" t="s">
        <v>67</v>
      </c>
      <c r="D212" s="28" t="s">
        <v>4455</v>
      </c>
      <c r="E212" s="28" t="s">
        <v>4116</v>
      </c>
      <c r="F212" s="28" t="s">
        <v>4119</v>
      </c>
      <c r="G212" s="127">
        <v>49.76</v>
      </c>
      <c r="H212" s="128">
        <v>8.1351255622534495</v>
      </c>
      <c r="I212" s="93">
        <v>163487.25004528638</v>
      </c>
      <c r="J212" s="93">
        <v>994837.875</v>
      </c>
      <c r="K212" s="94">
        <v>0.16433557080372155</v>
      </c>
      <c r="L212" s="133">
        <v>0.16433557080372155</v>
      </c>
      <c r="M212" s="86"/>
    </row>
    <row r="213" spans="1:13">
      <c r="A213" s="132" t="s">
        <v>1454</v>
      </c>
      <c r="B213" s="126" t="s">
        <v>2874</v>
      </c>
      <c r="C213" s="28" t="s">
        <v>938</v>
      </c>
      <c r="D213" s="28" t="s">
        <v>4466</v>
      </c>
      <c r="E213" s="28" t="s">
        <v>4116</v>
      </c>
      <c r="F213" s="28" t="s">
        <v>4119</v>
      </c>
      <c r="G213" s="127">
        <v>85.38</v>
      </c>
      <c r="H213" s="128">
        <v>8.0636476078951542</v>
      </c>
      <c r="I213" s="93">
        <v>94444.221221540822</v>
      </c>
      <c r="J213" s="93">
        <v>893872.75</v>
      </c>
      <c r="K213" s="94">
        <v>0.10565734465173127</v>
      </c>
      <c r="L213" s="133">
        <v>0.10565734465173127</v>
      </c>
      <c r="M213" s="86"/>
    </row>
    <row r="214" spans="1:13">
      <c r="A214" s="132" t="s">
        <v>4521</v>
      </c>
      <c r="B214" s="126" t="s">
        <v>3152</v>
      </c>
      <c r="C214" s="28" t="s">
        <v>3055</v>
      </c>
      <c r="D214" s="28" t="s">
        <v>4455</v>
      </c>
      <c r="E214" s="28" t="s">
        <v>4116</v>
      </c>
      <c r="F214" s="28" t="s">
        <v>4119</v>
      </c>
      <c r="G214" s="127">
        <v>70.34</v>
      </c>
      <c r="H214" s="128">
        <v>8.0337078941850546</v>
      </c>
      <c r="I214" s="93">
        <v>114212.50915816113</v>
      </c>
      <c r="J214" s="93">
        <v>1716331.25</v>
      </c>
      <c r="K214" s="94">
        <v>6.6544560764806401E-2</v>
      </c>
      <c r="L214" s="133">
        <v>6.6544560764806401E-2</v>
      </c>
      <c r="M214" s="86"/>
    </row>
    <row r="215" spans="1:13">
      <c r="A215" s="132" t="s">
        <v>4608</v>
      </c>
      <c r="B215" s="126" t="s">
        <v>3210</v>
      </c>
      <c r="C215" s="28" t="s">
        <v>2924</v>
      </c>
      <c r="D215" s="28" t="s">
        <v>4475</v>
      </c>
      <c r="E215" s="28" t="s">
        <v>4116</v>
      </c>
      <c r="F215" s="28" t="s">
        <v>4119</v>
      </c>
      <c r="G215" s="127">
        <v>34.86</v>
      </c>
      <c r="H215" s="128">
        <v>7.8828339263278693</v>
      </c>
      <c r="I215" s="93">
        <v>226128.3398258138</v>
      </c>
      <c r="J215" s="93">
        <v>1562116.625</v>
      </c>
      <c r="K215" s="94">
        <v>0.14475765522680728</v>
      </c>
      <c r="L215" s="133">
        <v>0.14475765522680728</v>
      </c>
      <c r="M215" s="86"/>
    </row>
    <row r="216" spans="1:13">
      <c r="A216" s="132" t="s">
        <v>4631</v>
      </c>
      <c r="B216" s="126" t="s">
        <v>1256</v>
      </c>
      <c r="C216" s="28" t="s">
        <v>14</v>
      </c>
      <c r="D216" s="28" t="s">
        <v>4463</v>
      </c>
      <c r="E216" s="28" t="s">
        <v>4116</v>
      </c>
      <c r="F216" s="28" t="s">
        <v>4119</v>
      </c>
      <c r="G216" s="127">
        <v>20.43</v>
      </c>
      <c r="H216" s="128">
        <v>7.8470623101255548</v>
      </c>
      <c r="I216" s="93">
        <v>384095.07146967959</v>
      </c>
      <c r="J216" s="93">
        <v>8688915</v>
      </c>
      <c r="K216" s="94">
        <v>4.4205182289121209E-2</v>
      </c>
      <c r="L216" s="133">
        <v>4.4205182289121209E-2</v>
      </c>
      <c r="M216" s="86"/>
    </row>
    <row r="217" spans="1:13">
      <c r="A217" s="132" t="s">
        <v>4517</v>
      </c>
      <c r="B217" s="126" t="s">
        <v>3149</v>
      </c>
      <c r="C217" s="28" t="s">
        <v>3051</v>
      </c>
      <c r="D217" s="28" t="s">
        <v>4464</v>
      </c>
      <c r="E217" s="28" t="s">
        <v>4116</v>
      </c>
      <c r="F217" s="28" t="s">
        <v>4121</v>
      </c>
      <c r="G217" s="127">
        <v>53.3</v>
      </c>
      <c r="H217" s="128">
        <v>7.8334414182267729</v>
      </c>
      <c r="I217" s="93">
        <v>146968.88214309141</v>
      </c>
      <c r="J217" s="93">
        <v>1701861.75</v>
      </c>
      <c r="K217" s="94">
        <v>8.6357709222321624E-2</v>
      </c>
      <c r="L217" s="133">
        <v>8.6357709222321624E-2</v>
      </c>
      <c r="M217" s="86"/>
    </row>
    <row r="218" spans="1:13">
      <c r="A218" s="132" t="s">
        <v>3435</v>
      </c>
      <c r="B218" s="126" t="s">
        <v>574</v>
      </c>
      <c r="C218" s="28" t="s">
        <v>2552</v>
      </c>
      <c r="D218" s="28" t="s">
        <v>4466</v>
      </c>
      <c r="E218" s="28" t="s">
        <v>4116</v>
      </c>
      <c r="F218" s="28" t="s">
        <v>4121</v>
      </c>
      <c r="G218" s="127">
        <v>79.7</v>
      </c>
      <c r="H218" s="128">
        <v>7.8062546670356809</v>
      </c>
      <c r="I218" s="93">
        <v>97945.478883760108</v>
      </c>
      <c r="J218" s="93">
        <v>3014193.5</v>
      </c>
      <c r="K218" s="94">
        <v>3.2494754860217204E-2</v>
      </c>
      <c r="L218" s="133">
        <v>3.2494754860217204E-2</v>
      </c>
      <c r="M218" s="86"/>
    </row>
    <row r="219" spans="1:13">
      <c r="A219" s="132" t="s">
        <v>4677</v>
      </c>
      <c r="B219" s="126" t="s">
        <v>3261</v>
      </c>
      <c r="C219" s="28" t="s">
        <v>57</v>
      </c>
      <c r="D219" s="28" t="s">
        <v>4459</v>
      </c>
      <c r="E219" s="28" t="s">
        <v>4116</v>
      </c>
      <c r="F219" s="28" t="s">
        <v>4119</v>
      </c>
      <c r="G219" s="127">
        <v>51.33</v>
      </c>
      <c r="H219" s="128">
        <v>7.7987480256236719</v>
      </c>
      <c r="I219" s="93">
        <v>151933.52865037351</v>
      </c>
      <c r="J219" s="93">
        <v>2771175.5</v>
      </c>
      <c r="K219" s="94">
        <v>5.4826382757199428E-2</v>
      </c>
      <c r="L219" s="133">
        <v>5.4826382757199428E-2</v>
      </c>
      <c r="M219" s="86"/>
    </row>
    <row r="220" spans="1:13">
      <c r="A220" s="132" t="s">
        <v>4601</v>
      </c>
      <c r="B220" s="126" t="s">
        <v>3206</v>
      </c>
      <c r="C220" s="28" t="s">
        <v>3127</v>
      </c>
      <c r="D220" s="28" t="s">
        <v>4472</v>
      </c>
      <c r="E220" s="28" t="s">
        <v>4116</v>
      </c>
      <c r="F220" s="28" t="s">
        <v>4121</v>
      </c>
      <c r="G220" s="127">
        <v>19.465</v>
      </c>
      <c r="H220" s="128">
        <v>7.6503509054296899</v>
      </c>
      <c r="I220" s="93">
        <v>393031.12794398615</v>
      </c>
      <c r="J220" s="93">
        <v>7390725</v>
      </c>
      <c r="K220" s="94">
        <v>5.3178967955645237E-2</v>
      </c>
      <c r="L220" s="133">
        <v>5.3178967955645237E-2</v>
      </c>
      <c r="M220" s="86"/>
    </row>
    <row r="221" spans="1:13">
      <c r="A221" s="132" t="s">
        <v>1095</v>
      </c>
      <c r="B221" s="126" t="s">
        <v>3273</v>
      </c>
      <c r="C221" s="28" t="s">
        <v>71</v>
      </c>
      <c r="D221" s="28" t="s">
        <v>4464</v>
      </c>
      <c r="E221" s="28" t="s">
        <v>4116</v>
      </c>
      <c r="F221" s="28" t="s">
        <v>4119</v>
      </c>
      <c r="G221" s="127">
        <v>50.7</v>
      </c>
      <c r="H221" s="128">
        <v>7.6251441502467534</v>
      </c>
      <c r="I221" s="93">
        <v>150397.32051768742</v>
      </c>
      <c r="J221" s="93">
        <v>793986.9375</v>
      </c>
      <c r="K221" s="94">
        <v>0.18942039650077672</v>
      </c>
      <c r="L221" s="133">
        <v>0.18942039650077672</v>
      </c>
      <c r="M221" s="86"/>
    </row>
    <row r="222" spans="1:13">
      <c r="A222" s="132" t="s">
        <v>1433</v>
      </c>
      <c r="B222" s="126" t="s">
        <v>2854</v>
      </c>
      <c r="C222" s="28" t="s">
        <v>919</v>
      </c>
      <c r="D222" s="28" t="s">
        <v>4463</v>
      </c>
      <c r="E222" s="28" t="s">
        <v>4063</v>
      </c>
      <c r="F222" s="28" t="s">
        <v>4119</v>
      </c>
      <c r="G222" s="127">
        <v>88.65</v>
      </c>
      <c r="H222" s="128">
        <v>7.6172960268522969</v>
      </c>
      <c r="I222" s="93">
        <v>85925.505097036628</v>
      </c>
      <c r="J222" s="93">
        <v>214848.09375</v>
      </c>
      <c r="K222" s="94">
        <v>0.39993608319848839</v>
      </c>
      <c r="L222" s="133">
        <v>0.39993608319848839</v>
      </c>
      <c r="M222" s="86"/>
    </row>
    <row r="223" spans="1:13">
      <c r="A223" s="132" t="s">
        <v>3617</v>
      </c>
      <c r="B223" s="126" t="s">
        <v>3771</v>
      </c>
      <c r="C223" s="28" t="s">
        <v>2985</v>
      </c>
      <c r="D223" s="28" t="s">
        <v>4473</v>
      </c>
      <c r="E223" s="28" t="s">
        <v>4116</v>
      </c>
      <c r="F223" s="28" t="s">
        <v>4119</v>
      </c>
      <c r="G223" s="127">
        <v>75.8</v>
      </c>
      <c r="H223" s="128">
        <v>7.5049013056516172</v>
      </c>
      <c r="I223" s="93">
        <v>99009.252053451404</v>
      </c>
      <c r="J223" s="93">
        <v>1843543.5</v>
      </c>
      <c r="K223" s="94">
        <v>5.3705948383345123E-2</v>
      </c>
      <c r="L223" s="133">
        <v>5.3705948383345123E-2</v>
      </c>
      <c r="M223" s="86"/>
    </row>
    <row r="224" spans="1:13">
      <c r="A224" s="132" t="s">
        <v>3528</v>
      </c>
      <c r="B224" s="126" t="s">
        <v>3689</v>
      </c>
      <c r="C224" s="28" t="s">
        <v>2643</v>
      </c>
      <c r="D224" s="28" t="s">
        <v>4473</v>
      </c>
      <c r="E224" s="28" t="s">
        <v>4116</v>
      </c>
      <c r="F224" s="28" t="s">
        <v>4119</v>
      </c>
      <c r="G224" s="127">
        <v>183.64</v>
      </c>
      <c r="H224" s="128">
        <v>7.4552662513540868</v>
      </c>
      <c r="I224" s="93">
        <v>40597.180632509735</v>
      </c>
      <c r="J224" s="93">
        <v>824777.625</v>
      </c>
      <c r="K224" s="94">
        <v>4.9221971355624172E-2</v>
      </c>
      <c r="L224" s="133">
        <v>4.9221971355624172E-2</v>
      </c>
      <c r="M224" s="86"/>
    </row>
    <row r="225" spans="1:13">
      <c r="A225" s="132" t="s">
        <v>1101</v>
      </c>
      <c r="B225" s="126" t="s">
        <v>3277</v>
      </c>
      <c r="C225" s="28" t="s">
        <v>77</v>
      </c>
      <c r="D225" s="28" t="s">
        <v>4455</v>
      </c>
      <c r="E225" s="28" t="s">
        <v>4116</v>
      </c>
      <c r="F225" s="28" t="s">
        <v>4119</v>
      </c>
      <c r="G225" s="127">
        <v>47.19</v>
      </c>
      <c r="H225" s="128">
        <v>7.4374315516921188</v>
      </c>
      <c r="I225" s="93">
        <v>157606.09348786011</v>
      </c>
      <c r="J225" s="93">
        <v>1946706.25</v>
      </c>
      <c r="K225" s="94">
        <v>8.0960388085187532E-2</v>
      </c>
      <c r="L225" s="133">
        <v>8.0960388085187532E-2</v>
      </c>
      <c r="M225" s="86"/>
    </row>
    <row r="226" spans="1:13">
      <c r="A226" s="132" t="s">
        <v>4541</v>
      </c>
      <c r="B226" s="126" t="s">
        <v>3167</v>
      </c>
      <c r="C226" s="28" t="s">
        <v>3074</v>
      </c>
      <c r="D226" s="28" t="s">
        <v>4462</v>
      </c>
      <c r="E226" s="28" t="s">
        <v>4116</v>
      </c>
      <c r="F226" s="28" t="s">
        <v>4119</v>
      </c>
      <c r="G226" s="127">
        <v>52.74</v>
      </c>
      <c r="H226" s="128">
        <v>7.4227879209699958</v>
      </c>
      <c r="I226" s="93">
        <v>140743.03983636698</v>
      </c>
      <c r="J226" s="93">
        <v>434404.84375</v>
      </c>
      <c r="K226" s="94">
        <v>0.32399049380159445</v>
      </c>
      <c r="L226" s="133">
        <v>0.32399049380159445</v>
      </c>
      <c r="M226" s="86"/>
    </row>
    <row r="227" spans="1:13">
      <c r="A227" s="132" t="s">
        <v>6396</v>
      </c>
      <c r="B227" s="126" t="s">
        <v>6526</v>
      </c>
      <c r="C227" s="28" t="s">
        <v>6406</v>
      </c>
      <c r="D227" s="28" t="s">
        <v>4461</v>
      </c>
      <c r="E227" s="28" t="s">
        <v>4116</v>
      </c>
      <c r="F227" s="28" t="s">
        <v>4121</v>
      </c>
      <c r="G227" s="127">
        <v>48.86</v>
      </c>
      <c r="H227" s="128">
        <v>7.383007529320265</v>
      </c>
      <c r="I227" s="93">
        <v>151105.35262628458</v>
      </c>
      <c r="J227" s="93">
        <v>1675012.875</v>
      </c>
      <c r="K227" s="94">
        <v>9.0211457405236117E-2</v>
      </c>
      <c r="L227" s="133">
        <v>9.0211457405236117E-2</v>
      </c>
      <c r="M227" s="86"/>
    </row>
    <row r="228" spans="1:13">
      <c r="A228" s="132" t="s">
        <v>4589</v>
      </c>
      <c r="B228" s="126" t="s">
        <v>4937</v>
      </c>
      <c r="C228" s="28" t="s">
        <v>3117</v>
      </c>
      <c r="D228" s="28" t="s">
        <v>4464</v>
      </c>
      <c r="E228" s="28" t="s">
        <v>4116</v>
      </c>
      <c r="F228" s="28" t="s">
        <v>4119</v>
      </c>
      <c r="G228" s="127">
        <v>27.93</v>
      </c>
      <c r="H228" s="128">
        <v>7.125755544658813</v>
      </c>
      <c r="I228" s="93">
        <v>255129.09218255687</v>
      </c>
      <c r="J228" s="93">
        <v>2679601.75</v>
      </c>
      <c r="K228" s="94">
        <v>9.5211570966676998E-2</v>
      </c>
      <c r="L228" s="133">
        <v>9.5211570966676998E-2</v>
      </c>
      <c r="M228" s="86"/>
    </row>
    <row r="229" spans="1:13">
      <c r="A229" s="132" t="s">
        <v>4659</v>
      </c>
      <c r="B229" s="126" t="s">
        <v>3245</v>
      </c>
      <c r="C229" s="28" t="s">
        <v>41</v>
      </c>
      <c r="D229" s="28" t="s">
        <v>4466</v>
      </c>
      <c r="E229" s="28" t="s">
        <v>4116</v>
      </c>
      <c r="F229" s="28" t="s">
        <v>4121</v>
      </c>
      <c r="G229" s="127">
        <v>73.709999999999994</v>
      </c>
      <c r="H229" s="128">
        <v>7.1022045564560248</v>
      </c>
      <c r="I229" s="93">
        <v>96353.338169258248</v>
      </c>
      <c r="J229" s="93">
        <v>3355889.75</v>
      </c>
      <c r="K229" s="94">
        <v>2.8711711452755039E-2</v>
      </c>
      <c r="L229" s="133">
        <v>2.8711711452755039E-2</v>
      </c>
      <c r="M229" s="86"/>
    </row>
    <row r="230" spans="1:13">
      <c r="A230" s="132" t="s">
        <v>1064</v>
      </c>
      <c r="B230" s="126" t="s">
        <v>2427</v>
      </c>
      <c r="C230" s="28" t="s">
        <v>3887</v>
      </c>
      <c r="D230" s="28" t="s">
        <v>4456</v>
      </c>
      <c r="E230" s="28" t="s">
        <v>4062</v>
      </c>
      <c r="F230" s="28" t="s">
        <v>4119</v>
      </c>
      <c r="G230" s="127">
        <v>63.38</v>
      </c>
      <c r="H230" s="128">
        <v>6.87731350521147</v>
      </c>
      <c r="I230" s="93">
        <v>108509.20645647634</v>
      </c>
      <c r="J230" s="93">
        <v>1069662.875</v>
      </c>
      <c r="K230" s="94">
        <v>0.10144243480122309</v>
      </c>
      <c r="L230" s="133">
        <v>0.10144243480122309</v>
      </c>
      <c r="M230" s="86"/>
    </row>
    <row r="231" spans="1:13">
      <c r="A231" s="132" t="s">
        <v>4661</v>
      </c>
      <c r="B231" s="126" t="s">
        <v>3247</v>
      </c>
      <c r="C231" s="28" t="s">
        <v>43</v>
      </c>
      <c r="D231" s="28" t="s">
        <v>4473</v>
      </c>
      <c r="E231" s="28" t="s">
        <v>4116</v>
      </c>
      <c r="F231" s="28" t="s">
        <v>4119</v>
      </c>
      <c r="G231" s="127">
        <v>45.06</v>
      </c>
      <c r="H231" s="128">
        <v>6.7323543932488086</v>
      </c>
      <c r="I231" s="93">
        <v>149408.66385372408</v>
      </c>
      <c r="J231" s="93">
        <v>867917.0625</v>
      </c>
      <c r="K231" s="94">
        <v>0.17214624566010775</v>
      </c>
      <c r="L231" s="133">
        <v>0.17214624566010775</v>
      </c>
      <c r="M231" s="86"/>
    </row>
    <row r="232" spans="1:13">
      <c r="A232" s="132" t="s">
        <v>4632</v>
      </c>
      <c r="B232" s="126" t="s">
        <v>3227</v>
      </c>
      <c r="C232" s="28" t="s">
        <v>15</v>
      </c>
      <c r="D232" s="28" t="s">
        <v>4460</v>
      </c>
      <c r="E232" s="28" t="s">
        <v>4116</v>
      </c>
      <c r="F232" s="28" t="s">
        <v>4121</v>
      </c>
      <c r="G232" s="127">
        <v>100.01</v>
      </c>
      <c r="H232" s="128">
        <v>6.7253305509456558</v>
      </c>
      <c r="I232" s="93">
        <v>67246.580851371415</v>
      </c>
      <c r="J232" s="93">
        <v>1146455.875</v>
      </c>
      <c r="K232" s="94">
        <v>5.8656056737788898E-2</v>
      </c>
      <c r="L232" s="133">
        <v>5.8656056737788898E-2</v>
      </c>
      <c r="M232" s="86"/>
    </row>
    <row r="233" spans="1:13">
      <c r="A233" s="132" t="s">
        <v>4555</v>
      </c>
      <c r="B233" s="126" t="s">
        <v>3177</v>
      </c>
      <c r="C233" s="28" t="s">
        <v>3087</v>
      </c>
      <c r="D233" s="28" t="s">
        <v>4470</v>
      </c>
      <c r="E233" s="28" t="s">
        <v>4116</v>
      </c>
      <c r="F233" s="28" t="s">
        <v>4119</v>
      </c>
      <c r="G233" s="127">
        <v>83.84</v>
      </c>
      <c r="H233" s="128">
        <v>6.7056338170959657</v>
      </c>
      <c r="I233" s="93">
        <v>79981.319383301117</v>
      </c>
      <c r="J233" s="93">
        <v>438320.8125</v>
      </c>
      <c r="K233" s="94">
        <v>0.18247210057656368</v>
      </c>
      <c r="L233" s="133">
        <v>0.18247210057656368</v>
      </c>
      <c r="M233" s="86"/>
    </row>
    <row r="234" spans="1:13">
      <c r="A234" s="132" t="s">
        <v>4523</v>
      </c>
      <c r="B234" s="126" t="s">
        <v>3154</v>
      </c>
      <c r="C234" s="28" t="s">
        <v>3057</v>
      </c>
      <c r="D234" s="28" t="s">
        <v>4459</v>
      </c>
      <c r="E234" s="28" t="s">
        <v>4116</v>
      </c>
      <c r="F234" s="28" t="s">
        <v>4121</v>
      </c>
      <c r="G234" s="127">
        <v>44.53</v>
      </c>
      <c r="H234" s="128">
        <v>6.7052932834027921</v>
      </c>
      <c r="I234" s="93">
        <v>150579.23385139887</v>
      </c>
      <c r="J234" s="93">
        <v>5135427.5</v>
      </c>
      <c r="K234" s="94">
        <v>2.9321655081567963E-2</v>
      </c>
      <c r="L234" s="133">
        <v>2.9321655081567963E-2</v>
      </c>
      <c r="M234" s="86"/>
    </row>
    <row r="235" spans="1:13">
      <c r="A235" s="132" t="s">
        <v>4485</v>
      </c>
      <c r="B235" s="126" t="s">
        <v>187</v>
      </c>
      <c r="C235" s="28" t="s">
        <v>3022</v>
      </c>
      <c r="D235" s="28" t="s">
        <v>4458</v>
      </c>
      <c r="E235" s="28" t="s">
        <v>4116</v>
      </c>
      <c r="F235" s="28" t="s">
        <v>4121</v>
      </c>
      <c r="G235" s="127">
        <v>61.76</v>
      </c>
      <c r="H235" s="128">
        <v>6.692309353947234</v>
      </c>
      <c r="I235" s="93">
        <v>108359.93124914564</v>
      </c>
      <c r="J235" s="93">
        <v>2189521</v>
      </c>
      <c r="K235" s="94">
        <v>4.9490245240463845E-2</v>
      </c>
      <c r="L235" s="133">
        <v>4.9490245240463845E-2</v>
      </c>
      <c r="M235" s="86"/>
    </row>
    <row r="236" spans="1:13">
      <c r="A236" s="132" t="s">
        <v>3508</v>
      </c>
      <c r="B236" s="126" t="s">
        <v>3668</v>
      </c>
      <c r="C236" s="28" t="s">
        <v>2622</v>
      </c>
      <c r="D236" s="28" t="s">
        <v>4474</v>
      </c>
      <c r="E236" s="28" t="s">
        <v>4116</v>
      </c>
      <c r="F236" s="28" t="s">
        <v>4119</v>
      </c>
      <c r="G236" s="127">
        <v>113.61</v>
      </c>
      <c r="H236" s="128">
        <v>6.6490429011157497</v>
      </c>
      <c r="I236" s="93">
        <v>58525.155365863473</v>
      </c>
      <c r="J236" s="93">
        <v>651017.625</v>
      </c>
      <c r="K236" s="94">
        <v>8.9897958393773861E-2</v>
      </c>
      <c r="L236" s="133">
        <v>8.9897958393773861E-2</v>
      </c>
      <c r="M236" s="86"/>
    </row>
    <row r="237" spans="1:13">
      <c r="A237" s="132" t="s">
        <v>4518</v>
      </c>
      <c r="B237" s="126" t="s">
        <v>3150</v>
      </c>
      <c r="C237" s="28" t="s">
        <v>3052</v>
      </c>
      <c r="D237" s="28" t="s">
        <v>4460</v>
      </c>
      <c r="E237" s="28" t="s">
        <v>4116</v>
      </c>
      <c r="F237" s="28" t="s">
        <v>4121</v>
      </c>
      <c r="G237" s="127">
        <v>88.87</v>
      </c>
      <c r="H237" s="128">
        <v>6.6220510773542616</v>
      </c>
      <c r="I237" s="93">
        <v>74513.908825860941</v>
      </c>
      <c r="J237" s="93">
        <v>391213.84375</v>
      </c>
      <c r="K237" s="94">
        <v>0.19046848677849462</v>
      </c>
      <c r="L237" s="133">
        <v>0.19046848677849462</v>
      </c>
      <c r="M237" s="86"/>
    </row>
    <row r="238" spans="1:13">
      <c r="A238" s="132" t="s">
        <v>4550</v>
      </c>
      <c r="B238" s="126" t="s">
        <v>3173</v>
      </c>
      <c r="C238" s="28" t="s">
        <v>3082</v>
      </c>
      <c r="D238" s="28" t="s">
        <v>4473</v>
      </c>
      <c r="E238" s="28" t="s">
        <v>4116</v>
      </c>
      <c r="F238" s="28" t="s">
        <v>4119</v>
      </c>
      <c r="G238" s="127">
        <v>41.27</v>
      </c>
      <c r="H238" s="128">
        <v>6.5784430134821674</v>
      </c>
      <c r="I238" s="93">
        <v>159400.1214800622</v>
      </c>
      <c r="J238" s="93">
        <v>4845140</v>
      </c>
      <c r="K238" s="94">
        <v>3.2898971233042223E-2</v>
      </c>
      <c r="L238" s="133">
        <v>3.2898971233042223E-2</v>
      </c>
      <c r="M238" s="86"/>
    </row>
    <row r="239" spans="1:13">
      <c r="A239" s="132" t="s">
        <v>4925</v>
      </c>
      <c r="B239" s="126" t="s">
        <v>722</v>
      </c>
      <c r="C239" s="28" t="s">
        <v>4912</v>
      </c>
      <c r="D239" s="28" t="s">
        <v>4458</v>
      </c>
      <c r="E239" s="28" t="s">
        <v>4116</v>
      </c>
      <c r="F239" s="28" t="s">
        <v>4121</v>
      </c>
      <c r="G239" s="127">
        <v>271.42</v>
      </c>
      <c r="H239" s="128">
        <v>6.5434148829854495</v>
      </c>
      <c r="I239" s="93">
        <v>24108.079297713688</v>
      </c>
      <c r="J239" s="93">
        <v>2172260.25</v>
      </c>
      <c r="K239" s="94">
        <v>1.1098154237142482E-2</v>
      </c>
      <c r="L239" s="133">
        <v>1.1098154237142482E-2</v>
      </c>
      <c r="M239" s="86"/>
    </row>
    <row r="240" spans="1:13">
      <c r="A240" s="132" t="s">
        <v>4564</v>
      </c>
      <c r="B240" s="126" t="s">
        <v>1239</v>
      </c>
      <c r="C240" s="28" t="s">
        <v>5642</v>
      </c>
      <c r="D240" s="28" t="s">
        <v>4473</v>
      </c>
      <c r="E240" s="28" t="s">
        <v>4116</v>
      </c>
      <c r="F240" s="28" t="s">
        <v>4119</v>
      </c>
      <c r="G240" s="127">
        <v>26.21</v>
      </c>
      <c r="H240" s="128">
        <v>6.4167452440075312</v>
      </c>
      <c r="I240" s="93">
        <v>244820.49767293135</v>
      </c>
      <c r="J240" s="93">
        <v>4151545</v>
      </c>
      <c r="K240" s="94">
        <v>5.8970936765211833E-2</v>
      </c>
      <c r="L240" s="133">
        <v>5.8970936765211833E-2</v>
      </c>
      <c r="M240" s="86"/>
    </row>
    <row r="241" spans="1:13">
      <c r="A241" s="132" t="s">
        <v>1125</v>
      </c>
      <c r="B241" s="126" t="s">
        <v>3295</v>
      </c>
      <c r="C241" s="28" t="s">
        <v>98</v>
      </c>
      <c r="D241" s="28" t="s">
        <v>4471</v>
      </c>
      <c r="E241" s="28" t="s">
        <v>4116</v>
      </c>
      <c r="F241" s="28" t="s">
        <v>4119</v>
      </c>
      <c r="G241" s="127">
        <v>100.22</v>
      </c>
      <c r="H241" s="128">
        <v>6.3814144392250007</v>
      </c>
      <c r="I241" s="93">
        <v>63674.061457044518</v>
      </c>
      <c r="J241" s="93">
        <v>466634.65625</v>
      </c>
      <c r="K241" s="94">
        <v>0.13645377728423813</v>
      </c>
      <c r="L241" s="133">
        <v>0.13645377728423813</v>
      </c>
      <c r="M241" s="86"/>
    </row>
    <row r="242" spans="1:13">
      <c r="A242" s="132" t="s">
        <v>4850</v>
      </c>
      <c r="B242" s="126" t="s">
        <v>2846</v>
      </c>
      <c r="C242" s="28" t="s">
        <v>911</v>
      </c>
      <c r="D242" s="28" t="s">
        <v>4463</v>
      </c>
      <c r="E242" s="28" t="s">
        <v>4062</v>
      </c>
      <c r="F242" s="28" t="s">
        <v>4119</v>
      </c>
      <c r="G242" s="127">
        <v>21.5</v>
      </c>
      <c r="H242" s="128">
        <v>6.3145681885716103</v>
      </c>
      <c r="I242" s="93">
        <v>293700.84598007484</v>
      </c>
      <c r="J242" s="93">
        <v>2608164.5</v>
      </c>
      <c r="K242" s="94">
        <v>0.11260825227092648</v>
      </c>
      <c r="L242" s="133">
        <v>0.11260825227092648</v>
      </c>
      <c r="M242" s="86"/>
    </row>
    <row r="243" spans="1:13">
      <c r="A243" s="132" t="s">
        <v>4638</v>
      </c>
      <c r="B243" s="126" t="s">
        <v>3232</v>
      </c>
      <c r="C243" s="28" t="s">
        <v>20</v>
      </c>
      <c r="D243" s="28" t="s">
        <v>4455</v>
      </c>
      <c r="E243" s="28" t="s">
        <v>4116</v>
      </c>
      <c r="F243" s="28" t="s">
        <v>4121</v>
      </c>
      <c r="G243" s="127">
        <v>55.05</v>
      </c>
      <c r="H243" s="128">
        <v>6.2133390051559489</v>
      </c>
      <c r="I243" s="93">
        <v>112867.19355414984</v>
      </c>
      <c r="J243" s="93">
        <v>2673542.75</v>
      </c>
      <c r="K243" s="94">
        <v>4.2216341427175549E-2</v>
      </c>
      <c r="L243" s="133">
        <v>4.2216341427175549E-2</v>
      </c>
      <c r="M243" s="86"/>
    </row>
    <row r="244" spans="1:13">
      <c r="A244" s="132" t="s">
        <v>1421</v>
      </c>
      <c r="B244" s="126" t="s">
        <v>2843</v>
      </c>
      <c r="C244" s="28" t="s">
        <v>908</v>
      </c>
      <c r="D244" s="28" t="s">
        <v>4457</v>
      </c>
      <c r="E244" s="28" t="s">
        <v>4062</v>
      </c>
      <c r="F244" s="28" t="s">
        <v>4119</v>
      </c>
      <c r="G244" s="127">
        <v>157.83000000000001</v>
      </c>
      <c r="H244" s="128">
        <v>6.1965879070515308</v>
      </c>
      <c r="I244" s="93">
        <v>39261.153817724953</v>
      </c>
      <c r="J244" s="93">
        <v>4468192</v>
      </c>
      <c r="K244" s="94">
        <v>8.7868099261904937E-3</v>
      </c>
      <c r="L244" s="133">
        <v>8.7868099261904937E-3</v>
      </c>
      <c r="M244" s="86"/>
    </row>
    <row r="245" spans="1:13">
      <c r="A245" s="132" t="s">
        <v>4583</v>
      </c>
      <c r="B245" s="126" t="s">
        <v>3196</v>
      </c>
      <c r="C245" s="28" t="s">
        <v>3111</v>
      </c>
      <c r="D245" s="28" t="s">
        <v>4455</v>
      </c>
      <c r="E245" s="28" t="s">
        <v>4116</v>
      </c>
      <c r="F245" s="28" t="s">
        <v>4119</v>
      </c>
      <c r="G245" s="127">
        <v>72.099999999999994</v>
      </c>
      <c r="H245" s="128">
        <v>6.1196280946909267</v>
      </c>
      <c r="I245" s="93">
        <v>84876.949995713279</v>
      </c>
      <c r="J245" s="93">
        <v>1261117.5</v>
      </c>
      <c r="K245" s="94">
        <v>6.7302967404475222E-2</v>
      </c>
      <c r="L245" s="133">
        <v>6.7302967404475222E-2</v>
      </c>
      <c r="M245" s="86"/>
    </row>
    <row r="246" spans="1:13">
      <c r="A246" s="132" t="s">
        <v>1128</v>
      </c>
      <c r="B246" s="126" t="s">
        <v>3298</v>
      </c>
      <c r="C246" s="28" t="s">
        <v>101</v>
      </c>
      <c r="D246" s="28" t="s">
        <v>4461</v>
      </c>
      <c r="E246" s="28" t="s">
        <v>4116</v>
      </c>
      <c r="F246" s="28" t="s">
        <v>4119</v>
      </c>
      <c r="G246" s="127">
        <v>26.88</v>
      </c>
      <c r="H246" s="128">
        <v>6.060379691822793</v>
      </c>
      <c r="I246" s="93">
        <v>225460.55401126461</v>
      </c>
      <c r="J246" s="93">
        <v>1185918.25</v>
      </c>
      <c r="K246" s="94">
        <v>0.19011475201706746</v>
      </c>
      <c r="L246" s="133">
        <v>0.19011475201706746</v>
      </c>
      <c r="M246" s="86"/>
    </row>
    <row r="247" spans="1:13">
      <c r="A247" s="132" t="s">
        <v>4617</v>
      </c>
      <c r="B247" s="126" t="s">
        <v>3217</v>
      </c>
      <c r="C247" s="28" t="s">
        <v>1</v>
      </c>
      <c r="D247" s="28" t="s">
        <v>4473</v>
      </c>
      <c r="E247" s="28" t="s">
        <v>4116</v>
      </c>
      <c r="F247" s="28" t="s">
        <v>4119</v>
      </c>
      <c r="G247" s="127">
        <v>132.62</v>
      </c>
      <c r="H247" s="128">
        <v>6.0576846007941718</v>
      </c>
      <c r="I247" s="93">
        <v>45677.006490681437</v>
      </c>
      <c r="J247" s="93">
        <v>734033</v>
      </c>
      <c r="K247" s="94">
        <v>6.2227456382317192E-2</v>
      </c>
      <c r="L247" s="133">
        <v>6.2227456382317192E-2</v>
      </c>
      <c r="M247" s="86"/>
    </row>
    <row r="248" spans="1:13">
      <c r="A248" s="132" t="s">
        <v>4943</v>
      </c>
      <c r="B248" s="126" t="s">
        <v>4953</v>
      </c>
      <c r="C248" s="28" t="s">
        <v>5645</v>
      </c>
      <c r="D248" s="28" t="s">
        <v>4454</v>
      </c>
      <c r="E248" s="28" t="s">
        <v>4116</v>
      </c>
      <c r="F248" s="28" t="s">
        <v>4121</v>
      </c>
      <c r="G248" s="127">
        <v>66.569999999999993</v>
      </c>
      <c r="H248" s="128">
        <v>6.0501032838613078</v>
      </c>
      <c r="I248" s="93">
        <v>90883.330086545102</v>
      </c>
      <c r="J248" s="93">
        <v>2089544</v>
      </c>
      <c r="K248" s="94">
        <v>4.3494336604802342E-2</v>
      </c>
      <c r="L248" s="133">
        <v>4.3494336604802342E-2</v>
      </c>
      <c r="M248" s="86"/>
    </row>
    <row r="249" spans="1:13">
      <c r="A249" s="132" t="s">
        <v>1411</v>
      </c>
      <c r="B249" s="126" t="s">
        <v>2833</v>
      </c>
      <c r="C249" s="28" t="s">
        <v>899</v>
      </c>
      <c r="D249" s="28" t="s">
        <v>4464</v>
      </c>
      <c r="E249" s="28" t="s">
        <v>4062</v>
      </c>
      <c r="F249" s="28" t="s">
        <v>4119</v>
      </c>
      <c r="G249" s="127">
        <v>54.67</v>
      </c>
      <c r="H249" s="128">
        <v>6.0186327846372345</v>
      </c>
      <c r="I249" s="93">
        <v>110090.22836358579</v>
      </c>
      <c r="J249" s="93">
        <v>407664.40625</v>
      </c>
      <c r="K249" s="94">
        <v>0.27005111723213093</v>
      </c>
      <c r="L249" s="133">
        <v>0.27005111723213093</v>
      </c>
      <c r="M249" s="86"/>
    </row>
    <row r="250" spans="1:13">
      <c r="A250" s="132" t="s">
        <v>1099</v>
      </c>
      <c r="B250" s="126" t="s">
        <v>1270</v>
      </c>
      <c r="C250" s="28" t="s">
        <v>75</v>
      </c>
      <c r="D250" s="28" t="s">
        <v>4454</v>
      </c>
      <c r="E250" s="28" t="s">
        <v>4116</v>
      </c>
      <c r="F250" s="28" t="s">
        <v>4119</v>
      </c>
      <c r="G250" s="127">
        <v>38.44</v>
      </c>
      <c r="H250" s="128">
        <v>6.0008640451328592</v>
      </c>
      <c r="I250" s="93">
        <v>156109.88671001195</v>
      </c>
      <c r="J250" s="93">
        <v>3600221.5</v>
      </c>
      <c r="K250" s="94">
        <v>4.3361189501815917E-2</v>
      </c>
      <c r="L250" s="133">
        <v>4.3361189501815917E-2</v>
      </c>
      <c r="M250" s="86"/>
    </row>
    <row r="251" spans="1:13">
      <c r="A251" s="132" t="s">
        <v>1148</v>
      </c>
      <c r="B251" s="126" t="s">
        <v>1764</v>
      </c>
      <c r="C251" s="28" t="s">
        <v>118</v>
      </c>
      <c r="D251" s="28" t="s">
        <v>4461</v>
      </c>
      <c r="E251" s="28" t="s">
        <v>4116</v>
      </c>
      <c r="F251" s="28" t="s">
        <v>4119</v>
      </c>
      <c r="G251" s="127">
        <v>53.56</v>
      </c>
      <c r="H251" s="128">
        <v>5.9214009749078702</v>
      </c>
      <c r="I251" s="93">
        <v>110556.40356437396</v>
      </c>
      <c r="J251" s="93">
        <v>1138094.5</v>
      </c>
      <c r="K251" s="94">
        <v>9.7141672826267025E-2</v>
      </c>
      <c r="L251" s="133">
        <v>9.7141672826267025E-2</v>
      </c>
      <c r="M251" s="86"/>
    </row>
    <row r="252" spans="1:13">
      <c r="A252" s="132" t="s">
        <v>4549</v>
      </c>
      <c r="B252" s="126" t="s">
        <v>3172</v>
      </c>
      <c r="C252" s="28" t="s">
        <v>3081</v>
      </c>
      <c r="D252" s="28" t="s">
        <v>4467</v>
      </c>
      <c r="E252" s="28" t="s">
        <v>4116</v>
      </c>
      <c r="F252" s="28" t="s">
        <v>4119</v>
      </c>
      <c r="G252" s="127">
        <v>27.53</v>
      </c>
      <c r="H252" s="128">
        <v>5.8995203317432976</v>
      </c>
      <c r="I252" s="93">
        <v>214294.23653262973</v>
      </c>
      <c r="J252" s="93">
        <v>6619375</v>
      </c>
      <c r="K252" s="94">
        <v>3.2373787031650225E-2</v>
      </c>
      <c r="L252" s="133">
        <v>3.2373787031650225E-2</v>
      </c>
      <c r="M252" s="86"/>
    </row>
    <row r="253" spans="1:13">
      <c r="A253" s="132" t="s">
        <v>1161</v>
      </c>
      <c r="B253" s="126" t="s">
        <v>3320</v>
      </c>
      <c r="C253" s="28" t="s">
        <v>129</v>
      </c>
      <c r="D253" s="28" t="s">
        <v>4470</v>
      </c>
      <c r="E253" s="28" t="s">
        <v>4116</v>
      </c>
      <c r="F253" s="28" t="s">
        <v>4119</v>
      </c>
      <c r="G253" s="127">
        <v>137.54</v>
      </c>
      <c r="H253" s="128">
        <v>5.8353121715155485</v>
      </c>
      <c r="I253" s="93">
        <v>42426.29178068597</v>
      </c>
      <c r="J253" s="93">
        <v>445784.59375</v>
      </c>
      <c r="K253" s="94">
        <v>9.5172180410700816E-2</v>
      </c>
      <c r="L253" s="133">
        <v>9.5172180410700816E-2</v>
      </c>
      <c r="M253" s="86"/>
    </row>
    <row r="254" spans="1:13">
      <c r="A254" s="132" t="s">
        <v>4182</v>
      </c>
      <c r="B254" s="126" t="s">
        <v>4358</v>
      </c>
      <c r="C254" s="28" t="s">
        <v>4017</v>
      </c>
      <c r="D254" s="28" t="s">
        <v>4460</v>
      </c>
      <c r="E254" s="28" t="s">
        <v>4116</v>
      </c>
      <c r="F254" s="28" t="s">
        <v>4121</v>
      </c>
      <c r="G254" s="127">
        <v>53.83</v>
      </c>
      <c r="H254" s="128">
        <v>5.8225576885853529</v>
      </c>
      <c r="I254" s="93">
        <v>108165.66391575985</v>
      </c>
      <c r="J254" s="93">
        <v>6076343</v>
      </c>
      <c r="K254" s="94">
        <v>1.7801112266993463E-2</v>
      </c>
      <c r="L254" s="133">
        <v>1.7801112266993463E-2</v>
      </c>
      <c r="M254" s="86"/>
    </row>
    <row r="255" spans="1:13">
      <c r="A255" s="132" t="s">
        <v>3550</v>
      </c>
      <c r="B255" s="126" t="s">
        <v>3710</v>
      </c>
      <c r="C255" s="28" t="s">
        <v>2664</v>
      </c>
      <c r="D255" s="28" t="s">
        <v>4467</v>
      </c>
      <c r="E255" s="28" t="s">
        <v>4116</v>
      </c>
      <c r="F255" s="28" t="s">
        <v>4119</v>
      </c>
      <c r="G255" s="127">
        <v>46.99</v>
      </c>
      <c r="H255" s="128">
        <v>5.7726587865699495</v>
      </c>
      <c r="I255" s="93">
        <v>122848.66538774098</v>
      </c>
      <c r="J255" s="93">
        <v>2228731.5</v>
      </c>
      <c r="K255" s="94">
        <v>5.5120442003777026E-2</v>
      </c>
      <c r="L255" s="133">
        <v>5.5120442003777026E-2</v>
      </c>
      <c r="M255" s="86"/>
    </row>
    <row r="256" spans="1:13">
      <c r="A256" s="132" t="s">
        <v>4592</v>
      </c>
      <c r="B256" s="126" t="s">
        <v>5303</v>
      </c>
      <c r="C256" s="28" t="s">
        <v>3119</v>
      </c>
      <c r="D256" s="28" t="s">
        <v>4466</v>
      </c>
      <c r="E256" s="28" t="s">
        <v>4116</v>
      </c>
      <c r="F256" s="28" t="s">
        <v>4119</v>
      </c>
      <c r="G256" s="127">
        <v>90.55</v>
      </c>
      <c r="H256" s="128">
        <v>5.6717983856228003</v>
      </c>
      <c r="I256" s="93">
        <v>62637.199178606301</v>
      </c>
      <c r="J256" s="93">
        <v>2810942.75</v>
      </c>
      <c r="K256" s="94">
        <v>2.2283342191372024E-2</v>
      </c>
      <c r="L256" s="133">
        <v>2.2283342191372024E-2</v>
      </c>
      <c r="M256" s="86"/>
    </row>
    <row r="257" spans="1:13">
      <c r="A257" s="132" t="s">
        <v>3426</v>
      </c>
      <c r="B257" s="126" t="s">
        <v>565</v>
      </c>
      <c r="C257" s="28" t="s">
        <v>2543</v>
      </c>
      <c r="D257" s="28" t="s">
        <v>4471</v>
      </c>
      <c r="E257" s="28" t="s">
        <v>4062</v>
      </c>
      <c r="F257" s="28" t="s">
        <v>4119</v>
      </c>
      <c r="G257" s="127">
        <v>92.85</v>
      </c>
      <c r="H257" s="128">
        <v>5.5922061381667971</v>
      </c>
      <c r="I257" s="93">
        <v>60228.391364208903</v>
      </c>
      <c r="J257" s="93">
        <v>299847.5625</v>
      </c>
      <c r="K257" s="94">
        <v>0.20086336824635317</v>
      </c>
      <c r="L257" s="133">
        <v>0.20086336824635317</v>
      </c>
      <c r="M257" s="86"/>
    </row>
    <row r="258" spans="1:13">
      <c r="A258" s="132" t="s">
        <v>3573</v>
      </c>
      <c r="B258" s="126" t="s">
        <v>3729</v>
      </c>
      <c r="C258" s="28" t="s">
        <v>2942</v>
      </c>
      <c r="D258" s="28" t="s">
        <v>4456</v>
      </c>
      <c r="E258" s="28" t="s">
        <v>4062</v>
      </c>
      <c r="F258" s="28" t="s">
        <v>4119</v>
      </c>
      <c r="G258" s="127">
        <v>67.3</v>
      </c>
      <c r="H258" s="128">
        <v>5.5748564725894081</v>
      </c>
      <c r="I258" s="93">
        <v>82835.905982012002</v>
      </c>
      <c r="J258" s="93">
        <v>664691.125</v>
      </c>
      <c r="K258" s="94">
        <v>0.12462315632996003</v>
      </c>
      <c r="L258" s="133">
        <v>0.12462315632996003</v>
      </c>
      <c r="M258" s="86"/>
    </row>
    <row r="259" spans="1:13">
      <c r="A259" s="132" t="s">
        <v>4587</v>
      </c>
      <c r="B259" s="126" t="s">
        <v>1244</v>
      </c>
      <c r="C259" s="28" t="s">
        <v>3115</v>
      </c>
      <c r="D259" s="28" t="s">
        <v>4467</v>
      </c>
      <c r="E259" s="28" t="s">
        <v>4116</v>
      </c>
      <c r="F259" s="28" t="s">
        <v>4121</v>
      </c>
      <c r="G259" s="127">
        <v>77.02</v>
      </c>
      <c r="H259" s="128">
        <v>5.5603391882867816</v>
      </c>
      <c r="I259" s="93">
        <v>72193.445706138431</v>
      </c>
      <c r="J259" s="93">
        <v>1527293.375</v>
      </c>
      <c r="K259" s="94">
        <v>4.7268878977582439E-2</v>
      </c>
      <c r="L259" s="133">
        <v>4.7268878977582439E-2</v>
      </c>
      <c r="M259" s="86"/>
    </row>
    <row r="260" spans="1:13">
      <c r="A260" s="132" t="s">
        <v>1102</v>
      </c>
      <c r="B260" s="126" t="s">
        <v>1271</v>
      </c>
      <c r="C260" s="28" t="s">
        <v>78</v>
      </c>
      <c r="D260" s="28" t="s">
        <v>4459</v>
      </c>
      <c r="E260" s="28" t="s">
        <v>4116</v>
      </c>
      <c r="F260" s="28" t="s">
        <v>4121</v>
      </c>
      <c r="G260" s="127">
        <v>22.61</v>
      </c>
      <c r="H260" s="128">
        <v>5.5603293124565365</v>
      </c>
      <c r="I260" s="93">
        <v>245923.45477472519</v>
      </c>
      <c r="J260" s="93">
        <v>5886942</v>
      </c>
      <c r="K260" s="94">
        <v>4.1774397433289673E-2</v>
      </c>
      <c r="L260" s="133">
        <v>4.1774397433289673E-2</v>
      </c>
      <c r="M260" s="86"/>
    </row>
    <row r="261" spans="1:13">
      <c r="A261" s="132" t="s">
        <v>4514</v>
      </c>
      <c r="B261" s="126" t="s">
        <v>3146</v>
      </c>
      <c r="C261" s="28" t="s">
        <v>3050</v>
      </c>
      <c r="D261" s="28" t="s">
        <v>4466</v>
      </c>
      <c r="E261" s="28" t="s">
        <v>4116</v>
      </c>
      <c r="F261" s="28" t="s">
        <v>4121</v>
      </c>
      <c r="G261" s="127">
        <v>39.83</v>
      </c>
      <c r="H261" s="128">
        <v>5.5308834497641621</v>
      </c>
      <c r="I261" s="93">
        <v>138862.25081004674</v>
      </c>
      <c r="J261" s="93">
        <v>5054146</v>
      </c>
      <c r="K261" s="94">
        <v>2.7474918771647424E-2</v>
      </c>
      <c r="L261" s="133">
        <v>2.7474918771647424E-2</v>
      </c>
      <c r="M261" s="86"/>
    </row>
    <row r="262" spans="1:13">
      <c r="A262" s="132" t="s">
        <v>4539</v>
      </c>
      <c r="B262" s="126" t="s">
        <v>1232</v>
      </c>
      <c r="C262" s="28" t="s">
        <v>3072</v>
      </c>
      <c r="D262" s="28" t="s">
        <v>4474</v>
      </c>
      <c r="E262" s="28" t="s">
        <v>4116</v>
      </c>
      <c r="F262" s="28" t="s">
        <v>4119</v>
      </c>
      <c r="G262" s="127">
        <v>73.91</v>
      </c>
      <c r="H262" s="128">
        <v>5.5281096146611102</v>
      </c>
      <c r="I262" s="93">
        <v>74795.151057517389</v>
      </c>
      <c r="J262" s="93">
        <v>1399729.125</v>
      </c>
      <c r="K262" s="94">
        <v>5.343544670295932E-2</v>
      </c>
      <c r="L262" s="133">
        <v>5.343544670295932E-2</v>
      </c>
      <c r="M262" s="86"/>
    </row>
    <row r="263" spans="1:13">
      <c r="A263" s="132" t="s">
        <v>1193</v>
      </c>
      <c r="B263" s="126" t="s">
        <v>1775</v>
      </c>
      <c r="C263" s="28" t="s">
        <v>160</v>
      </c>
      <c r="D263" s="28" t="s">
        <v>4456</v>
      </c>
      <c r="E263" s="28" t="s">
        <v>4116</v>
      </c>
      <c r="F263" s="28" t="s">
        <v>4119</v>
      </c>
      <c r="G263" s="127">
        <v>94.37</v>
      </c>
      <c r="H263" s="128">
        <v>5.5165217844800809</v>
      </c>
      <c r="I263" s="93">
        <v>58456.3079843179</v>
      </c>
      <c r="J263" s="93">
        <v>582092.75</v>
      </c>
      <c r="K263" s="94">
        <v>0.10042438766728824</v>
      </c>
      <c r="L263" s="133">
        <v>0.10042438766728824</v>
      </c>
      <c r="M263" s="86"/>
    </row>
    <row r="264" spans="1:13">
      <c r="A264" s="132" t="s">
        <v>3461</v>
      </c>
      <c r="B264" s="126" t="s">
        <v>598</v>
      </c>
      <c r="C264" s="28" t="s">
        <v>2577</v>
      </c>
      <c r="D264" s="28" t="s">
        <v>4463</v>
      </c>
      <c r="E264" s="28" t="s">
        <v>4062</v>
      </c>
      <c r="F264" s="28" t="s">
        <v>4119</v>
      </c>
      <c r="G264" s="127">
        <v>138.71</v>
      </c>
      <c r="H264" s="128">
        <v>5.5155715130877141</v>
      </c>
      <c r="I264" s="93">
        <v>39763.33006335314</v>
      </c>
      <c r="J264" s="93">
        <v>300581.1875</v>
      </c>
      <c r="K264" s="94">
        <v>0.13228815280847589</v>
      </c>
      <c r="L264" s="133">
        <v>0.13228815280847589</v>
      </c>
      <c r="M264" s="86"/>
    </row>
    <row r="265" spans="1:13">
      <c r="A265" s="132" t="s">
        <v>1096</v>
      </c>
      <c r="B265" s="126" t="s">
        <v>3274</v>
      </c>
      <c r="C265" s="28" t="s">
        <v>72</v>
      </c>
      <c r="D265" s="28" t="s">
        <v>4455</v>
      </c>
      <c r="E265" s="28" t="s">
        <v>4116</v>
      </c>
      <c r="F265" s="28" t="s">
        <v>4119</v>
      </c>
      <c r="G265" s="127">
        <v>22.42</v>
      </c>
      <c r="H265" s="128">
        <v>5.4926321516036998</v>
      </c>
      <c r="I265" s="93">
        <v>244988.05314913913</v>
      </c>
      <c r="J265" s="93">
        <v>7230240.5</v>
      </c>
      <c r="K265" s="94">
        <v>3.3883804162411907E-2</v>
      </c>
      <c r="L265" s="133">
        <v>3.3883804162411907E-2</v>
      </c>
      <c r="M265" s="86"/>
    </row>
    <row r="266" spans="1:13">
      <c r="A266" s="132" t="s">
        <v>4529</v>
      </c>
      <c r="B266" s="126" t="s">
        <v>1230</v>
      </c>
      <c r="C266" s="28" t="s">
        <v>3063</v>
      </c>
      <c r="D266" s="28" t="s">
        <v>4456</v>
      </c>
      <c r="E266" s="28" t="s">
        <v>4116</v>
      </c>
      <c r="F266" s="28" t="s">
        <v>4121</v>
      </c>
      <c r="G266" s="127">
        <v>87.98</v>
      </c>
      <c r="H266" s="128">
        <v>5.4093526089459889</v>
      </c>
      <c r="I266" s="93">
        <v>61483.889622027607</v>
      </c>
      <c r="J266" s="93">
        <v>1671469.5</v>
      </c>
      <c r="K266" s="94">
        <v>3.6784332362647124E-2</v>
      </c>
      <c r="L266" s="133">
        <v>3.6784332362647124E-2</v>
      </c>
      <c r="M266" s="86"/>
    </row>
    <row r="267" spans="1:13">
      <c r="A267" s="132" t="s">
        <v>4640</v>
      </c>
      <c r="B267" s="126" t="s">
        <v>6524</v>
      </c>
      <c r="C267" s="28" t="s">
        <v>22</v>
      </c>
      <c r="D267" s="28" t="s">
        <v>4463</v>
      </c>
      <c r="E267" s="28" t="s">
        <v>4116</v>
      </c>
      <c r="F267" s="28" t="s">
        <v>4119</v>
      </c>
      <c r="G267" s="127">
        <v>36.56</v>
      </c>
      <c r="H267" s="128">
        <v>5.3993443521861959</v>
      </c>
      <c r="I267" s="93">
        <v>147684.4735280688</v>
      </c>
      <c r="J267" s="93">
        <v>1570203.875</v>
      </c>
      <c r="K267" s="94">
        <v>9.4054330064666791E-2</v>
      </c>
      <c r="L267" s="133">
        <v>9.4054330064666791E-2</v>
      </c>
      <c r="M267" s="86"/>
    </row>
    <row r="268" spans="1:13">
      <c r="A268" s="132" t="s">
        <v>4652</v>
      </c>
      <c r="B268" s="126" t="s">
        <v>3239</v>
      </c>
      <c r="C268" s="28" t="s">
        <v>33</v>
      </c>
      <c r="D268" s="28" t="s">
        <v>4466</v>
      </c>
      <c r="E268" s="28" t="s">
        <v>4116</v>
      </c>
      <c r="F268" s="28" t="s">
        <v>4121</v>
      </c>
      <c r="G268" s="127">
        <v>80.34</v>
      </c>
      <c r="H268" s="128">
        <v>5.3867154100480299</v>
      </c>
      <c r="I268" s="93">
        <v>67048.984441723049</v>
      </c>
      <c r="J268" s="93">
        <v>1660110.25</v>
      </c>
      <c r="K268" s="94">
        <v>4.0388272069112906E-2</v>
      </c>
      <c r="L268" s="133">
        <v>4.0388272069112906E-2</v>
      </c>
      <c r="M268" s="86"/>
    </row>
    <row r="269" spans="1:13">
      <c r="A269" s="132" t="s">
        <v>4614</v>
      </c>
      <c r="B269" s="126" t="s">
        <v>3214</v>
      </c>
      <c r="C269" s="28" t="s">
        <v>2930</v>
      </c>
      <c r="D269" s="28" t="s">
        <v>4466</v>
      </c>
      <c r="E269" s="28" t="s">
        <v>4116</v>
      </c>
      <c r="F269" s="28" t="s">
        <v>4121</v>
      </c>
      <c r="G269" s="127">
        <v>40.78</v>
      </c>
      <c r="H269" s="128">
        <v>5.1871619057867653</v>
      </c>
      <c r="I269" s="93">
        <v>127198.67351120072</v>
      </c>
      <c r="J269" s="93">
        <v>4857675.5</v>
      </c>
      <c r="K269" s="94">
        <v>2.6185090690228428E-2</v>
      </c>
      <c r="L269" s="133">
        <v>2.6185090690228428E-2</v>
      </c>
      <c r="M269" s="86"/>
    </row>
    <row r="270" spans="1:13">
      <c r="A270" s="132" t="s">
        <v>4532</v>
      </c>
      <c r="B270" s="126" t="s">
        <v>5217</v>
      </c>
      <c r="C270" s="28" t="s">
        <v>5640</v>
      </c>
      <c r="D270" s="28" t="s">
        <v>4463</v>
      </c>
      <c r="E270" s="28" t="s">
        <v>4116</v>
      </c>
      <c r="F270" s="28" t="s">
        <v>4119</v>
      </c>
      <c r="G270" s="127">
        <v>34.869999999999997</v>
      </c>
      <c r="H270" s="128">
        <v>5.1791744063460206</v>
      </c>
      <c r="I270" s="93">
        <v>148528.08736294869</v>
      </c>
      <c r="J270" s="93">
        <v>1445661.875</v>
      </c>
      <c r="K270" s="94">
        <v>0.10274054392072053</v>
      </c>
      <c r="L270" s="133">
        <v>0.10274054392072053</v>
      </c>
      <c r="M270" s="86"/>
    </row>
    <row r="271" spans="1:13">
      <c r="A271" s="132" t="s">
        <v>1202</v>
      </c>
      <c r="B271" s="126" t="s">
        <v>3347</v>
      </c>
      <c r="C271" s="28" t="s">
        <v>169</v>
      </c>
      <c r="D271" s="28" t="s">
        <v>4461</v>
      </c>
      <c r="E271" s="28" t="s">
        <v>4116</v>
      </c>
      <c r="F271" s="28" t="s">
        <v>4121</v>
      </c>
      <c r="G271" s="127">
        <v>48.62</v>
      </c>
      <c r="H271" s="128">
        <v>5.1695301530073241</v>
      </c>
      <c r="I271" s="93">
        <v>106325.17797217863</v>
      </c>
      <c r="J271" s="93">
        <v>2113942</v>
      </c>
      <c r="K271" s="94">
        <v>5.0297112206568878E-2</v>
      </c>
      <c r="L271" s="133">
        <v>5.0297112206568878E-2</v>
      </c>
      <c r="M271" s="86"/>
    </row>
    <row r="272" spans="1:13">
      <c r="A272" s="132" t="s">
        <v>3476</v>
      </c>
      <c r="B272" s="126" t="s">
        <v>613</v>
      </c>
      <c r="C272" s="28" t="s">
        <v>2591</v>
      </c>
      <c r="D272" s="28" t="s">
        <v>4463</v>
      </c>
      <c r="E272" s="28" t="s">
        <v>4062</v>
      </c>
      <c r="F272" s="28" t="s">
        <v>4119</v>
      </c>
      <c r="G272" s="127">
        <v>43.47</v>
      </c>
      <c r="H272" s="128">
        <v>5.1458150380767309</v>
      </c>
      <c r="I272" s="93">
        <v>118376.23736086338</v>
      </c>
      <c r="J272" s="93">
        <v>750793.875</v>
      </c>
      <c r="K272" s="94">
        <v>0.15766809147299368</v>
      </c>
      <c r="L272" s="133">
        <v>0.15766809147299368</v>
      </c>
      <c r="M272" s="86"/>
    </row>
    <row r="273" spans="1:13">
      <c r="A273" s="132" t="s">
        <v>4613</v>
      </c>
      <c r="B273" s="126" t="s">
        <v>3213</v>
      </c>
      <c r="C273" s="28" t="s">
        <v>2929</v>
      </c>
      <c r="D273" s="28" t="s">
        <v>4466</v>
      </c>
      <c r="E273" s="28" t="s">
        <v>4116</v>
      </c>
      <c r="F273" s="28" t="s">
        <v>4121</v>
      </c>
      <c r="G273" s="127">
        <v>93.89</v>
      </c>
      <c r="H273" s="128">
        <v>5.1147323998849776</v>
      </c>
      <c r="I273" s="93">
        <v>54475.795078123097</v>
      </c>
      <c r="J273" s="93">
        <v>690503.25</v>
      </c>
      <c r="K273" s="94">
        <v>7.8892887293612449E-2</v>
      </c>
      <c r="L273" s="133">
        <v>7.8892887293612449E-2</v>
      </c>
      <c r="M273" s="86"/>
    </row>
    <row r="274" spans="1:13">
      <c r="A274" s="132" t="s">
        <v>4567</v>
      </c>
      <c r="B274" s="126" t="s">
        <v>3185</v>
      </c>
      <c r="C274" s="28" t="s">
        <v>3098</v>
      </c>
      <c r="D274" s="28" t="s">
        <v>4467</v>
      </c>
      <c r="E274" s="28" t="s">
        <v>4116</v>
      </c>
      <c r="F274" s="28" t="s">
        <v>4119</v>
      </c>
      <c r="G274" s="127">
        <v>7.96</v>
      </c>
      <c r="H274" s="128">
        <v>5.0986834711268303</v>
      </c>
      <c r="I274" s="93">
        <v>640538.12451342086</v>
      </c>
      <c r="J274" s="93">
        <v>13534072</v>
      </c>
      <c r="K274" s="94">
        <v>4.7327820076132364E-2</v>
      </c>
      <c r="L274" s="133">
        <v>4.7327820076132364E-2</v>
      </c>
      <c r="M274" s="86"/>
    </row>
    <row r="275" spans="1:13">
      <c r="A275" s="132" t="s">
        <v>1104</v>
      </c>
      <c r="B275" s="126" t="s">
        <v>5888</v>
      </c>
      <c r="C275" s="28" t="s">
        <v>4905</v>
      </c>
      <c r="D275" s="28" t="s">
        <v>4475</v>
      </c>
      <c r="E275" s="28" t="s">
        <v>4116</v>
      </c>
      <c r="F275" s="28" t="s">
        <v>4119</v>
      </c>
      <c r="G275" s="127">
        <v>16.68</v>
      </c>
      <c r="H275" s="128">
        <v>5.0503315348169755</v>
      </c>
      <c r="I275" s="93">
        <v>302777.66995305609</v>
      </c>
      <c r="J275" s="93">
        <v>2898544.75</v>
      </c>
      <c r="K275" s="94">
        <v>0.10445851144891108</v>
      </c>
      <c r="L275" s="133">
        <v>0.10445851144891108</v>
      </c>
      <c r="M275" s="86"/>
    </row>
    <row r="276" spans="1:13">
      <c r="A276" s="132" t="s">
        <v>5458</v>
      </c>
      <c r="B276" s="126" t="s">
        <v>6529</v>
      </c>
      <c r="C276" s="28" t="s">
        <v>5498</v>
      </c>
      <c r="D276" s="28" t="s">
        <v>4473</v>
      </c>
      <c r="E276" s="28" t="s">
        <v>4116</v>
      </c>
      <c r="F276" s="28" t="s">
        <v>4119</v>
      </c>
      <c r="G276" s="127">
        <v>49.4</v>
      </c>
      <c r="H276" s="128">
        <v>4.9637965150474841</v>
      </c>
      <c r="I276" s="93">
        <v>100481.71083092074</v>
      </c>
      <c r="J276" s="93">
        <v>2281731.5</v>
      </c>
      <c r="K276" s="94">
        <v>4.4037482425482902E-2</v>
      </c>
      <c r="L276" s="133">
        <v>4.4037482425482902E-2</v>
      </c>
      <c r="M276" s="86"/>
    </row>
    <row r="277" spans="1:13">
      <c r="A277" s="132" t="s">
        <v>1160</v>
      </c>
      <c r="B277" s="126" t="s">
        <v>3319</v>
      </c>
      <c r="C277" s="28" t="s">
        <v>128</v>
      </c>
      <c r="D277" s="28" t="s">
        <v>4466</v>
      </c>
      <c r="E277" s="28" t="s">
        <v>4116</v>
      </c>
      <c r="F277" s="28" t="s">
        <v>4121</v>
      </c>
      <c r="G277" s="127">
        <v>16.170000000000002</v>
      </c>
      <c r="H277" s="128">
        <v>4.934596653700364</v>
      </c>
      <c r="I277" s="93">
        <v>305169.86108227354</v>
      </c>
      <c r="J277" s="93">
        <v>10893825</v>
      </c>
      <c r="K277" s="94">
        <v>2.8013104771030702E-2</v>
      </c>
      <c r="L277" s="133">
        <v>2.8013104771030702E-2</v>
      </c>
      <c r="M277" s="86"/>
    </row>
    <row r="278" spans="1:13">
      <c r="A278" s="132" t="s">
        <v>1144</v>
      </c>
      <c r="B278" s="126" t="s">
        <v>1763</v>
      </c>
      <c r="C278" s="28" t="s">
        <v>115</v>
      </c>
      <c r="D278" s="28" t="s">
        <v>4467</v>
      </c>
      <c r="E278" s="28" t="s">
        <v>4116</v>
      </c>
      <c r="F278" s="28" t="s">
        <v>4119</v>
      </c>
      <c r="G278" s="127">
        <v>46.61</v>
      </c>
      <c r="H278" s="128">
        <v>4.8741558846833559</v>
      </c>
      <c r="I278" s="93">
        <v>104573.17924658563</v>
      </c>
      <c r="J278" s="93">
        <v>2812735.5</v>
      </c>
      <c r="K278" s="94">
        <v>3.7178461766698513E-2</v>
      </c>
      <c r="L278" s="133">
        <v>3.7178461766698513E-2</v>
      </c>
      <c r="M278" s="86"/>
    </row>
    <row r="279" spans="1:13">
      <c r="A279" s="132" t="s">
        <v>1406</v>
      </c>
      <c r="B279" s="126" t="s">
        <v>2828</v>
      </c>
      <c r="C279" s="28" t="s">
        <v>894</v>
      </c>
      <c r="D279" s="28" t="s">
        <v>4460</v>
      </c>
      <c r="E279" s="28" t="s">
        <v>4062</v>
      </c>
      <c r="F279" s="28" t="s">
        <v>4119</v>
      </c>
      <c r="G279" s="127">
        <v>258.87</v>
      </c>
      <c r="H279" s="128">
        <v>4.8457821815526785</v>
      </c>
      <c r="I279" s="93">
        <v>18718.979339253983</v>
      </c>
      <c r="J279" s="93">
        <v>187401.40625</v>
      </c>
      <c r="K279" s="94">
        <v>9.9887080432481984E-2</v>
      </c>
      <c r="L279" s="133">
        <v>9.9887080432481984E-2</v>
      </c>
      <c r="M279" s="86"/>
    </row>
    <row r="280" spans="1:13">
      <c r="A280" s="132" t="s">
        <v>5216</v>
      </c>
      <c r="B280" s="126" t="s">
        <v>5222</v>
      </c>
      <c r="C280" s="28" t="s">
        <v>5211</v>
      </c>
      <c r="D280" s="28" t="s">
        <v>4471</v>
      </c>
      <c r="E280" s="28" t="s">
        <v>4116</v>
      </c>
      <c r="F280" s="28" t="s">
        <v>4119</v>
      </c>
      <c r="G280" s="127">
        <v>35.25</v>
      </c>
      <c r="H280" s="128">
        <v>4.8362964165499189</v>
      </c>
      <c r="I280" s="93">
        <v>137199.89834184168</v>
      </c>
      <c r="J280" s="93">
        <v>948971.375</v>
      </c>
      <c r="K280" s="94">
        <v>0.14457748880132626</v>
      </c>
      <c r="L280" s="133">
        <v>0.14457748880132626</v>
      </c>
      <c r="M280" s="86"/>
    </row>
    <row r="281" spans="1:13">
      <c r="A281" s="132" t="s">
        <v>3548</v>
      </c>
      <c r="B281" s="126" t="s">
        <v>3708</v>
      </c>
      <c r="C281" s="28" t="s">
        <v>2662</v>
      </c>
      <c r="D281" s="28" t="s">
        <v>4463</v>
      </c>
      <c r="E281" s="28" t="s">
        <v>4062</v>
      </c>
      <c r="F281" s="28" t="s">
        <v>4119</v>
      </c>
      <c r="G281" s="127">
        <v>38.65</v>
      </c>
      <c r="H281" s="128">
        <v>4.7893106295182957</v>
      </c>
      <c r="I281" s="93">
        <v>123914.89338986538</v>
      </c>
      <c r="J281" s="93">
        <v>1607487.125</v>
      </c>
      <c r="K281" s="94">
        <v>7.7086087634988296E-2</v>
      </c>
      <c r="L281" s="133">
        <v>7.7086087634988296E-2</v>
      </c>
      <c r="M281" s="86"/>
    </row>
    <row r="282" spans="1:13">
      <c r="A282" s="132" t="s">
        <v>1154</v>
      </c>
      <c r="B282" s="126" t="s">
        <v>3315</v>
      </c>
      <c r="C282" s="28" t="s">
        <v>5649</v>
      </c>
      <c r="D282" s="28" t="s">
        <v>4460</v>
      </c>
      <c r="E282" s="28" t="s">
        <v>4116</v>
      </c>
      <c r="F282" s="28" t="s">
        <v>4121</v>
      </c>
      <c r="G282" s="127">
        <v>113.05</v>
      </c>
      <c r="H282" s="128">
        <v>4.7821794855247806</v>
      </c>
      <c r="I282" s="93">
        <v>42301.454980316506</v>
      </c>
      <c r="J282" s="93">
        <v>811634.1875</v>
      </c>
      <c r="K282" s="94">
        <v>5.2118867873978639E-2</v>
      </c>
      <c r="L282" s="133">
        <v>5.2118867873978639E-2</v>
      </c>
      <c r="M282" s="86"/>
    </row>
    <row r="283" spans="1:13">
      <c r="A283" s="132" t="s">
        <v>3572</v>
      </c>
      <c r="B283" s="126" t="s">
        <v>3728</v>
      </c>
      <c r="C283" s="28" t="s">
        <v>2941</v>
      </c>
      <c r="D283" s="28" t="s">
        <v>4464</v>
      </c>
      <c r="E283" s="28" t="s">
        <v>4062</v>
      </c>
      <c r="F283" s="28" t="s">
        <v>4119</v>
      </c>
      <c r="G283" s="127">
        <v>58.75</v>
      </c>
      <c r="H283" s="128">
        <v>4.7628353215836832</v>
      </c>
      <c r="I283" s="93">
        <v>81069.537388658428</v>
      </c>
      <c r="J283" s="93">
        <v>548123.1875</v>
      </c>
      <c r="K283" s="94">
        <v>0.14790386401717118</v>
      </c>
      <c r="L283" s="133">
        <v>0.14790386401717118</v>
      </c>
      <c r="M283" s="86"/>
    </row>
    <row r="284" spans="1:13">
      <c r="A284" s="132" t="s">
        <v>4486</v>
      </c>
      <c r="B284" s="126" t="s">
        <v>188</v>
      </c>
      <c r="C284" s="28" t="s">
        <v>3023</v>
      </c>
      <c r="D284" s="28" t="s">
        <v>4461</v>
      </c>
      <c r="E284" s="28" t="s">
        <v>4116</v>
      </c>
      <c r="F284" s="28" t="s">
        <v>4121</v>
      </c>
      <c r="G284" s="127">
        <v>41.12</v>
      </c>
      <c r="H284" s="128">
        <v>4.7588564051077347</v>
      </c>
      <c r="I284" s="93">
        <v>115730.94370398189</v>
      </c>
      <c r="J284" s="93">
        <v>2150147.25</v>
      </c>
      <c r="K284" s="94">
        <v>5.3824659545518051E-2</v>
      </c>
      <c r="L284" s="133">
        <v>5.3824659545518051E-2</v>
      </c>
      <c r="M284" s="86"/>
    </row>
    <row r="285" spans="1:13">
      <c r="A285" s="132" t="s">
        <v>3566</v>
      </c>
      <c r="B285" s="126" t="s">
        <v>5187</v>
      </c>
      <c r="C285" s="28" t="s">
        <v>5123</v>
      </c>
      <c r="D285" s="28" t="s">
        <v>4473</v>
      </c>
      <c r="E285" s="28" t="s">
        <v>4116</v>
      </c>
      <c r="F285" s="28" t="s">
        <v>4119</v>
      </c>
      <c r="G285" s="127">
        <v>102.71</v>
      </c>
      <c r="H285" s="128">
        <v>4.7273412096954557</v>
      </c>
      <c r="I285" s="93">
        <v>46026.104660650919</v>
      </c>
      <c r="J285" s="93">
        <v>1344375.625</v>
      </c>
      <c r="K285" s="94">
        <v>3.4236045198045684E-2</v>
      </c>
      <c r="L285" s="133">
        <v>3.4236045198045684E-2</v>
      </c>
      <c r="M285" s="86"/>
    </row>
    <row r="286" spans="1:13">
      <c r="A286" s="132" t="s">
        <v>1330</v>
      </c>
      <c r="B286" s="126" t="s">
        <v>2752</v>
      </c>
      <c r="C286" s="28" t="s">
        <v>835</v>
      </c>
      <c r="D286" s="28" t="s">
        <v>4463</v>
      </c>
      <c r="E286" s="28" t="s">
        <v>4063</v>
      </c>
      <c r="F286" s="28" t="s">
        <v>4119</v>
      </c>
      <c r="G286" s="127">
        <v>14.34</v>
      </c>
      <c r="H286" s="128">
        <v>4.6645974569727047</v>
      </c>
      <c r="I286" s="93">
        <v>325285.73619056516</v>
      </c>
      <c r="J286" s="93">
        <v>1883603</v>
      </c>
      <c r="K286" s="94">
        <v>0.17269336276835678</v>
      </c>
      <c r="L286" s="133">
        <v>0.17269336276835678</v>
      </c>
      <c r="M286" s="86"/>
    </row>
    <row r="287" spans="1:13">
      <c r="A287" s="132" t="s">
        <v>5772</v>
      </c>
      <c r="B287" s="126" t="s">
        <v>5776</v>
      </c>
      <c r="C287" s="28" t="s">
        <v>5783</v>
      </c>
      <c r="D287" s="28" t="s">
        <v>4468</v>
      </c>
      <c r="E287" s="28" t="s">
        <v>4062</v>
      </c>
      <c r="F287" s="28" t="s">
        <v>4119</v>
      </c>
      <c r="G287" s="127">
        <v>101.36</v>
      </c>
      <c r="H287" s="128">
        <v>4.6573387941981723</v>
      </c>
      <c r="I287" s="93">
        <v>45948.488498403436</v>
      </c>
      <c r="J287" s="93">
        <v>464096.65625</v>
      </c>
      <c r="K287" s="94">
        <v>9.900629077933254E-2</v>
      </c>
      <c r="L287" s="133">
        <v>9.900629077933254E-2</v>
      </c>
      <c r="M287" s="86"/>
    </row>
    <row r="288" spans="1:13">
      <c r="A288" s="132" t="s">
        <v>3620</v>
      </c>
      <c r="B288" s="126" t="s">
        <v>3774</v>
      </c>
      <c r="C288" s="28" t="s">
        <v>2988</v>
      </c>
      <c r="D288" s="28" t="s">
        <v>4456</v>
      </c>
      <c r="E288" s="28" t="s">
        <v>4116</v>
      </c>
      <c r="F288" s="28" t="s">
        <v>4121</v>
      </c>
      <c r="G288" s="127">
        <v>113.53</v>
      </c>
      <c r="H288" s="128">
        <v>4.6110096833711616</v>
      </c>
      <c r="I288" s="93">
        <v>40614.900760778306</v>
      </c>
      <c r="J288" s="93">
        <v>681963.3125</v>
      </c>
      <c r="K288" s="94">
        <v>5.9555844158080434E-2</v>
      </c>
      <c r="L288" s="133">
        <v>5.9555844158080434E-2</v>
      </c>
      <c r="M288" s="86"/>
    </row>
    <row r="289" spans="1:13">
      <c r="A289" s="132" t="s">
        <v>3437</v>
      </c>
      <c r="B289" s="126" t="s">
        <v>576</v>
      </c>
      <c r="C289" s="28" t="s">
        <v>2554</v>
      </c>
      <c r="D289" s="28" t="s">
        <v>4463</v>
      </c>
      <c r="E289" s="28" t="s">
        <v>4062</v>
      </c>
      <c r="F289" s="28" t="s">
        <v>4119</v>
      </c>
      <c r="G289" s="127">
        <v>20.41</v>
      </c>
      <c r="H289" s="128">
        <v>4.601301716999906</v>
      </c>
      <c r="I289" s="93">
        <v>225443.4942185157</v>
      </c>
      <c r="J289" s="93">
        <v>2255478.5</v>
      </c>
      <c r="K289" s="94">
        <v>9.99537323093595E-2</v>
      </c>
      <c r="L289" s="133">
        <v>9.99537323093595E-2</v>
      </c>
      <c r="M289" s="86"/>
    </row>
    <row r="290" spans="1:13">
      <c r="A290" s="132" t="s">
        <v>5299</v>
      </c>
      <c r="B290" s="126" t="s">
        <v>5305</v>
      </c>
      <c r="C290" s="28" t="s">
        <v>5310</v>
      </c>
      <c r="D290" s="28" t="s">
        <v>4466</v>
      </c>
      <c r="E290" s="28" t="s">
        <v>4116</v>
      </c>
      <c r="F290" s="28" t="s">
        <v>4119</v>
      </c>
      <c r="G290" s="127">
        <v>86.01</v>
      </c>
      <c r="H290" s="128">
        <v>4.5900736724813394</v>
      </c>
      <c r="I290" s="93">
        <v>53366.744244638285</v>
      </c>
      <c r="J290" s="93">
        <v>3518338.25</v>
      </c>
      <c r="K290" s="94">
        <v>1.5168167598620821E-2</v>
      </c>
      <c r="L290" s="133">
        <v>1.5168167598620821E-2</v>
      </c>
      <c r="M290" s="86"/>
    </row>
    <row r="291" spans="1:13">
      <c r="A291" s="132" t="s">
        <v>1463</v>
      </c>
      <c r="B291" s="126" t="s">
        <v>2883</v>
      </c>
      <c r="C291" s="28" t="s">
        <v>947</v>
      </c>
      <c r="D291" s="28" t="s">
        <v>4458</v>
      </c>
      <c r="E291" s="28" t="s">
        <v>4062</v>
      </c>
      <c r="F291" s="28" t="s">
        <v>4119</v>
      </c>
      <c r="G291" s="127">
        <v>114.84</v>
      </c>
      <c r="H291" s="128">
        <v>4.5593724908547433</v>
      </c>
      <c r="I291" s="93">
        <v>39701.954814130469</v>
      </c>
      <c r="J291" s="93">
        <v>171152.5</v>
      </c>
      <c r="K291" s="94">
        <v>0.2319683020354974</v>
      </c>
      <c r="L291" s="133">
        <v>0.2319683020354974</v>
      </c>
      <c r="M291" s="86"/>
    </row>
    <row r="292" spans="1:13">
      <c r="A292" s="132" t="s">
        <v>6227</v>
      </c>
      <c r="B292" s="126" t="s">
        <v>6260</v>
      </c>
      <c r="C292" s="28" t="s">
        <v>6273</v>
      </c>
      <c r="D292" s="28" t="s">
        <v>4471</v>
      </c>
      <c r="E292" s="28" t="s">
        <v>4116</v>
      </c>
      <c r="F292" s="28" t="s">
        <v>4119</v>
      </c>
      <c r="G292" s="127">
        <v>57.99</v>
      </c>
      <c r="H292" s="128">
        <v>4.5336873310401247</v>
      </c>
      <c r="I292" s="93">
        <v>78180.502345923858</v>
      </c>
      <c r="J292" s="93">
        <v>777663.5625</v>
      </c>
      <c r="K292" s="94">
        <v>0.10053255175617651</v>
      </c>
      <c r="L292" s="133">
        <v>0.10053255175617651</v>
      </c>
      <c r="M292" s="86"/>
    </row>
    <row r="293" spans="1:13">
      <c r="A293" s="132" t="s">
        <v>1180</v>
      </c>
      <c r="B293" s="126" t="s">
        <v>3333</v>
      </c>
      <c r="C293" s="28" t="s">
        <v>147</v>
      </c>
      <c r="D293" s="28" t="s">
        <v>4466</v>
      </c>
      <c r="E293" s="28" t="s">
        <v>4116</v>
      </c>
      <c r="F293" s="28" t="s">
        <v>4121</v>
      </c>
      <c r="G293" s="127">
        <v>84.41</v>
      </c>
      <c r="H293" s="128">
        <v>4.526280712387944</v>
      </c>
      <c r="I293" s="93">
        <v>53622.565008742378</v>
      </c>
      <c r="J293" s="93">
        <v>1429076.75</v>
      </c>
      <c r="K293" s="94">
        <v>3.7522522851723937E-2</v>
      </c>
      <c r="L293" s="133">
        <v>3.7522522851723937E-2</v>
      </c>
      <c r="M293" s="86"/>
    </row>
    <row r="294" spans="1:13">
      <c r="A294" s="132" t="s">
        <v>4578</v>
      </c>
      <c r="B294" s="126" t="s">
        <v>3191</v>
      </c>
      <c r="C294" s="28" t="s">
        <v>3106</v>
      </c>
      <c r="D294" s="28" t="s">
        <v>4455</v>
      </c>
      <c r="E294" s="28" t="s">
        <v>4116</v>
      </c>
      <c r="F294" s="28" t="s">
        <v>4121</v>
      </c>
      <c r="G294" s="127">
        <v>115.88</v>
      </c>
      <c r="H294" s="128">
        <v>4.3871296078528665</v>
      </c>
      <c r="I294" s="93">
        <v>37859.247565178346</v>
      </c>
      <c r="J294" s="93">
        <v>1499679.75</v>
      </c>
      <c r="K294" s="94">
        <v>2.5244888160407812E-2</v>
      </c>
      <c r="L294" s="133">
        <v>2.5244888160407812E-2</v>
      </c>
      <c r="M294" s="86"/>
    </row>
    <row r="295" spans="1:13">
      <c r="A295" s="132" t="s">
        <v>1115</v>
      </c>
      <c r="B295" s="126" t="s">
        <v>3287</v>
      </c>
      <c r="C295" s="28" t="s">
        <v>90</v>
      </c>
      <c r="D295" s="28" t="s">
        <v>4463</v>
      </c>
      <c r="E295" s="28" t="s">
        <v>4116</v>
      </c>
      <c r="F295" s="28" t="s">
        <v>4119</v>
      </c>
      <c r="G295" s="127">
        <v>42.27</v>
      </c>
      <c r="H295" s="128">
        <v>4.3640982520568343</v>
      </c>
      <c r="I295" s="93">
        <v>103243.39370846543</v>
      </c>
      <c r="J295" s="93">
        <v>1141571.5</v>
      </c>
      <c r="K295" s="94">
        <v>9.0439708514504294E-2</v>
      </c>
      <c r="L295" s="133">
        <v>9.0439708514504294E-2</v>
      </c>
      <c r="M295" s="86"/>
    </row>
    <row r="296" spans="1:13">
      <c r="A296" s="132" t="s">
        <v>4595</v>
      </c>
      <c r="B296" s="126" t="s">
        <v>3201</v>
      </c>
      <c r="C296" s="28" t="s">
        <v>3121</v>
      </c>
      <c r="D296" s="28" t="s">
        <v>4466</v>
      </c>
      <c r="E296" s="28" t="s">
        <v>4116</v>
      </c>
      <c r="F296" s="28" t="s">
        <v>4119</v>
      </c>
      <c r="G296" s="127">
        <v>78.760000000000005</v>
      </c>
      <c r="H296" s="128">
        <v>4.3516714795486182</v>
      </c>
      <c r="I296" s="93">
        <v>55252.304209606635</v>
      </c>
      <c r="J296" s="93">
        <v>753342.125</v>
      </c>
      <c r="K296" s="94">
        <v>7.3342910712190207E-2</v>
      </c>
      <c r="L296" s="133">
        <v>7.3342910712190207E-2</v>
      </c>
      <c r="M296" s="86"/>
    </row>
    <row r="297" spans="1:13">
      <c r="A297" s="132" t="s">
        <v>1156</v>
      </c>
      <c r="B297" s="126" t="s">
        <v>3316</v>
      </c>
      <c r="C297" s="28" t="s">
        <v>124</v>
      </c>
      <c r="D297" s="28" t="s">
        <v>4471</v>
      </c>
      <c r="E297" s="28" t="s">
        <v>4116</v>
      </c>
      <c r="F297" s="28" t="s">
        <v>4119</v>
      </c>
      <c r="G297" s="127">
        <v>146.33000000000001</v>
      </c>
      <c r="H297" s="128">
        <v>4.32400569801632</v>
      </c>
      <c r="I297" s="93">
        <v>29549.686995259479</v>
      </c>
      <c r="J297" s="93">
        <v>320249.8125</v>
      </c>
      <c r="K297" s="94">
        <v>9.2270739409908251E-2</v>
      </c>
      <c r="L297" s="133">
        <v>9.2270739409908251E-2</v>
      </c>
      <c r="M297" s="86"/>
    </row>
    <row r="298" spans="1:13">
      <c r="A298" s="132" t="s">
        <v>4628</v>
      </c>
      <c r="B298" s="126" t="s">
        <v>3224</v>
      </c>
      <c r="C298" s="28" t="s">
        <v>12</v>
      </c>
      <c r="D298" s="28" t="s">
        <v>4460</v>
      </c>
      <c r="E298" s="28" t="s">
        <v>4116</v>
      </c>
      <c r="F298" s="28" t="s">
        <v>4119</v>
      </c>
      <c r="G298" s="127">
        <v>57.61</v>
      </c>
      <c r="H298" s="128">
        <v>4.3072382028271141</v>
      </c>
      <c r="I298" s="93">
        <v>74765.460906563356</v>
      </c>
      <c r="J298" s="93">
        <v>965630.0625</v>
      </c>
      <c r="K298" s="94">
        <v>7.7426608605159652E-2</v>
      </c>
      <c r="L298" s="133">
        <v>7.7426608605159652E-2</v>
      </c>
      <c r="M298" s="86"/>
    </row>
    <row r="299" spans="1:13">
      <c r="A299" s="132" t="s">
        <v>4547</v>
      </c>
      <c r="B299" s="126" t="s">
        <v>1234</v>
      </c>
      <c r="C299" s="28" t="s">
        <v>3079</v>
      </c>
      <c r="D299" s="28" t="s">
        <v>4461</v>
      </c>
      <c r="E299" s="28" t="s">
        <v>4116</v>
      </c>
      <c r="F299" s="28" t="s">
        <v>4119</v>
      </c>
      <c r="G299" s="127">
        <v>20.73</v>
      </c>
      <c r="H299" s="128">
        <v>4.2665239896878253</v>
      </c>
      <c r="I299" s="93">
        <v>205813.98888990955</v>
      </c>
      <c r="J299" s="93">
        <v>4556660</v>
      </c>
      <c r="K299" s="94">
        <v>4.5167730067617408E-2</v>
      </c>
      <c r="L299" s="133">
        <v>4.5167730067617408E-2</v>
      </c>
      <c r="M299" s="86"/>
    </row>
    <row r="300" spans="1:13">
      <c r="A300" s="132" t="s">
        <v>4605</v>
      </c>
      <c r="B300" s="126" t="s">
        <v>3209</v>
      </c>
      <c r="C300" s="28" t="s">
        <v>3131</v>
      </c>
      <c r="D300" s="28" t="s">
        <v>4455</v>
      </c>
      <c r="E300" s="28" t="s">
        <v>4116</v>
      </c>
      <c r="F300" s="28" t="s">
        <v>4119</v>
      </c>
      <c r="G300" s="127">
        <v>61.31</v>
      </c>
      <c r="H300" s="128">
        <v>4.2598136503563619</v>
      </c>
      <c r="I300" s="93">
        <v>69479.91600646489</v>
      </c>
      <c r="J300" s="93">
        <v>863459</v>
      </c>
      <c r="K300" s="94">
        <v>8.0466954431495749E-2</v>
      </c>
      <c r="L300" s="133">
        <v>8.0466954431495749E-2</v>
      </c>
      <c r="M300" s="86"/>
    </row>
    <row r="301" spans="1:13">
      <c r="A301" s="132" t="s">
        <v>4501</v>
      </c>
      <c r="B301" s="126" t="s">
        <v>1226</v>
      </c>
      <c r="C301" s="28" t="s">
        <v>3038</v>
      </c>
      <c r="D301" s="28" t="s">
        <v>4466</v>
      </c>
      <c r="E301" s="28" t="s">
        <v>4116</v>
      </c>
      <c r="F301" s="28" t="s">
        <v>4119</v>
      </c>
      <c r="G301" s="127">
        <v>60.78</v>
      </c>
      <c r="H301" s="128">
        <v>4.1863040562635394</v>
      </c>
      <c r="I301" s="93">
        <v>68876.34182730403</v>
      </c>
      <c r="J301" s="93">
        <v>801427.625</v>
      </c>
      <c r="K301" s="94">
        <v>8.5942060990602906E-2</v>
      </c>
      <c r="L301" s="133">
        <v>8.5942060990602906E-2</v>
      </c>
      <c r="M301" s="86"/>
    </row>
    <row r="302" spans="1:13">
      <c r="A302" s="132" t="s">
        <v>3569</v>
      </c>
      <c r="B302" s="126" t="s">
        <v>3725</v>
      </c>
      <c r="C302" s="28" t="s">
        <v>2938</v>
      </c>
      <c r="D302" s="28" t="s">
        <v>4463</v>
      </c>
      <c r="E302" s="28" t="s">
        <v>4062</v>
      </c>
      <c r="F302" s="28" t="s">
        <v>4119</v>
      </c>
      <c r="G302" s="127">
        <v>63.9</v>
      </c>
      <c r="H302" s="128">
        <v>4.181780250819136</v>
      </c>
      <c r="I302" s="93">
        <v>65442.570435354253</v>
      </c>
      <c r="J302" s="93">
        <v>565358.1875</v>
      </c>
      <c r="K302" s="94">
        <v>0.1157541747555469</v>
      </c>
      <c r="L302" s="133">
        <v>0.1157541747555469</v>
      </c>
      <c r="M302" s="86"/>
    </row>
    <row r="303" spans="1:13">
      <c r="A303" s="132" t="s">
        <v>4627</v>
      </c>
      <c r="B303" s="126" t="s">
        <v>3223</v>
      </c>
      <c r="C303" s="28" t="s">
        <v>11</v>
      </c>
      <c r="D303" s="28" t="s">
        <v>4468</v>
      </c>
      <c r="E303" s="28" t="s">
        <v>4116</v>
      </c>
      <c r="F303" s="28" t="s">
        <v>4121</v>
      </c>
      <c r="G303" s="127">
        <v>31.84</v>
      </c>
      <c r="H303" s="128">
        <v>4.1747688563151435</v>
      </c>
      <c r="I303" s="93">
        <v>131117.1123214555</v>
      </c>
      <c r="J303" s="93">
        <v>2494239</v>
      </c>
      <c r="K303" s="94">
        <v>5.2567982587657193E-2</v>
      </c>
      <c r="L303" s="133">
        <v>5.2567982587657193E-2</v>
      </c>
      <c r="M303" s="86"/>
    </row>
    <row r="304" spans="1:13">
      <c r="A304" s="132" t="s">
        <v>1127</v>
      </c>
      <c r="B304" s="126" t="s">
        <v>3297</v>
      </c>
      <c r="C304" s="28" t="s">
        <v>100</v>
      </c>
      <c r="D304" s="28" t="s">
        <v>4461</v>
      </c>
      <c r="E304" s="28" t="s">
        <v>4116</v>
      </c>
      <c r="F304" s="28" t="s">
        <v>4119</v>
      </c>
      <c r="G304" s="127">
        <v>62.1</v>
      </c>
      <c r="H304" s="128">
        <v>4.1718198024624629</v>
      </c>
      <c r="I304" s="93">
        <v>67179.062841585546</v>
      </c>
      <c r="J304" s="93">
        <v>1024689.625</v>
      </c>
      <c r="K304" s="94">
        <v>6.5560401123008885E-2</v>
      </c>
      <c r="L304" s="133">
        <v>6.5560401123008885E-2</v>
      </c>
      <c r="M304" s="86"/>
    </row>
    <row r="305" spans="1:13">
      <c r="A305" s="132" t="s">
        <v>4650</v>
      </c>
      <c r="B305" s="126" t="s">
        <v>1260</v>
      </c>
      <c r="C305" s="28" t="s">
        <v>31</v>
      </c>
      <c r="D305" s="28" t="s">
        <v>4454</v>
      </c>
      <c r="E305" s="28" t="s">
        <v>4116</v>
      </c>
      <c r="F305" s="28" t="s">
        <v>4121</v>
      </c>
      <c r="G305" s="127">
        <v>23.92</v>
      </c>
      <c r="H305" s="128">
        <v>4.1326621247073296</v>
      </c>
      <c r="I305" s="93">
        <v>172770.15571518935</v>
      </c>
      <c r="J305" s="93">
        <v>4715200.5</v>
      </c>
      <c r="K305" s="94">
        <v>3.6641104808838851E-2</v>
      </c>
      <c r="L305" s="133">
        <v>3.6641104808838851E-2</v>
      </c>
      <c r="M305" s="86"/>
    </row>
    <row r="306" spans="1:13">
      <c r="A306" s="132" t="s">
        <v>4603</v>
      </c>
      <c r="B306" s="126" t="s">
        <v>3208</v>
      </c>
      <c r="C306" s="28" t="s">
        <v>3129</v>
      </c>
      <c r="D306" s="28" t="s">
        <v>4471</v>
      </c>
      <c r="E306" s="28" t="s">
        <v>4116</v>
      </c>
      <c r="F306" s="28" t="s">
        <v>4121</v>
      </c>
      <c r="G306" s="127">
        <v>57.87</v>
      </c>
      <c r="H306" s="128">
        <v>4.0793839056961625</v>
      </c>
      <c r="I306" s="93">
        <v>70492.205040541958</v>
      </c>
      <c r="J306" s="93">
        <v>1850130.375</v>
      </c>
      <c r="K306" s="94">
        <v>3.8101209511001058E-2</v>
      </c>
      <c r="L306" s="133">
        <v>3.8101209511001058E-2</v>
      </c>
      <c r="M306" s="86"/>
    </row>
    <row r="307" spans="1:13">
      <c r="A307" s="132" t="s">
        <v>4856</v>
      </c>
      <c r="B307" s="126" t="s">
        <v>4880</v>
      </c>
      <c r="C307" s="28" t="s">
        <v>4870</v>
      </c>
      <c r="D307" s="28" t="s">
        <v>4454</v>
      </c>
      <c r="E307" s="28" t="s">
        <v>4062</v>
      </c>
      <c r="F307" s="28" t="s">
        <v>4119</v>
      </c>
      <c r="G307" s="127">
        <v>20.84</v>
      </c>
      <c r="H307" s="128">
        <v>4.0372308049726806</v>
      </c>
      <c r="I307" s="93">
        <v>193725.08661097314</v>
      </c>
      <c r="J307" s="93">
        <v>2426030.75</v>
      </c>
      <c r="K307" s="94">
        <v>7.9852692143730308E-2</v>
      </c>
      <c r="L307" s="133">
        <v>7.9852692143730308E-2</v>
      </c>
      <c r="M307" s="86"/>
    </row>
    <row r="308" spans="1:13">
      <c r="A308" s="132" t="s">
        <v>1176</v>
      </c>
      <c r="B308" s="126" t="s">
        <v>3331</v>
      </c>
      <c r="C308" s="28" t="s">
        <v>143</v>
      </c>
      <c r="D308" s="28" t="s">
        <v>4461</v>
      </c>
      <c r="E308" s="28" t="s">
        <v>4116</v>
      </c>
      <c r="F308" s="28" t="s">
        <v>4119</v>
      </c>
      <c r="G308" s="127">
        <v>18.96</v>
      </c>
      <c r="H308" s="128">
        <v>3.9629254617284104</v>
      </c>
      <c r="I308" s="93">
        <v>209015.05599833388</v>
      </c>
      <c r="J308" s="93">
        <v>2276817.5</v>
      </c>
      <c r="K308" s="94">
        <v>9.1801409642333603E-2</v>
      </c>
      <c r="L308" s="133">
        <v>9.1801409642333603E-2</v>
      </c>
      <c r="M308" s="86"/>
    </row>
    <row r="309" spans="1:13">
      <c r="A309" s="132" t="s">
        <v>4607</v>
      </c>
      <c r="B309" s="126" t="s">
        <v>1249</v>
      </c>
      <c r="C309" s="28" t="s">
        <v>2923</v>
      </c>
      <c r="D309" s="28" t="s">
        <v>4465</v>
      </c>
      <c r="E309" s="28" t="s">
        <v>4116</v>
      </c>
      <c r="F309" s="28" t="s">
        <v>4119</v>
      </c>
      <c r="G309" s="127">
        <v>7.5449999999999999</v>
      </c>
      <c r="H309" s="128">
        <v>3.9440613138304732</v>
      </c>
      <c r="I309" s="93">
        <v>522738.41137580835</v>
      </c>
      <c r="J309" s="93">
        <v>13048891</v>
      </c>
      <c r="K309" s="94">
        <v>4.0059987578699857E-2</v>
      </c>
      <c r="L309" s="133">
        <v>4.0059987578699857E-2</v>
      </c>
      <c r="M309" s="86"/>
    </row>
    <row r="310" spans="1:13">
      <c r="A310" s="132" t="s">
        <v>4662</v>
      </c>
      <c r="B310" s="126" t="s">
        <v>3248</v>
      </c>
      <c r="C310" s="28" t="s">
        <v>4902</v>
      </c>
      <c r="D310" s="28" t="s">
        <v>4473</v>
      </c>
      <c r="E310" s="28" t="s">
        <v>4116</v>
      </c>
      <c r="F310" s="28" t="s">
        <v>4121</v>
      </c>
      <c r="G310" s="127">
        <v>48.72</v>
      </c>
      <c r="H310" s="128">
        <v>3.9359453268052955</v>
      </c>
      <c r="I310" s="93">
        <v>80787.055147891951</v>
      </c>
      <c r="J310" s="93">
        <v>2678885.25</v>
      </c>
      <c r="K310" s="94">
        <v>3.015696739824595E-2</v>
      </c>
      <c r="L310" s="133">
        <v>3.015696739824595E-2</v>
      </c>
      <c r="M310" s="86"/>
    </row>
    <row r="311" spans="1:13">
      <c r="A311" s="132" t="s">
        <v>4686</v>
      </c>
      <c r="B311" s="126" t="s">
        <v>3269</v>
      </c>
      <c r="C311" s="28" t="s">
        <v>66</v>
      </c>
      <c r="D311" s="28" t="s">
        <v>4467</v>
      </c>
      <c r="E311" s="28" t="s">
        <v>4116</v>
      </c>
      <c r="F311" s="28" t="s">
        <v>4119</v>
      </c>
      <c r="G311" s="127">
        <v>47.64</v>
      </c>
      <c r="H311" s="128">
        <v>3.8275997963124135</v>
      </c>
      <c r="I311" s="93">
        <v>80344.244255088444</v>
      </c>
      <c r="J311" s="93">
        <v>1873511</v>
      </c>
      <c r="K311" s="94">
        <v>4.2884319470282505E-2</v>
      </c>
      <c r="L311" s="133">
        <v>4.2884319470282505E-2</v>
      </c>
      <c r="M311" s="86"/>
    </row>
    <row r="312" spans="1:13">
      <c r="A312" s="132" t="s">
        <v>1112</v>
      </c>
      <c r="B312" s="126" t="s">
        <v>3285</v>
      </c>
      <c r="C312" s="28" t="s">
        <v>87</v>
      </c>
      <c r="D312" s="28" t="s">
        <v>4470</v>
      </c>
      <c r="E312" s="28" t="s">
        <v>4116</v>
      </c>
      <c r="F312" s="28" t="s">
        <v>4119</v>
      </c>
      <c r="G312" s="127">
        <v>22.48</v>
      </c>
      <c r="H312" s="128">
        <v>3.8028235499106184</v>
      </c>
      <c r="I312" s="93">
        <v>169164.74866150439</v>
      </c>
      <c r="J312" s="93">
        <v>1849535</v>
      </c>
      <c r="K312" s="94">
        <v>9.1463394129607925E-2</v>
      </c>
      <c r="L312" s="133">
        <v>9.1463394129607925E-2</v>
      </c>
      <c r="M312" s="86"/>
    </row>
    <row r="313" spans="1:13">
      <c r="A313" s="132" t="s">
        <v>1472</v>
      </c>
      <c r="B313" s="126" t="s">
        <v>2890</v>
      </c>
      <c r="C313" s="28" t="s">
        <v>955</v>
      </c>
      <c r="D313" s="28" t="s">
        <v>4472</v>
      </c>
      <c r="E313" s="28" t="s">
        <v>4062</v>
      </c>
      <c r="F313" s="28" t="s">
        <v>4119</v>
      </c>
      <c r="G313" s="127">
        <v>17.04</v>
      </c>
      <c r="H313" s="128">
        <v>3.8014202052985437</v>
      </c>
      <c r="I313" s="93">
        <v>223088.04021705067</v>
      </c>
      <c r="J313" s="93">
        <v>1051686.125</v>
      </c>
      <c r="K313" s="94">
        <v>0.21212416415311239</v>
      </c>
      <c r="L313" s="133">
        <v>0.21212416415311239</v>
      </c>
      <c r="M313" s="86"/>
    </row>
    <row r="314" spans="1:13">
      <c r="A314" s="132" t="s">
        <v>3643</v>
      </c>
      <c r="B314" s="126" t="s">
        <v>3798</v>
      </c>
      <c r="C314" s="28" t="s">
        <v>3009</v>
      </c>
      <c r="D314" s="28" t="s">
        <v>4461</v>
      </c>
      <c r="E314" s="28" t="s">
        <v>4062</v>
      </c>
      <c r="F314" s="28" t="s">
        <v>4119</v>
      </c>
      <c r="G314" s="127">
        <v>36.9</v>
      </c>
      <c r="H314" s="128">
        <v>3.7531521845226772</v>
      </c>
      <c r="I314" s="93">
        <v>101711.4413149777</v>
      </c>
      <c r="J314" s="93">
        <v>1217358</v>
      </c>
      <c r="K314" s="94">
        <v>8.3550969653115759E-2</v>
      </c>
      <c r="L314" s="133">
        <v>8.3550969653115759E-2</v>
      </c>
      <c r="M314" s="86"/>
    </row>
    <row r="315" spans="1:13">
      <c r="A315" s="132" t="s">
        <v>4571</v>
      </c>
      <c r="B315" s="126" t="s">
        <v>3187</v>
      </c>
      <c r="C315" s="28" t="s">
        <v>3102</v>
      </c>
      <c r="D315" s="28" t="s">
        <v>4468</v>
      </c>
      <c r="E315" s="28" t="s">
        <v>4116</v>
      </c>
      <c r="F315" s="28" t="s">
        <v>4121</v>
      </c>
      <c r="G315" s="127">
        <v>63.36</v>
      </c>
      <c r="H315" s="128">
        <v>3.748814747755898</v>
      </c>
      <c r="I315" s="93">
        <v>59166.89942796556</v>
      </c>
      <c r="J315" s="93">
        <v>954475.1875</v>
      </c>
      <c r="K315" s="94">
        <v>6.198893402660146E-2</v>
      </c>
      <c r="L315" s="133">
        <v>6.198893402660146E-2</v>
      </c>
      <c r="M315" s="86"/>
    </row>
    <row r="316" spans="1:13">
      <c r="A316" s="132" t="s">
        <v>4273</v>
      </c>
      <c r="B316" s="126" t="s">
        <v>2679</v>
      </c>
      <c r="C316" s="28" t="s">
        <v>765</v>
      </c>
      <c r="D316" s="28" t="s">
        <v>4460</v>
      </c>
      <c r="E316" s="28" t="s">
        <v>4062</v>
      </c>
      <c r="F316" s="28" t="s">
        <v>4119</v>
      </c>
      <c r="G316" s="127">
        <v>62.2</v>
      </c>
      <c r="H316" s="128">
        <v>3.7050270228333284</v>
      </c>
      <c r="I316" s="93">
        <v>59566.350849410424</v>
      </c>
      <c r="J316" s="93">
        <v>807401.625</v>
      </c>
      <c r="K316" s="94">
        <v>7.3775366564825071E-2</v>
      </c>
      <c r="L316" s="133">
        <v>7.3775366564825071E-2</v>
      </c>
      <c r="M316" s="86"/>
    </row>
    <row r="317" spans="1:13">
      <c r="A317" s="132" t="s">
        <v>4857</v>
      </c>
      <c r="B317" s="126" t="s">
        <v>6266</v>
      </c>
      <c r="C317" s="28" t="s">
        <v>6283</v>
      </c>
      <c r="D317" s="28" t="s">
        <v>4460</v>
      </c>
      <c r="E317" s="28" t="s">
        <v>4116</v>
      </c>
      <c r="F317" s="28" t="s">
        <v>4121</v>
      </c>
      <c r="G317" s="127">
        <v>126.24</v>
      </c>
      <c r="H317" s="128">
        <v>3.6110847485868076</v>
      </c>
      <c r="I317" s="93">
        <v>28604.917209971543</v>
      </c>
      <c r="J317" s="93">
        <v>1468223.625</v>
      </c>
      <c r="K317" s="94">
        <v>1.9482670570684722E-2</v>
      </c>
      <c r="L317" s="133">
        <v>1.9482670570684722E-2</v>
      </c>
      <c r="M317" s="86"/>
    </row>
    <row r="318" spans="1:13">
      <c r="A318" s="132" t="s">
        <v>6038</v>
      </c>
      <c r="B318" s="126" t="s">
        <v>6084</v>
      </c>
      <c r="C318" s="28" t="s">
        <v>6166</v>
      </c>
      <c r="D318" s="28" t="s">
        <v>4464</v>
      </c>
      <c r="E318" s="28" t="s">
        <v>4063</v>
      </c>
      <c r="F318" s="28" t="s">
        <v>4119</v>
      </c>
      <c r="G318" s="127">
        <v>16.34</v>
      </c>
      <c r="H318" s="128">
        <v>3.5995224124460865</v>
      </c>
      <c r="I318" s="93">
        <v>220289.00932962587</v>
      </c>
      <c r="J318" s="93">
        <v>562378.375</v>
      </c>
      <c r="K318" s="94">
        <v>0.39170960179545644</v>
      </c>
      <c r="L318" s="133">
        <v>0.39170960179545644</v>
      </c>
      <c r="M318" s="86"/>
    </row>
    <row r="319" spans="1:13">
      <c r="A319" s="132" t="s">
        <v>1216</v>
      </c>
      <c r="B319" s="126" t="s">
        <v>3357</v>
      </c>
      <c r="C319" s="28" t="s">
        <v>182</v>
      </c>
      <c r="D319" s="28" t="s">
        <v>4472</v>
      </c>
      <c r="E319" s="28" t="s">
        <v>4116</v>
      </c>
      <c r="F319" s="28" t="s">
        <v>4119</v>
      </c>
      <c r="G319" s="127">
        <v>27.46</v>
      </c>
      <c r="H319" s="128">
        <v>3.4891658279452815</v>
      </c>
      <c r="I319" s="93">
        <v>127063.57712837879</v>
      </c>
      <c r="J319" s="93">
        <v>2243648.5</v>
      </c>
      <c r="K319" s="94">
        <v>5.6632568394014836E-2</v>
      </c>
      <c r="L319" s="133">
        <v>5.6632568394014836E-2</v>
      </c>
      <c r="M319" s="86"/>
    </row>
    <row r="320" spans="1:13">
      <c r="A320" s="132" t="s">
        <v>3362</v>
      </c>
      <c r="B320" s="126" t="s">
        <v>501</v>
      </c>
      <c r="C320" s="28" t="s">
        <v>6434</v>
      </c>
      <c r="D320" s="28" t="s">
        <v>4471</v>
      </c>
      <c r="E320" s="28" t="s">
        <v>4062</v>
      </c>
      <c r="F320" s="28" t="s">
        <v>4119</v>
      </c>
      <c r="G320" s="127">
        <v>29.02</v>
      </c>
      <c r="H320" s="128">
        <v>3.4862736347639789</v>
      </c>
      <c r="I320" s="93">
        <v>120133.48155630528</v>
      </c>
      <c r="J320" s="93">
        <v>1974913</v>
      </c>
      <c r="K320" s="94">
        <v>6.0829758858392896E-2</v>
      </c>
      <c r="L320" s="133">
        <v>6.0829758858392896E-2</v>
      </c>
      <c r="M320" s="86"/>
    </row>
    <row r="321" spans="1:13">
      <c r="A321" s="132" t="s">
        <v>5326</v>
      </c>
      <c r="B321" s="126" t="s">
        <v>5332</v>
      </c>
      <c r="C321" s="28" t="s">
        <v>5657</v>
      </c>
      <c r="D321" s="28" t="s">
        <v>4460</v>
      </c>
      <c r="E321" s="28" t="s">
        <v>4062</v>
      </c>
      <c r="F321" s="28" t="s">
        <v>4119</v>
      </c>
      <c r="G321" s="127">
        <v>49.44</v>
      </c>
      <c r="H321" s="128">
        <v>3.4723269957755059</v>
      </c>
      <c r="I321" s="93">
        <v>70233.151209051503</v>
      </c>
      <c r="J321" s="93">
        <v>665549.6875</v>
      </c>
      <c r="K321" s="94">
        <v>0.10552653322228703</v>
      </c>
      <c r="L321" s="133">
        <v>0.10552653322228703</v>
      </c>
      <c r="M321" s="86"/>
    </row>
    <row r="322" spans="1:13">
      <c r="A322" s="132" t="s">
        <v>1306</v>
      </c>
      <c r="B322" s="126" t="s">
        <v>2729</v>
      </c>
      <c r="C322" s="28" t="s">
        <v>6437</v>
      </c>
      <c r="D322" s="28" t="s">
        <v>4463</v>
      </c>
      <c r="E322" s="28" t="s">
        <v>4062</v>
      </c>
      <c r="F322" s="28" t="s">
        <v>4119</v>
      </c>
      <c r="G322" s="127">
        <v>37.75</v>
      </c>
      <c r="H322" s="128">
        <v>3.4579169419471381</v>
      </c>
      <c r="I322" s="93">
        <v>91600.448793301664</v>
      </c>
      <c r="J322" s="93">
        <v>1222218.5</v>
      </c>
      <c r="K322" s="94">
        <v>7.4946049984762675E-2</v>
      </c>
      <c r="L322" s="133">
        <v>7.4946049984762675E-2</v>
      </c>
      <c r="M322" s="86"/>
    </row>
    <row r="323" spans="1:13">
      <c r="A323" s="132" t="s">
        <v>4538</v>
      </c>
      <c r="B323" s="126" t="s">
        <v>3164</v>
      </c>
      <c r="C323" s="28" t="s">
        <v>3071</v>
      </c>
      <c r="D323" s="28" t="s">
        <v>4467</v>
      </c>
      <c r="E323" s="28" t="s">
        <v>4116</v>
      </c>
      <c r="F323" s="28" t="s">
        <v>4121</v>
      </c>
      <c r="G323" s="127">
        <v>14.24</v>
      </c>
      <c r="H323" s="128">
        <v>3.4296291687650529</v>
      </c>
      <c r="I323" s="93">
        <v>240844.74499754584</v>
      </c>
      <c r="J323" s="93">
        <v>22067110</v>
      </c>
      <c r="K323" s="94">
        <v>1.0914195152765625E-2</v>
      </c>
      <c r="L323" s="133">
        <v>1.0914195152765625E-2</v>
      </c>
      <c r="M323" s="86"/>
    </row>
    <row r="324" spans="1:13">
      <c r="A324" s="132" t="s">
        <v>1093</v>
      </c>
      <c r="B324" s="126" t="s">
        <v>2457</v>
      </c>
      <c r="C324" s="28" t="s">
        <v>3916</v>
      </c>
      <c r="D324" s="28" t="s">
        <v>4463</v>
      </c>
      <c r="E324" s="28" t="s">
        <v>4063</v>
      </c>
      <c r="F324" s="28" t="s">
        <v>4119</v>
      </c>
      <c r="G324" s="127">
        <v>13.91</v>
      </c>
      <c r="H324" s="128">
        <v>3.4229988432161047</v>
      </c>
      <c r="I324" s="93">
        <v>246081.87226571562</v>
      </c>
      <c r="J324" s="93">
        <v>2000979.5</v>
      </c>
      <c r="K324" s="94">
        <v>0.12298070633193174</v>
      </c>
      <c r="L324" s="133">
        <v>0.12298070633193174</v>
      </c>
      <c r="M324" s="86"/>
    </row>
    <row r="325" spans="1:13">
      <c r="A325" s="132" t="s">
        <v>4548</v>
      </c>
      <c r="B325" s="126" t="s">
        <v>1235</v>
      </c>
      <c r="C325" s="28" t="s">
        <v>3080</v>
      </c>
      <c r="D325" s="28" t="s">
        <v>4467</v>
      </c>
      <c r="E325" s="28" t="s">
        <v>4116</v>
      </c>
      <c r="F325" s="28" t="s">
        <v>4119</v>
      </c>
      <c r="G325" s="127">
        <v>28.55</v>
      </c>
      <c r="H325" s="128">
        <v>3.4159577405625638</v>
      </c>
      <c r="I325" s="93">
        <v>119648.25711252412</v>
      </c>
      <c r="J325" s="93">
        <v>2882728</v>
      </c>
      <c r="K325" s="94">
        <v>4.1505219053800474E-2</v>
      </c>
      <c r="L325" s="133">
        <v>4.1505219053800474E-2</v>
      </c>
      <c r="M325" s="86"/>
    </row>
    <row r="326" spans="1:13">
      <c r="A326" s="132" t="s">
        <v>1179</v>
      </c>
      <c r="B326" s="126" t="s">
        <v>5478</v>
      </c>
      <c r="C326" s="28" t="s">
        <v>146</v>
      </c>
      <c r="D326" s="28" t="s">
        <v>4456</v>
      </c>
      <c r="E326" s="28" t="s">
        <v>4116</v>
      </c>
      <c r="F326" s="28" t="s">
        <v>4119</v>
      </c>
      <c r="G326" s="127">
        <v>47.59</v>
      </c>
      <c r="H326" s="128">
        <v>3.4129004831532845</v>
      </c>
      <c r="I326" s="93">
        <v>71714.6560864317</v>
      </c>
      <c r="J326" s="93">
        <v>1843255.5</v>
      </c>
      <c r="K326" s="94">
        <v>3.8906519517468791E-2</v>
      </c>
      <c r="L326" s="133">
        <v>3.8906519517468791E-2</v>
      </c>
      <c r="M326" s="86"/>
    </row>
    <row r="327" spans="1:13">
      <c r="A327" s="132" t="s">
        <v>3397</v>
      </c>
      <c r="B327" s="126" t="s">
        <v>535</v>
      </c>
      <c r="C327" s="28" t="s">
        <v>5230</v>
      </c>
      <c r="D327" s="28" t="s">
        <v>4458</v>
      </c>
      <c r="E327" s="28" t="s">
        <v>4062</v>
      </c>
      <c r="F327" s="28" t="s">
        <v>4119</v>
      </c>
      <c r="G327" s="127">
        <v>53.07</v>
      </c>
      <c r="H327" s="128">
        <v>3.3857463676723749</v>
      </c>
      <c r="I327" s="93">
        <v>63797.745763564635</v>
      </c>
      <c r="J327" s="93">
        <v>762161.8125</v>
      </c>
      <c r="K327" s="94">
        <v>8.3706300574544507E-2</v>
      </c>
      <c r="L327" s="133">
        <v>8.3706300574544507E-2</v>
      </c>
      <c r="M327" s="86"/>
    </row>
    <row r="328" spans="1:13">
      <c r="A328" s="132" t="s">
        <v>4691</v>
      </c>
      <c r="B328" s="126" t="s">
        <v>1268</v>
      </c>
      <c r="C328" s="28" t="s">
        <v>70</v>
      </c>
      <c r="D328" s="28" t="s">
        <v>4467</v>
      </c>
      <c r="E328" s="28" t="s">
        <v>4116</v>
      </c>
      <c r="F328" s="28" t="s">
        <v>4119</v>
      </c>
      <c r="G328" s="127">
        <v>12.38</v>
      </c>
      <c r="H328" s="128">
        <v>3.360288859679962</v>
      </c>
      <c r="I328" s="93">
        <v>271428.8254991892</v>
      </c>
      <c r="J328" s="93">
        <v>9285622</v>
      </c>
      <c r="K328" s="94">
        <v>2.9231087104255288E-2</v>
      </c>
      <c r="L328" s="133">
        <v>2.9231087104255288E-2</v>
      </c>
      <c r="M328" s="86"/>
    </row>
    <row r="329" spans="1:13">
      <c r="A329" s="132" t="s">
        <v>3468</v>
      </c>
      <c r="B329" s="126" t="s">
        <v>605</v>
      </c>
      <c r="C329" s="28" t="s">
        <v>2583</v>
      </c>
      <c r="D329" s="28" t="s">
        <v>4477</v>
      </c>
      <c r="E329" s="28" t="s">
        <v>4062</v>
      </c>
      <c r="F329" s="28" t="s">
        <v>4119</v>
      </c>
      <c r="G329" s="127">
        <v>17.63</v>
      </c>
      <c r="H329" s="128">
        <v>3.2825304746213173</v>
      </c>
      <c r="I329" s="93">
        <v>186190.04393768107</v>
      </c>
      <c r="J329" s="93">
        <v>1067899.875</v>
      </c>
      <c r="K329" s="94">
        <v>0.17435159259446592</v>
      </c>
      <c r="L329" s="133">
        <v>0.17435159259446592</v>
      </c>
      <c r="M329" s="86"/>
    </row>
    <row r="330" spans="1:13">
      <c r="A330" s="132" t="s">
        <v>3472</v>
      </c>
      <c r="B330" s="126" t="s">
        <v>609</v>
      </c>
      <c r="C330" s="28" t="s">
        <v>2587</v>
      </c>
      <c r="D330" s="28" t="s">
        <v>4473</v>
      </c>
      <c r="E330" s="28" t="s">
        <v>4062</v>
      </c>
      <c r="F330" s="28" t="s">
        <v>4119</v>
      </c>
      <c r="G330" s="127">
        <v>32.299999999999997</v>
      </c>
      <c r="H330" s="128">
        <v>3.2443354880366559</v>
      </c>
      <c r="I330" s="93">
        <v>100443.82315902961</v>
      </c>
      <c r="J330" s="93">
        <v>2249367.5</v>
      </c>
      <c r="K330" s="94">
        <v>4.4654251988183166E-2</v>
      </c>
      <c r="L330" s="133">
        <v>4.4654251988183166E-2</v>
      </c>
      <c r="M330" s="86"/>
    </row>
    <row r="331" spans="1:13">
      <c r="A331" s="132" t="s">
        <v>1106</v>
      </c>
      <c r="B331" s="126" t="s">
        <v>3280</v>
      </c>
      <c r="C331" s="28" t="s">
        <v>81</v>
      </c>
      <c r="D331" s="28" t="s">
        <v>4466</v>
      </c>
      <c r="E331" s="28" t="s">
        <v>4062</v>
      </c>
      <c r="F331" s="28" t="s">
        <v>4119</v>
      </c>
      <c r="G331" s="127">
        <v>9.3000000000000007</v>
      </c>
      <c r="H331" s="128">
        <v>3.2312073194082673</v>
      </c>
      <c r="I331" s="93">
        <v>347441.64724820072</v>
      </c>
      <c r="J331" s="93">
        <v>12753269</v>
      </c>
      <c r="K331" s="94">
        <v>2.7243340295590151E-2</v>
      </c>
      <c r="L331" s="133">
        <v>2.7243340295590151E-2</v>
      </c>
      <c r="M331" s="86"/>
    </row>
    <row r="332" spans="1:13">
      <c r="A332" s="132" t="s">
        <v>5297</v>
      </c>
      <c r="B332" s="126" t="s">
        <v>510</v>
      </c>
      <c r="C332" s="28" t="s">
        <v>2153</v>
      </c>
      <c r="D332" s="28" t="s">
        <v>4461</v>
      </c>
      <c r="E332" s="28" t="s">
        <v>4116</v>
      </c>
      <c r="F332" s="28" t="s">
        <v>4119</v>
      </c>
      <c r="G332" s="127">
        <v>46.86</v>
      </c>
      <c r="H332" s="128">
        <v>3.1282880157272701</v>
      </c>
      <c r="I332" s="93">
        <v>66758.173617739434</v>
      </c>
      <c r="J332" s="93">
        <v>967847.3125</v>
      </c>
      <c r="K332" s="94">
        <v>6.8975935310808062E-2</v>
      </c>
      <c r="L332" s="133">
        <v>6.8975935310808062E-2</v>
      </c>
      <c r="M332" s="86"/>
    </row>
    <row r="333" spans="1:13">
      <c r="A333" s="132" t="s">
        <v>5237</v>
      </c>
      <c r="B333" s="126" t="s">
        <v>5277</v>
      </c>
      <c r="C333" s="28" t="s">
        <v>5232</v>
      </c>
      <c r="D333" s="28" t="s">
        <v>4471</v>
      </c>
      <c r="E333" s="28" t="s">
        <v>4062</v>
      </c>
      <c r="F333" s="28" t="s">
        <v>4119</v>
      </c>
      <c r="G333" s="127">
        <v>45.33</v>
      </c>
      <c r="H333" s="128">
        <v>3.1229471263447848</v>
      </c>
      <c r="I333" s="93">
        <v>68893.605257992182</v>
      </c>
      <c r="J333" s="93">
        <v>1437460.25</v>
      </c>
      <c r="K333" s="94">
        <v>4.7927311560783808E-2</v>
      </c>
      <c r="L333" s="133">
        <v>4.7927311560783808E-2</v>
      </c>
      <c r="M333" s="86"/>
    </row>
    <row r="334" spans="1:13">
      <c r="A334" s="132" t="s">
        <v>3530</v>
      </c>
      <c r="B334" s="126" t="s">
        <v>3691</v>
      </c>
      <c r="C334" s="28" t="s">
        <v>2644</v>
      </c>
      <c r="D334" s="28" t="s">
        <v>4455</v>
      </c>
      <c r="E334" s="28" t="s">
        <v>4116</v>
      </c>
      <c r="F334" s="28" t="s">
        <v>4121</v>
      </c>
      <c r="G334" s="127">
        <v>139.87</v>
      </c>
      <c r="H334" s="128">
        <v>3.1034952083793779</v>
      </c>
      <c r="I334" s="93">
        <v>22188.426455847417</v>
      </c>
      <c r="J334" s="93">
        <v>1057816.375</v>
      </c>
      <c r="K334" s="94">
        <v>2.0975688200938862E-2</v>
      </c>
      <c r="L334" s="133">
        <v>2.0975688200938862E-2</v>
      </c>
      <c r="M334" s="86"/>
    </row>
    <row r="335" spans="1:13">
      <c r="A335" s="132" t="s">
        <v>4566</v>
      </c>
      <c r="B335" s="126" t="s">
        <v>5749</v>
      </c>
      <c r="C335" s="28" t="s">
        <v>3097</v>
      </c>
      <c r="D335" s="28" t="s">
        <v>4470</v>
      </c>
      <c r="E335" s="28" t="s">
        <v>4116</v>
      </c>
      <c r="F335" s="28" t="s">
        <v>4119</v>
      </c>
      <c r="G335" s="127">
        <v>129.37</v>
      </c>
      <c r="H335" s="128">
        <v>3.101428327291059</v>
      </c>
      <c r="I335" s="93">
        <v>23973.319373046754</v>
      </c>
      <c r="J335" s="93">
        <v>361761.4375</v>
      </c>
      <c r="K335" s="94">
        <v>6.6268310792652552E-2</v>
      </c>
      <c r="L335" s="133">
        <v>6.6268310792652552E-2</v>
      </c>
      <c r="M335" s="86"/>
    </row>
    <row r="336" spans="1:13">
      <c r="A336" s="132" t="s">
        <v>1328</v>
      </c>
      <c r="B336" s="126" t="s">
        <v>2750</v>
      </c>
      <c r="C336" s="28" t="s">
        <v>833</v>
      </c>
      <c r="D336" s="28" t="s">
        <v>4456</v>
      </c>
      <c r="E336" s="28" t="s">
        <v>4063</v>
      </c>
      <c r="F336" s="28" t="s">
        <v>4119</v>
      </c>
      <c r="G336" s="127">
        <v>62</v>
      </c>
      <c r="H336" s="128">
        <v>3.0974402801948058</v>
      </c>
      <c r="I336" s="93">
        <v>49958.714196690409</v>
      </c>
      <c r="J336" s="93">
        <v>933980.5625</v>
      </c>
      <c r="K336" s="94">
        <v>5.349010054659506E-2</v>
      </c>
      <c r="L336" s="133">
        <v>5.349010054659506E-2</v>
      </c>
      <c r="M336" s="86"/>
    </row>
    <row r="337" spans="1:13">
      <c r="A337" s="132" t="s">
        <v>3390</v>
      </c>
      <c r="B337" s="126" t="s">
        <v>528</v>
      </c>
      <c r="C337" s="28" t="s">
        <v>5526</v>
      </c>
      <c r="D337" s="28" t="s">
        <v>4471</v>
      </c>
      <c r="E337" s="28" t="s">
        <v>4062</v>
      </c>
      <c r="F337" s="28" t="s">
        <v>4119</v>
      </c>
      <c r="G337" s="127">
        <v>62.03</v>
      </c>
      <c r="H337" s="128">
        <v>3.0956734246649051</v>
      </c>
      <c r="I337" s="93">
        <v>49906.068429226267</v>
      </c>
      <c r="J337" s="93">
        <v>822438.375</v>
      </c>
      <c r="K337" s="94">
        <v>6.068061747389434E-2</v>
      </c>
      <c r="L337" s="133">
        <v>6.068061747389434E-2</v>
      </c>
      <c r="M337" s="86"/>
    </row>
    <row r="338" spans="1:13">
      <c r="A338" s="132" t="s">
        <v>4563</v>
      </c>
      <c r="B338" s="126" t="s">
        <v>1238</v>
      </c>
      <c r="C338" s="28" t="s">
        <v>3095</v>
      </c>
      <c r="D338" s="28" t="s">
        <v>4456</v>
      </c>
      <c r="E338" s="28" t="s">
        <v>4116</v>
      </c>
      <c r="F338" s="28" t="s">
        <v>4121</v>
      </c>
      <c r="G338" s="127">
        <v>71.09</v>
      </c>
      <c r="H338" s="128">
        <v>3.0622946911224385</v>
      </c>
      <c r="I338" s="93">
        <v>43076.307372660551</v>
      </c>
      <c r="J338" s="93">
        <v>1329463.75</v>
      </c>
      <c r="K338" s="94">
        <v>3.2401265075983121E-2</v>
      </c>
      <c r="L338" s="133">
        <v>3.2401265075983121E-2</v>
      </c>
      <c r="M338" s="86"/>
    </row>
    <row r="339" spans="1:13">
      <c r="A339" s="132" t="s">
        <v>1280</v>
      </c>
      <c r="B339" s="126" t="s">
        <v>2705</v>
      </c>
      <c r="C339" s="28" t="s">
        <v>791</v>
      </c>
      <c r="D339" s="28" t="s">
        <v>4472</v>
      </c>
      <c r="E339" s="28" t="s">
        <v>4063</v>
      </c>
      <c r="F339" s="28" t="s">
        <v>4119</v>
      </c>
      <c r="G339" s="127">
        <v>41.81</v>
      </c>
      <c r="H339" s="128">
        <v>3.0431775359932232</v>
      </c>
      <c r="I339" s="93">
        <v>72785.877445425096</v>
      </c>
      <c r="J339" s="93">
        <v>113212.703125</v>
      </c>
      <c r="K339" s="94">
        <v>0.64291263644735186</v>
      </c>
      <c r="L339" s="133">
        <v>0.64291263644735186</v>
      </c>
      <c r="M339" s="86"/>
    </row>
    <row r="340" spans="1:13">
      <c r="A340" s="132" t="s">
        <v>1143</v>
      </c>
      <c r="B340" s="126" t="s">
        <v>3307</v>
      </c>
      <c r="C340" s="28" t="s">
        <v>114</v>
      </c>
      <c r="D340" s="28" t="s">
        <v>4471</v>
      </c>
      <c r="E340" s="28" t="s">
        <v>4116</v>
      </c>
      <c r="F340" s="28" t="s">
        <v>4121</v>
      </c>
      <c r="G340" s="127">
        <v>112.33</v>
      </c>
      <c r="H340" s="128">
        <v>2.9994800678273963</v>
      </c>
      <c r="I340" s="93">
        <v>26702.39533363657</v>
      </c>
      <c r="J340" s="93">
        <v>912467.5625</v>
      </c>
      <c r="K340" s="94">
        <v>2.9263939268675723E-2</v>
      </c>
      <c r="L340" s="133">
        <v>2.9263939268675723E-2</v>
      </c>
      <c r="M340" s="86"/>
    </row>
    <row r="341" spans="1:13">
      <c r="A341" s="132" t="s">
        <v>3541</v>
      </c>
      <c r="B341" s="126" t="s">
        <v>3700</v>
      </c>
      <c r="C341" s="28" t="s">
        <v>2654</v>
      </c>
      <c r="D341" s="28" t="s">
        <v>4467</v>
      </c>
      <c r="E341" s="28" t="s">
        <v>4116</v>
      </c>
      <c r="F341" s="28" t="s">
        <v>4119</v>
      </c>
      <c r="G341" s="127">
        <v>31.69</v>
      </c>
      <c r="H341" s="128">
        <v>2.9875015331694406</v>
      </c>
      <c r="I341" s="93">
        <v>94272.689591967195</v>
      </c>
      <c r="J341" s="93">
        <v>4786780.5</v>
      </c>
      <c r="K341" s="94">
        <v>1.9694383227300102E-2</v>
      </c>
      <c r="L341" s="133">
        <v>1.9694383227300102E-2</v>
      </c>
      <c r="M341" s="86"/>
    </row>
    <row r="342" spans="1:13">
      <c r="A342" s="132" t="s">
        <v>4942</v>
      </c>
      <c r="B342" s="126" t="s">
        <v>4952</v>
      </c>
      <c r="C342" s="28" t="s">
        <v>4951</v>
      </c>
      <c r="D342" s="28" t="s">
        <v>4475</v>
      </c>
      <c r="E342" s="28" t="s">
        <v>4116</v>
      </c>
      <c r="F342" s="28" t="s">
        <v>4119</v>
      </c>
      <c r="G342" s="127">
        <v>18.41</v>
      </c>
      <c r="H342" s="128">
        <v>2.9214656552342375</v>
      </c>
      <c r="I342" s="93">
        <v>158689.06329354903</v>
      </c>
      <c r="J342" s="93">
        <v>2842170</v>
      </c>
      <c r="K342" s="94">
        <v>5.5833769019287736E-2</v>
      </c>
      <c r="L342" s="133">
        <v>5.5833769019287736E-2</v>
      </c>
      <c r="M342" s="86"/>
    </row>
    <row r="343" spans="1:13">
      <c r="A343" s="132" t="s">
        <v>5924</v>
      </c>
      <c r="B343" s="126" t="s">
        <v>5939</v>
      </c>
      <c r="C343" s="28" t="s">
        <v>5968</v>
      </c>
      <c r="D343" s="28" t="s">
        <v>4458</v>
      </c>
      <c r="E343" s="28" t="s">
        <v>4062</v>
      </c>
      <c r="F343" s="28" t="s">
        <v>4119</v>
      </c>
      <c r="G343" s="127">
        <v>164.62</v>
      </c>
      <c r="H343" s="128">
        <v>2.8869892701349302</v>
      </c>
      <c r="I343" s="93">
        <v>17537.293586046228</v>
      </c>
      <c r="J343" s="93">
        <v>219381.953125</v>
      </c>
      <c r="K343" s="94">
        <v>7.9939545328296835E-2</v>
      </c>
      <c r="L343" s="133">
        <v>7.9939545328296835E-2</v>
      </c>
      <c r="M343" s="86"/>
    </row>
    <row r="344" spans="1:13">
      <c r="A344" s="132" t="s">
        <v>4917</v>
      </c>
      <c r="B344" s="126" t="s">
        <v>4936</v>
      </c>
      <c r="C344" s="28" t="s">
        <v>6309</v>
      </c>
      <c r="D344" s="28" t="s">
        <v>4475</v>
      </c>
      <c r="E344" s="28" t="s">
        <v>4116</v>
      </c>
      <c r="F344" s="28" t="s">
        <v>4119</v>
      </c>
      <c r="G344" s="127">
        <v>32.805</v>
      </c>
      <c r="H344" s="128">
        <v>2.885505478646051</v>
      </c>
      <c r="I344" s="93">
        <v>87959.319574639565</v>
      </c>
      <c r="J344" s="93">
        <v>6015431</v>
      </c>
      <c r="K344" s="94">
        <v>1.4622280527303791E-2</v>
      </c>
      <c r="L344" s="133">
        <v>1.4622280527303791E-2</v>
      </c>
      <c r="M344" s="86"/>
    </row>
    <row r="345" spans="1:13">
      <c r="A345" s="132" t="s">
        <v>1123</v>
      </c>
      <c r="B345" s="126" t="s">
        <v>3294</v>
      </c>
      <c r="C345" s="28" t="s">
        <v>97</v>
      </c>
      <c r="D345" s="28" t="s">
        <v>4457</v>
      </c>
      <c r="E345" s="28" t="s">
        <v>4116</v>
      </c>
      <c r="F345" s="28" t="s">
        <v>4119</v>
      </c>
      <c r="G345" s="127">
        <v>46.45</v>
      </c>
      <c r="H345" s="128">
        <v>2.8407771145960492</v>
      </c>
      <c r="I345" s="93">
        <v>61157.741971927862</v>
      </c>
      <c r="J345" s="93">
        <v>528792.625</v>
      </c>
      <c r="K345" s="94">
        <v>0.11565543670721176</v>
      </c>
      <c r="L345" s="133">
        <v>0.11565543670721176</v>
      </c>
      <c r="M345" s="86"/>
    </row>
    <row r="346" spans="1:13">
      <c r="A346" s="132" t="s">
        <v>4177</v>
      </c>
      <c r="B346" s="126" t="s">
        <v>4354</v>
      </c>
      <c r="C346" s="28" t="s">
        <v>4013</v>
      </c>
      <c r="D346" s="28" t="s">
        <v>4458</v>
      </c>
      <c r="E346" s="28" t="s">
        <v>4116</v>
      </c>
      <c r="F346" s="28" t="s">
        <v>4121</v>
      </c>
      <c r="G346" s="127">
        <v>91.12</v>
      </c>
      <c r="H346" s="128">
        <v>2.8141535078962305</v>
      </c>
      <c r="I346" s="93">
        <v>30884.037619581108</v>
      </c>
      <c r="J346" s="93">
        <v>4923628.5</v>
      </c>
      <c r="K346" s="94">
        <v>6.2726173633086066E-3</v>
      </c>
      <c r="L346" s="133">
        <v>6.2726173633086066E-3</v>
      </c>
      <c r="M346" s="86"/>
    </row>
    <row r="347" spans="1:13">
      <c r="A347" s="132" t="s">
        <v>3481</v>
      </c>
      <c r="B347" s="126" t="s">
        <v>618</v>
      </c>
      <c r="C347" s="28" t="s">
        <v>2596</v>
      </c>
      <c r="D347" s="28" t="s">
        <v>4456</v>
      </c>
      <c r="E347" s="28" t="s">
        <v>4062</v>
      </c>
      <c r="F347" s="28" t="s">
        <v>4119</v>
      </c>
      <c r="G347" s="127">
        <v>31.785</v>
      </c>
      <c r="H347" s="128">
        <v>2.7714983874597392</v>
      </c>
      <c r="I347" s="93">
        <v>87195.167137320706</v>
      </c>
      <c r="J347" s="93">
        <v>1730846.75</v>
      </c>
      <c r="K347" s="94">
        <v>5.0377173563933786E-2</v>
      </c>
      <c r="L347" s="133">
        <v>5.0377173563933786E-2</v>
      </c>
      <c r="M347" s="86"/>
    </row>
    <row r="348" spans="1:13">
      <c r="A348" s="132" t="s">
        <v>3949</v>
      </c>
      <c r="B348" s="126" t="s">
        <v>4373</v>
      </c>
      <c r="C348" s="28" t="s">
        <v>4205</v>
      </c>
      <c r="D348" s="28" t="s">
        <v>4471</v>
      </c>
      <c r="E348" s="28" t="s">
        <v>4116</v>
      </c>
      <c r="F348" s="28" t="s">
        <v>4121</v>
      </c>
      <c r="G348" s="127">
        <v>106.88</v>
      </c>
      <c r="H348" s="128">
        <v>2.7669129725386368</v>
      </c>
      <c r="I348" s="93">
        <v>25888.033051446826</v>
      </c>
      <c r="J348" s="93">
        <v>1547995.75</v>
      </c>
      <c r="K348" s="94">
        <v>1.6723581477175779E-2</v>
      </c>
      <c r="L348" s="133">
        <v>1.6723581477175779E-2</v>
      </c>
      <c r="M348" s="86"/>
    </row>
    <row r="349" spans="1:13">
      <c r="A349" s="132" t="s">
        <v>5375</v>
      </c>
      <c r="B349" s="126" t="s">
        <v>5357</v>
      </c>
      <c r="C349" s="28" t="s">
        <v>5341</v>
      </c>
      <c r="D349" s="28" t="s">
        <v>4457</v>
      </c>
      <c r="E349" s="28" t="s">
        <v>4063</v>
      </c>
      <c r="F349" s="28" t="s">
        <v>4119</v>
      </c>
      <c r="G349" s="127">
        <v>14.51</v>
      </c>
      <c r="H349" s="128">
        <v>2.763608067087072</v>
      </c>
      <c r="I349" s="93">
        <v>190462.30648429168</v>
      </c>
      <c r="J349" s="93">
        <v>790031.625</v>
      </c>
      <c r="K349" s="94">
        <v>0.24108187629108099</v>
      </c>
      <c r="L349" s="133">
        <v>0.24108187629108099</v>
      </c>
      <c r="M349" s="86"/>
    </row>
    <row r="350" spans="1:13">
      <c r="A350" s="132" t="s">
        <v>1450</v>
      </c>
      <c r="B350" s="126" t="s">
        <v>2870</v>
      </c>
      <c r="C350" s="28" t="s">
        <v>935</v>
      </c>
      <c r="D350" s="28" t="s">
        <v>4460</v>
      </c>
      <c r="E350" s="28" t="s">
        <v>4062</v>
      </c>
      <c r="F350" s="28" t="s">
        <v>4119</v>
      </c>
      <c r="G350" s="127">
        <v>81.62</v>
      </c>
      <c r="H350" s="128">
        <v>2.7597679113199467</v>
      </c>
      <c r="I350" s="93">
        <v>33812.397835333817</v>
      </c>
      <c r="J350" s="93">
        <v>482963.65625</v>
      </c>
      <c r="K350" s="94">
        <v>7.0010232442482709E-2</v>
      </c>
      <c r="L350" s="133">
        <v>7.0010232442482709E-2</v>
      </c>
      <c r="M350" s="86"/>
    </row>
    <row r="351" spans="1:13">
      <c r="A351" s="132" t="s">
        <v>1177</v>
      </c>
      <c r="B351" s="126" t="s">
        <v>1771</v>
      </c>
      <c r="C351" s="28" t="s">
        <v>144</v>
      </c>
      <c r="D351" s="28" t="s">
        <v>4461</v>
      </c>
      <c r="E351" s="28" t="s">
        <v>4116</v>
      </c>
      <c r="F351" s="28" t="s">
        <v>4121</v>
      </c>
      <c r="G351" s="127">
        <v>71.83</v>
      </c>
      <c r="H351" s="128">
        <v>2.7377428820225256</v>
      </c>
      <c r="I351" s="93">
        <v>38114.198552450594</v>
      </c>
      <c r="J351" s="93">
        <v>342665.34375</v>
      </c>
      <c r="K351" s="94">
        <v>0.1112286353073912</v>
      </c>
      <c r="L351" s="133">
        <v>0.1112286353073912</v>
      </c>
      <c r="M351" s="86"/>
    </row>
    <row r="352" spans="1:13">
      <c r="A352" s="132" t="s">
        <v>4732</v>
      </c>
      <c r="B352" s="126" t="s">
        <v>4812</v>
      </c>
      <c r="C352" s="28" t="s">
        <v>4768</v>
      </c>
      <c r="D352" s="28" t="s">
        <v>4461</v>
      </c>
      <c r="E352" s="28" t="s">
        <v>4063</v>
      </c>
      <c r="F352" s="28" t="s">
        <v>4119</v>
      </c>
      <c r="G352" s="127">
        <v>52.06</v>
      </c>
      <c r="H352" s="128">
        <v>2.737322457152561</v>
      </c>
      <c r="I352" s="93">
        <v>52580.147083222444</v>
      </c>
      <c r="J352" s="93">
        <v>245323.953125</v>
      </c>
      <c r="K352" s="94">
        <v>0.21432944648674915</v>
      </c>
      <c r="L352" s="133">
        <v>0.21432944648674915</v>
      </c>
      <c r="M352" s="86"/>
    </row>
    <row r="353" spans="1:13">
      <c r="A353" s="132" t="s">
        <v>4920</v>
      </c>
      <c r="B353" s="126" t="s">
        <v>4938</v>
      </c>
      <c r="C353" s="28" t="s">
        <v>4904</v>
      </c>
      <c r="D353" s="28" t="s">
        <v>4461</v>
      </c>
      <c r="E353" s="28" t="s">
        <v>4116</v>
      </c>
      <c r="F353" s="28" t="s">
        <v>4121</v>
      </c>
      <c r="G353" s="127">
        <v>23.72</v>
      </c>
      <c r="H353" s="128">
        <v>2.6864141052686734</v>
      </c>
      <c r="I353" s="93">
        <v>113255.23209395757</v>
      </c>
      <c r="J353" s="93">
        <v>4084443.5</v>
      </c>
      <c r="K353" s="94">
        <v>2.7728436467283138E-2</v>
      </c>
      <c r="L353" s="133">
        <v>2.7728436467283138E-2</v>
      </c>
      <c r="M353" s="86"/>
    </row>
    <row r="354" spans="1:13">
      <c r="A354" s="132" t="s">
        <v>1111</v>
      </c>
      <c r="B354" s="126" t="s">
        <v>3284</v>
      </c>
      <c r="C354" s="28" t="s">
        <v>86</v>
      </c>
      <c r="D354" s="28" t="s">
        <v>4472</v>
      </c>
      <c r="E354" s="28" t="s">
        <v>4116</v>
      </c>
      <c r="F354" s="28" t="s">
        <v>4119</v>
      </c>
      <c r="G354" s="127">
        <v>15.18</v>
      </c>
      <c r="H354" s="128">
        <v>2.6629434872088757</v>
      </c>
      <c r="I354" s="93">
        <v>175424.4721481473</v>
      </c>
      <c r="J354" s="93">
        <v>2375467.25</v>
      </c>
      <c r="K354" s="94">
        <v>7.3848406938949507E-2</v>
      </c>
      <c r="L354" s="133">
        <v>7.3848406938949507E-2</v>
      </c>
      <c r="M354" s="86"/>
    </row>
    <row r="355" spans="1:13">
      <c r="A355" s="132" t="s">
        <v>645</v>
      </c>
      <c r="B355" s="126" t="s">
        <v>653</v>
      </c>
      <c r="C355" s="28" t="s">
        <v>657</v>
      </c>
      <c r="D355" s="28" t="s">
        <v>4459</v>
      </c>
      <c r="E355" s="28" t="s">
        <v>4116</v>
      </c>
      <c r="F355" s="28" t="s">
        <v>4119</v>
      </c>
      <c r="G355" s="127">
        <v>61.06</v>
      </c>
      <c r="H355" s="128">
        <v>2.6191224803581328</v>
      </c>
      <c r="I355" s="93">
        <v>42894.243045498399</v>
      </c>
      <c r="J355" s="93">
        <v>5239836</v>
      </c>
      <c r="K355" s="94">
        <v>8.186180454025355E-3</v>
      </c>
      <c r="L355" s="133">
        <v>8.186180454025355E-3</v>
      </c>
      <c r="M355" s="86"/>
    </row>
    <row r="356" spans="1:13">
      <c r="A356" s="132" t="s">
        <v>5169</v>
      </c>
      <c r="B356" s="126" t="s">
        <v>5197</v>
      </c>
      <c r="C356" s="28" t="s">
        <v>5146</v>
      </c>
      <c r="D356" s="28" t="s">
        <v>4456</v>
      </c>
      <c r="E356" s="28" t="s">
        <v>4063</v>
      </c>
      <c r="F356" s="28" t="s">
        <v>4119</v>
      </c>
      <c r="G356" s="127">
        <v>44.98</v>
      </c>
      <c r="H356" s="128">
        <v>2.5653073742052959</v>
      </c>
      <c r="I356" s="93">
        <v>57032.178172638865</v>
      </c>
      <c r="J356" s="93">
        <v>432993.09375</v>
      </c>
      <c r="K356" s="94">
        <v>0.13171613819218997</v>
      </c>
      <c r="L356" s="133">
        <v>0.13171613819218997</v>
      </c>
      <c r="M356" s="86"/>
    </row>
    <row r="357" spans="1:13">
      <c r="A357" s="132" t="s">
        <v>4859</v>
      </c>
      <c r="B357" s="126" t="s">
        <v>3166</v>
      </c>
      <c r="C357" s="28" t="s">
        <v>3073</v>
      </c>
      <c r="D357" s="28" t="s">
        <v>4454</v>
      </c>
      <c r="E357" s="28" t="s">
        <v>4062</v>
      </c>
      <c r="F357" s="28" t="s">
        <v>4119</v>
      </c>
      <c r="G357" s="127">
        <v>21.26</v>
      </c>
      <c r="H357" s="128">
        <v>2.5435921211187469</v>
      </c>
      <c r="I357" s="93">
        <v>119642.15057002571</v>
      </c>
      <c r="J357" s="93">
        <v>2704498.5</v>
      </c>
      <c r="K357" s="94">
        <v>4.4238201858875392E-2</v>
      </c>
      <c r="L357" s="133">
        <v>4.4238201858875392E-2</v>
      </c>
      <c r="M357" s="86"/>
    </row>
    <row r="358" spans="1:13">
      <c r="A358" s="132" t="s">
        <v>4620</v>
      </c>
      <c r="B358" s="126" t="s">
        <v>3220</v>
      </c>
      <c r="C358" s="28" t="s">
        <v>4</v>
      </c>
      <c r="D358" s="28" t="s">
        <v>4472</v>
      </c>
      <c r="E358" s="28" t="s">
        <v>4116</v>
      </c>
      <c r="F358" s="28" t="s">
        <v>4119</v>
      </c>
      <c r="G358" s="127">
        <v>10.154999999999999</v>
      </c>
      <c r="H358" s="128">
        <v>2.5128634779842272</v>
      </c>
      <c r="I358" s="93">
        <v>247450.8594765364</v>
      </c>
      <c r="J358" s="93">
        <v>2711344.75</v>
      </c>
      <c r="K358" s="94">
        <v>9.1264992943644069E-2</v>
      </c>
      <c r="L358" s="133">
        <v>9.1264992943644069E-2</v>
      </c>
      <c r="M358" s="86"/>
    </row>
    <row r="359" spans="1:13">
      <c r="A359" s="132" t="s">
        <v>3494</v>
      </c>
      <c r="B359" s="126" t="s">
        <v>3651</v>
      </c>
      <c r="C359" s="28" t="s">
        <v>2608</v>
      </c>
      <c r="D359" s="28" t="s">
        <v>4458</v>
      </c>
      <c r="E359" s="28" t="s">
        <v>4062</v>
      </c>
      <c r="F359" s="28" t="s">
        <v>4119</v>
      </c>
      <c r="G359" s="127">
        <v>43.32</v>
      </c>
      <c r="H359" s="128">
        <v>2.4743707088052775</v>
      </c>
      <c r="I359" s="93">
        <v>57118.437414710941</v>
      </c>
      <c r="J359" s="93">
        <v>1298209.25</v>
      </c>
      <c r="K359" s="94">
        <v>4.3997866611034345E-2</v>
      </c>
      <c r="L359" s="133">
        <v>4.3997866611034345E-2</v>
      </c>
      <c r="M359" s="86"/>
    </row>
    <row r="360" spans="1:13">
      <c r="A360" s="132" t="s">
        <v>6238</v>
      </c>
      <c r="B360" s="126" t="s">
        <v>6530</v>
      </c>
      <c r="C360" s="28" t="s">
        <v>6291</v>
      </c>
      <c r="D360" s="28" t="s">
        <v>4467</v>
      </c>
      <c r="E360" s="28" t="s">
        <v>4116</v>
      </c>
      <c r="F360" s="28" t="s">
        <v>4119</v>
      </c>
      <c r="G360" s="127">
        <v>14.58</v>
      </c>
      <c r="H360" s="128">
        <v>2.455413800735267</v>
      </c>
      <c r="I360" s="93">
        <v>168409.72570200733</v>
      </c>
      <c r="J360" s="93">
        <v>12554187</v>
      </c>
      <c r="K360" s="94">
        <v>1.3414626188219701E-2</v>
      </c>
      <c r="L360" s="133">
        <v>1.3414626188219701E-2</v>
      </c>
      <c r="M360" s="86"/>
    </row>
    <row r="361" spans="1:13">
      <c r="A361" s="132" t="s">
        <v>5298</v>
      </c>
      <c r="B361" s="126" t="s">
        <v>3198</v>
      </c>
      <c r="C361" s="28" t="s">
        <v>3116</v>
      </c>
      <c r="D361" s="28" t="s">
        <v>4458</v>
      </c>
      <c r="E361" s="28" t="s">
        <v>4116</v>
      </c>
      <c r="F361" s="28" t="s">
        <v>4121</v>
      </c>
      <c r="G361" s="127">
        <v>56.664999999999999</v>
      </c>
      <c r="H361" s="128">
        <v>2.4512603527780334</v>
      </c>
      <c r="I361" s="93">
        <v>43258.807955140452</v>
      </c>
      <c r="J361" s="93">
        <v>2678878.75</v>
      </c>
      <c r="K361" s="94">
        <v>1.6148102244321602E-2</v>
      </c>
      <c r="L361" s="133">
        <v>1.6148102244321602E-2</v>
      </c>
      <c r="M361" s="86"/>
    </row>
    <row r="362" spans="1:13">
      <c r="A362" s="132" t="s">
        <v>4254</v>
      </c>
      <c r="B362" s="126" t="s">
        <v>2484</v>
      </c>
      <c r="C362" s="28" t="s">
        <v>746</v>
      </c>
      <c r="D362" s="28" t="s">
        <v>4472</v>
      </c>
      <c r="E362" s="28" t="s">
        <v>4063</v>
      </c>
      <c r="F362" s="28" t="s">
        <v>4119</v>
      </c>
      <c r="G362" s="127">
        <v>17.48</v>
      </c>
      <c r="H362" s="128">
        <v>2.4431184715677876</v>
      </c>
      <c r="I362" s="93">
        <v>139766.50295010227</v>
      </c>
      <c r="J362" s="93">
        <v>384098.34375</v>
      </c>
      <c r="K362" s="94">
        <v>0.36388207662012934</v>
      </c>
      <c r="L362" s="133">
        <v>0.36388207662012934</v>
      </c>
      <c r="M362" s="86"/>
    </row>
    <row r="363" spans="1:13">
      <c r="A363" s="132" t="s">
        <v>4676</v>
      </c>
      <c r="B363" s="126" t="s">
        <v>3260</v>
      </c>
      <c r="C363" s="28" t="s">
        <v>56</v>
      </c>
      <c r="D363" s="28" t="s">
        <v>4473</v>
      </c>
      <c r="E363" s="28" t="s">
        <v>4116</v>
      </c>
      <c r="F363" s="28" t="s">
        <v>4121</v>
      </c>
      <c r="G363" s="127">
        <v>25.55</v>
      </c>
      <c r="H363" s="128">
        <v>2.4312705833339363</v>
      </c>
      <c r="I363" s="93">
        <v>95157.361382932941</v>
      </c>
      <c r="J363" s="93">
        <v>4404240</v>
      </c>
      <c r="K363" s="94">
        <v>2.1605852856096158E-2</v>
      </c>
      <c r="L363" s="133">
        <v>2.1605852856096158E-2</v>
      </c>
      <c r="M363" s="86"/>
    </row>
    <row r="364" spans="1:13">
      <c r="A364" s="132" t="s">
        <v>3424</v>
      </c>
      <c r="B364" s="126" t="s">
        <v>563</v>
      </c>
      <c r="C364" s="28" t="s">
        <v>2541</v>
      </c>
      <c r="D364" s="28" t="s">
        <v>4457</v>
      </c>
      <c r="E364" s="28" t="s">
        <v>4062</v>
      </c>
      <c r="F364" s="28" t="s">
        <v>4119</v>
      </c>
      <c r="G364" s="127">
        <v>78.150000000000006</v>
      </c>
      <c r="H364" s="128">
        <v>2.3512548505641728</v>
      </c>
      <c r="I364" s="93">
        <v>30086.434428204382</v>
      </c>
      <c r="J364" s="93">
        <v>539442.375</v>
      </c>
      <c r="K364" s="94">
        <v>5.5773212900088506E-2</v>
      </c>
      <c r="L364" s="133">
        <v>5.5773212900088506E-2</v>
      </c>
      <c r="M364" s="86"/>
    </row>
    <row r="365" spans="1:13">
      <c r="A365" s="132" t="s">
        <v>1482</v>
      </c>
      <c r="B365" s="126" t="s">
        <v>2899</v>
      </c>
      <c r="C365" s="28" t="s">
        <v>964</v>
      </c>
      <c r="D365" s="28" t="s">
        <v>4454</v>
      </c>
      <c r="E365" s="28" t="s">
        <v>4063</v>
      </c>
      <c r="F365" s="28" t="s">
        <v>4119</v>
      </c>
      <c r="G365" s="127">
        <v>64.5</v>
      </c>
      <c r="H365" s="128">
        <v>2.3432232078737467</v>
      </c>
      <c r="I365" s="93">
        <v>36329.041982538714</v>
      </c>
      <c r="J365" s="93">
        <v>273588.75</v>
      </c>
      <c r="K365" s="94">
        <v>0.13278704618716491</v>
      </c>
      <c r="L365" s="133">
        <v>0.13278704618716491</v>
      </c>
      <c r="M365" s="86"/>
    </row>
    <row r="366" spans="1:13">
      <c r="A366" s="132" t="s">
        <v>4744</v>
      </c>
      <c r="B366" s="126" t="s">
        <v>4822</v>
      </c>
      <c r="C366" s="28" t="s">
        <v>4777</v>
      </c>
      <c r="D366" s="28" t="s">
        <v>4458</v>
      </c>
      <c r="E366" s="28" t="s">
        <v>4063</v>
      </c>
      <c r="F366" s="28" t="s">
        <v>4119</v>
      </c>
      <c r="G366" s="127">
        <v>26.67</v>
      </c>
      <c r="H366" s="128">
        <v>2.337178011348783</v>
      </c>
      <c r="I366" s="93">
        <v>87633.221272920229</v>
      </c>
      <c r="J366" s="93">
        <v>148855.546875</v>
      </c>
      <c r="K366" s="94">
        <v>0.58871317268754098</v>
      </c>
      <c r="L366" s="133">
        <v>0.58871317268754098</v>
      </c>
      <c r="M366" s="86"/>
    </row>
    <row r="367" spans="1:13">
      <c r="A367" s="132" t="s">
        <v>5842</v>
      </c>
      <c r="B367" s="126" t="s">
        <v>5874</v>
      </c>
      <c r="C367" s="28" t="s">
        <v>5864</v>
      </c>
      <c r="D367" s="28" t="s">
        <v>4464</v>
      </c>
      <c r="E367" s="28" t="s">
        <v>4063</v>
      </c>
      <c r="F367" s="28" t="s">
        <v>4119</v>
      </c>
      <c r="G367" s="127">
        <v>51</v>
      </c>
      <c r="H367" s="128">
        <v>2.3241401488606406</v>
      </c>
      <c r="I367" s="93">
        <v>45571.375467855694</v>
      </c>
      <c r="J367" s="93">
        <v>381361.6875</v>
      </c>
      <c r="K367" s="94">
        <v>0.11949647004815001</v>
      </c>
      <c r="L367" s="133">
        <v>0.11949647004815001</v>
      </c>
      <c r="M367" s="86"/>
    </row>
    <row r="368" spans="1:13">
      <c r="A368" s="132" t="s">
        <v>5770</v>
      </c>
      <c r="B368" s="126" t="s">
        <v>5774</v>
      </c>
      <c r="C368" s="28" t="s">
        <v>5784</v>
      </c>
      <c r="D368" s="28" t="s">
        <v>4459</v>
      </c>
      <c r="E368" s="28" t="s">
        <v>4062</v>
      </c>
      <c r="F368" s="28" t="s">
        <v>4119</v>
      </c>
      <c r="G368" s="127">
        <v>22.66</v>
      </c>
      <c r="H368" s="128">
        <v>2.2671819085661697</v>
      </c>
      <c r="I368" s="93">
        <v>100052.15836567385</v>
      </c>
      <c r="J368" s="93">
        <v>10835756</v>
      </c>
      <c r="K368" s="94">
        <v>9.2335189501935866E-3</v>
      </c>
      <c r="L368" s="133">
        <v>9.2335189501935866E-3</v>
      </c>
      <c r="M368" s="86"/>
    </row>
    <row r="369" spans="1:13">
      <c r="A369" s="132" t="s">
        <v>1206</v>
      </c>
      <c r="B369" s="126" t="s">
        <v>3350</v>
      </c>
      <c r="C369" s="28" t="s">
        <v>173</v>
      </c>
      <c r="D369" s="28" t="s">
        <v>4458</v>
      </c>
      <c r="E369" s="28" t="s">
        <v>4116</v>
      </c>
      <c r="F369" s="28" t="s">
        <v>4121</v>
      </c>
      <c r="G369" s="127">
        <v>19.57</v>
      </c>
      <c r="H369" s="128">
        <v>2.1851194947615644</v>
      </c>
      <c r="I369" s="93">
        <v>111656.59145434666</v>
      </c>
      <c r="J369" s="93">
        <v>7400797.5</v>
      </c>
      <c r="K369" s="94">
        <v>1.5087102633783274E-2</v>
      </c>
      <c r="L369" s="133">
        <v>1.5087102633783274E-2</v>
      </c>
      <c r="M369" s="86"/>
    </row>
    <row r="370" spans="1:13">
      <c r="A370" s="132" t="s">
        <v>5507</v>
      </c>
      <c r="B370" s="126" t="s">
        <v>5631</v>
      </c>
      <c r="C370" s="28" t="s">
        <v>5529</v>
      </c>
      <c r="D370" s="28" t="s">
        <v>4473</v>
      </c>
      <c r="E370" s="28" t="s">
        <v>4062</v>
      </c>
      <c r="F370" s="28" t="s">
        <v>4119</v>
      </c>
      <c r="G370" s="127">
        <v>51.91</v>
      </c>
      <c r="H370" s="128">
        <v>2.1755398502973011</v>
      </c>
      <c r="I370" s="93">
        <v>41909.841076811819</v>
      </c>
      <c r="J370" s="93">
        <v>1645101.25</v>
      </c>
      <c r="K370" s="94">
        <v>2.5475539014277581E-2</v>
      </c>
      <c r="L370" s="133">
        <v>2.5475539014277581E-2</v>
      </c>
      <c r="M370" s="86"/>
    </row>
    <row r="371" spans="1:13">
      <c r="A371" s="132" t="s">
        <v>5457</v>
      </c>
      <c r="B371" s="126" t="s">
        <v>5475</v>
      </c>
      <c r="C371" s="28" t="s">
        <v>5497</v>
      </c>
      <c r="D371" s="28" t="s">
        <v>4467</v>
      </c>
      <c r="E371" s="28" t="s">
        <v>4116</v>
      </c>
      <c r="F371" s="28" t="s">
        <v>4121</v>
      </c>
      <c r="G371" s="127">
        <v>22.47</v>
      </c>
      <c r="H371" s="128">
        <v>2.1594181699870623</v>
      </c>
      <c r="I371" s="93">
        <v>96102.277257991213</v>
      </c>
      <c r="J371" s="93">
        <v>6489075.5</v>
      </c>
      <c r="K371" s="94">
        <v>1.4809856543970126E-2</v>
      </c>
      <c r="L371" s="133">
        <v>1.4809856543970126E-2</v>
      </c>
      <c r="M371" s="86"/>
    </row>
    <row r="372" spans="1:13">
      <c r="A372" s="132" t="s">
        <v>5374</v>
      </c>
      <c r="B372" s="126" t="s">
        <v>5356</v>
      </c>
      <c r="C372" s="28" t="s">
        <v>5668</v>
      </c>
      <c r="D372" s="28" t="s">
        <v>4456</v>
      </c>
      <c r="E372" s="28" t="s">
        <v>4063</v>
      </c>
      <c r="F372" s="28" t="s">
        <v>4119</v>
      </c>
      <c r="G372" s="127">
        <v>45.16</v>
      </c>
      <c r="H372" s="128">
        <v>2.1522362100858214</v>
      </c>
      <c r="I372" s="93">
        <v>47658.020595345908</v>
      </c>
      <c r="J372" s="93">
        <v>279527.25</v>
      </c>
      <c r="K372" s="94">
        <v>0.17049507908565589</v>
      </c>
      <c r="L372" s="133">
        <v>0.17049507908565589</v>
      </c>
      <c r="M372" s="86"/>
    </row>
    <row r="373" spans="1:13">
      <c r="A373" s="132" t="s">
        <v>4660</v>
      </c>
      <c r="B373" s="126" t="s">
        <v>3246</v>
      </c>
      <c r="C373" s="28" t="s">
        <v>42</v>
      </c>
      <c r="D373" s="28" t="s">
        <v>4462</v>
      </c>
      <c r="E373" s="28" t="s">
        <v>4116</v>
      </c>
      <c r="F373" s="28" t="s">
        <v>4121</v>
      </c>
      <c r="G373" s="127">
        <v>40.619999999999997</v>
      </c>
      <c r="H373" s="128">
        <v>2.1509686945868745</v>
      </c>
      <c r="I373" s="93">
        <v>52953.43905925344</v>
      </c>
      <c r="J373" s="93">
        <v>981105.875</v>
      </c>
      <c r="K373" s="94">
        <v>5.3973215744175865E-2</v>
      </c>
      <c r="L373" s="133">
        <v>5.3973215744175865E-2</v>
      </c>
      <c r="M373" s="86"/>
    </row>
    <row r="374" spans="1:13">
      <c r="A374" s="132" t="s">
        <v>4611</v>
      </c>
      <c r="B374" s="126" t="s">
        <v>1250</v>
      </c>
      <c r="C374" s="28" t="s">
        <v>2927</v>
      </c>
      <c r="D374" s="28" t="s">
        <v>4466</v>
      </c>
      <c r="E374" s="28" t="s">
        <v>4116</v>
      </c>
      <c r="F374" s="28" t="s">
        <v>4121</v>
      </c>
      <c r="G374" s="127">
        <v>40.83</v>
      </c>
      <c r="H374" s="128">
        <v>2.1133196992479166</v>
      </c>
      <c r="I374" s="93">
        <v>51758.993368795418</v>
      </c>
      <c r="J374" s="93">
        <v>1398681.75</v>
      </c>
      <c r="K374" s="94">
        <v>3.7005554243340504E-2</v>
      </c>
      <c r="L374" s="133">
        <v>3.7005554243340504E-2</v>
      </c>
      <c r="M374" s="86"/>
    </row>
    <row r="375" spans="1:13">
      <c r="A375" s="132" t="s">
        <v>1204</v>
      </c>
      <c r="B375" s="126" t="s">
        <v>6271</v>
      </c>
      <c r="C375" s="28" t="s">
        <v>6292</v>
      </c>
      <c r="D375" s="28" t="s">
        <v>4465</v>
      </c>
      <c r="E375" s="28" t="s">
        <v>4116</v>
      </c>
      <c r="F375" s="28" t="s">
        <v>4121</v>
      </c>
      <c r="G375" s="127">
        <v>7.58</v>
      </c>
      <c r="H375" s="128">
        <v>2.0689499378069494</v>
      </c>
      <c r="I375" s="93">
        <v>272948.5406077769</v>
      </c>
      <c r="J375" s="93">
        <v>7200817.5</v>
      </c>
      <c r="K375" s="94">
        <v>3.7905215707491113E-2</v>
      </c>
      <c r="L375" s="133">
        <v>3.7905215707491113E-2</v>
      </c>
      <c r="M375" s="86"/>
    </row>
    <row r="376" spans="1:13">
      <c r="A376" s="132" t="s">
        <v>4281</v>
      </c>
      <c r="B376" s="126" t="s">
        <v>2686</v>
      </c>
      <c r="C376" s="28" t="s">
        <v>772</v>
      </c>
      <c r="D376" s="28" t="s">
        <v>4463</v>
      </c>
      <c r="E376" s="28" t="s">
        <v>4062</v>
      </c>
      <c r="F376" s="28" t="s">
        <v>4119</v>
      </c>
      <c r="G376" s="127">
        <v>64.97</v>
      </c>
      <c r="H376" s="128">
        <v>2.0596324793410714</v>
      </c>
      <c r="I376" s="93">
        <v>31701.28489058137</v>
      </c>
      <c r="J376" s="93">
        <v>359684</v>
      </c>
      <c r="K376" s="94">
        <v>8.8136488947468811E-2</v>
      </c>
      <c r="L376" s="133">
        <v>8.8136488947468811E-2</v>
      </c>
      <c r="M376" s="86"/>
    </row>
    <row r="377" spans="1:13">
      <c r="A377" s="132" t="s">
        <v>4612</v>
      </c>
      <c r="B377" s="126" t="s">
        <v>1251</v>
      </c>
      <c r="C377" s="28" t="s">
        <v>2928</v>
      </c>
      <c r="D377" s="28" t="s">
        <v>4462</v>
      </c>
      <c r="E377" s="28" t="s">
        <v>4116</v>
      </c>
      <c r="F377" s="28" t="s">
        <v>4119</v>
      </c>
      <c r="G377" s="127">
        <v>7.44</v>
      </c>
      <c r="H377" s="128">
        <v>2.052419989357086</v>
      </c>
      <c r="I377" s="93">
        <v>275862.90179530729</v>
      </c>
      <c r="J377" s="93">
        <v>8428264</v>
      </c>
      <c r="K377" s="94">
        <v>3.2730690661244982E-2</v>
      </c>
      <c r="L377" s="133">
        <v>3.2730690661244982E-2</v>
      </c>
      <c r="M377" s="86"/>
    </row>
    <row r="378" spans="1:13">
      <c r="A378" s="132" t="s">
        <v>1117</v>
      </c>
      <c r="B378" s="126" t="s">
        <v>3289</v>
      </c>
      <c r="C378" s="28" t="s">
        <v>92</v>
      </c>
      <c r="D378" s="28" t="s">
        <v>4456</v>
      </c>
      <c r="E378" s="28" t="s">
        <v>4116</v>
      </c>
      <c r="F378" s="28" t="s">
        <v>4121</v>
      </c>
      <c r="G378" s="127">
        <v>49.69</v>
      </c>
      <c r="H378" s="128">
        <v>2.0267058565037019</v>
      </c>
      <c r="I378" s="93">
        <v>40786.99650842628</v>
      </c>
      <c r="J378" s="93">
        <v>949509.75</v>
      </c>
      <c r="K378" s="94">
        <v>4.2955848013594679E-2</v>
      </c>
      <c r="L378" s="133">
        <v>4.2955848013594679E-2</v>
      </c>
      <c r="M378" s="86"/>
    </row>
    <row r="379" spans="1:13">
      <c r="A379" s="132" t="s">
        <v>5413</v>
      </c>
      <c r="B379" s="126" t="s">
        <v>3672</v>
      </c>
      <c r="C379" s="28" t="s">
        <v>2627</v>
      </c>
      <c r="D379" s="28" t="s">
        <v>4466</v>
      </c>
      <c r="E379" s="28" t="s">
        <v>4062</v>
      </c>
      <c r="F379" s="28" t="s">
        <v>4119</v>
      </c>
      <c r="G379" s="127">
        <v>23.98</v>
      </c>
      <c r="H379" s="128">
        <v>2.0172562833717733</v>
      </c>
      <c r="I379" s="93">
        <v>84122.447179807059</v>
      </c>
      <c r="J379" s="93">
        <v>2836665</v>
      </c>
      <c r="K379" s="94">
        <v>2.9655404208747616E-2</v>
      </c>
      <c r="L379" s="133">
        <v>2.9655404208747616E-2</v>
      </c>
      <c r="M379" s="86"/>
    </row>
    <row r="380" spans="1:13">
      <c r="A380" s="132" t="s">
        <v>5511</v>
      </c>
      <c r="B380" s="126" t="s">
        <v>5634</v>
      </c>
      <c r="C380" s="28" t="s">
        <v>5532</v>
      </c>
      <c r="D380" s="28" t="s">
        <v>4458</v>
      </c>
      <c r="E380" s="28" t="s">
        <v>4062</v>
      </c>
      <c r="F380" s="28" t="s">
        <v>4119</v>
      </c>
      <c r="G380" s="127">
        <v>48.63</v>
      </c>
      <c r="H380" s="128">
        <v>1.9855212991838416</v>
      </c>
      <c r="I380" s="93">
        <v>40829.144544187569</v>
      </c>
      <c r="J380" s="93">
        <v>484951.0625</v>
      </c>
      <c r="K380" s="94">
        <v>8.4192298360388829E-2</v>
      </c>
      <c r="L380" s="133">
        <v>8.4192298360388829E-2</v>
      </c>
      <c r="M380" s="86"/>
    </row>
    <row r="381" spans="1:13">
      <c r="A381" s="132" t="s">
        <v>4134</v>
      </c>
      <c r="B381" s="126" t="s">
        <v>4311</v>
      </c>
      <c r="C381" s="28" t="s">
        <v>3973</v>
      </c>
      <c r="D381" s="28" t="s">
        <v>4469</v>
      </c>
      <c r="E381" s="28" t="s">
        <v>4116</v>
      </c>
      <c r="F381" s="28" t="s">
        <v>4119</v>
      </c>
      <c r="G381" s="127">
        <v>9</v>
      </c>
      <c r="H381" s="128">
        <v>1.9702615356346469</v>
      </c>
      <c r="I381" s="93">
        <v>218917.94840384967</v>
      </c>
      <c r="J381" s="93">
        <v>11747626</v>
      </c>
      <c r="K381" s="94">
        <v>1.863507983688361E-2</v>
      </c>
      <c r="L381" s="133">
        <v>1.863507983688361E-2</v>
      </c>
      <c r="M381" s="86"/>
    </row>
    <row r="382" spans="1:13">
      <c r="A382" s="132" t="s">
        <v>1006</v>
      </c>
      <c r="B382" s="126" t="s">
        <v>2368</v>
      </c>
      <c r="C382" s="28" t="s">
        <v>3831</v>
      </c>
      <c r="D382" s="28" t="s">
        <v>4461</v>
      </c>
      <c r="E382" s="28" t="s">
        <v>4062</v>
      </c>
      <c r="F382" s="28" t="s">
        <v>4119</v>
      </c>
      <c r="G382" s="127">
        <v>52.18</v>
      </c>
      <c r="H382" s="128">
        <v>1.9234714544760418</v>
      </c>
      <c r="I382" s="93">
        <v>36862.235616635524</v>
      </c>
      <c r="J382" s="93">
        <v>836393.125</v>
      </c>
      <c r="K382" s="94">
        <v>4.4072858222783125E-2</v>
      </c>
      <c r="L382" s="133">
        <v>4.4072858222783125E-2</v>
      </c>
      <c r="M382" s="86"/>
    </row>
    <row r="383" spans="1:13">
      <c r="A383" s="132" t="s">
        <v>1345</v>
      </c>
      <c r="B383" s="126" t="s">
        <v>2767</v>
      </c>
      <c r="C383" s="28" t="s">
        <v>849</v>
      </c>
      <c r="D383" s="28" t="s">
        <v>4463</v>
      </c>
      <c r="E383" s="28" t="s">
        <v>4062</v>
      </c>
      <c r="F383" s="28" t="s">
        <v>4119</v>
      </c>
      <c r="G383" s="127">
        <v>39.26</v>
      </c>
      <c r="H383" s="128">
        <v>1.913913702904781</v>
      </c>
      <c r="I383" s="93">
        <v>48749.712249230295</v>
      </c>
      <c r="J383" s="93">
        <v>1248005.25</v>
      </c>
      <c r="K383" s="94">
        <v>3.9062105106713527E-2</v>
      </c>
      <c r="L383" s="133">
        <v>3.9062105106713527E-2</v>
      </c>
      <c r="M383" s="86"/>
    </row>
    <row r="384" spans="1:13">
      <c r="A384" s="132" t="s">
        <v>1186</v>
      </c>
      <c r="B384" s="126" t="s">
        <v>3337</v>
      </c>
      <c r="C384" s="28" t="s">
        <v>153</v>
      </c>
      <c r="D384" s="28" t="s">
        <v>4460</v>
      </c>
      <c r="E384" s="28" t="s">
        <v>4116</v>
      </c>
      <c r="F384" s="28" t="s">
        <v>4121</v>
      </c>
      <c r="G384" s="127">
        <v>40.44</v>
      </c>
      <c r="H384" s="128">
        <v>1.9096095190937934</v>
      </c>
      <c r="I384" s="93">
        <v>47220.80907749242</v>
      </c>
      <c r="J384" s="93">
        <v>3222218.5</v>
      </c>
      <c r="K384" s="94">
        <v>1.4654750780399411E-2</v>
      </c>
      <c r="L384" s="133">
        <v>1.4654750780399411E-2</v>
      </c>
      <c r="M384" s="86"/>
    </row>
    <row r="385" spans="1:13">
      <c r="A385" s="132" t="s">
        <v>3420</v>
      </c>
      <c r="B385" s="126" t="s">
        <v>559</v>
      </c>
      <c r="C385" s="28" t="s">
        <v>2537</v>
      </c>
      <c r="D385" s="28" t="s">
        <v>4463</v>
      </c>
      <c r="E385" s="28" t="s">
        <v>4062</v>
      </c>
      <c r="F385" s="28" t="s">
        <v>4119</v>
      </c>
      <c r="G385" s="127">
        <v>74.680000000000007</v>
      </c>
      <c r="H385" s="128">
        <v>1.9095994315167342</v>
      </c>
      <c r="I385" s="93">
        <v>25570.426238842181</v>
      </c>
      <c r="J385" s="93">
        <v>725687.375</v>
      </c>
      <c r="K385" s="94">
        <v>3.5236145921433704E-2</v>
      </c>
      <c r="L385" s="133">
        <v>3.5236145921433704E-2</v>
      </c>
      <c r="M385" s="86"/>
    </row>
    <row r="386" spans="1:13">
      <c r="A386" s="132" t="s">
        <v>6234</v>
      </c>
      <c r="B386" s="126" t="s">
        <v>6295</v>
      </c>
      <c r="C386" s="28" t="s">
        <v>6281</v>
      </c>
      <c r="D386" s="28" t="s">
        <v>4468</v>
      </c>
      <c r="E386" s="28" t="s">
        <v>4062</v>
      </c>
      <c r="F386" s="28" t="s">
        <v>4119</v>
      </c>
      <c r="G386" s="127">
        <v>1041.5999999999999</v>
      </c>
      <c r="H386" s="128">
        <v>1.8959535071474072</v>
      </c>
      <c r="I386" s="93">
        <v>1820.2318617006599</v>
      </c>
      <c r="J386" s="93">
        <v>31708.150390625</v>
      </c>
      <c r="K386" s="94">
        <v>5.7405803847796789E-2</v>
      </c>
      <c r="L386" s="133">
        <v>5.7405803847796789E-2</v>
      </c>
      <c r="M386" s="86"/>
    </row>
    <row r="387" spans="1:13">
      <c r="A387" s="132" t="s">
        <v>3622</v>
      </c>
      <c r="B387" s="126" t="s">
        <v>3776</v>
      </c>
      <c r="C387" s="28" t="s">
        <v>2990</v>
      </c>
      <c r="D387" s="28" t="s">
        <v>4466</v>
      </c>
      <c r="E387" s="28" t="s">
        <v>4116</v>
      </c>
      <c r="F387" s="28" t="s">
        <v>4121</v>
      </c>
      <c r="G387" s="127">
        <v>39.51</v>
      </c>
      <c r="H387" s="128">
        <v>1.8854618024488028</v>
      </c>
      <c r="I387" s="93">
        <v>47721.128890124099</v>
      </c>
      <c r="J387" s="93">
        <v>1255874</v>
      </c>
      <c r="K387" s="94">
        <v>3.7998341306631156E-2</v>
      </c>
      <c r="L387" s="133">
        <v>3.7998341306631156E-2</v>
      </c>
      <c r="M387" s="86"/>
    </row>
    <row r="388" spans="1:13">
      <c r="A388" s="132" t="s">
        <v>1178</v>
      </c>
      <c r="B388" s="126" t="s">
        <v>3332</v>
      </c>
      <c r="C388" s="28" t="s">
        <v>145</v>
      </c>
      <c r="D388" s="28" t="s">
        <v>4459</v>
      </c>
      <c r="E388" s="28" t="s">
        <v>4062</v>
      </c>
      <c r="F388" s="28" t="s">
        <v>4119</v>
      </c>
      <c r="G388" s="127">
        <v>19.13</v>
      </c>
      <c r="H388" s="128">
        <v>1.8833842582290068</v>
      </c>
      <c r="I388" s="93">
        <v>98451.869222634967</v>
      </c>
      <c r="J388" s="93">
        <v>1453534.75</v>
      </c>
      <c r="K388" s="94">
        <v>6.7732724809389633E-2</v>
      </c>
      <c r="L388" s="133">
        <v>6.7732724809389633E-2</v>
      </c>
      <c r="M388" s="86"/>
    </row>
    <row r="389" spans="1:13">
      <c r="A389" s="132" t="s">
        <v>3546</v>
      </c>
      <c r="B389" s="126" t="s">
        <v>3706</v>
      </c>
      <c r="C389" s="28" t="s">
        <v>2660</v>
      </c>
      <c r="D389" s="28" t="s">
        <v>4463</v>
      </c>
      <c r="E389" s="28" t="s">
        <v>4062</v>
      </c>
      <c r="F389" s="28" t="s">
        <v>4119</v>
      </c>
      <c r="G389" s="127">
        <v>28.59</v>
      </c>
      <c r="H389" s="128">
        <v>1.880283471874139</v>
      </c>
      <c r="I389" s="93">
        <v>65767.172853240263</v>
      </c>
      <c r="J389" s="93">
        <v>1066593.375</v>
      </c>
      <c r="K389" s="94">
        <v>6.1660961332373046E-2</v>
      </c>
      <c r="L389" s="133">
        <v>6.1660961332373046E-2</v>
      </c>
      <c r="M389" s="86"/>
    </row>
    <row r="390" spans="1:13">
      <c r="A390" s="132" t="s">
        <v>3429</v>
      </c>
      <c r="B390" s="126" t="s">
        <v>568</v>
      </c>
      <c r="C390" s="28" t="s">
        <v>2546</v>
      </c>
      <c r="D390" s="28" t="s">
        <v>4456</v>
      </c>
      <c r="E390" s="28" t="s">
        <v>4062</v>
      </c>
      <c r="F390" s="28" t="s">
        <v>4119</v>
      </c>
      <c r="G390" s="127">
        <v>48.97</v>
      </c>
      <c r="H390" s="128">
        <v>1.8668124054713444</v>
      </c>
      <c r="I390" s="93">
        <v>38121.552082322734</v>
      </c>
      <c r="J390" s="93">
        <v>1971156.875</v>
      </c>
      <c r="K390" s="94">
        <v>1.9339684510053384E-2</v>
      </c>
      <c r="L390" s="133">
        <v>1.9339684510053384E-2</v>
      </c>
      <c r="M390" s="86"/>
    </row>
    <row r="391" spans="1:13">
      <c r="A391" s="132" t="s">
        <v>1191</v>
      </c>
      <c r="B391" s="126" t="s">
        <v>1774</v>
      </c>
      <c r="C391" s="28" t="s">
        <v>158</v>
      </c>
      <c r="D391" s="28" t="s">
        <v>4462</v>
      </c>
      <c r="E391" s="28" t="s">
        <v>4116</v>
      </c>
      <c r="F391" s="28" t="s">
        <v>4121</v>
      </c>
      <c r="G391" s="127">
        <v>33.67</v>
      </c>
      <c r="H391" s="128">
        <v>1.8250185168625908</v>
      </c>
      <c r="I391" s="93">
        <v>54203.104153923094</v>
      </c>
      <c r="J391" s="93">
        <v>1594640.5</v>
      </c>
      <c r="K391" s="94">
        <v>3.3990798649553358E-2</v>
      </c>
      <c r="L391" s="133">
        <v>3.3990798649553358E-2</v>
      </c>
      <c r="M391" s="86"/>
    </row>
    <row r="392" spans="1:13">
      <c r="A392" s="132" t="s">
        <v>6343</v>
      </c>
      <c r="B392" s="126" t="s">
        <v>6361</v>
      </c>
      <c r="C392" s="28" t="s">
        <v>6354</v>
      </c>
      <c r="D392" s="28" t="s">
        <v>4462</v>
      </c>
      <c r="E392" s="28" t="s">
        <v>4063</v>
      </c>
      <c r="F392" s="28" t="s">
        <v>4119</v>
      </c>
      <c r="G392" s="127">
        <v>28.2</v>
      </c>
      <c r="H392" s="128">
        <v>1.8249183130494759</v>
      </c>
      <c r="I392" s="93">
        <v>64713.415356364399</v>
      </c>
      <c r="J392" s="93">
        <v>337390.25</v>
      </c>
      <c r="K392" s="94">
        <v>0.19180582532057283</v>
      </c>
      <c r="L392" s="133">
        <v>0.19180582532057283</v>
      </c>
      <c r="M392" s="86"/>
    </row>
    <row r="393" spans="1:13">
      <c r="A393" s="132" t="s">
        <v>4636</v>
      </c>
      <c r="B393" s="126" t="s">
        <v>3230</v>
      </c>
      <c r="C393" s="28" t="s">
        <v>18</v>
      </c>
      <c r="D393" s="28" t="s">
        <v>4468</v>
      </c>
      <c r="E393" s="28" t="s">
        <v>4062</v>
      </c>
      <c r="F393" s="28" t="s">
        <v>4119</v>
      </c>
      <c r="G393" s="127">
        <v>17.89</v>
      </c>
      <c r="H393" s="128">
        <v>1.7957951591868675</v>
      </c>
      <c r="I393" s="93">
        <v>100379.83002721451</v>
      </c>
      <c r="J393" s="93">
        <v>2452802</v>
      </c>
      <c r="K393" s="94">
        <v>4.0924554867133388E-2</v>
      </c>
      <c r="L393" s="133">
        <v>4.0924554867133388E-2</v>
      </c>
      <c r="M393" s="86"/>
    </row>
    <row r="394" spans="1:13">
      <c r="A394" s="132" t="s">
        <v>3366</v>
      </c>
      <c r="B394" s="126" t="s">
        <v>505</v>
      </c>
      <c r="C394" s="28" t="s">
        <v>2147</v>
      </c>
      <c r="D394" s="28" t="s">
        <v>4458</v>
      </c>
      <c r="E394" s="28" t="s">
        <v>4062</v>
      </c>
      <c r="F394" s="28" t="s">
        <v>4119</v>
      </c>
      <c r="G394" s="127">
        <v>44.06</v>
      </c>
      <c r="H394" s="128">
        <v>1.7935231387280897</v>
      </c>
      <c r="I394" s="93">
        <v>40706.380815435543</v>
      </c>
      <c r="J394" s="93">
        <v>732850.5625</v>
      </c>
      <c r="K394" s="94">
        <v>5.5545267887319859E-2</v>
      </c>
      <c r="L394" s="133">
        <v>5.5545267887319859E-2</v>
      </c>
      <c r="M394" s="86"/>
    </row>
    <row r="395" spans="1:13">
      <c r="A395" s="132" t="s">
        <v>1137</v>
      </c>
      <c r="B395" s="126" t="s">
        <v>3303</v>
      </c>
      <c r="C395" s="28" t="s">
        <v>110</v>
      </c>
      <c r="D395" s="28" t="s">
        <v>4474</v>
      </c>
      <c r="E395" s="28" t="s">
        <v>4116</v>
      </c>
      <c r="F395" s="28" t="s">
        <v>4121</v>
      </c>
      <c r="G395" s="127">
        <v>92.06</v>
      </c>
      <c r="H395" s="128">
        <v>1.7738099002405476</v>
      </c>
      <c r="I395" s="93">
        <v>19267.976322404385</v>
      </c>
      <c r="J395" s="93">
        <v>425400.90625</v>
      </c>
      <c r="K395" s="94">
        <v>4.5293688939818486E-2</v>
      </c>
      <c r="L395" s="133">
        <v>4.5293688939818486E-2</v>
      </c>
      <c r="M395" s="86"/>
    </row>
    <row r="396" spans="1:13">
      <c r="A396" s="132" t="s">
        <v>993</v>
      </c>
      <c r="B396" s="126" t="s">
        <v>2356</v>
      </c>
      <c r="C396" s="28" t="s">
        <v>3819</v>
      </c>
      <c r="D396" s="28" t="s">
        <v>4456</v>
      </c>
      <c r="E396" s="28" t="s">
        <v>4062</v>
      </c>
      <c r="F396" s="28" t="s">
        <v>4119</v>
      </c>
      <c r="G396" s="127">
        <v>56.49</v>
      </c>
      <c r="H396" s="128">
        <v>1.6803738339387053</v>
      </c>
      <c r="I396" s="93">
        <v>29746.394652835996</v>
      </c>
      <c r="J396" s="93">
        <v>643001.125</v>
      </c>
      <c r="K396" s="94">
        <v>4.6261808100002931E-2</v>
      </c>
      <c r="L396" s="133">
        <v>4.6261808100002931E-2</v>
      </c>
      <c r="M396" s="86"/>
    </row>
    <row r="397" spans="1:13">
      <c r="A397" s="132" t="s">
        <v>6326</v>
      </c>
      <c r="B397" s="126" t="s">
        <v>6371</v>
      </c>
      <c r="C397" s="28" t="s">
        <v>6315</v>
      </c>
      <c r="D397" s="28" t="s">
        <v>4467</v>
      </c>
      <c r="E397" s="28" t="s">
        <v>4062</v>
      </c>
      <c r="F397" s="28" t="s">
        <v>4119</v>
      </c>
      <c r="G397" s="127">
        <v>7.16</v>
      </c>
      <c r="H397" s="128">
        <v>1.6692020670974597</v>
      </c>
      <c r="I397" s="93">
        <v>233128.78032087421</v>
      </c>
      <c r="J397" s="93">
        <v>7455605</v>
      </c>
      <c r="K397" s="94">
        <v>3.1268928587401587E-2</v>
      </c>
      <c r="L397" s="133">
        <v>3.1268928587401587E-2</v>
      </c>
      <c r="M397" s="86"/>
    </row>
    <row r="398" spans="1:13">
      <c r="A398" s="132" t="s">
        <v>1040</v>
      </c>
      <c r="B398" s="126" t="s">
        <v>2403</v>
      </c>
      <c r="C398" s="28" t="s">
        <v>3865</v>
      </c>
      <c r="D398" s="28" t="s">
        <v>4458</v>
      </c>
      <c r="E398" s="28" t="s">
        <v>4063</v>
      </c>
      <c r="F398" s="28" t="s">
        <v>4119</v>
      </c>
      <c r="G398" s="127">
        <v>87.58</v>
      </c>
      <c r="H398" s="128">
        <v>1.6314867274948492</v>
      </c>
      <c r="I398" s="93">
        <v>18628.53080035224</v>
      </c>
      <c r="J398" s="93">
        <v>145367.453125</v>
      </c>
      <c r="K398" s="94">
        <v>0.12814787904644484</v>
      </c>
      <c r="L398" s="133">
        <v>0.12814787904644484</v>
      </c>
      <c r="M398" s="86"/>
    </row>
    <row r="399" spans="1:13">
      <c r="A399" s="132" t="s">
        <v>5509</v>
      </c>
      <c r="B399" s="126" t="s">
        <v>3703</v>
      </c>
      <c r="C399" s="28" t="s">
        <v>2657</v>
      </c>
      <c r="D399" s="28" t="s">
        <v>4472</v>
      </c>
      <c r="E399" s="28" t="s">
        <v>4062</v>
      </c>
      <c r="F399" s="28" t="s">
        <v>4119</v>
      </c>
      <c r="G399" s="127">
        <v>16.86</v>
      </c>
      <c r="H399" s="128">
        <v>1.6148868667652576</v>
      </c>
      <c r="I399" s="93">
        <v>95782.139191296432</v>
      </c>
      <c r="J399" s="93">
        <v>2501910.25</v>
      </c>
      <c r="K399" s="94">
        <v>3.8283603175332304E-2</v>
      </c>
      <c r="L399" s="133">
        <v>3.8283603175332304E-2</v>
      </c>
      <c r="M399" s="86"/>
    </row>
    <row r="400" spans="1:13">
      <c r="A400" s="132" t="s">
        <v>668</v>
      </c>
      <c r="B400" s="126" t="s">
        <v>662</v>
      </c>
      <c r="C400" s="28" t="s">
        <v>660</v>
      </c>
      <c r="D400" s="28" t="s">
        <v>4458</v>
      </c>
      <c r="E400" s="28" t="s">
        <v>4062</v>
      </c>
      <c r="F400" s="28" t="s">
        <v>4119</v>
      </c>
      <c r="G400" s="127">
        <v>40.35</v>
      </c>
      <c r="H400" s="128">
        <v>1.6042416514659001</v>
      </c>
      <c r="I400" s="93">
        <v>39758.15740931598</v>
      </c>
      <c r="J400" s="93">
        <v>1164454.625</v>
      </c>
      <c r="K400" s="94">
        <v>3.4143157282162009E-2</v>
      </c>
      <c r="L400" s="133">
        <v>3.4143157282162009E-2</v>
      </c>
      <c r="M400" s="86"/>
    </row>
    <row r="401" spans="1:13">
      <c r="A401" s="132" t="s">
        <v>4848</v>
      </c>
      <c r="B401" s="126" t="s">
        <v>663</v>
      </c>
      <c r="C401" s="28" t="s">
        <v>5418</v>
      </c>
      <c r="D401" s="28" t="s">
        <v>4464</v>
      </c>
      <c r="E401" s="28" t="s">
        <v>4062</v>
      </c>
      <c r="F401" s="28" t="s">
        <v>4119</v>
      </c>
      <c r="G401" s="127">
        <v>55.66</v>
      </c>
      <c r="H401" s="128">
        <v>1.5817335261762351</v>
      </c>
      <c r="I401" s="93">
        <v>28417.778048441167</v>
      </c>
      <c r="J401" s="93">
        <v>619491.25</v>
      </c>
      <c r="K401" s="94">
        <v>4.5872767449808477E-2</v>
      </c>
      <c r="L401" s="133">
        <v>4.5872767449808477E-2</v>
      </c>
      <c r="M401" s="86"/>
    </row>
    <row r="402" spans="1:13">
      <c r="A402" s="132" t="s">
        <v>3597</v>
      </c>
      <c r="B402" s="126" t="s">
        <v>3753</v>
      </c>
      <c r="C402" s="28" t="s">
        <v>2966</v>
      </c>
      <c r="D402" s="28" t="s">
        <v>4455</v>
      </c>
      <c r="E402" s="28" t="s">
        <v>4062</v>
      </c>
      <c r="F402" s="28" t="s">
        <v>4119</v>
      </c>
      <c r="G402" s="127">
        <v>17.88</v>
      </c>
      <c r="H402" s="128">
        <v>1.5672537831576434</v>
      </c>
      <c r="I402" s="93">
        <v>87654.01471798899</v>
      </c>
      <c r="J402" s="93">
        <v>3386823.5</v>
      </c>
      <c r="K402" s="94">
        <v>2.5880892440361594E-2</v>
      </c>
      <c r="L402" s="133">
        <v>2.5880892440361594E-2</v>
      </c>
      <c r="M402" s="86"/>
    </row>
    <row r="403" spans="1:13">
      <c r="A403" s="132" t="s">
        <v>4286</v>
      </c>
      <c r="B403" s="126" t="s">
        <v>2691</v>
      </c>
      <c r="C403" s="28" t="s">
        <v>777</v>
      </c>
      <c r="D403" s="28" t="s">
        <v>4463</v>
      </c>
      <c r="E403" s="28" t="s">
        <v>4063</v>
      </c>
      <c r="F403" s="28" t="s">
        <v>4119</v>
      </c>
      <c r="G403" s="127">
        <v>26.42</v>
      </c>
      <c r="H403" s="128">
        <v>1.5626984696529935</v>
      </c>
      <c r="I403" s="93">
        <v>59148.314521309359</v>
      </c>
      <c r="J403" s="93">
        <v>723354.625</v>
      </c>
      <c r="K403" s="94">
        <v>8.1769456469998184E-2</v>
      </c>
      <c r="L403" s="133">
        <v>8.1769456469998184E-2</v>
      </c>
      <c r="M403" s="86"/>
    </row>
    <row r="404" spans="1:13">
      <c r="A404" s="132" t="s">
        <v>4525</v>
      </c>
      <c r="B404" s="126" t="s">
        <v>3156</v>
      </c>
      <c r="C404" s="28" t="s">
        <v>3059</v>
      </c>
      <c r="D404" s="28" t="s">
        <v>4467</v>
      </c>
      <c r="E404" s="28" t="s">
        <v>4062</v>
      </c>
      <c r="F404" s="28" t="s">
        <v>4119</v>
      </c>
      <c r="G404" s="127">
        <v>6.35</v>
      </c>
      <c r="H404" s="128">
        <v>1.5420236299046906</v>
      </c>
      <c r="I404" s="93">
        <v>242838.36691412449</v>
      </c>
      <c r="J404" s="93">
        <v>8757721</v>
      </c>
      <c r="K404" s="94">
        <v>2.7728488600416077E-2</v>
      </c>
      <c r="L404" s="133">
        <v>2.7728488600416077E-2</v>
      </c>
      <c r="M404" s="86"/>
    </row>
    <row r="405" spans="1:13">
      <c r="A405" s="132" t="s">
        <v>6380</v>
      </c>
      <c r="B405" s="126" t="s">
        <v>6383</v>
      </c>
      <c r="C405" s="28" t="s">
        <v>6381</v>
      </c>
      <c r="D405" s="28" t="s">
        <v>4454</v>
      </c>
      <c r="E405" s="28" t="s">
        <v>4062</v>
      </c>
      <c r="F405" s="28" t="s">
        <v>4119</v>
      </c>
      <c r="G405" s="127">
        <v>96.9</v>
      </c>
      <c r="H405" s="128">
        <v>1.5166849738127064</v>
      </c>
      <c r="I405" s="93">
        <v>15652.063713237421</v>
      </c>
      <c r="J405" s="93">
        <v>490010.6875</v>
      </c>
      <c r="K405" s="94">
        <v>3.1942290469404139E-2</v>
      </c>
      <c r="L405" s="133">
        <v>3.1942290469404139E-2</v>
      </c>
      <c r="M405" s="86"/>
    </row>
    <row r="406" spans="1:13">
      <c r="A406" s="132" t="s">
        <v>1359</v>
      </c>
      <c r="B406" s="126" t="s">
        <v>2781</v>
      </c>
      <c r="C406" s="28" t="s">
        <v>3940</v>
      </c>
      <c r="D406" s="28" t="s">
        <v>4472</v>
      </c>
      <c r="E406" s="28" t="s">
        <v>4063</v>
      </c>
      <c r="F406" s="28" t="s">
        <v>4119</v>
      </c>
      <c r="G406" s="127">
        <v>14.1</v>
      </c>
      <c r="H406" s="128">
        <v>1.5150956962862643</v>
      </c>
      <c r="I406" s="93">
        <v>107453.59548129534</v>
      </c>
      <c r="J406" s="93">
        <v>552005.625</v>
      </c>
      <c r="K406" s="94">
        <v>0.19466032702347072</v>
      </c>
      <c r="L406" s="133">
        <v>0.19466032702347072</v>
      </c>
      <c r="M406" s="86"/>
    </row>
    <row r="407" spans="1:13">
      <c r="A407" s="132" t="s">
        <v>4250</v>
      </c>
      <c r="B407" s="126" t="s">
        <v>2480</v>
      </c>
      <c r="C407" s="28" t="s">
        <v>742</v>
      </c>
      <c r="D407" s="28" t="s">
        <v>4454</v>
      </c>
      <c r="E407" s="28" t="s">
        <v>4062</v>
      </c>
      <c r="F407" s="28" t="s">
        <v>4119</v>
      </c>
      <c r="G407" s="127">
        <v>74.84</v>
      </c>
      <c r="H407" s="128">
        <v>1.508712485448183</v>
      </c>
      <c r="I407" s="93">
        <v>20159.172707752314</v>
      </c>
      <c r="J407" s="93">
        <v>335808.25</v>
      </c>
      <c r="K407" s="94">
        <v>6.0031797038197582E-2</v>
      </c>
      <c r="L407" s="133">
        <v>6.0031797038197582E-2</v>
      </c>
      <c r="M407" s="86"/>
    </row>
    <row r="408" spans="1:13">
      <c r="A408" s="132" t="s">
        <v>1417</v>
      </c>
      <c r="B408" s="126" t="s">
        <v>2839</v>
      </c>
      <c r="C408" s="28" t="s">
        <v>904</v>
      </c>
      <c r="D408" s="28" t="s">
        <v>4461</v>
      </c>
      <c r="E408" s="28" t="s">
        <v>4063</v>
      </c>
      <c r="F408" s="28" t="s">
        <v>4119</v>
      </c>
      <c r="G408" s="127">
        <v>52.56</v>
      </c>
      <c r="H408" s="128">
        <v>1.5061109308119147</v>
      </c>
      <c r="I408" s="93">
        <v>28655.078592311922</v>
      </c>
      <c r="J408" s="93">
        <v>144993.09375</v>
      </c>
      <c r="K408" s="94">
        <v>0.19763064468242594</v>
      </c>
      <c r="L408" s="133">
        <v>0.19763064468242594</v>
      </c>
      <c r="M408" s="86"/>
    </row>
    <row r="409" spans="1:13">
      <c r="A409" s="132" t="s">
        <v>3402</v>
      </c>
      <c r="B409" s="126" t="s">
        <v>540</v>
      </c>
      <c r="C409" s="28" t="s">
        <v>2519</v>
      </c>
      <c r="D409" s="28" t="s">
        <v>4468</v>
      </c>
      <c r="E409" s="28" t="s">
        <v>4062</v>
      </c>
      <c r="F409" s="28" t="s">
        <v>4119</v>
      </c>
      <c r="G409" s="127">
        <v>47.64</v>
      </c>
      <c r="H409" s="128">
        <v>1.4974163659997937</v>
      </c>
      <c r="I409" s="93">
        <v>31431.913643992313</v>
      </c>
      <c r="J409" s="93">
        <v>1193922.5</v>
      </c>
      <c r="K409" s="94">
        <v>2.632659460223952E-2</v>
      </c>
      <c r="L409" s="133">
        <v>2.632659460223952E-2</v>
      </c>
      <c r="M409" s="86"/>
    </row>
    <row r="410" spans="1:13">
      <c r="A410" s="132" t="s">
        <v>1309</v>
      </c>
      <c r="B410" s="126" t="s">
        <v>2731</v>
      </c>
      <c r="C410" s="28" t="s">
        <v>816</v>
      </c>
      <c r="D410" s="28" t="s">
        <v>4463</v>
      </c>
      <c r="E410" s="28" t="s">
        <v>4063</v>
      </c>
      <c r="F410" s="28" t="s">
        <v>4119</v>
      </c>
      <c r="G410" s="127">
        <v>42.05</v>
      </c>
      <c r="H410" s="128">
        <v>1.4931982926335738</v>
      </c>
      <c r="I410" s="93">
        <v>35510.066412213411</v>
      </c>
      <c r="J410" s="93">
        <v>148052.40625</v>
      </c>
      <c r="K410" s="94">
        <v>0.23984795189516489</v>
      </c>
      <c r="L410" s="133">
        <v>0.23984795189516489</v>
      </c>
      <c r="M410" s="86"/>
    </row>
    <row r="411" spans="1:13">
      <c r="A411" s="132" t="s">
        <v>3638</v>
      </c>
      <c r="B411" s="126" t="s">
        <v>5188</v>
      </c>
      <c r="C411" s="28" t="s">
        <v>5124</v>
      </c>
      <c r="D411" s="28" t="s">
        <v>4468</v>
      </c>
      <c r="E411" s="28" t="s">
        <v>4062</v>
      </c>
      <c r="F411" s="28" t="s">
        <v>4119</v>
      </c>
      <c r="G411" s="127">
        <v>10.925000000000001</v>
      </c>
      <c r="H411" s="128">
        <v>1.4650119720362977</v>
      </c>
      <c r="I411" s="93">
        <v>134097.20567837966</v>
      </c>
      <c r="J411" s="93">
        <v>2933869</v>
      </c>
      <c r="K411" s="94">
        <v>4.5706609831038691E-2</v>
      </c>
      <c r="L411" s="133">
        <v>4.5706609831038691E-2</v>
      </c>
      <c r="M411" s="86"/>
    </row>
    <row r="412" spans="1:13">
      <c r="A412" s="132" t="s">
        <v>5239</v>
      </c>
      <c r="B412" s="126" t="s">
        <v>5282</v>
      </c>
      <c r="C412" s="28" t="s">
        <v>5234</v>
      </c>
      <c r="D412" s="28" t="s">
        <v>4458</v>
      </c>
      <c r="E412" s="28" t="s">
        <v>4062</v>
      </c>
      <c r="F412" s="28" t="s">
        <v>4119</v>
      </c>
      <c r="G412" s="127">
        <v>34.130000000000003</v>
      </c>
      <c r="H412" s="128">
        <v>1.4452135155276058</v>
      </c>
      <c r="I412" s="93">
        <v>42344.374905584693</v>
      </c>
      <c r="J412" s="93">
        <v>1247356.5</v>
      </c>
      <c r="K412" s="94">
        <v>3.3947291656863693E-2</v>
      </c>
      <c r="L412" s="133">
        <v>3.3947291656863693E-2</v>
      </c>
      <c r="M412" s="86"/>
    </row>
    <row r="413" spans="1:13">
      <c r="A413" s="132" t="s">
        <v>4635</v>
      </c>
      <c r="B413" s="126" t="s">
        <v>3229</v>
      </c>
      <c r="C413" s="28" t="s">
        <v>17</v>
      </c>
      <c r="D413" s="28" t="s">
        <v>4455</v>
      </c>
      <c r="E413" s="28" t="s">
        <v>4116</v>
      </c>
      <c r="F413" s="28" t="s">
        <v>4121</v>
      </c>
      <c r="G413" s="127">
        <v>120.69</v>
      </c>
      <c r="H413" s="128">
        <v>1.4440431472004951</v>
      </c>
      <c r="I413" s="93">
        <v>11964.894748533394</v>
      </c>
      <c r="J413" s="93">
        <v>505637.9375</v>
      </c>
      <c r="K413" s="94">
        <v>2.3662968818540034E-2</v>
      </c>
      <c r="L413" s="133">
        <v>2.3662968818540034E-2</v>
      </c>
      <c r="M413" s="86"/>
    </row>
    <row r="414" spans="1:13">
      <c r="A414" s="132" t="s">
        <v>3607</v>
      </c>
      <c r="B414" s="126" t="s">
        <v>3761</v>
      </c>
      <c r="C414" s="28" t="s">
        <v>2975</v>
      </c>
      <c r="D414" s="28" t="s">
        <v>4462</v>
      </c>
      <c r="E414" s="28" t="s">
        <v>4062</v>
      </c>
      <c r="F414" s="28" t="s">
        <v>4119</v>
      </c>
      <c r="G414" s="127">
        <v>69.83</v>
      </c>
      <c r="H414" s="128">
        <v>1.4440212387422628</v>
      </c>
      <c r="I414" s="93">
        <v>20679.095499674393</v>
      </c>
      <c r="J414" s="93">
        <v>156912.25</v>
      </c>
      <c r="K414" s="94">
        <v>0.13178764245413849</v>
      </c>
      <c r="L414" s="133">
        <v>0.13178764245413849</v>
      </c>
      <c r="M414" s="86"/>
    </row>
    <row r="415" spans="1:13">
      <c r="A415" s="132" t="s">
        <v>4508</v>
      </c>
      <c r="B415" s="126" t="s">
        <v>1227</v>
      </c>
      <c r="C415" s="28" t="s">
        <v>3044</v>
      </c>
      <c r="D415" s="28" t="s">
        <v>4455</v>
      </c>
      <c r="E415" s="28" t="s">
        <v>4116</v>
      </c>
      <c r="F415" s="28" t="s">
        <v>4121</v>
      </c>
      <c r="G415" s="127">
        <v>32.950000000000003</v>
      </c>
      <c r="H415" s="128">
        <v>1.4294482858099538</v>
      </c>
      <c r="I415" s="93">
        <v>43382.345548101774</v>
      </c>
      <c r="J415" s="93">
        <v>837768.75</v>
      </c>
      <c r="K415" s="94">
        <v>5.1783198583262711E-2</v>
      </c>
      <c r="L415" s="133">
        <v>5.1783198583262711E-2</v>
      </c>
      <c r="M415" s="86"/>
    </row>
    <row r="416" spans="1:13">
      <c r="A416" s="132" t="s">
        <v>3361</v>
      </c>
      <c r="B416" s="126" t="s">
        <v>500</v>
      </c>
      <c r="C416" s="28" t="s">
        <v>2143</v>
      </c>
      <c r="D416" s="28" t="s">
        <v>4458</v>
      </c>
      <c r="E416" s="28" t="s">
        <v>4062</v>
      </c>
      <c r="F416" s="28" t="s">
        <v>4119</v>
      </c>
      <c r="G416" s="127">
        <v>20.07</v>
      </c>
      <c r="H416" s="128">
        <v>1.4145443434423519</v>
      </c>
      <c r="I416" s="93">
        <v>70480.535298572577</v>
      </c>
      <c r="J416" s="93">
        <v>548030</v>
      </c>
      <c r="K416" s="94">
        <v>0.12860707497504256</v>
      </c>
      <c r="L416" s="133">
        <v>0.12860707497504256</v>
      </c>
      <c r="M416" s="86"/>
    </row>
    <row r="417" spans="1:13">
      <c r="A417" s="132" t="s">
        <v>1491</v>
      </c>
      <c r="B417" s="126" t="s">
        <v>2908</v>
      </c>
      <c r="C417" s="28" t="s">
        <v>972</v>
      </c>
      <c r="D417" s="28" t="s">
        <v>4472</v>
      </c>
      <c r="E417" s="28" t="s">
        <v>4063</v>
      </c>
      <c r="F417" s="28" t="s">
        <v>4119</v>
      </c>
      <c r="G417" s="127">
        <v>47.41</v>
      </c>
      <c r="H417" s="128">
        <v>1.3998721197756332</v>
      </c>
      <c r="I417" s="93">
        <v>29526.937772107849</v>
      </c>
      <c r="J417" s="93">
        <v>165875.34375</v>
      </c>
      <c r="K417" s="94">
        <v>0.17800679175447284</v>
      </c>
      <c r="L417" s="133">
        <v>0.17800679175447284</v>
      </c>
      <c r="M417" s="86"/>
    </row>
    <row r="418" spans="1:13">
      <c r="A418" s="132" t="s">
        <v>3450</v>
      </c>
      <c r="B418" s="126" t="s">
        <v>4874</v>
      </c>
      <c r="C418" s="28" t="s">
        <v>4863</v>
      </c>
      <c r="D418" s="28" t="s">
        <v>4462</v>
      </c>
      <c r="E418" s="28" t="s">
        <v>4062</v>
      </c>
      <c r="F418" s="28" t="s">
        <v>4119</v>
      </c>
      <c r="G418" s="127">
        <v>33.18</v>
      </c>
      <c r="H418" s="128">
        <v>1.3404450318322882</v>
      </c>
      <c r="I418" s="93">
        <v>40399.187216162994</v>
      </c>
      <c r="J418" s="93">
        <v>841155.3125</v>
      </c>
      <c r="K418" s="94">
        <v>4.8028213833771628E-2</v>
      </c>
      <c r="L418" s="133">
        <v>4.8028213833771628E-2</v>
      </c>
      <c r="M418" s="86"/>
    </row>
    <row r="419" spans="1:13">
      <c r="A419" s="132" t="s">
        <v>3542</v>
      </c>
      <c r="B419" s="126" t="s">
        <v>3701</v>
      </c>
      <c r="C419" s="28" t="s">
        <v>2655</v>
      </c>
      <c r="D419" s="28" t="s">
        <v>4458</v>
      </c>
      <c r="E419" s="28" t="s">
        <v>4062</v>
      </c>
      <c r="F419" s="28" t="s">
        <v>4119</v>
      </c>
      <c r="G419" s="127">
        <v>22.25</v>
      </c>
      <c r="H419" s="128">
        <v>1.3214130981588543</v>
      </c>
      <c r="I419" s="93">
        <v>59389.352726240642</v>
      </c>
      <c r="J419" s="93">
        <v>1629349.125</v>
      </c>
      <c r="K419" s="94">
        <v>3.6449740460774878E-2</v>
      </c>
      <c r="L419" s="133">
        <v>3.6449740460774878E-2</v>
      </c>
      <c r="M419" s="86"/>
    </row>
    <row r="420" spans="1:13">
      <c r="A420" s="132" t="s">
        <v>3445</v>
      </c>
      <c r="B420" s="126" t="s">
        <v>584</v>
      </c>
      <c r="C420" s="28" t="s">
        <v>2563</v>
      </c>
      <c r="D420" s="28" t="s">
        <v>4463</v>
      </c>
      <c r="E420" s="28" t="s">
        <v>4062</v>
      </c>
      <c r="F420" s="28" t="s">
        <v>4119</v>
      </c>
      <c r="G420" s="127">
        <v>26.05</v>
      </c>
      <c r="H420" s="128">
        <v>1.3209987190826402</v>
      </c>
      <c r="I420" s="93">
        <v>50710.123573229939</v>
      </c>
      <c r="J420" s="93">
        <v>470319.34375</v>
      </c>
      <c r="K420" s="94">
        <v>0.1078206207061411</v>
      </c>
      <c r="L420" s="133">
        <v>0.1078206207061411</v>
      </c>
      <c r="M420" s="86"/>
    </row>
    <row r="421" spans="1:13">
      <c r="A421" s="132" t="s">
        <v>1344</v>
      </c>
      <c r="B421" s="126" t="s">
        <v>2766</v>
      </c>
      <c r="C421" s="28" t="s">
        <v>848</v>
      </c>
      <c r="D421" s="28" t="s">
        <v>4461</v>
      </c>
      <c r="E421" s="28" t="s">
        <v>4063</v>
      </c>
      <c r="F421" s="28" t="s">
        <v>4119</v>
      </c>
      <c r="G421" s="127">
        <v>29.42</v>
      </c>
      <c r="H421" s="128">
        <v>1.3147972845646936</v>
      </c>
      <c r="I421" s="93">
        <v>44690.594308793123</v>
      </c>
      <c r="J421" s="93">
        <v>407627.84375</v>
      </c>
      <c r="K421" s="94">
        <v>0.10963577438101128</v>
      </c>
      <c r="L421" s="133">
        <v>0.10963577438101128</v>
      </c>
      <c r="M421" s="86"/>
    </row>
    <row r="422" spans="1:13">
      <c r="A422" s="132" t="s">
        <v>6048</v>
      </c>
      <c r="B422" s="126" t="s">
        <v>6094</v>
      </c>
      <c r="C422" s="28" t="s">
        <v>6177</v>
      </c>
      <c r="D422" s="28" t="s">
        <v>4472</v>
      </c>
      <c r="E422" s="28" t="s">
        <v>4063</v>
      </c>
      <c r="F422" s="28" t="s">
        <v>4119</v>
      </c>
      <c r="G422" s="127">
        <v>88.23</v>
      </c>
      <c r="H422" s="128">
        <v>1.3073499504386827</v>
      </c>
      <c r="I422" s="93">
        <v>14817.521822947781</v>
      </c>
      <c r="J422" s="93">
        <v>173065.84375</v>
      </c>
      <c r="K422" s="94">
        <v>8.5617829040560076E-2</v>
      </c>
      <c r="L422" s="133">
        <v>8.5617829040560076E-2</v>
      </c>
      <c r="M422" s="86"/>
    </row>
    <row r="423" spans="1:13">
      <c r="A423" s="132" t="s">
        <v>4757</v>
      </c>
      <c r="B423" s="126" t="s">
        <v>4836</v>
      </c>
      <c r="C423" s="28" t="s">
        <v>5001</v>
      </c>
      <c r="D423" s="28" t="s">
        <v>4459</v>
      </c>
      <c r="E423" s="28" t="s">
        <v>4063</v>
      </c>
      <c r="F423" s="28" t="s">
        <v>4119</v>
      </c>
      <c r="G423" s="127">
        <v>52.3</v>
      </c>
      <c r="H423" s="128">
        <v>1.2950749808723168</v>
      </c>
      <c r="I423" s="93">
        <v>24762.427932549079</v>
      </c>
      <c r="J423" s="93">
        <v>330705.3125</v>
      </c>
      <c r="K423" s="94">
        <v>7.4877623662453499E-2</v>
      </c>
      <c r="L423" s="133">
        <v>7.4877623662453499E-2</v>
      </c>
      <c r="M423" s="86"/>
    </row>
    <row r="424" spans="1:13">
      <c r="A424" s="132" t="s">
        <v>1200</v>
      </c>
      <c r="B424" s="126" t="s">
        <v>3345</v>
      </c>
      <c r="C424" s="28" t="s">
        <v>167</v>
      </c>
      <c r="D424" s="28" t="s">
        <v>4457</v>
      </c>
      <c r="E424" s="28" t="s">
        <v>4116</v>
      </c>
      <c r="F424" s="28" t="s">
        <v>4121</v>
      </c>
      <c r="G424" s="127">
        <v>119.17</v>
      </c>
      <c r="H424" s="128">
        <v>1.2917183950565414</v>
      </c>
      <c r="I424" s="93">
        <v>10839.291726580024</v>
      </c>
      <c r="J424" s="93">
        <v>347167.15625</v>
      </c>
      <c r="K424" s="94">
        <v>3.122211168724295E-2</v>
      </c>
      <c r="L424" s="133">
        <v>3.122211168724295E-2</v>
      </c>
      <c r="M424" s="86"/>
    </row>
    <row r="425" spans="1:13">
      <c r="A425" s="132" t="s">
        <v>4753</v>
      </c>
      <c r="B425" s="126" t="s">
        <v>4832</v>
      </c>
      <c r="C425" s="28" t="s">
        <v>4787</v>
      </c>
      <c r="D425" s="28" t="s">
        <v>4458</v>
      </c>
      <c r="E425" s="28" t="s">
        <v>4063</v>
      </c>
      <c r="F425" s="28" t="s">
        <v>4119</v>
      </c>
      <c r="G425" s="127">
        <v>44.35</v>
      </c>
      <c r="H425" s="128">
        <v>1.2776670907349557</v>
      </c>
      <c r="I425" s="93">
        <v>28808.728088725045</v>
      </c>
      <c r="J425" s="93">
        <v>472350.1875</v>
      </c>
      <c r="K425" s="94">
        <v>6.0990190860726705E-2</v>
      </c>
      <c r="L425" s="133">
        <v>6.0990190860726705E-2</v>
      </c>
      <c r="M425" s="86"/>
    </row>
    <row r="426" spans="1:13">
      <c r="A426" s="132" t="s">
        <v>5081</v>
      </c>
      <c r="B426" s="126" t="s">
        <v>5100</v>
      </c>
      <c r="C426" s="28" t="s">
        <v>5070</v>
      </c>
      <c r="D426" s="28" t="s">
        <v>4467</v>
      </c>
      <c r="E426" s="28" t="s">
        <v>4062</v>
      </c>
      <c r="F426" s="28" t="s">
        <v>4119</v>
      </c>
      <c r="G426" s="127">
        <v>81.209999999999994</v>
      </c>
      <c r="H426" s="128">
        <v>1.2707233400096312</v>
      </c>
      <c r="I426" s="93">
        <v>15647.375200217106</v>
      </c>
      <c r="J426" s="93">
        <v>764234.5625</v>
      </c>
      <c r="K426" s="94">
        <v>2.0474571509865605E-2</v>
      </c>
      <c r="L426" s="133">
        <v>2.0474571509865605E-2</v>
      </c>
      <c r="M426" s="86"/>
    </row>
    <row r="427" spans="1:13">
      <c r="A427" s="132" t="s">
        <v>1290</v>
      </c>
      <c r="B427" s="126" t="s">
        <v>5355</v>
      </c>
      <c r="C427" s="28" t="s">
        <v>5340</v>
      </c>
      <c r="D427" s="28" t="s">
        <v>4458</v>
      </c>
      <c r="E427" s="28" t="s">
        <v>4063</v>
      </c>
      <c r="F427" s="28" t="s">
        <v>4119</v>
      </c>
      <c r="G427" s="127">
        <v>67.88</v>
      </c>
      <c r="H427" s="128">
        <v>1.2662543063567913</v>
      </c>
      <c r="I427" s="93">
        <v>18654.306222109473</v>
      </c>
      <c r="J427" s="93">
        <v>378075.5625</v>
      </c>
      <c r="K427" s="94">
        <v>4.9340153324798595E-2</v>
      </c>
      <c r="L427" s="133">
        <v>4.9340153324798595E-2</v>
      </c>
      <c r="M427" s="86"/>
    </row>
    <row r="428" spans="1:13">
      <c r="A428" s="132" t="s">
        <v>3586</v>
      </c>
      <c r="B428" s="126" t="s">
        <v>3743</v>
      </c>
      <c r="C428" s="28" t="s">
        <v>2955</v>
      </c>
      <c r="D428" s="28" t="s">
        <v>4472</v>
      </c>
      <c r="E428" s="28" t="s">
        <v>4062</v>
      </c>
      <c r="F428" s="28" t="s">
        <v>4119</v>
      </c>
      <c r="G428" s="127">
        <v>126.94</v>
      </c>
      <c r="H428" s="128">
        <v>1.2648523057523557</v>
      </c>
      <c r="I428" s="93">
        <v>9964.1744584241023</v>
      </c>
      <c r="J428" s="93">
        <v>341595.59375</v>
      </c>
      <c r="K428" s="94">
        <v>2.9169505229966398E-2</v>
      </c>
      <c r="L428" s="133">
        <v>2.9169505229966398E-2</v>
      </c>
      <c r="M428" s="86"/>
    </row>
    <row r="429" spans="1:13">
      <c r="A429" s="132" t="s">
        <v>1367</v>
      </c>
      <c r="B429" s="126" t="s">
        <v>2789</v>
      </c>
      <c r="C429" s="28" t="s">
        <v>4218</v>
      </c>
      <c r="D429" s="28" t="s">
        <v>4464</v>
      </c>
      <c r="E429" s="28" t="s">
        <v>4063</v>
      </c>
      <c r="F429" s="28" t="s">
        <v>4119</v>
      </c>
      <c r="G429" s="127">
        <v>53.22</v>
      </c>
      <c r="H429" s="128">
        <v>1.2434094835306828</v>
      </c>
      <c r="I429" s="93">
        <v>23363.575413954961</v>
      </c>
      <c r="J429" s="93">
        <v>99099.75</v>
      </c>
      <c r="K429" s="94">
        <v>0.23575816703831201</v>
      </c>
      <c r="L429" s="133">
        <v>0.23575816703831201</v>
      </c>
      <c r="M429" s="86"/>
    </row>
    <row r="430" spans="1:13">
      <c r="A430" s="132" t="s">
        <v>3532</v>
      </c>
      <c r="B430" s="126" t="s">
        <v>3692</v>
      </c>
      <c r="C430" s="28" t="s">
        <v>2645</v>
      </c>
      <c r="D430" s="28" t="s">
        <v>4471</v>
      </c>
      <c r="E430" s="28" t="s">
        <v>4062</v>
      </c>
      <c r="F430" s="28" t="s">
        <v>4119</v>
      </c>
      <c r="G430" s="127">
        <v>71.930000000000007</v>
      </c>
      <c r="H430" s="128">
        <v>1.2416824454437272</v>
      </c>
      <c r="I430" s="93">
        <v>17262.372382089907</v>
      </c>
      <c r="J430" s="93">
        <v>440070.1875</v>
      </c>
      <c r="K430" s="94">
        <v>3.9226407224165594E-2</v>
      </c>
      <c r="L430" s="133">
        <v>3.9226407224165594E-2</v>
      </c>
      <c r="M430" s="86"/>
    </row>
    <row r="431" spans="1:13">
      <c r="A431" s="132" t="s">
        <v>6045</v>
      </c>
      <c r="B431" s="126" t="s">
        <v>6090</v>
      </c>
      <c r="C431" s="28" t="s">
        <v>6173</v>
      </c>
      <c r="D431" s="28" t="s">
        <v>4467</v>
      </c>
      <c r="E431" s="28" t="s">
        <v>4063</v>
      </c>
      <c r="F431" s="28" t="s">
        <v>4119</v>
      </c>
      <c r="G431" s="127">
        <v>11.26</v>
      </c>
      <c r="H431" s="128">
        <v>1.2199758997109047</v>
      </c>
      <c r="I431" s="93">
        <v>108345.99464572866</v>
      </c>
      <c r="J431" s="93">
        <v>1370742</v>
      </c>
      <c r="K431" s="94">
        <v>7.9041858092718145E-2</v>
      </c>
      <c r="L431" s="133">
        <v>7.9041858092718145E-2</v>
      </c>
      <c r="M431" s="86"/>
    </row>
    <row r="432" spans="1:13">
      <c r="A432" s="132" t="s">
        <v>3579</v>
      </c>
      <c r="B432" s="126" t="s">
        <v>3736</v>
      </c>
      <c r="C432" s="28" t="s">
        <v>2948</v>
      </c>
      <c r="D432" s="28" t="s">
        <v>4473</v>
      </c>
      <c r="E432" s="28" t="s">
        <v>4063</v>
      </c>
      <c r="F432" s="28" t="s">
        <v>4119</v>
      </c>
      <c r="G432" s="127">
        <v>44.66</v>
      </c>
      <c r="H432" s="128">
        <v>1.2170332118868261</v>
      </c>
      <c r="I432" s="93">
        <v>27251.079531724725</v>
      </c>
      <c r="J432" s="93">
        <v>786928.625</v>
      </c>
      <c r="K432" s="94">
        <v>3.4629671187427859E-2</v>
      </c>
      <c r="L432" s="133">
        <v>3.4629671187427859E-2</v>
      </c>
      <c r="M432" s="86"/>
    </row>
    <row r="433" spans="1:13">
      <c r="A433" s="132" t="s">
        <v>1311</v>
      </c>
      <c r="B433" s="126" t="s">
        <v>2733</v>
      </c>
      <c r="C433" s="28" t="s">
        <v>5667</v>
      </c>
      <c r="D433" s="28" t="s">
        <v>4475</v>
      </c>
      <c r="E433" s="28" t="s">
        <v>4062</v>
      </c>
      <c r="F433" s="28" t="s">
        <v>4119</v>
      </c>
      <c r="G433" s="127">
        <v>25.48</v>
      </c>
      <c r="H433" s="128">
        <v>1.2143363106489962</v>
      </c>
      <c r="I433" s="93">
        <v>47658.410935988868</v>
      </c>
      <c r="J433" s="93">
        <v>770200.0625</v>
      </c>
      <c r="K433" s="94">
        <v>6.1877962955876636E-2</v>
      </c>
      <c r="L433" s="133">
        <v>6.1877962955876636E-2</v>
      </c>
      <c r="M433" s="86"/>
    </row>
    <row r="434" spans="1:13">
      <c r="A434" s="132" t="s">
        <v>5923</v>
      </c>
      <c r="B434" s="126" t="s">
        <v>6519</v>
      </c>
      <c r="C434" s="28" t="s">
        <v>6442</v>
      </c>
      <c r="D434" s="28" t="s">
        <v>4463</v>
      </c>
      <c r="E434" s="28" t="s">
        <v>4062</v>
      </c>
      <c r="F434" s="28" t="s">
        <v>4119</v>
      </c>
      <c r="G434" s="127">
        <v>16.25</v>
      </c>
      <c r="H434" s="128">
        <v>1.2101306157260263</v>
      </c>
      <c r="I434" s="93">
        <v>74469.576352370845</v>
      </c>
      <c r="J434" s="93">
        <v>1174937.75</v>
      </c>
      <c r="K434" s="94">
        <v>6.338172073573331E-2</v>
      </c>
      <c r="L434" s="133">
        <v>6.338172073573331E-2</v>
      </c>
      <c r="M434" s="86"/>
    </row>
    <row r="435" spans="1:13">
      <c r="A435" s="132" t="s">
        <v>4651</v>
      </c>
      <c r="B435" s="126" t="s">
        <v>1261</v>
      </c>
      <c r="C435" s="28" t="s">
        <v>32</v>
      </c>
      <c r="D435" s="28" t="s">
        <v>4464</v>
      </c>
      <c r="E435" s="28" t="s">
        <v>4062</v>
      </c>
      <c r="F435" s="28" t="s">
        <v>4119</v>
      </c>
      <c r="G435" s="127">
        <v>16.510000000000002</v>
      </c>
      <c r="H435" s="128">
        <v>1.209909009424563</v>
      </c>
      <c r="I435" s="93">
        <v>73283.404568416881</v>
      </c>
      <c r="J435" s="93">
        <v>2412064</v>
      </c>
      <c r="K435" s="94">
        <v>3.0382031558207775E-2</v>
      </c>
      <c r="L435" s="133">
        <v>3.0382031558207775E-2</v>
      </c>
      <c r="M435" s="86"/>
    </row>
    <row r="436" spans="1:13">
      <c r="A436" s="132" t="s">
        <v>3577</v>
      </c>
      <c r="B436" s="126" t="s">
        <v>3734</v>
      </c>
      <c r="C436" s="28" t="s">
        <v>2946</v>
      </c>
      <c r="D436" s="28" t="s">
        <v>4455</v>
      </c>
      <c r="E436" s="28" t="s">
        <v>4062</v>
      </c>
      <c r="F436" s="28" t="s">
        <v>4119</v>
      </c>
      <c r="G436" s="127">
        <v>49.31</v>
      </c>
      <c r="H436" s="128">
        <v>1.1887954646744874</v>
      </c>
      <c r="I436" s="93">
        <v>24108.608085063624</v>
      </c>
      <c r="J436" s="93">
        <v>710552.375</v>
      </c>
      <c r="K436" s="94">
        <v>3.39293892094353E-2</v>
      </c>
      <c r="L436" s="133">
        <v>3.39293892094353E-2</v>
      </c>
      <c r="M436" s="86"/>
    </row>
    <row r="437" spans="1:13">
      <c r="A437" s="132" t="s">
        <v>3596</v>
      </c>
      <c r="B437" s="126" t="s">
        <v>3752</v>
      </c>
      <c r="C437" s="28" t="s">
        <v>2965</v>
      </c>
      <c r="D437" s="28" t="s">
        <v>4456</v>
      </c>
      <c r="E437" s="28" t="s">
        <v>4062</v>
      </c>
      <c r="F437" s="28" t="s">
        <v>4119</v>
      </c>
      <c r="G437" s="127">
        <v>63.88</v>
      </c>
      <c r="H437" s="128">
        <v>1.1830220226611696</v>
      </c>
      <c r="I437" s="93">
        <v>18519.443059817935</v>
      </c>
      <c r="J437" s="93">
        <v>432234.34375</v>
      </c>
      <c r="K437" s="94">
        <v>4.2845838901060106E-2</v>
      </c>
      <c r="L437" s="133">
        <v>4.2845838901060106E-2</v>
      </c>
      <c r="M437" s="86"/>
    </row>
    <row r="438" spans="1:13">
      <c r="A438" s="132" t="s">
        <v>6033</v>
      </c>
      <c r="B438" s="126" t="s">
        <v>6079</v>
      </c>
      <c r="C438" s="28" t="s">
        <v>6160</v>
      </c>
      <c r="D438" s="28" t="s">
        <v>4462</v>
      </c>
      <c r="E438" s="28" t="s">
        <v>4063</v>
      </c>
      <c r="F438" s="28" t="s">
        <v>4119</v>
      </c>
      <c r="G438" s="127">
        <v>25.35</v>
      </c>
      <c r="H438" s="128">
        <v>1.1760870273364863</v>
      </c>
      <c r="I438" s="93">
        <v>46393.965575403796</v>
      </c>
      <c r="J438" s="93">
        <v>375360.84375</v>
      </c>
      <c r="K438" s="94">
        <v>0.12359830906151568</v>
      </c>
      <c r="L438" s="133">
        <v>0.12359830906151568</v>
      </c>
      <c r="M438" s="86"/>
    </row>
    <row r="439" spans="1:13">
      <c r="A439" s="132" t="s">
        <v>4593</v>
      </c>
      <c r="B439" s="126" t="s">
        <v>3200</v>
      </c>
      <c r="C439" s="28" t="s">
        <v>3120</v>
      </c>
      <c r="D439" s="28" t="s">
        <v>4471</v>
      </c>
      <c r="E439" s="28" t="s">
        <v>4116</v>
      </c>
      <c r="F439" s="28" t="s">
        <v>4121</v>
      </c>
      <c r="G439" s="127">
        <v>40.865000000000002</v>
      </c>
      <c r="H439" s="128">
        <v>1.16613669371468</v>
      </c>
      <c r="I439" s="93">
        <v>28536.319435083326</v>
      </c>
      <c r="J439" s="93">
        <v>3963360.75</v>
      </c>
      <c r="K439" s="94">
        <v>7.2000307908088677E-3</v>
      </c>
      <c r="L439" s="133">
        <v>7.2000307908088677E-3</v>
      </c>
      <c r="M439" s="86"/>
    </row>
    <row r="440" spans="1:13">
      <c r="A440" s="132" t="s">
        <v>6457</v>
      </c>
      <c r="B440" s="126" t="s">
        <v>6499</v>
      </c>
      <c r="C440" s="28" t="s">
        <v>6480</v>
      </c>
      <c r="D440" s="28" t="s">
        <v>4467</v>
      </c>
      <c r="E440" s="28" t="s">
        <v>4063</v>
      </c>
      <c r="F440" s="28" t="s">
        <v>4119</v>
      </c>
      <c r="G440" s="127">
        <v>26.1</v>
      </c>
      <c r="H440" s="128">
        <v>1.1493790472736993</v>
      </c>
      <c r="I440" s="93">
        <v>44037.511389796899</v>
      </c>
      <c r="J440" s="93">
        <v>1249274.5</v>
      </c>
      <c r="K440" s="94">
        <v>3.5250468483745488E-2</v>
      </c>
      <c r="L440" s="133">
        <v>3.5250468483745488E-2</v>
      </c>
      <c r="M440" s="86"/>
    </row>
    <row r="441" spans="1:13">
      <c r="A441" s="132" t="s">
        <v>6325</v>
      </c>
      <c r="B441" s="126" t="s">
        <v>6370</v>
      </c>
      <c r="C441" s="28" t="s">
        <v>6314</v>
      </c>
      <c r="D441" s="28" t="s">
        <v>4458</v>
      </c>
      <c r="E441" s="28" t="s">
        <v>4062</v>
      </c>
      <c r="F441" s="28" t="s">
        <v>4119</v>
      </c>
      <c r="G441" s="127">
        <v>46.84</v>
      </c>
      <c r="H441" s="128">
        <v>1.1487875278735689</v>
      </c>
      <c r="I441" s="93">
        <v>24525.77984358601</v>
      </c>
      <c r="J441" s="93">
        <v>760296.8125</v>
      </c>
      <c r="K441" s="94">
        <v>3.2258164759287361E-2</v>
      </c>
      <c r="L441" s="133">
        <v>3.2258164759287361E-2</v>
      </c>
      <c r="M441" s="86"/>
    </row>
    <row r="442" spans="1:13">
      <c r="A442" s="132" t="s">
        <v>6459</v>
      </c>
      <c r="B442" s="126" t="s">
        <v>6502</v>
      </c>
      <c r="C442" s="28" t="s">
        <v>6482</v>
      </c>
      <c r="D442" s="28" t="s">
        <v>4456</v>
      </c>
      <c r="E442" s="28" t="s">
        <v>4063</v>
      </c>
      <c r="F442" s="28" t="s">
        <v>4119</v>
      </c>
      <c r="G442" s="127">
        <v>39.07</v>
      </c>
      <c r="H442" s="128">
        <v>1.1485694258127603</v>
      </c>
      <c r="I442" s="93">
        <v>29397.732936082939</v>
      </c>
      <c r="J442" s="93">
        <v>411433.9375</v>
      </c>
      <c r="K442" s="94">
        <v>7.1451891194763043E-2</v>
      </c>
      <c r="L442" s="133">
        <v>7.1451891194763043E-2</v>
      </c>
      <c r="M442" s="86"/>
    </row>
    <row r="443" spans="1:13">
      <c r="A443" s="132" t="s">
        <v>6058</v>
      </c>
      <c r="B443" s="126" t="s">
        <v>6148</v>
      </c>
      <c r="C443" s="28" t="s">
        <v>6188</v>
      </c>
      <c r="D443" s="28" t="s">
        <v>4463</v>
      </c>
      <c r="E443" s="28" t="s">
        <v>4063</v>
      </c>
      <c r="F443" s="28" t="s">
        <v>4119</v>
      </c>
      <c r="G443" s="127">
        <v>34.71</v>
      </c>
      <c r="H443" s="128">
        <v>1.1484807905241923</v>
      </c>
      <c r="I443" s="93">
        <v>33087.893705681134</v>
      </c>
      <c r="J443" s="93">
        <v>175696.5</v>
      </c>
      <c r="K443" s="94">
        <v>0.18832414820830884</v>
      </c>
      <c r="L443" s="133">
        <v>0.18832414820830884</v>
      </c>
      <c r="M443" s="86"/>
    </row>
    <row r="444" spans="1:13">
      <c r="A444" s="132" t="s">
        <v>3430</v>
      </c>
      <c r="B444" s="126" t="s">
        <v>569</v>
      </c>
      <c r="C444" s="28" t="s">
        <v>2547</v>
      </c>
      <c r="D444" s="28" t="s">
        <v>4472</v>
      </c>
      <c r="E444" s="28" t="s">
        <v>4062</v>
      </c>
      <c r="F444" s="28" t="s">
        <v>4119</v>
      </c>
      <c r="G444" s="127">
        <v>89.35</v>
      </c>
      <c r="H444" s="128">
        <v>1.1368326716724304</v>
      </c>
      <c r="I444" s="93">
        <v>12723.365099859322</v>
      </c>
      <c r="J444" s="93">
        <v>350112.84375</v>
      </c>
      <c r="K444" s="94">
        <v>3.6340755065085564E-2</v>
      </c>
      <c r="L444" s="133">
        <v>3.6340755065085564E-2</v>
      </c>
      <c r="M444" s="86"/>
    </row>
    <row r="445" spans="1:13">
      <c r="A445" s="132" t="s">
        <v>3496</v>
      </c>
      <c r="B445" s="126" t="s">
        <v>3653</v>
      </c>
      <c r="C445" s="28" t="s">
        <v>2610</v>
      </c>
      <c r="D445" s="28" t="s">
        <v>4459</v>
      </c>
      <c r="E445" s="28" t="s">
        <v>4062</v>
      </c>
      <c r="F445" s="28" t="s">
        <v>4119</v>
      </c>
      <c r="G445" s="127">
        <v>15.35</v>
      </c>
      <c r="H445" s="128">
        <v>1.1341657615876393</v>
      </c>
      <c r="I445" s="93">
        <v>73887.020298869014</v>
      </c>
      <c r="J445" s="93">
        <v>977833.5</v>
      </c>
      <c r="K445" s="94">
        <v>7.5561964586884189E-2</v>
      </c>
      <c r="L445" s="133">
        <v>7.5561964586884189E-2</v>
      </c>
      <c r="M445" s="86"/>
    </row>
    <row r="446" spans="1:13">
      <c r="A446" s="132" t="s">
        <v>6328</v>
      </c>
      <c r="B446" s="126" t="s">
        <v>6373</v>
      </c>
      <c r="C446" s="28" t="s">
        <v>6317</v>
      </c>
      <c r="D446" s="28" t="s">
        <v>4454</v>
      </c>
      <c r="E446" s="28" t="s">
        <v>4062</v>
      </c>
      <c r="F446" s="28" t="s">
        <v>4119</v>
      </c>
      <c r="G446" s="127">
        <v>37.39</v>
      </c>
      <c r="H446" s="128">
        <v>1.1179654920663171</v>
      </c>
      <c r="I446" s="93">
        <v>29900.120140848281</v>
      </c>
      <c r="J446" s="93">
        <v>696660.1875</v>
      </c>
      <c r="K446" s="94">
        <v>4.2919231897184135E-2</v>
      </c>
      <c r="L446" s="133">
        <v>4.2919231897184135E-2</v>
      </c>
      <c r="M446" s="86"/>
    </row>
    <row r="447" spans="1:13">
      <c r="A447" s="132" t="s">
        <v>3436</v>
      </c>
      <c r="B447" s="126" t="s">
        <v>575</v>
      </c>
      <c r="C447" s="28" t="s">
        <v>2553</v>
      </c>
      <c r="D447" s="28" t="s">
        <v>4470</v>
      </c>
      <c r="E447" s="28" t="s">
        <v>4062</v>
      </c>
      <c r="F447" s="28" t="s">
        <v>4119</v>
      </c>
      <c r="G447" s="127">
        <v>64.48</v>
      </c>
      <c r="H447" s="128">
        <v>1.1054939035026623</v>
      </c>
      <c r="I447" s="93">
        <v>17144.756567969325</v>
      </c>
      <c r="J447" s="93">
        <v>278153.75</v>
      </c>
      <c r="K447" s="94">
        <v>6.1637697021770604E-2</v>
      </c>
      <c r="L447" s="133">
        <v>6.1637697021770604E-2</v>
      </c>
      <c r="M447" s="86"/>
    </row>
    <row r="448" spans="1:13">
      <c r="A448" s="132" t="s">
        <v>1310</v>
      </c>
      <c r="B448" s="126" t="s">
        <v>2732</v>
      </c>
      <c r="C448" s="28" t="s">
        <v>817</v>
      </c>
      <c r="D448" s="28" t="s">
        <v>4463</v>
      </c>
      <c r="E448" s="28" t="s">
        <v>4063</v>
      </c>
      <c r="F448" s="28" t="s">
        <v>4119</v>
      </c>
      <c r="G448" s="127">
        <v>9.76</v>
      </c>
      <c r="H448" s="128">
        <v>1.0962900856576603</v>
      </c>
      <c r="I448" s="93">
        <v>112324.80385836682</v>
      </c>
      <c r="J448" s="93">
        <v>1800165.25</v>
      </c>
      <c r="K448" s="94">
        <v>6.2396940424423161E-2</v>
      </c>
      <c r="L448" s="133">
        <v>6.2396940424423161E-2</v>
      </c>
      <c r="M448" s="86"/>
    </row>
    <row r="449" spans="1:13">
      <c r="A449" s="132" t="s">
        <v>1277</v>
      </c>
      <c r="B449" s="126" t="s">
        <v>2702</v>
      </c>
      <c r="C449" s="28" t="s">
        <v>788</v>
      </c>
      <c r="D449" s="28" t="s">
        <v>4456</v>
      </c>
      <c r="E449" s="28" t="s">
        <v>4063</v>
      </c>
      <c r="F449" s="28" t="s">
        <v>4119</v>
      </c>
      <c r="G449" s="127">
        <v>88.13</v>
      </c>
      <c r="H449" s="128">
        <v>1.0833593990766561</v>
      </c>
      <c r="I449" s="93">
        <v>12292.74252895332</v>
      </c>
      <c r="J449" s="93">
        <v>106538</v>
      </c>
      <c r="K449" s="94">
        <v>0.11538364272797801</v>
      </c>
      <c r="L449" s="133">
        <v>0.11538364272797801</v>
      </c>
      <c r="M449" s="86"/>
    </row>
    <row r="450" spans="1:13">
      <c r="A450" s="132" t="s">
        <v>5917</v>
      </c>
      <c r="B450" s="126" t="s">
        <v>3677</v>
      </c>
      <c r="C450" s="28" t="s">
        <v>2632</v>
      </c>
      <c r="D450" s="28" t="s">
        <v>4463</v>
      </c>
      <c r="E450" s="28" t="s">
        <v>4062</v>
      </c>
      <c r="F450" s="28" t="s">
        <v>4119</v>
      </c>
      <c r="G450" s="127">
        <v>34.78</v>
      </c>
      <c r="H450" s="128">
        <v>1.0758527736785934</v>
      </c>
      <c r="I450" s="93">
        <v>30933.08722480142</v>
      </c>
      <c r="J450" s="93">
        <v>785920.0625</v>
      </c>
      <c r="K450" s="94">
        <v>3.9359075688186064E-2</v>
      </c>
      <c r="L450" s="133">
        <v>3.9359075688186064E-2</v>
      </c>
      <c r="M450" s="86"/>
    </row>
    <row r="451" spans="1:13">
      <c r="A451" s="132" t="s">
        <v>6421</v>
      </c>
      <c r="B451" s="134" t="s">
        <v>6514</v>
      </c>
      <c r="C451" s="28" t="s">
        <v>6436</v>
      </c>
      <c r="D451" s="28" t="s">
        <v>4471</v>
      </c>
      <c r="E451" s="28" t="s">
        <v>4062</v>
      </c>
      <c r="F451" s="28" t="s">
        <v>4119</v>
      </c>
      <c r="G451" s="127">
        <v>40.89</v>
      </c>
      <c r="H451" s="128">
        <v>1.0716333404115015</v>
      </c>
      <c r="I451" s="93">
        <v>26207.711920066064</v>
      </c>
      <c r="J451" s="93">
        <v>855474.375</v>
      </c>
      <c r="K451" s="94">
        <v>3.0635297427893223E-2</v>
      </c>
      <c r="L451" s="133">
        <v>3.0635297427893223E-2</v>
      </c>
      <c r="M451" s="86"/>
    </row>
    <row r="452" spans="1:13">
      <c r="A452" s="132" t="s">
        <v>3535</v>
      </c>
      <c r="B452" s="126" t="s">
        <v>3695</v>
      </c>
      <c r="C452" s="28" t="s">
        <v>2648</v>
      </c>
      <c r="D452" s="28" t="s">
        <v>4454</v>
      </c>
      <c r="E452" s="28" t="s">
        <v>4062</v>
      </c>
      <c r="F452" s="28" t="s">
        <v>4119</v>
      </c>
      <c r="G452" s="127">
        <v>31.18</v>
      </c>
      <c r="H452" s="128">
        <v>1.0704240209434175</v>
      </c>
      <c r="I452" s="93">
        <v>34330.468920571446</v>
      </c>
      <c r="J452" s="93">
        <v>371582.1875</v>
      </c>
      <c r="K452" s="94">
        <v>9.2389974749721951E-2</v>
      </c>
      <c r="L452" s="133">
        <v>9.2389974749721951E-2</v>
      </c>
      <c r="M452" s="86"/>
    </row>
    <row r="453" spans="1:13">
      <c r="A453" s="132" t="s">
        <v>3392</v>
      </c>
      <c r="B453" s="126" t="s">
        <v>530</v>
      </c>
      <c r="C453" s="28" t="s">
        <v>2510</v>
      </c>
      <c r="D453" s="28" t="s">
        <v>4457</v>
      </c>
      <c r="E453" s="28" t="s">
        <v>4062</v>
      </c>
      <c r="F453" s="28" t="s">
        <v>4119</v>
      </c>
      <c r="G453" s="127">
        <v>134.37</v>
      </c>
      <c r="H453" s="128">
        <v>1.0580232157417877</v>
      </c>
      <c r="I453" s="93">
        <v>7873.9541247435272</v>
      </c>
      <c r="J453" s="93">
        <v>179508.953125</v>
      </c>
      <c r="K453" s="94">
        <v>4.3863851845097362E-2</v>
      </c>
      <c r="L453" s="133">
        <v>4.3863851845097362E-2</v>
      </c>
      <c r="M453" s="86"/>
    </row>
    <row r="454" spans="1:13">
      <c r="A454" s="132" t="s">
        <v>5534</v>
      </c>
      <c r="B454" s="126" t="s">
        <v>5609</v>
      </c>
      <c r="C454" s="28" t="s">
        <v>5555</v>
      </c>
      <c r="D454" s="28" t="s">
        <v>4457</v>
      </c>
      <c r="E454" s="28" t="s">
        <v>4063</v>
      </c>
      <c r="F454" s="28" t="s">
        <v>4119</v>
      </c>
      <c r="G454" s="127">
        <v>33.880000000000003</v>
      </c>
      <c r="H454" s="128">
        <v>1.0578820016598969</v>
      </c>
      <c r="I454" s="93">
        <v>31224.380214282668</v>
      </c>
      <c r="J454" s="93">
        <v>1034337.375</v>
      </c>
      <c r="K454" s="94">
        <v>3.0187810059829529E-2</v>
      </c>
      <c r="L454" s="133">
        <v>3.0187810059829529E-2</v>
      </c>
      <c r="M454" s="86"/>
    </row>
    <row r="455" spans="1:13">
      <c r="A455" s="132" t="s">
        <v>3534</v>
      </c>
      <c r="B455" s="126" t="s">
        <v>3694</v>
      </c>
      <c r="C455" s="28" t="s">
        <v>2647</v>
      </c>
      <c r="D455" s="28" t="s">
        <v>4455</v>
      </c>
      <c r="E455" s="28" t="s">
        <v>4062</v>
      </c>
      <c r="F455" s="28" t="s">
        <v>4119</v>
      </c>
      <c r="G455" s="127">
        <v>70.13</v>
      </c>
      <c r="H455" s="128">
        <v>1.0565055522844651</v>
      </c>
      <c r="I455" s="93">
        <v>15064.958680799446</v>
      </c>
      <c r="J455" s="93">
        <v>214836.59375</v>
      </c>
      <c r="K455" s="94">
        <v>7.0122870679704422E-2</v>
      </c>
      <c r="L455" s="133">
        <v>7.0122870679704422E-2</v>
      </c>
      <c r="M455" s="86"/>
    </row>
    <row r="456" spans="1:13">
      <c r="A456" s="132" t="s">
        <v>3428</v>
      </c>
      <c r="B456" s="126" t="s">
        <v>567</v>
      </c>
      <c r="C456" s="28" t="s">
        <v>2545</v>
      </c>
      <c r="D456" s="28" t="s">
        <v>4463</v>
      </c>
      <c r="E456" s="28" t="s">
        <v>4062</v>
      </c>
      <c r="F456" s="28" t="s">
        <v>4119</v>
      </c>
      <c r="G456" s="127">
        <v>38.85</v>
      </c>
      <c r="H456" s="128">
        <v>1.0557556747240429</v>
      </c>
      <c r="I456" s="93">
        <v>27175.178242575104</v>
      </c>
      <c r="J456" s="93">
        <v>549459.625</v>
      </c>
      <c r="K456" s="94">
        <v>4.9458007478848161E-2</v>
      </c>
      <c r="L456" s="133">
        <v>4.9458007478848161E-2</v>
      </c>
      <c r="M456" s="86"/>
    </row>
    <row r="457" spans="1:13">
      <c r="A457" s="132" t="s">
        <v>4148</v>
      </c>
      <c r="B457" s="126" t="s">
        <v>4325</v>
      </c>
      <c r="C457" s="28" t="s">
        <v>3987</v>
      </c>
      <c r="D457" s="28" t="s">
        <v>4460</v>
      </c>
      <c r="E457" s="28" t="s">
        <v>4116</v>
      </c>
      <c r="F457" s="28" t="s">
        <v>4121</v>
      </c>
      <c r="G457" s="127">
        <v>45.49</v>
      </c>
      <c r="H457" s="128">
        <v>1.0197220765827335</v>
      </c>
      <c r="I457" s="93">
        <v>22416.400892124282</v>
      </c>
      <c r="J457" s="93">
        <v>1889274.625</v>
      </c>
      <c r="K457" s="94">
        <v>1.1865083347596585E-2</v>
      </c>
      <c r="L457" s="133">
        <v>1.1865083347596585E-2</v>
      </c>
      <c r="M457" s="86"/>
    </row>
    <row r="458" spans="1:13">
      <c r="A458" s="132" t="s">
        <v>3449</v>
      </c>
      <c r="B458" s="126" t="s">
        <v>588</v>
      </c>
      <c r="C458" s="28" t="s">
        <v>2568</v>
      </c>
      <c r="D458" s="28" t="s">
        <v>4467</v>
      </c>
      <c r="E458" s="28" t="s">
        <v>4063</v>
      </c>
      <c r="F458" s="28" t="s">
        <v>4119</v>
      </c>
      <c r="G458" s="127">
        <v>30.95</v>
      </c>
      <c r="H458" s="128">
        <v>1.0142671532567711</v>
      </c>
      <c r="I458" s="93">
        <v>32771.151963062068</v>
      </c>
      <c r="J458" s="93">
        <v>1050313.5</v>
      </c>
      <c r="K458" s="94">
        <v>3.1201305098965279E-2</v>
      </c>
      <c r="L458" s="133">
        <v>3.1201305098965279E-2</v>
      </c>
      <c r="M458" s="86"/>
    </row>
    <row r="459" spans="1:13">
      <c r="A459" s="132" t="s">
        <v>3619</v>
      </c>
      <c r="B459" s="126" t="s">
        <v>3773</v>
      </c>
      <c r="C459" s="28" t="s">
        <v>2987</v>
      </c>
      <c r="D459" s="28" t="s">
        <v>4461</v>
      </c>
      <c r="E459" s="28" t="s">
        <v>4062</v>
      </c>
      <c r="F459" s="28" t="s">
        <v>4119</v>
      </c>
      <c r="G459" s="127">
        <v>32.229999999999997</v>
      </c>
      <c r="H459" s="128">
        <v>1.0113381578986582</v>
      </c>
      <c r="I459" s="93">
        <v>31378.782435577359</v>
      </c>
      <c r="J459" s="93">
        <v>1109402</v>
      </c>
      <c r="K459" s="94">
        <v>2.8284411273440429E-2</v>
      </c>
      <c r="L459" s="133">
        <v>2.8284411273440429E-2</v>
      </c>
      <c r="M459" s="86"/>
    </row>
    <row r="460" spans="1:13">
      <c r="A460" s="132" t="s">
        <v>3459</v>
      </c>
      <c r="B460" s="126" t="s">
        <v>597</v>
      </c>
      <c r="C460" s="28" t="s">
        <v>5314</v>
      </c>
      <c r="D460" s="28" t="s">
        <v>4472</v>
      </c>
      <c r="E460" s="28" t="s">
        <v>4062</v>
      </c>
      <c r="F460" s="28" t="s">
        <v>4119</v>
      </c>
      <c r="G460" s="127">
        <v>8.98</v>
      </c>
      <c r="H460" s="128">
        <v>1.009083492379651</v>
      </c>
      <c r="I460" s="93">
        <v>112370.09937412594</v>
      </c>
      <c r="J460" s="93">
        <v>2828006.25</v>
      </c>
      <c r="K460" s="94">
        <v>3.9734742231961453E-2</v>
      </c>
      <c r="L460" s="133">
        <v>3.9734742231961453E-2</v>
      </c>
      <c r="M460" s="86"/>
    </row>
    <row r="461" spans="1:13">
      <c r="A461" s="132" t="s">
        <v>1490</v>
      </c>
      <c r="B461" s="126" t="s">
        <v>2907</v>
      </c>
      <c r="C461" s="28" t="s">
        <v>971</v>
      </c>
      <c r="D461" s="28" t="s">
        <v>4456</v>
      </c>
      <c r="E461" s="28" t="s">
        <v>4063</v>
      </c>
      <c r="F461" s="28" t="s">
        <v>4119</v>
      </c>
      <c r="G461" s="127">
        <v>54.28</v>
      </c>
      <c r="H461" s="128">
        <v>0.98977417278217927</v>
      </c>
      <c r="I461" s="93">
        <v>18234.601561941399</v>
      </c>
      <c r="J461" s="93">
        <v>304306.9375</v>
      </c>
      <c r="K461" s="94">
        <v>5.9921741225309397E-2</v>
      </c>
      <c r="L461" s="133">
        <v>5.9921741225309397E-2</v>
      </c>
      <c r="M461" s="86"/>
    </row>
    <row r="462" spans="1:13">
      <c r="A462" s="132" t="s">
        <v>4261</v>
      </c>
      <c r="B462" s="126" t="s">
        <v>2491</v>
      </c>
      <c r="C462" s="28" t="s">
        <v>752</v>
      </c>
      <c r="D462" s="28" t="s">
        <v>4456</v>
      </c>
      <c r="E462" s="28" t="s">
        <v>4063</v>
      </c>
      <c r="F462" s="28" t="s">
        <v>4119</v>
      </c>
      <c r="G462" s="127">
        <v>54.27</v>
      </c>
      <c r="H462" s="128">
        <v>0.96723420696038032</v>
      </c>
      <c r="I462" s="93">
        <v>17822.631416259082</v>
      </c>
      <c r="J462" s="93">
        <v>105077.296875</v>
      </c>
      <c r="K462" s="94">
        <v>0.16961448330233403</v>
      </c>
      <c r="L462" s="133">
        <v>0.16961448330233403</v>
      </c>
      <c r="M462" s="86"/>
    </row>
    <row r="463" spans="1:13">
      <c r="A463" s="132" t="s">
        <v>6044</v>
      </c>
      <c r="B463" s="126" t="s">
        <v>6089</v>
      </c>
      <c r="C463" s="28" t="s">
        <v>6172</v>
      </c>
      <c r="D463" s="28" t="s">
        <v>4457</v>
      </c>
      <c r="E463" s="28" t="s">
        <v>4063</v>
      </c>
      <c r="F463" s="28" t="s">
        <v>4119</v>
      </c>
      <c r="G463" s="127">
        <v>24.14</v>
      </c>
      <c r="H463" s="128">
        <v>0.96283532893329626</v>
      </c>
      <c r="I463" s="93">
        <v>39885.473443798517</v>
      </c>
      <c r="J463" s="93">
        <v>1668723.125</v>
      </c>
      <c r="K463" s="94">
        <v>2.3901792242376048E-2</v>
      </c>
      <c r="L463" s="133">
        <v>2.3901792242376048E-2</v>
      </c>
      <c r="M463" s="86"/>
    </row>
    <row r="464" spans="1:13">
      <c r="A464" s="132" t="s">
        <v>5327</v>
      </c>
      <c r="B464" s="126" t="s">
        <v>2805</v>
      </c>
      <c r="C464" s="28" t="s">
        <v>872</v>
      </c>
      <c r="D464" s="28" t="s">
        <v>4472</v>
      </c>
      <c r="E464" s="28" t="s">
        <v>4062</v>
      </c>
      <c r="F464" s="28" t="s">
        <v>4119</v>
      </c>
      <c r="G464" s="127">
        <v>52.34</v>
      </c>
      <c r="H464" s="128">
        <v>0.96034211962016813</v>
      </c>
      <c r="I464" s="93">
        <v>18348.149018344826</v>
      </c>
      <c r="J464" s="93">
        <v>331296.15625</v>
      </c>
      <c r="K464" s="94">
        <v>5.538292151056258E-2</v>
      </c>
      <c r="L464" s="133">
        <v>5.538292151056258E-2</v>
      </c>
      <c r="M464" s="86"/>
    </row>
    <row r="465" spans="1:13">
      <c r="A465" s="132" t="s">
        <v>3451</v>
      </c>
      <c r="B465" s="126" t="s">
        <v>589</v>
      </c>
      <c r="C465" s="28" t="s">
        <v>2569</v>
      </c>
      <c r="D465" s="28" t="s">
        <v>4470</v>
      </c>
      <c r="E465" s="28" t="s">
        <v>4062</v>
      </c>
      <c r="F465" s="28" t="s">
        <v>4119</v>
      </c>
      <c r="G465" s="127">
        <v>36.909999999999997</v>
      </c>
      <c r="H465" s="128">
        <v>0.94868710657561595</v>
      </c>
      <c r="I465" s="93">
        <v>25702.712180320133</v>
      </c>
      <c r="J465" s="93">
        <v>294351</v>
      </c>
      <c r="K465" s="94">
        <v>8.7319941771287116E-2</v>
      </c>
      <c r="L465" s="133">
        <v>8.7319941771287116E-2</v>
      </c>
      <c r="M465" s="86"/>
    </row>
    <row r="466" spans="1:13">
      <c r="A466" s="132" t="s">
        <v>4648</v>
      </c>
      <c r="B466" s="126" t="s">
        <v>1259</v>
      </c>
      <c r="C466" s="28" t="s">
        <v>29</v>
      </c>
      <c r="D466" s="28" t="s">
        <v>4454</v>
      </c>
      <c r="E466" s="28" t="s">
        <v>4062</v>
      </c>
      <c r="F466" s="28" t="s">
        <v>4119</v>
      </c>
      <c r="G466" s="127">
        <v>13.89</v>
      </c>
      <c r="H466" s="128">
        <v>0.94510552590556329</v>
      </c>
      <c r="I466" s="93">
        <v>68042.154492841131</v>
      </c>
      <c r="J466" s="93">
        <v>2604194</v>
      </c>
      <c r="K466" s="94">
        <v>2.6127913086675236E-2</v>
      </c>
      <c r="L466" s="133">
        <v>2.6127913086675236E-2</v>
      </c>
      <c r="M466" s="86"/>
    </row>
    <row r="467" spans="1:13">
      <c r="A467" s="132" t="s">
        <v>1295</v>
      </c>
      <c r="B467" s="126" t="s">
        <v>2719</v>
      </c>
      <c r="C467" s="28" t="s">
        <v>804</v>
      </c>
      <c r="D467" s="28" t="s">
        <v>4474</v>
      </c>
      <c r="E467" s="28" t="s">
        <v>4063</v>
      </c>
      <c r="F467" s="28" t="s">
        <v>4119</v>
      </c>
      <c r="G467" s="127">
        <v>31.8</v>
      </c>
      <c r="H467" s="128">
        <v>0.93116510413197973</v>
      </c>
      <c r="I467" s="93">
        <v>29281.921513584268</v>
      </c>
      <c r="J467" s="93">
        <v>766094.0625</v>
      </c>
      <c r="K467" s="94">
        <v>3.8222357993518932E-2</v>
      </c>
      <c r="L467" s="133">
        <v>3.8222357993518932E-2</v>
      </c>
      <c r="M467" s="86"/>
    </row>
    <row r="468" spans="1:13">
      <c r="A468" s="132" t="s">
        <v>6039</v>
      </c>
      <c r="B468" s="126" t="s">
        <v>6363</v>
      </c>
      <c r="C468" s="28" t="s">
        <v>6167</v>
      </c>
      <c r="D468" s="28" t="s">
        <v>4463</v>
      </c>
      <c r="E468" s="28" t="s">
        <v>4063</v>
      </c>
      <c r="F468" s="28" t="s">
        <v>4119</v>
      </c>
      <c r="G468" s="127">
        <v>35.19</v>
      </c>
      <c r="H468" s="128">
        <v>0.92382188678160992</v>
      </c>
      <c r="I468" s="93">
        <v>26252.39803300966</v>
      </c>
      <c r="J468" s="93">
        <v>359873.25</v>
      </c>
      <c r="K468" s="94">
        <v>7.2949012000779884E-2</v>
      </c>
      <c r="L468" s="133">
        <v>7.2949012000779884E-2</v>
      </c>
      <c r="M468" s="86"/>
    </row>
    <row r="469" spans="1:13">
      <c r="A469" s="132" t="s">
        <v>3507</v>
      </c>
      <c r="B469" s="126" t="s">
        <v>3667</v>
      </c>
      <c r="C469" s="28" t="s">
        <v>2621</v>
      </c>
      <c r="D469" s="28" t="s">
        <v>4456</v>
      </c>
      <c r="E469" s="28" t="s">
        <v>4063</v>
      </c>
      <c r="F469" s="28" t="s">
        <v>4119</v>
      </c>
      <c r="G469" s="127">
        <v>21.21</v>
      </c>
      <c r="H469" s="128">
        <v>0.90335104283201928</v>
      </c>
      <c r="I469" s="93">
        <v>42590.808242905201</v>
      </c>
      <c r="J469" s="93">
        <v>1662889.875</v>
      </c>
      <c r="K469" s="94">
        <v>2.5612524847988025E-2</v>
      </c>
      <c r="L469" s="133">
        <v>2.5612524847988025E-2</v>
      </c>
      <c r="M469" s="86"/>
    </row>
    <row r="470" spans="1:13">
      <c r="A470" s="132" t="s">
        <v>4568</v>
      </c>
      <c r="B470" s="126" t="s">
        <v>1240</v>
      </c>
      <c r="C470" s="28" t="s">
        <v>3099</v>
      </c>
      <c r="D470" s="28" t="s">
        <v>4467</v>
      </c>
      <c r="E470" s="28" t="s">
        <v>4116</v>
      </c>
      <c r="F470" s="28" t="s">
        <v>4121</v>
      </c>
      <c r="G470" s="127">
        <v>28.15</v>
      </c>
      <c r="H470" s="128">
        <v>0.90231879698987261</v>
      </c>
      <c r="I470" s="93">
        <v>32053.953711896011</v>
      </c>
      <c r="J470" s="93">
        <v>2043341.125</v>
      </c>
      <c r="K470" s="94">
        <v>1.5687030089944484E-2</v>
      </c>
      <c r="L470" s="133">
        <v>1.5687030089944484E-2</v>
      </c>
      <c r="M470" s="86"/>
    </row>
    <row r="471" spans="1:13">
      <c r="A471" s="132" t="s">
        <v>3600</v>
      </c>
      <c r="B471" s="126" t="s">
        <v>3756</v>
      </c>
      <c r="C471" s="28" t="s">
        <v>2969</v>
      </c>
      <c r="D471" s="28" t="s">
        <v>4472</v>
      </c>
      <c r="E471" s="28" t="s">
        <v>4062</v>
      </c>
      <c r="F471" s="28" t="s">
        <v>4119</v>
      </c>
      <c r="G471" s="127">
        <v>15.99</v>
      </c>
      <c r="H471" s="128">
        <v>0.88800287374184061</v>
      </c>
      <c r="I471" s="93">
        <v>55534.888914436553</v>
      </c>
      <c r="J471" s="93">
        <v>850605.125</v>
      </c>
      <c r="K471" s="94">
        <v>6.5288683646758591E-2</v>
      </c>
      <c r="L471" s="133">
        <v>6.5288683646758591E-2</v>
      </c>
      <c r="M471" s="86"/>
    </row>
    <row r="472" spans="1:13">
      <c r="A472" s="132" t="s">
        <v>1455</v>
      </c>
      <c r="B472" s="126" t="s">
        <v>2875</v>
      </c>
      <c r="C472" s="28" t="s">
        <v>939</v>
      </c>
      <c r="D472" s="28" t="s">
        <v>4471</v>
      </c>
      <c r="E472" s="28" t="s">
        <v>4063</v>
      </c>
      <c r="F472" s="28" t="s">
        <v>4119</v>
      </c>
      <c r="G472" s="127">
        <v>67.08</v>
      </c>
      <c r="H472" s="128">
        <v>0.8847211614379813</v>
      </c>
      <c r="I472" s="93">
        <v>13189.045340458875</v>
      </c>
      <c r="J472" s="93">
        <v>168374.75</v>
      </c>
      <c r="K472" s="94">
        <v>7.8331491749557905E-2</v>
      </c>
      <c r="L472" s="133">
        <v>7.8331491749557905E-2</v>
      </c>
      <c r="M472" s="86"/>
    </row>
    <row r="473" spans="1:13">
      <c r="A473" s="132" t="s">
        <v>3632</v>
      </c>
      <c r="B473" s="126" t="s">
        <v>3786</v>
      </c>
      <c r="C473" s="28" t="s">
        <v>3000</v>
      </c>
      <c r="D473" s="28" t="s">
        <v>4471</v>
      </c>
      <c r="E473" s="28" t="s">
        <v>4062</v>
      </c>
      <c r="F473" s="28" t="s">
        <v>4119</v>
      </c>
      <c r="G473" s="127">
        <v>92.5</v>
      </c>
      <c r="H473" s="128">
        <v>0.88251758279716219</v>
      </c>
      <c r="I473" s="93">
        <v>9540.7306248341865</v>
      </c>
      <c r="J473" s="93">
        <v>524114.75</v>
      </c>
      <c r="K473" s="94">
        <v>1.8203514831120832E-2</v>
      </c>
      <c r="L473" s="133">
        <v>1.8203514831120832E-2</v>
      </c>
      <c r="M473" s="86"/>
    </row>
    <row r="474" spans="1:13">
      <c r="A474" s="132" t="s">
        <v>3570</v>
      </c>
      <c r="B474" s="126" t="s">
        <v>3726</v>
      </c>
      <c r="C474" s="28" t="s">
        <v>2939</v>
      </c>
      <c r="D474" s="28" t="s">
        <v>4462</v>
      </c>
      <c r="E474" s="28" t="s">
        <v>4062</v>
      </c>
      <c r="F474" s="28" t="s">
        <v>4119</v>
      </c>
      <c r="G474" s="127">
        <v>90.69</v>
      </c>
      <c r="H474" s="128">
        <v>0.8562549470756432</v>
      </c>
      <c r="I474" s="93">
        <v>9441.558573995404</v>
      </c>
      <c r="J474" s="93">
        <v>356595.84375</v>
      </c>
      <c r="K474" s="94">
        <v>2.647691704621951E-2</v>
      </c>
      <c r="L474" s="133">
        <v>2.647691704621951E-2</v>
      </c>
      <c r="M474" s="86"/>
    </row>
    <row r="475" spans="1:13">
      <c r="A475" s="132" t="s">
        <v>4275</v>
      </c>
      <c r="B475" s="126" t="s">
        <v>2681</v>
      </c>
      <c r="C475" s="28" t="s">
        <v>767</v>
      </c>
      <c r="D475" s="28" t="s">
        <v>4470</v>
      </c>
      <c r="E475" s="28" t="s">
        <v>4063</v>
      </c>
      <c r="F475" s="28" t="s">
        <v>4119</v>
      </c>
      <c r="G475" s="127">
        <v>32.520000000000003</v>
      </c>
      <c r="H475" s="128">
        <v>0.85451967785078542</v>
      </c>
      <c r="I475" s="93">
        <v>26276.742861340263</v>
      </c>
      <c r="J475" s="93">
        <v>366119.25</v>
      </c>
      <c r="K475" s="94">
        <v>7.177099500050943E-2</v>
      </c>
      <c r="L475" s="133">
        <v>7.177099500050943E-2</v>
      </c>
      <c r="M475" s="86"/>
    </row>
    <row r="476" spans="1:13">
      <c r="A476" s="132" t="s">
        <v>1474</v>
      </c>
      <c r="B476" s="126" t="s">
        <v>2892</v>
      </c>
      <c r="C476" s="28" t="s">
        <v>957</v>
      </c>
      <c r="D476" s="28" t="s">
        <v>4476</v>
      </c>
      <c r="E476" s="28" t="s">
        <v>4062</v>
      </c>
      <c r="F476" s="28" t="s">
        <v>4119</v>
      </c>
      <c r="G476" s="127">
        <v>81.48</v>
      </c>
      <c r="H476" s="128">
        <v>0.8379385050363336</v>
      </c>
      <c r="I476" s="93">
        <v>10283.977725040913</v>
      </c>
      <c r="J476" s="93">
        <v>309128.90625</v>
      </c>
      <c r="K476" s="94">
        <v>3.3267602987357037E-2</v>
      </c>
      <c r="L476" s="133">
        <v>3.3267602987357037E-2</v>
      </c>
      <c r="M476" s="86"/>
    </row>
    <row r="477" spans="1:13">
      <c r="A477" s="132" t="s">
        <v>1002</v>
      </c>
      <c r="B477" s="126" t="s">
        <v>5796</v>
      </c>
      <c r="C477" s="28" t="s">
        <v>3827</v>
      </c>
      <c r="D477" s="28" t="s">
        <v>4454</v>
      </c>
      <c r="E477" s="28" t="s">
        <v>4062</v>
      </c>
      <c r="F477" s="28" t="s">
        <v>4119</v>
      </c>
      <c r="G477" s="127">
        <v>28.695</v>
      </c>
      <c r="H477" s="128">
        <v>0.83726297652589421</v>
      </c>
      <c r="I477" s="93">
        <v>29178.009288234683</v>
      </c>
      <c r="J477" s="93">
        <v>2023272.875</v>
      </c>
      <c r="K477" s="94">
        <v>1.4421193329265922E-2</v>
      </c>
      <c r="L477" s="133">
        <v>1.4421193329265922E-2</v>
      </c>
      <c r="M477" s="86"/>
    </row>
    <row r="478" spans="1:13">
      <c r="A478" s="132" t="s">
        <v>3634</v>
      </c>
      <c r="B478" s="126" t="s">
        <v>3788</v>
      </c>
      <c r="C478" s="28" t="s">
        <v>3002</v>
      </c>
      <c r="D478" s="28" t="s">
        <v>4472</v>
      </c>
      <c r="E478" s="28" t="s">
        <v>4062</v>
      </c>
      <c r="F478" s="28" t="s">
        <v>4119</v>
      </c>
      <c r="G478" s="127">
        <v>35.81</v>
      </c>
      <c r="H478" s="128">
        <v>0.83425678515844914</v>
      </c>
      <c r="I478" s="93">
        <v>23296.75468188911</v>
      </c>
      <c r="J478" s="93">
        <v>807535.75</v>
      </c>
      <c r="K478" s="94">
        <v>2.8849192969957194E-2</v>
      </c>
      <c r="L478" s="133">
        <v>2.8849192969957194E-2</v>
      </c>
      <c r="M478" s="86"/>
    </row>
    <row r="479" spans="1:13">
      <c r="A479" s="132" t="s">
        <v>3537</v>
      </c>
      <c r="B479" s="126" t="s">
        <v>5704</v>
      </c>
      <c r="C479" s="28" t="s">
        <v>2650</v>
      </c>
      <c r="D479" s="28" t="s">
        <v>4454</v>
      </c>
      <c r="E479" s="28" t="s">
        <v>4062</v>
      </c>
      <c r="F479" s="28" t="s">
        <v>4119</v>
      </c>
      <c r="G479" s="127">
        <v>28.97</v>
      </c>
      <c r="H479" s="128">
        <v>0.83181932740585385</v>
      </c>
      <c r="I479" s="93">
        <v>28713.128319152704</v>
      </c>
      <c r="J479" s="93">
        <v>1959143.125</v>
      </c>
      <c r="K479" s="94">
        <v>1.4655962575042956E-2</v>
      </c>
      <c r="L479" s="133">
        <v>1.4655962575042956E-2</v>
      </c>
      <c r="M479" s="86"/>
    </row>
    <row r="480" spans="1:13">
      <c r="A480" s="132" t="s">
        <v>991</v>
      </c>
      <c r="B480" s="126" t="s">
        <v>2354</v>
      </c>
      <c r="C480" s="28" t="s">
        <v>3817</v>
      </c>
      <c r="D480" s="28" t="s">
        <v>4463</v>
      </c>
      <c r="E480" s="28" t="s">
        <v>4063</v>
      </c>
      <c r="F480" s="28" t="s">
        <v>4119</v>
      </c>
      <c r="G480" s="127">
        <v>33.19</v>
      </c>
      <c r="H480" s="128">
        <v>0.83167087712287446</v>
      </c>
      <c r="I480" s="93">
        <v>25057.875176947109</v>
      </c>
      <c r="J480" s="93">
        <v>344259.3125</v>
      </c>
      <c r="K480" s="94">
        <v>7.2787791839173874E-2</v>
      </c>
      <c r="L480" s="133">
        <v>7.2787791839173874E-2</v>
      </c>
      <c r="M480" s="86"/>
    </row>
    <row r="481" spans="1:13">
      <c r="A481" s="132" t="s">
        <v>5921</v>
      </c>
      <c r="B481" s="126" t="s">
        <v>5937</v>
      </c>
      <c r="C481" s="28" t="s">
        <v>5966</v>
      </c>
      <c r="D481" s="28" t="s">
        <v>4475</v>
      </c>
      <c r="E481" s="28" t="s">
        <v>4062</v>
      </c>
      <c r="F481" s="28" t="s">
        <v>4119</v>
      </c>
      <c r="G481" s="127">
        <v>22.33</v>
      </c>
      <c r="H481" s="128">
        <v>0.82655614093308405</v>
      </c>
      <c r="I481" s="93">
        <v>37015.501161356209</v>
      </c>
      <c r="J481" s="93">
        <v>1090907.625</v>
      </c>
      <c r="K481" s="94">
        <v>3.3930921659252503E-2</v>
      </c>
      <c r="L481" s="133">
        <v>3.3930921659252503E-2</v>
      </c>
      <c r="M481" s="86"/>
    </row>
    <row r="482" spans="1:13">
      <c r="A482" s="132" t="s">
        <v>4229</v>
      </c>
      <c r="B482" s="126" t="s">
        <v>2461</v>
      </c>
      <c r="C482" s="28" t="s">
        <v>3920</v>
      </c>
      <c r="D482" s="28" t="s">
        <v>4477</v>
      </c>
      <c r="E482" s="28" t="s">
        <v>4063</v>
      </c>
      <c r="F482" s="28" t="s">
        <v>4119</v>
      </c>
      <c r="G482" s="127">
        <v>59.6</v>
      </c>
      <c r="H482" s="128">
        <v>0.79893645731028229</v>
      </c>
      <c r="I482" s="93">
        <v>13404.974115944333</v>
      </c>
      <c r="J482" s="93">
        <v>109014.046875</v>
      </c>
      <c r="K482" s="94">
        <v>0.12296556728432465</v>
      </c>
      <c r="L482" s="133">
        <v>0.12296556728432465</v>
      </c>
      <c r="M482" s="86"/>
    </row>
    <row r="483" spans="1:13">
      <c r="A483" s="132" t="s">
        <v>3471</v>
      </c>
      <c r="B483" s="126" t="s">
        <v>608</v>
      </c>
      <c r="C483" s="28" t="s">
        <v>2586</v>
      </c>
      <c r="D483" s="28" t="s">
        <v>4461</v>
      </c>
      <c r="E483" s="28" t="s">
        <v>4062</v>
      </c>
      <c r="F483" s="28" t="s">
        <v>4119</v>
      </c>
      <c r="G483" s="127">
        <v>25.97</v>
      </c>
      <c r="H483" s="128">
        <v>0.79245913030098714</v>
      </c>
      <c r="I483" s="93">
        <v>30514.406249556687</v>
      </c>
      <c r="J483" s="93">
        <v>1548008.625</v>
      </c>
      <c r="K483" s="94">
        <v>1.9712038910349537E-2</v>
      </c>
      <c r="L483" s="133">
        <v>1.9712038910349537E-2</v>
      </c>
      <c r="M483" s="86"/>
    </row>
    <row r="484" spans="1:13">
      <c r="A484" s="132" t="s">
        <v>4724</v>
      </c>
      <c r="B484" s="126" t="s">
        <v>4805</v>
      </c>
      <c r="C484" s="28" t="s">
        <v>4759</v>
      </c>
      <c r="D484" s="28" t="s">
        <v>4454</v>
      </c>
      <c r="E484" s="28" t="s">
        <v>4063</v>
      </c>
      <c r="F484" s="28" t="s">
        <v>4119</v>
      </c>
      <c r="G484" s="127">
        <v>38.06</v>
      </c>
      <c r="H484" s="128">
        <v>0.78065009683151776</v>
      </c>
      <c r="I484" s="93">
        <v>20511.03775174771</v>
      </c>
      <c r="J484" s="93">
        <v>503379.25</v>
      </c>
      <c r="K484" s="94">
        <v>4.0746689005849386E-2</v>
      </c>
      <c r="L484" s="133">
        <v>4.0746689005849386E-2</v>
      </c>
      <c r="M484" s="86"/>
    </row>
    <row r="485" spans="1:13">
      <c r="A485" s="132" t="s">
        <v>4644</v>
      </c>
      <c r="B485" s="126" t="s">
        <v>1258</v>
      </c>
      <c r="C485" s="28" t="s">
        <v>26</v>
      </c>
      <c r="D485" s="28" t="s">
        <v>4464</v>
      </c>
      <c r="E485" s="28" t="s">
        <v>4116</v>
      </c>
      <c r="F485" s="28" t="s">
        <v>4121</v>
      </c>
      <c r="G485" s="127">
        <v>40.4</v>
      </c>
      <c r="H485" s="128">
        <v>0.7656702700797936</v>
      </c>
      <c r="I485" s="93">
        <v>18952.234407915686</v>
      </c>
      <c r="J485" s="93">
        <v>2543291.75</v>
      </c>
      <c r="K485" s="94">
        <v>7.4518522729119406E-3</v>
      </c>
      <c r="L485" s="133">
        <v>7.4518522729119406E-3</v>
      </c>
      <c r="M485" s="86"/>
    </row>
    <row r="486" spans="1:13">
      <c r="A486" s="132" t="s">
        <v>6051</v>
      </c>
      <c r="B486" s="126" t="s">
        <v>6097</v>
      </c>
      <c r="C486" s="28" t="s">
        <v>6180</v>
      </c>
      <c r="D486" s="28" t="s">
        <v>4454</v>
      </c>
      <c r="E486" s="28" t="s">
        <v>4063</v>
      </c>
      <c r="F486" s="28" t="s">
        <v>4119</v>
      </c>
      <c r="G486" s="127">
        <v>22.38</v>
      </c>
      <c r="H486" s="128">
        <v>0.76385786227888253</v>
      </c>
      <c r="I486" s="93">
        <v>34131.271772961692</v>
      </c>
      <c r="J486" s="93">
        <v>398566.84375</v>
      </c>
      <c r="K486" s="94">
        <v>8.5635000272050829E-2</v>
      </c>
      <c r="L486" s="133">
        <v>8.5635000272050829E-2</v>
      </c>
      <c r="M486" s="86"/>
    </row>
    <row r="487" spans="1:13">
      <c r="A487" s="132" t="s">
        <v>3443</v>
      </c>
      <c r="B487" s="126" t="s">
        <v>583</v>
      </c>
      <c r="C487" s="28" t="s">
        <v>2561</v>
      </c>
      <c r="D487" s="28" t="s">
        <v>4469</v>
      </c>
      <c r="E487" s="28" t="s">
        <v>4062</v>
      </c>
      <c r="F487" s="28" t="s">
        <v>4119</v>
      </c>
      <c r="G487" s="127">
        <v>137.58000000000001</v>
      </c>
      <c r="H487" s="128">
        <v>0.76173827860224452</v>
      </c>
      <c r="I487" s="93">
        <v>5536.6934045809312</v>
      </c>
      <c r="J487" s="93">
        <v>456998.5</v>
      </c>
      <c r="K487" s="94">
        <v>1.2115342620557685E-2</v>
      </c>
      <c r="L487" s="133">
        <v>1.2115342620557685E-2</v>
      </c>
      <c r="M487" s="86"/>
    </row>
    <row r="488" spans="1:13">
      <c r="A488" s="132" t="s">
        <v>4232</v>
      </c>
      <c r="B488" s="126" t="s">
        <v>2464</v>
      </c>
      <c r="C488" s="28" t="s">
        <v>3923</v>
      </c>
      <c r="D488" s="28" t="s">
        <v>4463</v>
      </c>
      <c r="E488" s="28" t="s">
        <v>4063</v>
      </c>
      <c r="F488" s="28" t="s">
        <v>4119</v>
      </c>
      <c r="G488" s="127">
        <v>59.08</v>
      </c>
      <c r="H488" s="128">
        <v>0.75159031667312692</v>
      </c>
      <c r="I488" s="93">
        <v>12721.569341115894</v>
      </c>
      <c r="J488" s="93">
        <v>188214.34375</v>
      </c>
      <c r="K488" s="94">
        <v>6.7590859908177925E-2</v>
      </c>
      <c r="L488" s="133">
        <v>6.7590859908177925E-2</v>
      </c>
      <c r="M488" s="86"/>
    </row>
    <row r="489" spans="1:13">
      <c r="A489" s="132" t="s">
        <v>3627</v>
      </c>
      <c r="B489" s="126" t="s">
        <v>3781</v>
      </c>
      <c r="C489" s="28" t="s">
        <v>2995</v>
      </c>
      <c r="D489" s="28" t="s">
        <v>4472</v>
      </c>
      <c r="E489" s="28" t="s">
        <v>4062</v>
      </c>
      <c r="F489" s="28" t="s">
        <v>4119</v>
      </c>
      <c r="G489" s="127">
        <v>9.7200000000000006</v>
      </c>
      <c r="H489" s="128">
        <v>0.73684448509637535</v>
      </c>
      <c r="I489" s="93">
        <v>75807.045791808167</v>
      </c>
      <c r="J489" s="93">
        <v>1307831.25</v>
      </c>
      <c r="K489" s="94">
        <v>5.7963935172682383E-2</v>
      </c>
      <c r="L489" s="133">
        <v>5.7963935172682383E-2</v>
      </c>
      <c r="M489" s="86"/>
    </row>
    <row r="490" spans="1:13">
      <c r="A490" s="132" t="s">
        <v>4282</v>
      </c>
      <c r="B490" s="126" t="s">
        <v>2687</v>
      </c>
      <c r="C490" s="28" t="s">
        <v>773</v>
      </c>
      <c r="D490" s="28" t="s">
        <v>4456</v>
      </c>
      <c r="E490" s="28" t="s">
        <v>4062</v>
      </c>
      <c r="F490" s="28" t="s">
        <v>4119</v>
      </c>
      <c r="G490" s="127">
        <v>16.940000000000001</v>
      </c>
      <c r="H490" s="128">
        <v>0.72976278521466142</v>
      </c>
      <c r="I490" s="93">
        <v>43079.267131916262</v>
      </c>
      <c r="J490" s="93">
        <v>1036290.125</v>
      </c>
      <c r="K490" s="94">
        <v>4.1570662590185603E-2</v>
      </c>
      <c r="L490" s="133">
        <v>4.1570662590185603E-2</v>
      </c>
      <c r="M490" s="86"/>
    </row>
    <row r="491" spans="1:13">
      <c r="A491" s="132" t="s">
        <v>983</v>
      </c>
      <c r="B491" s="126" t="s">
        <v>2346</v>
      </c>
      <c r="C491" s="28" t="s">
        <v>3809</v>
      </c>
      <c r="D491" s="28" t="s">
        <v>4459</v>
      </c>
      <c r="E491" s="28" t="s">
        <v>4063</v>
      </c>
      <c r="F491" s="28" t="s">
        <v>4119</v>
      </c>
      <c r="G491" s="127">
        <v>25.6</v>
      </c>
      <c r="H491" s="128">
        <v>0.72545542038184996</v>
      </c>
      <c r="I491" s="93">
        <v>28338.102358666012</v>
      </c>
      <c r="J491" s="93">
        <v>375886.75</v>
      </c>
      <c r="K491" s="94">
        <v>7.5390000734705365E-2</v>
      </c>
      <c r="L491" s="133">
        <v>7.5390000734705365E-2</v>
      </c>
      <c r="M491" s="86"/>
    </row>
    <row r="492" spans="1:13">
      <c r="A492" s="132" t="s">
        <v>6056</v>
      </c>
      <c r="B492" s="126" t="s">
        <v>6102</v>
      </c>
      <c r="C492" s="28" t="s">
        <v>6186</v>
      </c>
      <c r="D492" s="28" t="s">
        <v>4474</v>
      </c>
      <c r="E492" s="28" t="s">
        <v>4063</v>
      </c>
      <c r="F492" s="28" t="s">
        <v>4119</v>
      </c>
      <c r="G492" s="127">
        <v>44.7</v>
      </c>
      <c r="H492" s="128">
        <v>0.72152427336942437</v>
      </c>
      <c r="I492" s="93">
        <v>16141.482625714192</v>
      </c>
      <c r="J492" s="93">
        <v>255732.90625</v>
      </c>
      <c r="K492" s="94">
        <v>6.311852026557177E-2</v>
      </c>
      <c r="L492" s="133">
        <v>6.311852026557177E-2</v>
      </c>
      <c r="M492" s="86"/>
    </row>
    <row r="493" spans="1:13">
      <c r="A493" s="132" t="s">
        <v>4688</v>
      </c>
      <c r="B493" s="126" t="s">
        <v>3271</v>
      </c>
      <c r="C493" s="28" t="s">
        <v>68</v>
      </c>
      <c r="D493" s="28" t="s">
        <v>4458</v>
      </c>
      <c r="E493" s="28" t="s">
        <v>4063</v>
      </c>
      <c r="F493" s="28" t="s">
        <v>4119</v>
      </c>
      <c r="G493" s="127">
        <v>6.54</v>
      </c>
      <c r="H493" s="128">
        <v>0.71752486231217283</v>
      </c>
      <c r="I493" s="93">
        <v>109713.28169910899</v>
      </c>
      <c r="J493" s="93">
        <v>3420620.5</v>
      </c>
      <c r="K493" s="94">
        <v>3.2074087639686714E-2</v>
      </c>
      <c r="L493" s="133">
        <v>3.2074087639686714E-2</v>
      </c>
      <c r="M493" s="86"/>
    </row>
    <row r="494" spans="1:13">
      <c r="A494" s="132" t="s">
        <v>1090</v>
      </c>
      <c r="B494" s="126" t="s">
        <v>2454</v>
      </c>
      <c r="C494" s="28" t="s">
        <v>3913</v>
      </c>
      <c r="D494" s="28" t="s">
        <v>4468</v>
      </c>
      <c r="E494" s="28" t="s">
        <v>4063</v>
      </c>
      <c r="F494" s="28" t="s">
        <v>4119</v>
      </c>
      <c r="G494" s="127">
        <v>106.84</v>
      </c>
      <c r="H494" s="128">
        <v>0.71227441053022145</v>
      </c>
      <c r="I494" s="93">
        <v>6666.7391476059665</v>
      </c>
      <c r="J494" s="93">
        <v>238148.453125</v>
      </c>
      <c r="K494" s="94">
        <v>2.7994047662811022E-2</v>
      </c>
      <c r="L494" s="133">
        <v>2.7994047662811022E-2</v>
      </c>
      <c r="M494" s="86"/>
    </row>
    <row r="495" spans="1:13">
      <c r="A495" s="132" t="s">
        <v>1426</v>
      </c>
      <c r="B495" s="126" t="s">
        <v>2848</v>
      </c>
      <c r="C495" s="28" t="s">
        <v>913</v>
      </c>
      <c r="D495" s="28" t="s">
        <v>4468</v>
      </c>
      <c r="E495" s="28" t="s">
        <v>4063</v>
      </c>
      <c r="F495" s="28" t="s">
        <v>4119</v>
      </c>
      <c r="G495" s="127">
        <v>32.799999999999997</v>
      </c>
      <c r="H495" s="128">
        <v>0.710722152315587</v>
      </c>
      <c r="I495" s="93">
        <v>21668.358302304485</v>
      </c>
      <c r="J495" s="93">
        <v>730240.125</v>
      </c>
      <c r="K495" s="94">
        <v>2.9672922043696908E-2</v>
      </c>
      <c r="L495" s="133">
        <v>2.9672922043696908E-2</v>
      </c>
      <c r="M495" s="86"/>
    </row>
    <row r="496" spans="1:13">
      <c r="A496" s="132" t="s">
        <v>1050</v>
      </c>
      <c r="B496" s="126" t="s">
        <v>2413</v>
      </c>
      <c r="C496" s="28" t="s">
        <v>3874</v>
      </c>
      <c r="D496" s="28" t="s">
        <v>4459</v>
      </c>
      <c r="E496" s="28" t="s">
        <v>4063</v>
      </c>
      <c r="F496" s="28" t="s">
        <v>4119</v>
      </c>
      <c r="G496" s="127">
        <v>51</v>
      </c>
      <c r="H496" s="128">
        <v>0.70149563419509131</v>
      </c>
      <c r="I496" s="93">
        <v>13754.816356766496</v>
      </c>
      <c r="J496" s="93">
        <v>150439.046875</v>
      </c>
      <c r="K496" s="94">
        <v>9.1431158615325386E-2</v>
      </c>
      <c r="L496" s="133">
        <v>9.1431158615325386E-2</v>
      </c>
      <c r="M496" s="86"/>
    </row>
    <row r="497" spans="1:13">
      <c r="A497" s="132" t="s">
        <v>3493</v>
      </c>
      <c r="B497" s="126" t="s">
        <v>3650</v>
      </c>
      <c r="C497" s="28" t="s">
        <v>2607</v>
      </c>
      <c r="D497" s="28" t="s">
        <v>4454</v>
      </c>
      <c r="E497" s="28" t="s">
        <v>4062</v>
      </c>
      <c r="F497" s="28" t="s">
        <v>4119</v>
      </c>
      <c r="G497" s="127">
        <v>24.29</v>
      </c>
      <c r="H497" s="128">
        <v>0.69574520957074326</v>
      </c>
      <c r="I497" s="93">
        <v>28643.277462772472</v>
      </c>
      <c r="J497" s="93">
        <v>1004033.375</v>
      </c>
      <c r="K497" s="94">
        <v>2.8528212483745843E-2</v>
      </c>
      <c r="L497" s="133">
        <v>2.8528212483745843E-2</v>
      </c>
      <c r="M497" s="86"/>
    </row>
    <row r="498" spans="1:13">
      <c r="A498" s="132" t="s">
        <v>3369</v>
      </c>
      <c r="B498" s="126" t="s">
        <v>507</v>
      </c>
      <c r="C498" s="28" t="s">
        <v>2150</v>
      </c>
      <c r="D498" s="28" t="s">
        <v>4457</v>
      </c>
      <c r="E498" s="28" t="s">
        <v>4063</v>
      </c>
      <c r="F498" s="28" t="s">
        <v>4119</v>
      </c>
      <c r="G498" s="127">
        <v>12.29</v>
      </c>
      <c r="H498" s="128">
        <v>0.6849527553361181</v>
      </c>
      <c r="I498" s="93">
        <v>55732.526878447366</v>
      </c>
      <c r="J498" s="93">
        <v>934325.625</v>
      </c>
      <c r="K498" s="94">
        <v>5.9650003582474118E-2</v>
      </c>
      <c r="L498" s="133">
        <v>5.9650003582474118E-2</v>
      </c>
      <c r="M498" s="86"/>
    </row>
    <row r="499" spans="1:13">
      <c r="A499" s="132" t="s">
        <v>3439</v>
      </c>
      <c r="B499" s="126" t="s">
        <v>578</v>
      </c>
      <c r="C499" s="28" t="s">
        <v>2556</v>
      </c>
      <c r="D499" s="28" t="s">
        <v>4475</v>
      </c>
      <c r="E499" s="28" t="s">
        <v>4062</v>
      </c>
      <c r="F499" s="28" t="s">
        <v>4119</v>
      </c>
      <c r="G499" s="127">
        <v>22.05</v>
      </c>
      <c r="H499" s="128">
        <v>0.67305065346359128</v>
      </c>
      <c r="I499" s="93">
        <v>30523.839159346542</v>
      </c>
      <c r="J499" s="93">
        <v>860374.875</v>
      </c>
      <c r="K499" s="94">
        <v>3.5477371604263251E-2</v>
      </c>
      <c r="L499" s="133">
        <v>3.5477371604263251E-2</v>
      </c>
      <c r="M499" s="86"/>
    </row>
    <row r="500" spans="1:13">
      <c r="A500" s="132" t="s">
        <v>3547</v>
      </c>
      <c r="B500" s="126" t="s">
        <v>3707</v>
      </c>
      <c r="C500" s="28" t="s">
        <v>2661</v>
      </c>
      <c r="D500" s="28" t="s">
        <v>4461</v>
      </c>
      <c r="E500" s="28" t="s">
        <v>4062</v>
      </c>
      <c r="F500" s="28" t="s">
        <v>4119</v>
      </c>
      <c r="G500" s="127">
        <v>31.67</v>
      </c>
      <c r="H500" s="128">
        <v>0.66234609152736001</v>
      </c>
      <c r="I500" s="93">
        <v>20913.990891296497</v>
      </c>
      <c r="J500" s="93">
        <v>1431077.625</v>
      </c>
      <c r="K500" s="94">
        <v>1.4614155462948067E-2</v>
      </c>
      <c r="L500" s="133">
        <v>1.4614155462948067E-2</v>
      </c>
      <c r="M500" s="86"/>
    </row>
    <row r="501" spans="1:13">
      <c r="A501" s="132" t="s">
        <v>1349</v>
      </c>
      <c r="B501" s="126" t="s">
        <v>2771</v>
      </c>
      <c r="C501" s="28" t="s">
        <v>3931</v>
      </c>
      <c r="D501" s="28" t="s">
        <v>4471</v>
      </c>
      <c r="E501" s="28" t="s">
        <v>4063</v>
      </c>
      <c r="F501" s="28" t="s">
        <v>4119</v>
      </c>
      <c r="G501" s="127">
        <v>65.66</v>
      </c>
      <c r="H501" s="128">
        <v>0.66192871508154794</v>
      </c>
      <c r="I501" s="93">
        <v>10081.156184610842</v>
      </c>
      <c r="J501" s="93">
        <v>241007.90625</v>
      </c>
      <c r="K501" s="94">
        <v>4.182915133976374E-2</v>
      </c>
      <c r="L501" s="133">
        <v>4.182915133976374E-2</v>
      </c>
      <c r="M501" s="86"/>
    </row>
    <row r="502" spans="1:13">
      <c r="A502" s="132" t="s">
        <v>3526</v>
      </c>
      <c r="B502" s="126" t="s">
        <v>3687</v>
      </c>
      <c r="C502" s="28" t="s">
        <v>2641</v>
      </c>
      <c r="D502" s="28" t="s">
        <v>4461</v>
      </c>
      <c r="E502" s="28" t="s">
        <v>4062</v>
      </c>
      <c r="F502" s="28" t="s">
        <v>4119</v>
      </c>
      <c r="G502" s="127">
        <v>21.25</v>
      </c>
      <c r="H502" s="128">
        <v>0.65587163998788944</v>
      </c>
      <c r="I502" s="93">
        <v>30864.547764135972</v>
      </c>
      <c r="J502" s="93">
        <v>1187125</v>
      </c>
      <c r="K502" s="94">
        <v>2.5999408456679769E-2</v>
      </c>
      <c r="L502" s="133">
        <v>2.5999408456679769E-2</v>
      </c>
      <c r="M502" s="86"/>
    </row>
    <row r="503" spans="1:13">
      <c r="A503" s="132" t="s">
        <v>194</v>
      </c>
      <c r="B503" s="126" t="s">
        <v>3800</v>
      </c>
      <c r="C503" s="28" t="s">
        <v>3011</v>
      </c>
      <c r="D503" s="28" t="s">
        <v>4463</v>
      </c>
      <c r="E503" s="28" t="s">
        <v>4062</v>
      </c>
      <c r="F503" s="28" t="s">
        <v>4119</v>
      </c>
      <c r="G503" s="127">
        <v>34.6</v>
      </c>
      <c r="H503" s="128">
        <v>0.64835845490195565</v>
      </c>
      <c r="I503" s="93">
        <v>18738.683667686579</v>
      </c>
      <c r="J503" s="93">
        <v>633752.9375</v>
      </c>
      <c r="K503" s="94">
        <v>2.9567805620919239E-2</v>
      </c>
      <c r="L503" s="133">
        <v>2.9567805620919239E-2</v>
      </c>
      <c r="M503" s="86"/>
    </row>
    <row r="504" spans="1:13">
      <c r="A504" s="132" t="s">
        <v>4682</v>
      </c>
      <c r="B504" s="126" t="s">
        <v>3266</v>
      </c>
      <c r="C504" s="28" t="s">
        <v>62</v>
      </c>
      <c r="D504" s="28" t="s">
        <v>4462</v>
      </c>
      <c r="E504" s="28" t="s">
        <v>4116</v>
      </c>
      <c r="F504" s="28" t="s">
        <v>4121</v>
      </c>
      <c r="G504" s="127">
        <v>56.53</v>
      </c>
      <c r="H504" s="128">
        <v>0.64299842709786259</v>
      </c>
      <c r="I504" s="93">
        <v>11374.463596282727</v>
      </c>
      <c r="J504" s="93">
        <v>2137979.5</v>
      </c>
      <c r="K504" s="94">
        <v>5.3201930122729084E-3</v>
      </c>
      <c r="L504" s="133">
        <v>5.3201930122729084E-3</v>
      </c>
      <c r="M504" s="86"/>
    </row>
    <row r="505" spans="1:13">
      <c r="A505" s="132" t="s">
        <v>4746</v>
      </c>
      <c r="B505" s="126" t="s">
        <v>4824</v>
      </c>
      <c r="C505" s="28" t="s">
        <v>4779</v>
      </c>
      <c r="D505" s="28" t="s">
        <v>4467</v>
      </c>
      <c r="E505" s="28" t="s">
        <v>4062</v>
      </c>
      <c r="F505" s="28" t="s">
        <v>4119</v>
      </c>
      <c r="G505" s="127">
        <v>43.22</v>
      </c>
      <c r="H505" s="128">
        <v>0.63215083547807627</v>
      </c>
      <c r="I505" s="93">
        <v>14626.349733412222</v>
      </c>
      <c r="J505" s="93">
        <v>1589765.5</v>
      </c>
      <c r="K505" s="94">
        <v>9.2003189988789057E-3</v>
      </c>
      <c r="L505" s="133">
        <v>9.2003189988789057E-3</v>
      </c>
      <c r="M505" s="86"/>
    </row>
    <row r="506" spans="1:13">
      <c r="A506" s="132" t="s">
        <v>1383</v>
      </c>
      <c r="B506" s="126" t="s">
        <v>2804</v>
      </c>
      <c r="C506" s="28" t="s">
        <v>871</v>
      </c>
      <c r="D506" s="28" t="s">
        <v>4458</v>
      </c>
      <c r="E506" s="28" t="s">
        <v>4063</v>
      </c>
      <c r="F506" s="28" t="s">
        <v>4119</v>
      </c>
      <c r="G506" s="127">
        <v>26.82</v>
      </c>
      <c r="H506" s="128">
        <v>0.61306464211644252</v>
      </c>
      <c r="I506" s="93">
        <v>22858.487774662288</v>
      </c>
      <c r="J506" s="93">
        <v>172698.65625</v>
      </c>
      <c r="K506" s="94">
        <v>0.13236054217800139</v>
      </c>
      <c r="L506" s="133">
        <v>0.13236054217800139</v>
      </c>
      <c r="M506" s="86"/>
    </row>
    <row r="507" spans="1:13">
      <c r="A507" s="132" t="s">
        <v>3584</v>
      </c>
      <c r="B507" s="126" t="s">
        <v>3741</v>
      </c>
      <c r="C507" s="28" t="s">
        <v>2953</v>
      </c>
      <c r="D507" s="28" t="s">
        <v>4462</v>
      </c>
      <c r="E507" s="28" t="s">
        <v>4062</v>
      </c>
      <c r="F507" s="28" t="s">
        <v>4119</v>
      </c>
      <c r="G507" s="127">
        <v>67.349999999999994</v>
      </c>
      <c r="H507" s="128">
        <v>0.61158549502601567</v>
      </c>
      <c r="I507" s="93">
        <v>9080.7051971197579</v>
      </c>
      <c r="J507" s="93">
        <v>117872</v>
      </c>
      <c r="K507" s="94">
        <v>7.7038696188405711E-2</v>
      </c>
      <c r="L507" s="133">
        <v>7.7038696188405711E-2</v>
      </c>
      <c r="M507" s="86"/>
    </row>
    <row r="508" spans="1:13">
      <c r="A508" s="132" t="s">
        <v>5508</v>
      </c>
      <c r="B508" s="126" t="s">
        <v>5632</v>
      </c>
      <c r="C508" s="28" t="s">
        <v>5530</v>
      </c>
      <c r="D508" s="28" t="s">
        <v>4474</v>
      </c>
      <c r="E508" s="28" t="s">
        <v>4063</v>
      </c>
      <c r="F508" s="28" t="s">
        <v>4119</v>
      </c>
      <c r="G508" s="127">
        <v>39.57</v>
      </c>
      <c r="H508" s="128">
        <v>0.59994483486316486</v>
      </c>
      <c r="I508" s="93">
        <v>15161.608159291505</v>
      </c>
      <c r="J508" s="93">
        <v>260860.09375</v>
      </c>
      <c r="K508" s="94">
        <v>5.8121608182131176E-2</v>
      </c>
      <c r="L508" s="133">
        <v>5.8121608182131176E-2</v>
      </c>
      <c r="M508" s="86"/>
    </row>
    <row r="509" spans="1:13">
      <c r="A509" s="132" t="s">
        <v>997</v>
      </c>
      <c r="B509" s="126" t="s">
        <v>2360</v>
      </c>
      <c r="C509" s="28" t="s">
        <v>3823</v>
      </c>
      <c r="D509" s="28" t="s">
        <v>4456</v>
      </c>
      <c r="E509" s="28" t="s">
        <v>4063</v>
      </c>
      <c r="F509" s="28" t="s">
        <v>4119</v>
      </c>
      <c r="G509" s="127">
        <v>60.33</v>
      </c>
      <c r="H509" s="128">
        <v>0.5910916544009891</v>
      </c>
      <c r="I509" s="93">
        <v>9797.6405503230417</v>
      </c>
      <c r="J509" s="93">
        <v>500744.5625</v>
      </c>
      <c r="K509" s="94">
        <v>1.9566144665471113E-2</v>
      </c>
      <c r="L509" s="133">
        <v>1.9566144665471113E-2</v>
      </c>
      <c r="M509" s="86"/>
    </row>
    <row r="510" spans="1:13">
      <c r="A510" s="132" t="s">
        <v>4266</v>
      </c>
      <c r="B510" s="126" t="s">
        <v>2672</v>
      </c>
      <c r="C510" s="28" t="s">
        <v>757</v>
      </c>
      <c r="D510" s="28" t="s">
        <v>4464</v>
      </c>
      <c r="E510" s="28" t="s">
        <v>4063</v>
      </c>
      <c r="F510" s="28" t="s">
        <v>4119</v>
      </c>
      <c r="G510" s="127">
        <v>37.700000000000003</v>
      </c>
      <c r="H510" s="128">
        <v>0.59006408412161671</v>
      </c>
      <c r="I510" s="93">
        <v>15651.567218080017</v>
      </c>
      <c r="J510" s="93">
        <v>379737.25</v>
      </c>
      <c r="K510" s="94">
        <v>4.1216834055863676E-2</v>
      </c>
      <c r="L510" s="133">
        <v>4.1216834055863676E-2</v>
      </c>
      <c r="M510" s="86"/>
    </row>
    <row r="511" spans="1:13">
      <c r="A511" s="132" t="s">
        <v>1339</v>
      </c>
      <c r="B511" s="126" t="s">
        <v>2761</v>
      </c>
      <c r="C511" s="28" t="s">
        <v>843</v>
      </c>
      <c r="D511" s="28" t="s">
        <v>4472</v>
      </c>
      <c r="E511" s="28" t="s">
        <v>4063</v>
      </c>
      <c r="F511" s="28" t="s">
        <v>4119</v>
      </c>
      <c r="G511" s="127">
        <v>24.14</v>
      </c>
      <c r="H511" s="128">
        <v>0.5883667154291653</v>
      </c>
      <c r="I511" s="93">
        <v>24373.10337320486</v>
      </c>
      <c r="J511" s="93">
        <v>75387.203125</v>
      </c>
      <c r="K511" s="94">
        <v>0.32330557923460379</v>
      </c>
      <c r="L511" s="133">
        <v>0.32330557923460379</v>
      </c>
      <c r="M511" s="86"/>
    </row>
    <row r="512" spans="1:13">
      <c r="A512" s="132" t="s">
        <v>1416</v>
      </c>
      <c r="B512" s="126" t="s">
        <v>2838</v>
      </c>
      <c r="C512" s="28" t="s">
        <v>903</v>
      </c>
      <c r="D512" s="28" t="s">
        <v>4462</v>
      </c>
      <c r="E512" s="28" t="s">
        <v>4063</v>
      </c>
      <c r="F512" s="28" t="s">
        <v>4119</v>
      </c>
      <c r="G512" s="127">
        <v>26.73</v>
      </c>
      <c r="H512" s="128">
        <v>0.58726605700916457</v>
      </c>
      <c r="I512" s="93">
        <v>21970.297680851647</v>
      </c>
      <c r="J512" s="93">
        <v>177545.796875</v>
      </c>
      <c r="K512" s="94">
        <v>0.12374439760080436</v>
      </c>
      <c r="L512" s="133">
        <v>0.12374439760080436</v>
      </c>
      <c r="M512" s="86"/>
    </row>
    <row r="513" spans="1:13">
      <c r="A513" s="132" t="s">
        <v>3613</v>
      </c>
      <c r="B513" s="126" t="s">
        <v>3767</v>
      </c>
      <c r="C513" s="28" t="s">
        <v>2981</v>
      </c>
      <c r="D513" s="28" t="s">
        <v>4454</v>
      </c>
      <c r="E513" s="28" t="s">
        <v>4062</v>
      </c>
      <c r="F513" s="28" t="s">
        <v>4119</v>
      </c>
      <c r="G513" s="127">
        <v>25.97</v>
      </c>
      <c r="H513" s="128">
        <v>0.57914801303980434</v>
      </c>
      <c r="I513" s="93">
        <v>22300.655103573525</v>
      </c>
      <c r="J513" s="93">
        <v>1378132.375</v>
      </c>
      <c r="K513" s="94">
        <v>1.6181794657841576E-2</v>
      </c>
      <c r="L513" s="133">
        <v>1.6181794657841576E-2</v>
      </c>
      <c r="M513" s="86"/>
    </row>
    <row r="514" spans="1:13">
      <c r="A514" s="132" t="s">
        <v>4736</v>
      </c>
      <c r="B514" s="126" t="s">
        <v>5194</v>
      </c>
      <c r="C514" s="28" t="s">
        <v>5143</v>
      </c>
      <c r="D514" s="28" t="s">
        <v>4458</v>
      </c>
      <c r="E514" s="28" t="s">
        <v>4063</v>
      </c>
      <c r="F514" s="28" t="s">
        <v>4119</v>
      </c>
      <c r="G514" s="127">
        <v>41.17</v>
      </c>
      <c r="H514" s="128">
        <v>0.57737882088648607</v>
      </c>
      <c r="I514" s="93">
        <v>14024.260891097545</v>
      </c>
      <c r="J514" s="93">
        <v>121935.046875</v>
      </c>
      <c r="K514" s="94">
        <v>0.11501419198595396</v>
      </c>
      <c r="L514" s="133">
        <v>0.11501419198595396</v>
      </c>
      <c r="M514" s="86"/>
    </row>
    <row r="515" spans="1:13">
      <c r="A515" s="132" t="s">
        <v>3410</v>
      </c>
      <c r="B515" s="126" t="s">
        <v>548</v>
      </c>
      <c r="C515" s="28" t="s">
        <v>2527</v>
      </c>
      <c r="D515" s="28" t="s">
        <v>4472</v>
      </c>
      <c r="E515" s="28" t="s">
        <v>4062</v>
      </c>
      <c r="F515" s="28" t="s">
        <v>4119</v>
      </c>
      <c r="G515" s="127">
        <v>69.62</v>
      </c>
      <c r="H515" s="128">
        <v>0.57152853793221747</v>
      </c>
      <c r="I515" s="93">
        <v>8209.2579421461869</v>
      </c>
      <c r="J515" s="93">
        <v>537586.4375</v>
      </c>
      <c r="K515" s="94">
        <v>1.5270582309186672E-2</v>
      </c>
      <c r="L515" s="133">
        <v>1.5270582309186672E-2</v>
      </c>
      <c r="M515" s="86"/>
    </row>
    <row r="516" spans="1:13">
      <c r="A516" s="132" t="s">
        <v>4853</v>
      </c>
      <c r="B516" s="126" t="s">
        <v>2370</v>
      </c>
      <c r="C516" s="28" t="s">
        <v>3833</v>
      </c>
      <c r="D516" s="28" t="s">
        <v>4467</v>
      </c>
      <c r="E516" s="28" t="s">
        <v>4062</v>
      </c>
      <c r="F516" s="28" t="s">
        <v>4119</v>
      </c>
      <c r="G516" s="127">
        <v>28.74</v>
      </c>
      <c r="H516" s="128">
        <v>0.56493835397914738</v>
      </c>
      <c r="I516" s="93">
        <v>19656.866874709376</v>
      </c>
      <c r="J516" s="93">
        <v>2032281.125</v>
      </c>
      <c r="K516" s="94">
        <v>9.6723168034685038E-3</v>
      </c>
      <c r="L516" s="133">
        <v>9.6723168034685038E-3</v>
      </c>
      <c r="M516" s="86"/>
    </row>
    <row r="517" spans="1:13">
      <c r="A517" s="132" t="s">
        <v>4598</v>
      </c>
      <c r="B517" s="126" t="s">
        <v>3204</v>
      </c>
      <c r="C517" s="28" t="s">
        <v>3124</v>
      </c>
      <c r="D517" s="28" t="s">
        <v>4464</v>
      </c>
      <c r="E517" s="28" t="s">
        <v>4062</v>
      </c>
      <c r="F517" s="28" t="s">
        <v>4119</v>
      </c>
      <c r="G517" s="127">
        <v>34</v>
      </c>
      <c r="H517" s="128">
        <v>0.55340945328304603</v>
      </c>
      <c r="I517" s="93">
        <v>16276.748625971943</v>
      </c>
      <c r="J517" s="93">
        <v>557450.875</v>
      </c>
      <c r="K517" s="94">
        <v>2.9198534536288859E-2</v>
      </c>
      <c r="L517" s="133">
        <v>2.9198534536288859E-2</v>
      </c>
      <c r="M517" s="86"/>
    </row>
    <row r="518" spans="1:13">
      <c r="A518" s="132" t="s">
        <v>3405</v>
      </c>
      <c r="B518" s="126" t="s">
        <v>543</v>
      </c>
      <c r="C518" s="28" t="s">
        <v>2522</v>
      </c>
      <c r="D518" s="28" t="s">
        <v>4472</v>
      </c>
      <c r="E518" s="28" t="s">
        <v>4062</v>
      </c>
      <c r="F518" s="28" t="s">
        <v>4119</v>
      </c>
      <c r="G518" s="127">
        <v>42.15</v>
      </c>
      <c r="H518" s="128">
        <v>0.54940895640070286</v>
      </c>
      <c r="I518" s="93">
        <v>13034.613437739095</v>
      </c>
      <c r="J518" s="93">
        <v>417406.25</v>
      </c>
      <c r="K518" s="94">
        <v>3.1227643183922366E-2</v>
      </c>
      <c r="L518" s="133">
        <v>3.1227643183922366E-2</v>
      </c>
      <c r="M518" s="86"/>
    </row>
    <row r="519" spans="1:13">
      <c r="A519" s="132" t="s">
        <v>5034</v>
      </c>
      <c r="B519" s="126" t="s">
        <v>5098</v>
      </c>
      <c r="C519" s="28" t="s">
        <v>5066</v>
      </c>
      <c r="D519" s="28" t="s">
        <v>4458</v>
      </c>
      <c r="E519" s="28" t="s">
        <v>4063</v>
      </c>
      <c r="F519" s="28" t="s">
        <v>4119</v>
      </c>
      <c r="G519" s="127">
        <v>32.51</v>
      </c>
      <c r="H519" s="128">
        <v>0.54700881134485146</v>
      </c>
      <c r="I519" s="93">
        <v>16825.863160407611</v>
      </c>
      <c r="J519" s="93">
        <v>173155</v>
      </c>
      <c r="K519" s="94">
        <v>9.7172262772704285E-2</v>
      </c>
      <c r="L519" s="133">
        <v>9.7172262772704285E-2</v>
      </c>
      <c r="M519" s="86"/>
    </row>
    <row r="520" spans="1:13">
      <c r="A520" s="132" t="s">
        <v>1462</v>
      </c>
      <c r="B520" s="126" t="s">
        <v>2882</v>
      </c>
      <c r="C520" s="28" t="s">
        <v>946</v>
      </c>
      <c r="D520" s="28" t="s">
        <v>4468</v>
      </c>
      <c r="E520" s="28" t="s">
        <v>4063</v>
      </c>
      <c r="F520" s="28" t="s">
        <v>4119</v>
      </c>
      <c r="G520" s="127">
        <v>36.950000000000003</v>
      </c>
      <c r="H520" s="128">
        <v>0.5450326866573193</v>
      </c>
      <c r="I520" s="93">
        <v>14750.546323608098</v>
      </c>
      <c r="J520" s="93">
        <v>900713.375</v>
      </c>
      <c r="K520" s="94">
        <v>1.6376515252266681E-2</v>
      </c>
      <c r="L520" s="133">
        <v>1.6376515252266681E-2</v>
      </c>
      <c r="M520" s="86"/>
    </row>
    <row r="521" spans="1:13">
      <c r="A521" s="132" t="s">
        <v>5542</v>
      </c>
      <c r="B521" s="126" t="s">
        <v>5617</v>
      </c>
      <c r="C521" s="28" t="s">
        <v>5564</v>
      </c>
      <c r="D521" s="28" t="s">
        <v>4458</v>
      </c>
      <c r="E521" s="28" t="s">
        <v>4063</v>
      </c>
      <c r="F521" s="28" t="s">
        <v>4119</v>
      </c>
      <c r="G521" s="127">
        <v>35.06</v>
      </c>
      <c r="H521" s="128">
        <v>0.5389046169561621</v>
      </c>
      <c r="I521" s="93">
        <v>15370.924613695439</v>
      </c>
      <c r="J521" s="93">
        <v>149758.203125</v>
      </c>
      <c r="K521" s="94">
        <v>0.10263828152949761</v>
      </c>
      <c r="L521" s="133">
        <v>0.10263828152949761</v>
      </c>
      <c r="M521" s="86"/>
    </row>
    <row r="522" spans="1:13">
      <c r="A522" s="132" t="s">
        <v>3509</v>
      </c>
      <c r="B522" s="126" t="s">
        <v>6374</v>
      </c>
      <c r="C522" s="28" t="s">
        <v>2623</v>
      </c>
      <c r="D522" s="28" t="s">
        <v>4463</v>
      </c>
      <c r="E522" s="28" t="s">
        <v>4062</v>
      </c>
      <c r="F522" s="28" t="s">
        <v>4119</v>
      </c>
      <c r="G522" s="127">
        <v>57.59</v>
      </c>
      <c r="H522" s="128">
        <v>0.53866594962931302</v>
      </c>
      <c r="I522" s="93">
        <v>9353.4632684374537</v>
      </c>
      <c r="J522" s="93">
        <v>914026.625</v>
      </c>
      <c r="K522" s="94">
        <v>1.0233250337141387E-2</v>
      </c>
      <c r="L522" s="133">
        <v>1.0233250337141387E-2</v>
      </c>
      <c r="M522" s="86"/>
    </row>
    <row r="523" spans="1:13">
      <c r="A523" s="132" t="s">
        <v>1165</v>
      </c>
      <c r="B523" s="126" t="s">
        <v>3324</v>
      </c>
      <c r="C523" s="28" t="s">
        <v>133</v>
      </c>
      <c r="D523" s="28" t="s">
        <v>4461</v>
      </c>
      <c r="E523" s="28" t="s">
        <v>4062</v>
      </c>
      <c r="F523" s="28" t="s">
        <v>4119</v>
      </c>
      <c r="G523" s="127">
        <v>22.54</v>
      </c>
      <c r="H523" s="128">
        <v>0.53695569156696499</v>
      </c>
      <c r="I523" s="93">
        <v>23822.346564639087</v>
      </c>
      <c r="J523" s="93">
        <v>1111442.125</v>
      </c>
      <c r="K523" s="94">
        <v>2.1433726533119379E-2</v>
      </c>
      <c r="L523" s="133">
        <v>2.1433726533119379E-2</v>
      </c>
      <c r="M523" s="86"/>
    </row>
    <row r="524" spans="1:13">
      <c r="A524" s="132" t="s">
        <v>1464</v>
      </c>
      <c r="B524" s="126" t="s">
        <v>2884</v>
      </c>
      <c r="C524" s="28" t="s">
        <v>948</v>
      </c>
      <c r="D524" s="28" t="s">
        <v>4463</v>
      </c>
      <c r="E524" s="28" t="s">
        <v>4063</v>
      </c>
      <c r="F524" s="28" t="s">
        <v>4119</v>
      </c>
      <c r="G524" s="127">
        <v>21.81</v>
      </c>
      <c r="H524" s="128">
        <v>0.53596040359232056</v>
      </c>
      <c r="I524" s="93">
        <v>24574.067106479626</v>
      </c>
      <c r="J524" s="93">
        <v>60510.6015625</v>
      </c>
      <c r="K524" s="94">
        <v>0.40611176342541633</v>
      </c>
      <c r="L524" s="133">
        <v>0.40611176342541633</v>
      </c>
      <c r="M524" s="86"/>
    </row>
    <row r="525" spans="1:13">
      <c r="A525" s="132" t="s">
        <v>5837</v>
      </c>
      <c r="B525" s="126" t="s">
        <v>5869</v>
      </c>
      <c r="C525" s="28" t="s">
        <v>5859</v>
      </c>
      <c r="D525" s="28" t="s">
        <v>4463</v>
      </c>
      <c r="E525" s="28" t="s">
        <v>4063</v>
      </c>
      <c r="F525" s="28" t="s">
        <v>4119</v>
      </c>
      <c r="G525" s="127">
        <v>31.82</v>
      </c>
      <c r="H525" s="128">
        <v>0.53548923003130244</v>
      </c>
      <c r="I525" s="93">
        <v>16828.699875276634</v>
      </c>
      <c r="J525" s="93">
        <v>79275.3984375</v>
      </c>
      <c r="K525" s="94">
        <v>0.21228149220270684</v>
      </c>
      <c r="L525" s="133">
        <v>0.21228149220270684</v>
      </c>
      <c r="M525" s="86"/>
    </row>
    <row r="526" spans="1:13">
      <c r="A526" s="132" t="s">
        <v>1068</v>
      </c>
      <c r="B526" s="134" t="s">
        <v>2431</v>
      </c>
      <c r="C526" s="28" t="s">
        <v>3891</v>
      </c>
      <c r="D526" s="28" t="s">
        <v>4456</v>
      </c>
      <c r="E526" s="28" t="s">
        <v>4062</v>
      </c>
      <c r="F526" s="28" t="s">
        <v>4119</v>
      </c>
      <c r="G526" s="127">
        <v>183.45</v>
      </c>
      <c r="H526" s="128">
        <v>0.53318912149874953</v>
      </c>
      <c r="I526" s="93">
        <v>2906.4547369787383</v>
      </c>
      <c r="J526" s="93">
        <v>475582.0625</v>
      </c>
      <c r="K526" s="94">
        <v>6.1113632454940165E-3</v>
      </c>
      <c r="L526" s="133">
        <v>6.1113632454940165E-3</v>
      </c>
      <c r="M526" s="86"/>
    </row>
    <row r="527" spans="1:13">
      <c r="A527" s="132" t="s">
        <v>3604</v>
      </c>
      <c r="B527" s="126" t="s">
        <v>6369</v>
      </c>
      <c r="C527" s="28" t="s">
        <v>6313</v>
      </c>
      <c r="D527" s="28" t="s">
        <v>4457</v>
      </c>
      <c r="E527" s="28" t="s">
        <v>4062</v>
      </c>
      <c r="F527" s="28" t="s">
        <v>4119</v>
      </c>
      <c r="G527" s="127">
        <v>97.05</v>
      </c>
      <c r="H527" s="128">
        <v>0.53307004812963754</v>
      </c>
      <c r="I527" s="93">
        <v>5492.7361991719463</v>
      </c>
      <c r="J527" s="93">
        <v>194049.25</v>
      </c>
      <c r="K527" s="94">
        <v>2.8305887289808884E-2</v>
      </c>
      <c r="L527" s="133">
        <v>2.8305887289808884E-2</v>
      </c>
      <c r="M527" s="86"/>
    </row>
    <row r="528" spans="1:13">
      <c r="A528" s="132" t="s">
        <v>3539</v>
      </c>
      <c r="B528" s="126" t="s">
        <v>3698</v>
      </c>
      <c r="C528" s="28" t="s">
        <v>2652</v>
      </c>
      <c r="D528" s="28" t="s">
        <v>4461</v>
      </c>
      <c r="E528" s="28" t="s">
        <v>4062</v>
      </c>
      <c r="F528" s="28" t="s">
        <v>4119</v>
      </c>
      <c r="G528" s="127">
        <v>60.84</v>
      </c>
      <c r="H528" s="128">
        <v>0.52836761451741954</v>
      </c>
      <c r="I528" s="93">
        <v>8684.5433023901951</v>
      </c>
      <c r="J528" s="93">
        <v>476533.59375</v>
      </c>
      <c r="K528" s="94">
        <v>1.8224409393782001E-2</v>
      </c>
      <c r="L528" s="133">
        <v>1.8224409393782001E-2</v>
      </c>
      <c r="M528" s="86"/>
    </row>
    <row r="529" spans="1:13">
      <c r="A529" s="132" t="s">
        <v>196</v>
      </c>
      <c r="B529" s="126" t="s">
        <v>3802</v>
      </c>
      <c r="C529" s="28" t="s">
        <v>3013</v>
      </c>
      <c r="D529" s="28" t="s">
        <v>4461</v>
      </c>
      <c r="E529" s="28" t="s">
        <v>4062</v>
      </c>
      <c r="F529" s="28" t="s">
        <v>4119</v>
      </c>
      <c r="G529" s="127">
        <v>25.66</v>
      </c>
      <c r="H529" s="128">
        <v>0.52172030973284444</v>
      </c>
      <c r="I529" s="93">
        <v>20332.046365270628</v>
      </c>
      <c r="J529" s="93">
        <v>541718.75</v>
      </c>
      <c r="K529" s="94">
        <v>3.7532476705431791E-2</v>
      </c>
      <c r="L529" s="133">
        <v>3.7532476705431791E-2</v>
      </c>
      <c r="M529" s="86"/>
    </row>
    <row r="530" spans="1:13">
      <c r="A530" s="132" t="s">
        <v>6467</v>
      </c>
      <c r="B530" s="126" t="s">
        <v>6510</v>
      </c>
      <c r="C530" s="28" t="s">
        <v>6492</v>
      </c>
      <c r="D530" s="28" t="s">
        <v>4462</v>
      </c>
      <c r="E530" s="28" t="s">
        <v>4063</v>
      </c>
      <c r="F530" s="28" t="s">
        <v>4119</v>
      </c>
      <c r="G530" s="127">
        <v>22.76</v>
      </c>
      <c r="H530" s="128">
        <v>0.51752750037876172</v>
      </c>
      <c r="I530" s="93">
        <v>22738.466624725908</v>
      </c>
      <c r="J530" s="93">
        <v>343824.0625</v>
      </c>
      <c r="K530" s="94">
        <v>6.6134017669941023E-2</v>
      </c>
      <c r="L530" s="133">
        <v>6.6134017669941023E-2</v>
      </c>
      <c r="M530" s="86"/>
    </row>
    <row r="531" spans="1:13">
      <c r="A531" s="132" t="s">
        <v>1439</v>
      </c>
      <c r="B531" s="126" t="s">
        <v>2859</v>
      </c>
      <c r="C531" s="28" t="s">
        <v>924</v>
      </c>
      <c r="D531" s="28" t="s">
        <v>4472</v>
      </c>
      <c r="E531" s="28" t="s">
        <v>4063</v>
      </c>
      <c r="F531" s="28" t="s">
        <v>4119</v>
      </c>
      <c r="G531" s="127">
        <v>13.59</v>
      </c>
      <c r="H531" s="128">
        <v>0.51667138888958331</v>
      </c>
      <c r="I531" s="93">
        <v>38018.498078703706</v>
      </c>
      <c r="J531" s="93">
        <v>805191.75</v>
      </c>
      <c r="K531" s="94">
        <v>4.7216700964340115E-2</v>
      </c>
      <c r="L531" s="133">
        <v>4.7216700964340115E-2</v>
      </c>
      <c r="M531" s="86"/>
    </row>
    <row r="532" spans="1:13">
      <c r="A532" s="132" t="s">
        <v>3467</v>
      </c>
      <c r="B532" s="126" t="s">
        <v>604</v>
      </c>
      <c r="C532" s="28" t="s">
        <v>2582</v>
      </c>
      <c r="D532" s="28" t="s">
        <v>4471</v>
      </c>
      <c r="E532" s="28" t="s">
        <v>4062</v>
      </c>
      <c r="F532" s="28" t="s">
        <v>4119</v>
      </c>
      <c r="G532" s="127">
        <v>58.61</v>
      </c>
      <c r="H532" s="128">
        <v>0.51360592631564694</v>
      </c>
      <c r="I532" s="93">
        <v>8763.1108397141616</v>
      </c>
      <c r="J532" s="93">
        <v>302134.5625</v>
      </c>
      <c r="K532" s="94">
        <v>2.9003999963473765E-2</v>
      </c>
      <c r="L532" s="133">
        <v>2.9003999963473765E-2</v>
      </c>
      <c r="M532" s="86"/>
    </row>
    <row r="533" spans="1:13">
      <c r="A533" s="132" t="s">
        <v>3417</v>
      </c>
      <c r="B533" s="126" t="s">
        <v>556</v>
      </c>
      <c r="C533" s="28" t="s">
        <v>2534</v>
      </c>
      <c r="D533" s="28" t="s">
        <v>4461</v>
      </c>
      <c r="E533" s="28" t="s">
        <v>4062</v>
      </c>
      <c r="F533" s="28" t="s">
        <v>4119</v>
      </c>
      <c r="G533" s="127">
        <v>54.14</v>
      </c>
      <c r="H533" s="128">
        <v>0.51107961310506056</v>
      </c>
      <c r="I533" s="93">
        <v>9439.9633007953544</v>
      </c>
      <c r="J533" s="93">
        <v>457266.84375</v>
      </c>
      <c r="K533" s="94">
        <v>2.0644320553353818E-2</v>
      </c>
      <c r="L533" s="133">
        <v>2.0644320553353818E-2</v>
      </c>
      <c r="M533" s="86"/>
    </row>
    <row r="534" spans="1:13">
      <c r="A534" s="132" t="s">
        <v>4245</v>
      </c>
      <c r="B534" s="126" t="s">
        <v>2476</v>
      </c>
      <c r="C534" s="28" t="s">
        <v>737</v>
      </c>
      <c r="D534" s="28" t="s">
        <v>4463</v>
      </c>
      <c r="E534" s="28" t="s">
        <v>4062</v>
      </c>
      <c r="F534" s="28" t="s">
        <v>4119</v>
      </c>
      <c r="G534" s="127">
        <v>64.33</v>
      </c>
      <c r="H534" s="128">
        <v>0.50827651201606527</v>
      </c>
      <c r="I534" s="93">
        <v>7901.0805536462813</v>
      </c>
      <c r="J534" s="93">
        <v>776861.875</v>
      </c>
      <c r="K534" s="94">
        <v>1.0170508822622144E-2</v>
      </c>
      <c r="L534" s="133">
        <v>1.0170508822622144E-2</v>
      </c>
      <c r="M534" s="86"/>
    </row>
    <row r="535" spans="1:13">
      <c r="A535" s="132" t="s">
        <v>1471</v>
      </c>
      <c r="B535" s="126" t="s">
        <v>2889</v>
      </c>
      <c r="C535" s="28" t="s">
        <v>954</v>
      </c>
      <c r="D535" s="28" t="s">
        <v>4472</v>
      </c>
      <c r="E535" s="28" t="s">
        <v>4063</v>
      </c>
      <c r="F535" s="28" t="s">
        <v>4119</v>
      </c>
      <c r="G535" s="127">
        <v>51.89</v>
      </c>
      <c r="H535" s="128">
        <v>0.50719428214496198</v>
      </c>
      <c r="I535" s="93">
        <v>9774.412837636577</v>
      </c>
      <c r="J535" s="93">
        <v>164961.34375</v>
      </c>
      <c r="K535" s="94">
        <v>5.9252747434270198E-2</v>
      </c>
      <c r="L535" s="133">
        <v>5.9252747434270198E-2</v>
      </c>
      <c r="M535" s="86"/>
    </row>
    <row r="536" spans="1:13">
      <c r="A536" s="132" t="s">
        <v>5300</v>
      </c>
      <c r="B536" s="126" t="s">
        <v>5307</v>
      </c>
      <c r="C536" s="28" t="s">
        <v>5311</v>
      </c>
      <c r="D536" s="28" t="s">
        <v>4467</v>
      </c>
      <c r="E536" s="28" t="s">
        <v>4062</v>
      </c>
      <c r="F536" s="28" t="s">
        <v>4119</v>
      </c>
      <c r="G536" s="127">
        <v>11.37</v>
      </c>
      <c r="H536" s="128">
        <v>0.50622157394563683</v>
      </c>
      <c r="I536" s="93">
        <v>44522.565870328668</v>
      </c>
      <c r="J536" s="93">
        <v>5575768</v>
      </c>
      <c r="K536" s="94">
        <v>7.9850104721589325E-3</v>
      </c>
      <c r="L536" s="133">
        <v>7.9850104721589325E-3</v>
      </c>
      <c r="M536" s="86"/>
    </row>
    <row r="537" spans="1:13">
      <c r="A537" s="132" t="s">
        <v>3621</v>
      </c>
      <c r="B537" s="126" t="s">
        <v>3775</v>
      </c>
      <c r="C537" s="28" t="s">
        <v>2989</v>
      </c>
      <c r="D537" s="28" t="s">
        <v>4467</v>
      </c>
      <c r="E537" s="28" t="s">
        <v>4062</v>
      </c>
      <c r="F537" s="28" t="s">
        <v>4119</v>
      </c>
      <c r="G537" s="127">
        <v>27.79</v>
      </c>
      <c r="H537" s="128">
        <v>0.50457268381869491</v>
      </c>
      <c r="I537" s="93">
        <v>18156.627701284451</v>
      </c>
      <c r="J537" s="93">
        <v>514336.4375</v>
      </c>
      <c r="K537" s="94">
        <v>3.5301072172792443E-2</v>
      </c>
      <c r="L537" s="133">
        <v>3.5301072172792443E-2</v>
      </c>
      <c r="M537" s="86"/>
    </row>
    <row r="538" spans="1:13">
      <c r="A538" s="132" t="s">
        <v>1061</v>
      </c>
      <c r="B538" s="126" t="s">
        <v>2424</v>
      </c>
      <c r="C538" s="28" t="s">
        <v>3884</v>
      </c>
      <c r="D538" s="28" t="s">
        <v>4471</v>
      </c>
      <c r="E538" s="28" t="s">
        <v>4062</v>
      </c>
      <c r="F538" s="28" t="s">
        <v>4119</v>
      </c>
      <c r="G538" s="127">
        <v>65.25</v>
      </c>
      <c r="H538" s="128">
        <v>0.49853316566366118</v>
      </c>
      <c r="I538" s="93">
        <v>7640.3550293281414</v>
      </c>
      <c r="J538" s="93">
        <v>166442.09375</v>
      </c>
      <c r="K538" s="94">
        <v>4.5903982923959953E-2</v>
      </c>
      <c r="L538" s="133">
        <v>4.5903982923959953E-2</v>
      </c>
      <c r="M538" s="86"/>
    </row>
    <row r="539" spans="1:13">
      <c r="A539" s="132" t="s">
        <v>3474</v>
      </c>
      <c r="B539" s="126" t="s">
        <v>611</v>
      </c>
      <c r="C539" s="28" t="s">
        <v>2589</v>
      </c>
      <c r="D539" s="28" t="s">
        <v>4461</v>
      </c>
      <c r="E539" s="28" t="s">
        <v>4062</v>
      </c>
      <c r="F539" s="28" t="s">
        <v>4119</v>
      </c>
      <c r="G539" s="127">
        <v>32.01</v>
      </c>
      <c r="H539" s="128">
        <v>0.48633912928549794</v>
      </c>
      <c r="I539" s="93">
        <v>15193.349868337955</v>
      </c>
      <c r="J539" s="93">
        <v>404365.5</v>
      </c>
      <c r="K539" s="94">
        <v>3.7573308970072758E-2</v>
      </c>
      <c r="L539" s="133">
        <v>3.7573308970072758E-2</v>
      </c>
      <c r="M539" s="86"/>
    </row>
    <row r="540" spans="1:13">
      <c r="A540" s="132" t="s">
        <v>1020</v>
      </c>
      <c r="B540" s="126" t="s">
        <v>2383</v>
      </c>
      <c r="C540" s="28" t="s">
        <v>3846</v>
      </c>
      <c r="D540" s="28" t="s">
        <v>4455</v>
      </c>
      <c r="E540" s="28" t="s">
        <v>4063</v>
      </c>
      <c r="F540" s="28" t="s">
        <v>4119</v>
      </c>
      <c r="G540" s="127">
        <v>56.43</v>
      </c>
      <c r="H540" s="128">
        <v>0.47876740232519699</v>
      </c>
      <c r="I540" s="93">
        <v>8484.2708191599686</v>
      </c>
      <c r="J540" s="93">
        <v>144026.453125</v>
      </c>
      <c r="K540" s="94">
        <v>5.8907725873083211E-2</v>
      </c>
      <c r="L540" s="133">
        <v>5.8907725873083211E-2</v>
      </c>
      <c r="M540" s="86"/>
    </row>
    <row r="541" spans="1:13">
      <c r="A541" s="132" t="s">
        <v>1361</v>
      </c>
      <c r="B541" s="126" t="s">
        <v>2783</v>
      </c>
      <c r="C541" s="28" t="s">
        <v>4213</v>
      </c>
      <c r="D541" s="28" t="s">
        <v>4472</v>
      </c>
      <c r="E541" s="28" t="s">
        <v>4063</v>
      </c>
      <c r="F541" s="28" t="s">
        <v>4119</v>
      </c>
      <c r="G541" s="127">
        <v>37.14</v>
      </c>
      <c r="H541" s="128">
        <v>0.47707427697800897</v>
      </c>
      <c r="I541" s="93">
        <v>12845.295556758452</v>
      </c>
      <c r="J541" s="93">
        <v>564897.5</v>
      </c>
      <c r="K541" s="94">
        <v>2.2739161629779653E-2</v>
      </c>
      <c r="L541" s="133">
        <v>2.2739161629779653E-2</v>
      </c>
      <c r="M541" s="86"/>
    </row>
    <row r="542" spans="1:13">
      <c r="A542" s="132" t="s">
        <v>1430</v>
      </c>
      <c r="B542" s="126" t="s">
        <v>2851</v>
      </c>
      <c r="C542" s="28" t="s">
        <v>916</v>
      </c>
      <c r="D542" s="28" t="s">
        <v>4471</v>
      </c>
      <c r="E542" s="28" t="s">
        <v>4063</v>
      </c>
      <c r="F542" s="28" t="s">
        <v>4119</v>
      </c>
      <c r="G542" s="127">
        <v>35.54</v>
      </c>
      <c r="H542" s="128">
        <v>0.47554537154660059</v>
      </c>
      <c r="I542" s="93">
        <v>13380.567573061357</v>
      </c>
      <c r="J542" s="93">
        <v>222660.703125</v>
      </c>
      <c r="K542" s="94">
        <v>6.0093978799436419E-2</v>
      </c>
      <c r="L542" s="133">
        <v>6.0093978799436419E-2</v>
      </c>
      <c r="M542" s="86"/>
    </row>
    <row r="543" spans="1:13">
      <c r="A543" s="132" t="s">
        <v>5771</v>
      </c>
      <c r="B543" s="126" t="s">
        <v>5775</v>
      </c>
      <c r="C543" s="28" t="s">
        <v>5785</v>
      </c>
      <c r="D543" s="28" t="s">
        <v>4460</v>
      </c>
      <c r="E543" s="28" t="s">
        <v>4062</v>
      </c>
      <c r="F543" s="28" t="s">
        <v>4119</v>
      </c>
      <c r="G543" s="127">
        <v>42.17</v>
      </c>
      <c r="H543" s="128">
        <v>0.47532272778156981</v>
      </c>
      <c r="I543" s="93">
        <v>11271.58472330021</v>
      </c>
      <c r="J543" s="93">
        <v>2073294.125</v>
      </c>
      <c r="K543" s="94">
        <v>5.4365584638408262E-3</v>
      </c>
      <c r="L543" s="133">
        <v>5.4365584638408262E-3</v>
      </c>
      <c r="M543" s="86"/>
    </row>
    <row r="544" spans="1:13">
      <c r="A544" s="132" t="s">
        <v>1377</v>
      </c>
      <c r="B544" s="126" t="s">
        <v>2799</v>
      </c>
      <c r="C544" s="28" t="s">
        <v>866</v>
      </c>
      <c r="D544" s="28" t="s">
        <v>4466</v>
      </c>
      <c r="E544" s="28" t="s">
        <v>4063</v>
      </c>
      <c r="F544" s="28" t="s">
        <v>4119</v>
      </c>
      <c r="G544" s="127">
        <v>68.099999999999994</v>
      </c>
      <c r="H544" s="128">
        <v>0.47303965114796936</v>
      </c>
      <c r="I544" s="93">
        <v>6946.2503839643086</v>
      </c>
      <c r="J544" s="93">
        <v>203972.953125</v>
      </c>
      <c r="K544" s="94">
        <v>3.4054762053219202E-2</v>
      </c>
      <c r="L544" s="133">
        <v>3.4054762053219202E-2</v>
      </c>
      <c r="M544" s="86"/>
    </row>
    <row r="545" spans="1:13">
      <c r="A545" s="132" t="s">
        <v>4236</v>
      </c>
      <c r="B545" s="126" t="s">
        <v>2468</v>
      </c>
      <c r="C545" s="28" t="s">
        <v>729</v>
      </c>
      <c r="D545" s="28" t="s">
        <v>4458</v>
      </c>
      <c r="E545" s="28" t="s">
        <v>4063</v>
      </c>
      <c r="F545" s="28" t="s">
        <v>4119</v>
      </c>
      <c r="G545" s="127">
        <v>17.16</v>
      </c>
      <c r="H545" s="128">
        <v>0.47292658038806501</v>
      </c>
      <c r="I545" s="93">
        <v>27559.824031938519</v>
      </c>
      <c r="J545" s="93">
        <v>111149.953125</v>
      </c>
      <c r="K545" s="94">
        <v>0.2479517377838617</v>
      </c>
      <c r="L545" s="133">
        <v>0.2479517377838617</v>
      </c>
      <c r="M545" s="86"/>
    </row>
    <row r="546" spans="1:13">
      <c r="A546" s="132" t="s">
        <v>986</v>
      </c>
      <c r="B546" s="126" t="s">
        <v>2349</v>
      </c>
      <c r="C546" s="28" t="s">
        <v>3812</v>
      </c>
      <c r="D546" s="28" t="s">
        <v>4456</v>
      </c>
      <c r="E546" s="28" t="s">
        <v>4063</v>
      </c>
      <c r="F546" s="28" t="s">
        <v>4119</v>
      </c>
      <c r="G546" s="127">
        <v>21.09</v>
      </c>
      <c r="H546" s="128">
        <v>0.46838603344481639</v>
      </c>
      <c r="I546" s="93">
        <v>22208.915763149187</v>
      </c>
      <c r="J546" s="93">
        <v>540054.25</v>
      </c>
      <c r="K546" s="94">
        <v>4.1123490395917055E-2</v>
      </c>
      <c r="L546" s="133">
        <v>4.1123490395917055E-2</v>
      </c>
      <c r="M546" s="86"/>
    </row>
    <row r="547" spans="1:13">
      <c r="A547" s="132" t="s">
        <v>3635</v>
      </c>
      <c r="B547" s="126" t="s">
        <v>3789</v>
      </c>
      <c r="C547" s="28" t="s">
        <v>3003</v>
      </c>
      <c r="D547" s="28" t="s">
        <v>4456</v>
      </c>
      <c r="E547" s="28" t="s">
        <v>4062</v>
      </c>
      <c r="F547" s="28" t="s">
        <v>4119</v>
      </c>
      <c r="G547" s="127">
        <v>88.56</v>
      </c>
      <c r="H547" s="128">
        <v>0.46279676545342774</v>
      </c>
      <c r="I547" s="93">
        <v>5225.7990679023005</v>
      </c>
      <c r="J547" s="93">
        <v>498366.84375</v>
      </c>
      <c r="K547" s="94">
        <v>1.0485848192829944E-2</v>
      </c>
      <c r="L547" s="133">
        <v>1.0485848192829944E-2</v>
      </c>
      <c r="M547" s="86"/>
    </row>
    <row r="548" spans="1:13">
      <c r="A548" s="132" t="s">
        <v>5725</v>
      </c>
      <c r="B548" s="126" t="s">
        <v>5733</v>
      </c>
      <c r="C548" s="28" t="s">
        <v>5744</v>
      </c>
      <c r="D548" s="28" t="s">
        <v>4472</v>
      </c>
      <c r="E548" s="28" t="s">
        <v>4063</v>
      </c>
      <c r="F548" s="28" t="s">
        <v>4119</v>
      </c>
      <c r="G548" s="127">
        <v>31.05</v>
      </c>
      <c r="H548" s="128">
        <v>0.45171110688862365</v>
      </c>
      <c r="I548" s="93">
        <v>14547.861735543434</v>
      </c>
      <c r="J548" s="93">
        <v>208625.046875</v>
      </c>
      <c r="K548" s="94">
        <v>6.9732095706897299E-2</v>
      </c>
      <c r="L548" s="133">
        <v>6.9732095706897299E-2</v>
      </c>
      <c r="M548" s="86"/>
    </row>
    <row r="549" spans="1:13">
      <c r="A549" s="132" t="s">
        <v>1388</v>
      </c>
      <c r="B549" s="126" t="s">
        <v>2810</v>
      </c>
      <c r="C549" s="28" t="s">
        <v>877</v>
      </c>
      <c r="D549" s="28" t="s">
        <v>4472</v>
      </c>
      <c r="E549" s="28" t="s">
        <v>4063</v>
      </c>
      <c r="F549" s="28" t="s">
        <v>4119</v>
      </c>
      <c r="G549" s="127">
        <v>35.49</v>
      </c>
      <c r="H549" s="128">
        <v>0.44857483940604187</v>
      </c>
      <c r="I549" s="93">
        <v>12639.471383658547</v>
      </c>
      <c r="J549" s="93">
        <v>432854.6875</v>
      </c>
      <c r="K549" s="94">
        <v>2.9200264542955993E-2</v>
      </c>
      <c r="L549" s="133">
        <v>2.9200264542955993E-2</v>
      </c>
      <c r="M549" s="86"/>
    </row>
    <row r="550" spans="1:13">
      <c r="A550" s="132" t="s">
        <v>1397</v>
      </c>
      <c r="B550" s="126" t="s">
        <v>2819</v>
      </c>
      <c r="C550" s="28" t="s">
        <v>885</v>
      </c>
      <c r="D550" s="28" t="s">
        <v>4454</v>
      </c>
      <c r="E550" s="28" t="s">
        <v>4063</v>
      </c>
      <c r="F550" s="28" t="s">
        <v>4119</v>
      </c>
      <c r="G550" s="127">
        <v>77.569999999999993</v>
      </c>
      <c r="H550" s="128">
        <v>0.44828162193216137</v>
      </c>
      <c r="I550" s="93">
        <v>5779.0591972690645</v>
      </c>
      <c r="J550" s="93">
        <v>120140.75</v>
      </c>
      <c r="K550" s="94">
        <v>4.8102406529583544E-2</v>
      </c>
      <c r="L550" s="133">
        <v>4.8102406529583544E-2</v>
      </c>
      <c r="M550" s="86"/>
    </row>
    <row r="551" spans="1:13">
      <c r="A551" s="132" t="s">
        <v>3401</v>
      </c>
      <c r="B551" s="126" t="s">
        <v>539</v>
      </c>
      <c r="C551" s="28" t="s">
        <v>2518</v>
      </c>
      <c r="D551" s="28" t="s">
        <v>4468</v>
      </c>
      <c r="E551" s="28" t="s">
        <v>4063</v>
      </c>
      <c r="F551" s="28" t="s">
        <v>4119</v>
      </c>
      <c r="G551" s="127">
        <v>14.5</v>
      </c>
      <c r="H551" s="128">
        <v>0.44503433471601361</v>
      </c>
      <c r="I551" s="93">
        <v>30692.023083863009</v>
      </c>
      <c r="J551" s="93">
        <v>1601928.25</v>
      </c>
      <c r="K551" s="94">
        <v>1.9159424327439764E-2</v>
      </c>
      <c r="L551" s="133">
        <v>1.9159424327439764E-2</v>
      </c>
      <c r="M551" s="86"/>
    </row>
    <row r="552" spans="1:13">
      <c r="A552" s="132" t="s">
        <v>3606</v>
      </c>
      <c r="B552" s="126" t="s">
        <v>3760</v>
      </c>
      <c r="C552" s="28" t="s">
        <v>2974</v>
      </c>
      <c r="D552" s="28" t="s">
        <v>4456</v>
      </c>
      <c r="E552" s="28" t="s">
        <v>4062</v>
      </c>
      <c r="F552" s="28" t="s">
        <v>4119</v>
      </c>
      <c r="G552" s="127">
        <v>120.84</v>
      </c>
      <c r="H552" s="128">
        <v>0.44072070884716535</v>
      </c>
      <c r="I552" s="93">
        <v>3647.1425756965018</v>
      </c>
      <c r="J552" s="93">
        <v>280261.90625</v>
      </c>
      <c r="K552" s="94">
        <v>1.3013336790920017E-2</v>
      </c>
      <c r="L552" s="133">
        <v>1.3013336790920017E-2</v>
      </c>
      <c r="M552" s="86"/>
    </row>
    <row r="553" spans="1:13">
      <c r="A553" s="132" t="s">
        <v>3380</v>
      </c>
      <c r="B553" s="126" t="s">
        <v>517</v>
      </c>
      <c r="C553" s="28" t="s">
        <v>2498</v>
      </c>
      <c r="D553" s="28" t="s">
        <v>4463</v>
      </c>
      <c r="E553" s="28" t="s">
        <v>4062</v>
      </c>
      <c r="F553" s="28" t="s">
        <v>4119</v>
      </c>
      <c r="G553" s="127">
        <v>95.39</v>
      </c>
      <c r="H553" s="128">
        <v>0.43962440476961345</v>
      </c>
      <c r="I553" s="93">
        <v>4608.7053650237285</v>
      </c>
      <c r="J553" s="93">
        <v>445758.59375</v>
      </c>
      <c r="K553" s="94">
        <v>1.0339016296359914E-2</v>
      </c>
      <c r="L553" s="133">
        <v>1.0339016296359914E-2</v>
      </c>
      <c r="M553" s="86"/>
    </row>
    <row r="554" spans="1:13">
      <c r="A554" s="132" t="s">
        <v>5718</v>
      </c>
      <c r="B554" s="126" t="s">
        <v>5727</v>
      </c>
      <c r="C554" s="28" t="s">
        <v>5738</v>
      </c>
      <c r="D554" s="28" t="s">
        <v>4456</v>
      </c>
      <c r="E554" s="28" t="s">
        <v>4063</v>
      </c>
      <c r="F554" s="28" t="s">
        <v>4119</v>
      </c>
      <c r="G554" s="127">
        <v>59.91</v>
      </c>
      <c r="H554" s="128">
        <v>0.43668721154315765</v>
      </c>
      <c r="I554" s="93">
        <v>7289.0537730455289</v>
      </c>
      <c r="J554" s="93">
        <v>470439.4375</v>
      </c>
      <c r="K554" s="94">
        <v>1.5494138441668231E-2</v>
      </c>
      <c r="L554" s="133">
        <v>1.5494138441668231E-2</v>
      </c>
      <c r="M554" s="86"/>
    </row>
    <row r="555" spans="1:13">
      <c r="A555" s="132" t="s">
        <v>4561</v>
      </c>
      <c r="B555" s="126" t="s">
        <v>5882</v>
      </c>
      <c r="C555" s="28" t="s">
        <v>3093</v>
      </c>
      <c r="D555" s="28" t="s">
        <v>4460</v>
      </c>
      <c r="E555" s="28" t="s">
        <v>4062</v>
      </c>
      <c r="F555" s="28" t="s">
        <v>4119</v>
      </c>
      <c r="G555" s="127">
        <v>16.010000000000002</v>
      </c>
      <c r="H555" s="128">
        <v>0.43572385114529183</v>
      </c>
      <c r="I555" s="93">
        <v>27215.730864790239</v>
      </c>
      <c r="J555" s="93">
        <v>2530050.75</v>
      </c>
      <c r="K555" s="94">
        <v>1.0756990097842993E-2</v>
      </c>
      <c r="L555" s="133">
        <v>1.0756990097842993E-2</v>
      </c>
      <c r="M555" s="86"/>
    </row>
    <row r="556" spans="1:13">
      <c r="A556" s="132" t="s">
        <v>1209</v>
      </c>
      <c r="B556" s="126" t="s">
        <v>3352</v>
      </c>
      <c r="C556" s="28" t="s">
        <v>176</v>
      </c>
      <c r="D556" s="28" t="s">
        <v>4455</v>
      </c>
      <c r="E556" s="28" t="s">
        <v>4062</v>
      </c>
      <c r="F556" s="28" t="s">
        <v>4119</v>
      </c>
      <c r="G556" s="127">
        <v>22.57</v>
      </c>
      <c r="H556" s="128">
        <v>0.43212120423853373</v>
      </c>
      <c r="I556" s="93">
        <v>19145.822075256259</v>
      </c>
      <c r="J556" s="93">
        <v>7712261.5</v>
      </c>
      <c r="K556" s="94">
        <v>2.4825172324948082E-3</v>
      </c>
      <c r="L556" s="133">
        <v>2.4825172324948082E-3</v>
      </c>
      <c r="M556" s="86"/>
    </row>
    <row r="557" spans="1:13">
      <c r="A557" s="132" t="s">
        <v>5082</v>
      </c>
      <c r="B557" s="126" t="s">
        <v>5101</v>
      </c>
      <c r="C557" s="28" t="s">
        <v>5654</v>
      </c>
      <c r="D557" s="28" t="s">
        <v>4471</v>
      </c>
      <c r="E557" s="28" t="s">
        <v>4062</v>
      </c>
      <c r="F557" s="28" t="s">
        <v>4119</v>
      </c>
      <c r="G557" s="127">
        <v>139.29</v>
      </c>
      <c r="H557" s="128">
        <v>0.42942522935241689</v>
      </c>
      <c r="I557" s="93">
        <v>3082.9580684357597</v>
      </c>
      <c r="J557" s="93">
        <v>446578.84375</v>
      </c>
      <c r="K557" s="94">
        <v>6.9035022853918158E-3</v>
      </c>
      <c r="L557" s="133">
        <v>6.9035022853918158E-3</v>
      </c>
      <c r="M557" s="86"/>
    </row>
    <row r="558" spans="1:13">
      <c r="A558" s="132" t="s">
        <v>1313</v>
      </c>
      <c r="B558" s="126" t="s">
        <v>2735</v>
      </c>
      <c r="C558" s="28" t="s">
        <v>819</v>
      </c>
      <c r="D558" s="28" t="s">
        <v>4463</v>
      </c>
      <c r="E558" s="28" t="s">
        <v>4062</v>
      </c>
      <c r="F558" s="28" t="s">
        <v>4119</v>
      </c>
      <c r="G558" s="127">
        <v>71.77</v>
      </c>
      <c r="H558" s="128">
        <v>0.42866744727362621</v>
      </c>
      <c r="I558" s="93">
        <v>5972.7943050526173</v>
      </c>
      <c r="J558" s="93">
        <v>539403.4375</v>
      </c>
      <c r="K558" s="94">
        <v>1.1072962999151479E-2</v>
      </c>
      <c r="L558" s="133">
        <v>1.1072962999151479E-2</v>
      </c>
      <c r="M558" s="86"/>
    </row>
    <row r="559" spans="1:13">
      <c r="A559" s="132" t="s">
        <v>3363</v>
      </c>
      <c r="B559" s="126" t="s">
        <v>502</v>
      </c>
      <c r="C559" s="28" t="s">
        <v>2144</v>
      </c>
      <c r="D559" s="28" t="s">
        <v>4458</v>
      </c>
      <c r="E559" s="28" t="s">
        <v>4062</v>
      </c>
      <c r="F559" s="28" t="s">
        <v>4119</v>
      </c>
      <c r="G559" s="127">
        <v>19.53</v>
      </c>
      <c r="H559" s="128">
        <v>0.42630034266118683</v>
      </c>
      <c r="I559" s="93">
        <v>21827.974534622983</v>
      </c>
      <c r="J559" s="93">
        <v>410246.5</v>
      </c>
      <c r="K559" s="94">
        <v>5.3206973209090104E-2</v>
      </c>
      <c r="L559" s="133">
        <v>5.3206973209090104E-2</v>
      </c>
      <c r="M559" s="86"/>
    </row>
    <row r="560" spans="1:13">
      <c r="A560" s="132" t="s">
        <v>4982</v>
      </c>
      <c r="B560" s="126" t="s">
        <v>5008</v>
      </c>
      <c r="C560" s="28" t="s">
        <v>4999</v>
      </c>
      <c r="D560" s="28" t="s">
        <v>4458</v>
      </c>
      <c r="E560" s="28" t="s">
        <v>4063</v>
      </c>
      <c r="F560" s="28" t="s">
        <v>4119</v>
      </c>
      <c r="G560" s="127">
        <v>36.46</v>
      </c>
      <c r="H560" s="128">
        <v>0.42597756471097248</v>
      </c>
      <c r="I560" s="93">
        <v>11683.421961354154</v>
      </c>
      <c r="J560" s="93">
        <v>276008.34375</v>
      </c>
      <c r="K560" s="94">
        <v>4.2329959314333782E-2</v>
      </c>
      <c r="L560" s="133">
        <v>4.2329959314333782E-2</v>
      </c>
      <c r="M560" s="86"/>
    </row>
    <row r="561" spans="1:13">
      <c r="A561" s="132" t="s">
        <v>1274</v>
      </c>
      <c r="B561" s="126" t="s">
        <v>2699</v>
      </c>
      <c r="C561" s="28" t="s">
        <v>785</v>
      </c>
      <c r="D561" s="28" t="s">
        <v>4466</v>
      </c>
      <c r="E561" s="28" t="s">
        <v>4063</v>
      </c>
      <c r="F561" s="28" t="s">
        <v>4119</v>
      </c>
      <c r="G561" s="127">
        <v>25.62</v>
      </c>
      <c r="H561" s="128">
        <v>0.42443898619761694</v>
      </c>
      <c r="I561" s="93">
        <v>16566.705159938207</v>
      </c>
      <c r="J561" s="93">
        <v>225157.34375</v>
      </c>
      <c r="K561" s="94">
        <v>7.3578346964035923E-2</v>
      </c>
      <c r="L561" s="133">
        <v>7.3578346964035923E-2</v>
      </c>
      <c r="M561" s="86"/>
    </row>
    <row r="562" spans="1:13">
      <c r="A562" s="132" t="s">
        <v>1489</v>
      </c>
      <c r="B562" s="126" t="s">
        <v>2906</v>
      </c>
      <c r="C562" s="28" t="s">
        <v>4866</v>
      </c>
      <c r="D562" s="28" t="s">
        <v>4471</v>
      </c>
      <c r="E562" s="28" t="s">
        <v>4062</v>
      </c>
      <c r="F562" s="28" t="s">
        <v>4119</v>
      </c>
      <c r="G562" s="127">
        <v>116.35</v>
      </c>
      <c r="H562" s="128">
        <v>0.42204139351090086</v>
      </c>
      <c r="I562" s="93">
        <v>3627.3433047778331</v>
      </c>
      <c r="J562" s="93">
        <v>195430.5</v>
      </c>
      <c r="K562" s="94">
        <v>1.8560784037178604E-2</v>
      </c>
      <c r="L562" s="133">
        <v>1.8560784037178604E-2</v>
      </c>
      <c r="M562" s="86"/>
    </row>
    <row r="563" spans="1:13">
      <c r="A563" s="132" t="s">
        <v>1375</v>
      </c>
      <c r="B563" s="126" t="s">
        <v>2797</v>
      </c>
      <c r="C563" s="28" t="s">
        <v>4225</v>
      </c>
      <c r="D563" s="28" t="s">
        <v>4461</v>
      </c>
      <c r="E563" s="28" t="s">
        <v>4063</v>
      </c>
      <c r="F563" s="28" t="s">
        <v>4119</v>
      </c>
      <c r="G563" s="127">
        <v>35.299999999999997</v>
      </c>
      <c r="H563" s="128">
        <v>0.41821924782732323</v>
      </c>
      <c r="I563" s="93">
        <v>11847.57075998083</v>
      </c>
      <c r="J563" s="93">
        <v>317419.1875</v>
      </c>
      <c r="K563" s="94">
        <v>3.7324683656626237E-2</v>
      </c>
      <c r="L563" s="133">
        <v>3.7324683656626237E-2</v>
      </c>
      <c r="M563" s="86"/>
    </row>
    <row r="564" spans="1:13">
      <c r="A564" s="132" t="s">
        <v>1452</v>
      </c>
      <c r="B564" s="126" t="s">
        <v>2872</v>
      </c>
      <c r="C564" s="28" t="s">
        <v>5559</v>
      </c>
      <c r="D564" s="28" t="s">
        <v>4458</v>
      </c>
      <c r="E564" s="28" t="s">
        <v>4063</v>
      </c>
      <c r="F564" s="28" t="s">
        <v>4119</v>
      </c>
      <c r="G564" s="127">
        <v>38.44</v>
      </c>
      <c r="H564" s="128">
        <v>0.41499014520858901</v>
      </c>
      <c r="I564" s="93">
        <v>10795.789417497112</v>
      </c>
      <c r="J564" s="93">
        <v>604078.25</v>
      </c>
      <c r="K564" s="94">
        <v>1.7871508231751619E-2</v>
      </c>
      <c r="L564" s="133">
        <v>1.7871508231751619E-2</v>
      </c>
      <c r="M564" s="86"/>
    </row>
    <row r="565" spans="1:13">
      <c r="A565" s="132" t="s">
        <v>5846</v>
      </c>
      <c r="B565" s="126" t="s">
        <v>5878</v>
      </c>
      <c r="C565" s="28" t="s">
        <v>5868</v>
      </c>
      <c r="D565" s="28" t="s">
        <v>4470</v>
      </c>
      <c r="E565" s="28" t="s">
        <v>4063</v>
      </c>
      <c r="F565" s="28" t="s">
        <v>4119</v>
      </c>
      <c r="G565" s="127">
        <v>56.24</v>
      </c>
      <c r="H565" s="128">
        <v>0.41378471133809203</v>
      </c>
      <c r="I565" s="93">
        <v>7357.480642569205</v>
      </c>
      <c r="J565" s="93">
        <v>285079.65625</v>
      </c>
      <c r="K565" s="94">
        <v>2.580850818803106E-2</v>
      </c>
      <c r="L565" s="133">
        <v>2.580850818803106E-2</v>
      </c>
      <c r="M565" s="86"/>
    </row>
    <row r="566" spans="1:13">
      <c r="A566" s="132" t="s">
        <v>1425</v>
      </c>
      <c r="B566" s="126" t="s">
        <v>2847</v>
      </c>
      <c r="C566" s="28" t="s">
        <v>912</v>
      </c>
      <c r="D566" s="28" t="s">
        <v>4454</v>
      </c>
      <c r="E566" s="28" t="s">
        <v>4063</v>
      </c>
      <c r="F566" s="28" t="s">
        <v>4119</v>
      </c>
      <c r="G566" s="127">
        <v>74.709999999999994</v>
      </c>
      <c r="H566" s="128">
        <v>0.413192144976681</v>
      </c>
      <c r="I566" s="93">
        <v>5530.6136390935753</v>
      </c>
      <c r="J566" s="93">
        <v>195372.90625</v>
      </c>
      <c r="K566" s="94">
        <v>2.830798673802077E-2</v>
      </c>
      <c r="L566" s="133">
        <v>2.830798673802077E-2</v>
      </c>
      <c r="M566" s="86"/>
    </row>
    <row r="567" spans="1:13">
      <c r="A567" s="132" t="s">
        <v>4498</v>
      </c>
      <c r="B567" s="126" t="s">
        <v>3134</v>
      </c>
      <c r="C567" s="28" t="s">
        <v>3035</v>
      </c>
      <c r="D567" s="28" t="s">
        <v>4459</v>
      </c>
      <c r="E567" s="28" t="s">
        <v>4062</v>
      </c>
      <c r="F567" s="28" t="s">
        <v>4119</v>
      </c>
      <c r="G567" s="127">
        <v>2.93</v>
      </c>
      <c r="H567" s="128">
        <v>0.40721903884879807</v>
      </c>
      <c r="I567" s="93">
        <v>138982.60711563073</v>
      </c>
      <c r="J567" s="93">
        <v>11098439</v>
      </c>
      <c r="K567" s="94">
        <v>1.2522716673545778E-2</v>
      </c>
      <c r="L567" s="133">
        <v>1.2522716673545778E-2</v>
      </c>
      <c r="M567" s="86"/>
    </row>
    <row r="568" spans="1:13">
      <c r="A568" s="132" t="s">
        <v>3477</v>
      </c>
      <c r="B568" s="126" t="s">
        <v>614</v>
      </c>
      <c r="C568" s="28" t="s">
        <v>2592</v>
      </c>
      <c r="D568" s="28" t="s">
        <v>4467</v>
      </c>
      <c r="E568" s="28" t="s">
        <v>4062</v>
      </c>
      <c r="F568" s="28" t="s">
        <v>4119</v>
      </c>
      <c r="G568" s="127">
        <v>14.26</v>
      </c>
      <c r="H568" s="128">
        <v>0.40197631150370078</v>
      </c>
      <c r="I568" s="93">
        <v>28189.082153134696</v>
      </c>
      <c r="J568" s="93">
        <v>2661886.25</v>
      </c>
      <c r="K568" s="94">
        <v>1.058988983963334E-2</v>
      </c>
      <c r="L568" s="133">
        <v>1.058988983963334E-2</v>
      </c>
      <c r="M568" s="86"/>
    </row>
    <row r="569" spans="1:13">
      <c r="A569" s="132" t="s">
        <v>1303</v>
      </c>
      <c r="B569" s="126" t="s">
        <v>2726</v>
      </c>
      <c r="C569" s="28" t="s">
        <v>812</v>
      </c>
      <c r="D569" s="28" t="s">
        <v>4454</v>
      </c>
      <c r="E569" s="28" t="s">
        <v>4063</v>
      </c>
      <c r="F569" s="28" t="s">
        <v>4119</v>
      </c>
      <c r="G569" s="127">
        <v>97.8</v>
      </c>
      <c r="H569" s="128">
        <v>0.39847012064301157</v>
      </c>
      <c r="I569" s="93">
        <v>4074.3366118917343</v>
      </c>
      <c r="J569" s="93">
        <v>117717.6015625</v>
      </c>
      <c r="K569" s="94">
        <v>3.4611107921091476E-2</v>
      </c>
      <c r="L569" s="133">
        <v>3.4611107921091476E-2</v>
      </c>
      <c r="M569" s="86"/>
    </row>
    <row r="570" spans="1:13">
      <c r="A570" s="132" t="s">
        <v>1333</v>
      </c>
      <c r="B570" s="126" t="s">
        <v>2755</v>
      </c>
      <c r="C570" s="28" t="s">
        <v>837</v>
      </c>
      <c r="D570" s="28" t="s">
        <v>4473</v>
      </c>
      <c r="E570" s="28" t="s">
        <v>4063</v>
      </c>
      <c r="F570" s="28" t="s">
        <v>4119</v>
      </c>
      <c r="G570" s="127">
        <v>42.68</v>
      </c>
      <c r="H570" s="128">
        <v>0.39471298628695045</v>
      </c>
      <c r="I570" s="93">
        <v>9248.1955549894665</v>
      </c>
      <c r="J570" s="93">
        <v>596440.6875</v>
      </c>
      <c r="K570" s="94">
        <v>1.5505641631783322E-2</v>
      </c>
      <c r="L570" s="133">
        <v>1.5505641631783322E-2</v>
      </c>
      <c r="M570" s="86"/>
    </row>
    <row r="571" spans="1:13">
      <c r="A571" s="132" t="s">
        <v>3517</v>
      </c>
      <c r="B571" s="126" t="s">
        <v>3678</v>
      </c>
      <c r="C571" s="28" t="s">
        <v>2633</v>
      </c>
      <c r="D571" s="28" t="s">
        <v>4474</v>
      </c>
      <c r="E571" s="28" t="s">
        <v>4062</v>
      </c>
      <c r="F571" s="28" t="s">
        <v>4119</v>
      </c>
      <c r="G571" s="127">
        <v>68.489999999999995</v>
      </c>
      <c r="H571" s="128">
        <v>0.37923564929541786</v>
      </c>
      <c r="I571" s="93">
        <v>5537.0951860916603</v>
      </c>
      <c r="J571" s="93">
        <v>473656.5</v>
      </c>
      <c r="K571" s="94">
        <v>1.16901070418999E-2</v>
      </c>
      <c r="L571" s="133">
        <v>1.16901070418999E-2</v>
      </c>
      <c r="M571" s="86"/>
    </row>
    <row r="572" spans="1:13">
      <c r="A572" s="132" t="s">
        <v>3501</v>
      </c>
      <c r="B572" s="126" t="s">
        <v>3659</v>
      </c>
      <c r="C572" s="28" t="s">
        <v>2614</v>
      </c>
      <c r="D572" s="28" t="s">
        <v>4463</v>
      </c>
      <c r="E572" s="28" t="s">
        <v>4062</v>
      </c>
      <c r="F572" s="28" t="s">
        <v>4119</v>
      </c>
      <c r="G572" s="127">
        <v>158.47</v>
      </c>
      <c r="H572" s="128">
        <v>0.37493229558065722</v>
      </c>
      <c r="I572" s="93">
        <v>2365.9512562671625</v>
      </c>
      <c r="J572" s="93">
        <v>236281.15625</v>
      </c>
      <c r="K572" s="94">
        <v>1.0013287956674126E-2</v>
      </c>
      <c r="L572" s="133">
        <v>1.0013287956674126E-2</v>
      </c>
      <c r="M572" s="86"/>
    </row>
    <row r="573" spans="1:13">
      <c r="A573" s="132" t="s">
        <v>1386</v>
      </c>
      <c r="B573" s="126" t="s">
        <v>2808</v>
      </c>
      <c r="C573" s="28" t="s">
        <v>875</v>
      </c>
      <c r="D573" s="28" t="s">
        <v>4459</v>
      </c>
      <c r="E573" s="28" t="s">
        <v>4063</v>
      </c>
      <c r="F573" s="28" t="s">
        <v>4119</v>
      </c>
      <c r="G573" s="127">
        <v>15.3</v>
      </c>
      <c r="H573" s="128">
        <v>0.36928243898882462</v>
      </c>
      <c r="I573" s="93">
        <v>24136.107123452584</v>
      </c>
      <c r="J573" s="93">
        <v>153066.09375</v>
      </c>
      <c r="K573" s="94">
        <v>0.15768421687740747</v>
      </c>
      <c r="L573" s="133">
        <v>0.15768421687740747</v>
      </c>
      <c r="M573" s="86"/>
    </row>
    <row r="574" spans="1:13">
      <c r="A574" s="132" t="s">
        <v>1155</v>
      </c>
      <c r="B574" s="126" t="s">
        <v>1766</v>
      </c>
      <c r="C574" s="28" t="s">
        <v>123</v>
      </c>
      <c r="D574" s="28" t="s">
        <v>4464</v>
      </c>
      <c r="E574" s="28" t="s">
        <v>4062</v>
      </c>
      <c r="F574" s="28" t="s">
        <v>4119</v>
      </c>
      <c r="G574" s="127">
        <v>9.3800000000000008</v>
      </c>
      <c r="H574" s="128">
        <v>0.36883089052557866</v>
      </c>
      <c r="I574" s="93">
        <v>39320.990461149107</v>
      </c>
      <c r="J574" s="93">
        <v>3027048.5</v>
      </c>
      <c r="K574" s="94">
        <v>1.298987791611172E-2</v>
      </c>
      <c r="L574" s="133">
        <v>1.298987791611172E-2</v>
      </c>
      <c r="M574" s="86"/>
    </row>
    <row r="575" spans="1:13">
      <c r="A575" s="132" t="s">
        <v>3359</v>
      </c>
      <c r="B575" s="126" t="s">
        <v>498</v>
      </c>
      <c r="C575" s="28" t="s">
        <v>2141</v>
      </c>
      <c r="D575" s="28" t="s">
        <v>4466</v>
      </c>
      <c r="E575" s="28" t="s">
        <v>4062</v>
      </c>
      <c r="F575" s="28" t="s">
        <v>4121</v>
      </c>
      <c r="G575" s="127">
        <v>148.29</v>
      </c>
      <c r="H575" s="128">
        <v>0.36696209081005299</v>
      </c>
      <c r="I575" s="93">
        <v>2474.624659856046</v>
      </c>
      <c r="J575" s="93">
        <v>1172913.75</v>
      </c>
      <c r="K575" s="94">
        <v>2.1098095745369565E-3</v>
      </c>
      <c r="L575" s="133">
        <v>2.1098095745369565E-3</v>
      </c>
      <c r="M575" s="86"/>
    </row>
    <row r="576" spans="1:13">
      <c r="A576" s="132" t="s">
        <v>3560</v>
      </c>
      <c r="B576" s="126" t="s">
        <v>3720</v>
      </c>
      <c r="C576" s="28" t="s">
        <v>2933</v>
      </c>
      <c r="D576" s="28" t="s">
        <v>4454</v>
      </c>
      <c r="E576" s="28" t="s">
        <v>4062</v>
      </c>
      <c r="F576" s="28" t="s">
        <v>4119</v>
      </c>
      <c r="G576" s="127">
        <v>54.3</v>
      </c>
      <c r="H576" s="128">
        <v>0.36261793059302039</v>
      </c>
      <c r="I576" s="93">
        <v>6678.0466039230278</v>
      </c>
      <c r="J576" s="93">
        <v>309864.09375</v>
      </c>
      <c r="K576" s="94">
        <v>2.1551534168108264E-2</v>
      </c>
      <c r="L576" s="133">
        <v>2.1551534168108264E-2</v>
      </c>
      <c r="M576" s="86"/>
    </row>
    <row r="577" spans="1:13">
      <c r="A577" s="132" t="s">
        <v>3639</v>
      </c>
      <c r="B577" s="126" t="s">
        <v>3792</v>
      </c>
      <c r="C577" s="28" t="s">
        <v>3006</v>
      </c>
      <c r="D577" s="28" t="s">
        <v>4474</v>
      </c>
      <c r="E577" s="28" t="s">
        <v>4062</v>
      </c>
      <c r="F577" s="28" t="s">
        <v>4119</v>
      </c>
      <c r="G577" s="127">
        <v>31.18</v>
      </c>
      <c r="H577" s="128">
        <v>0.35783015945475011</v>
      </c>
      <c r="I577" s="93">
        <v>11476.271951723867</v>
      </c>
      <c r="J577" s="93">
        <v>555310.375</v>
      </c>
      <c r="K577" s="94">
        <v>2.0666410116547646E-2</v>
      </c>
      <c r="L577" s="133">
        <v>2.0666410116547646E-2</v>
      </c>
      <c r="M577" s="86"/>
    </row>
    <row r="578" spans="1:13">
      <c r="A578" s="132" t="s">
        <v>3400</v>
      </c>
      <c r="B578" s="126" t="s">
        <v>538</v>
      </c>
      <c r="C578" s="28" t="s">
        <v>2517</v>
      </c>
      <c r="D578" s="28" t="s">
        <v>4472</v>
      </c>
      <c r="E578" s="28" t="s">
        <v>4062</v>
      </c>
      <c r="F578" s="28" t="s">
        <v>4119</v>
      </c>
      <c r="G578" s="127">
        <v>22.92</v>
      </c>
      <c r="H578" s="128">
        <v>0.35756026395065849</v>
      </c>
      <c r="I578" s="93">
        <v>15600.360556311451</v>
      </c>
      <c r="J578" s="93">
        <v>451539.59375</v>
      </c>
      <c r="K578" s="94">
        <v>3.4549263834765212E-2</v>
      </c>
      <c r="L578" s="133">
        <v>3.4549263834765212E-2</v>
      </c>
      <c r="M578" s="86"/>
    </row>
    <row r="579" spans="1:13">
      <c r="A579" s="132" t="s">
        <v>3574</v>
      </c>
      <c r="B579" s="126" t="s">
        <v>3730</v>
      </c>
      <c r="C579" s="28" t="s">
        <v>2943</v>
      </c>
      <c r="D579" s="28" t="s">
        <v>4470</v>
      </c>
      <c r="E579" s="28" t="s">
        <v>4062</v>
      </c>
      <c r="F579" s="28" t="s">
        <v>4119</v>
      </c>
      <c r="G579" s="127">
        <v>22.673333333333332</v>
      </c>
      <c r="H579" s="128">
        <v>0.35226960491353049</v>
      </c>
      <c r="I579" s="93">
        <v>15536.736470752596</v>
      </c>
      <c r="J579" s="93">
        <v>224920.125</v>
      </c>
      <c r="K579" s="94">
        <v>6.9076684315165643E-2</v>
      </c>
      <c r="L579" s="133">
        <v>6.9076684315165643E-2</v>
      </c>
      <c r="M579" s="86"/>
    </row>
    <row r="580" spans="1:13">
      <c r="A580" s="132" t="s">
        <v>4285</v>
      </c>
      <c r="B580" s="126" t="s">
        <v>2690</v>
      </c>
      <c r="C580" s="28" t="s">
        <v>776</v>
      </c>
      <c r="D580" s="28" t="s">
        <v>4458</v>
      </c>
      <c r="E580" s="28" t="s">
        <v>4063</v>
      </c>
      <c r="F580" s="28" t="s">
        <v>4119</v>
      </c>
      <c r="G580" s="127">
        <v>49.22</v>
      </c>
      <c r="H580" s="128">
        <v>0.3505522640760661</v>
      </c>
      <c r="I580" s="93">
        <v>7122.1508345401489</v>
      </c>
      <c r="J580" s="93">
        <v>412062.5625</v>
      </c>
      <c r="K580" s="94">
        <v>1.7284149259592464E-2</v>
      </c>
      <c r="L580" s="133">
        <v>1.7284149259592464E-2</v>
      </c>
      <c r="M580" s="86"/>
    </row>
    <row r="581" spans="1:13">
      <c r="A581" s="132" t="s">
        <v>4680</v>
      </c>
      <c r="B581" s="126" t="s">
        <v>3263</v>
      </c>
      <c r="C581" s="28" t="s">
        <v>60</v>
      </c>
      <c r="D581" s="28" t="s">
        <v>4475</v>
      </c>
      <c r="E581" s="28" t="s">
        <v>4062</v>
      </c>
      <c r="F581" s="28" t="s">
        <v>4119</v>
      </c>
      <c r="G581" s="127">
        <v>53.64</v>
      </c>
      <c r="H581" s="128">
        <v>0.34477608193295239</v>
      </c>
      <c r="I581" s="93">
        <v>6427.5928771989638</v>
      </c>
      <c r="J581" s="93">
        <v>250751.046875</v>
      </c>
      <c r="K581" s="94">
        <v>2.5633364076853224E-2</v>
      </c>
      <c r="L581" s="133">
        <v>2.5633364076853224E-2</v>
      </c>
      <c r="M581" s="86"/>
    </row>
    <row r="582" spans="1:13">
      <c r="A582" s="132" t="s">
        <v>5769</v>
      </c>
      <c r="B582" s="126" t="s">
        <v>5635</v>
      </c>
      <c r="C582" s="28" t="s">
        <v>5533</v>
      </c>
      <c r="D582" s="28" t="s">
        <v>4458</v>
      </c>
      <c r="E582" s="28" t="s">
        <v>4062</v>
      </c>
      <c r="F582" s="28" t="s">
        <v>4119</v>
      </c>
      <c r="G582" s="127">
        <v>104.71</v>
      </c>
      <c r="H582" s="128">
        <v>0.34441762542875787</v>
      </c>
      <c r="I582" s="93">
        <v>3289.2524632676714</v>
      </c>
      <c r="J582" s="93">
        <v>367642.1875</v>
      </c>
      <c r="K582" s="94">
        <v>8.9468852463175791E-3</v>
      </c>
      <c r="L582" s="133">
        <v>8.9468852463175791E-3</v>
      </c>
      <c r="M582" s="86"/>
    </row>
    <row r="583" spans="1:13">
      <c r="A583" s="132" t="s">
        <v>6346</v>
      </c>
      <c r="B583" s="126" t="s">
        <v>6365</v>
      </c>
      <c r="C583" s="28" t="s">
        <v>6357</v>
      </c>
      <c r="D583" s="28" t="s">
        <v>4462</v>
      </c>
      <c r="E583" s="28" t="s">
        <v>4063</v>
      </c>
      <c r="F583" s="28" t="s">
        <v>4119</v>
      </c>
      <c r="G583" s="127">
        <v>36.07</v>
      </c>
      <c r="H583" s="128">
        <v>0.34299823832147247</v>
      </c>
      <c r="I583" s="93">
        <v>9509.2386559875922</v>
      </c>
      <c r="J583" s="93">
        <v>276677.25</v>
      </c>
      <c r="K583" s="94">
        <v>3.4369427395955367E-2</v>
      </c>
      <c r="L583" s="133">
        <v>3.4369427395955367E-2</v>
      </c>
      <c r="M583" s="86"/>
    </row>
    <row r="584" spans="1:13">
      <c r="A584" s="132" t="s">
        <v>1043</v>
      </c>
      <c r="B584" s="126" t="s">
        <v>2406</v>
      </c>
      <c r="C584" s="28" t="s">
        <v>3867</v>
      </c>
      <c r="D584" s="28" t="s">
        <v>4476</v>
      </c>
      <c r="E584" s="28" t="s">
        <v>4063</v>
      </c>
      <c r="F584" s="28" t="s">
        <v>4119</v>
      </c>
      <c r="G584" s="127">
        <v>90.73</v>
      </c>
      <c r="H584" s="128">
        <v>0.34246917099997431</v>
      </c>
      <c r="I584" s="93">
        <v>3774.5968367681508</v>
      </c>
      <c r="J584" s="93">
        <v>241684.65625</v>
      </c>
      <c r="K584" s="94">
        <v>1.561785880549937E-2</v>
      </c>
      <c r="L584" s="133">
        <v>1.561785880549937E-2</v>
      </c>
      <c r="M584" s="86"/>
    </row>
    <row r="585" spans="1:13">
      <c r="A585" s="132" t="s">
        <v>1051</v>
      </c>
      <c r="B585" s="126" t="s">
        <v>2414</v>
      </c>
      <c r="C585" s="28" t="s">
        <v>3875</v>
      </c>
      <c r="D585" s="28" t="s">
        <v>4456</v>
      </c>
      <c r="E585" s="28" t="s">
        <v>4063</v>
      </c>
      <c r="F585" s="28" t="s">
        <v>4119</v>
      </c>
      <c r="G585" s="127">
        <v>10.38</v>
      </c>
      <c r="H585" s="128">
        <v>0.33741424792548141</v>
      </c>
      <c r="I585" s="93">
        <v>32506.189588196667</v>
      </c>
      <c r="J585" s="93">
        <v>309448.5</v>
      </c>
      <c r="K585" s="94">
        <v>0.10504555552279836</v>
      </c>
      <c r="L585" s="133">
        <v>0.10504555552279836</v>
      </c>
      <c r="M585" s="86"/>
    </row>
    <row r="586" spans="1:13">
      <c r="A586" s="132" t="s">
        <v>709</v>
      </c>
      <c r="B586" s="126" t="s">
        <v>696</v>
      </c>
      <c r="C586" s="28" t="s">
        <v>671</v>
      </c>
      <c r="D586" s="28" t="s">
        <v>4468</v>
      </c>
      <c r="E586" s="28" t="s">
        <v>4063</v>
      </c>
      <c r="F586" s="28" t="s">
        <v>4119</v>
      </c>
      <c r="G586" s="127">
        <v>51.57</v>
      </c>
      <c r="H586" s="128">
        <v>0.33341933252866107</v>
      </c>
      <c r="I586" s="93">
        <v>6465.3739098053338</v>
      </c>
      <c r="J586" s="93">
        <v>473460.84375</v>
      </c>
      <c r="K586" s="94">
        <v>1.3655562007191506E-2</v>
      </c>
      <c r="L586" s="133">
        <v>1.3655562007191506E-2</v>
      </c>
      <c r="M586" s="86"/>
    </row>
    <row r="587" spans="1:13">
      <c r="A587" s="132" t="s">
        <v>3513</v>
      </c>
      <c r="B587" s="126" t="s">
        <v>3673</v>
      </c>
      <c r="C587" s="28" t="s">
        <v>2628</v>
      </c>
      <c r="D587" s="28" t="s">
        <v>4461</v>
      </c>
      <c r="E587" s="28" t="s">
        <v>4062</v>
      </c>
      <c r="F587" s="28" t="s">
        <v>4121</v>
      </c>
      <c r="G587" s="127">
        <v>60.7</v>
      </c>
      <c r="H587" s="128">
        <v>0.33182614010123662</v>
      </c>
      <c r="I587" s="93">
        <v>5466.6579917831405</v>
      </c>
      <c r="J587" s="93">
        <v>693310.25</v>
      </c>
      <c r="K587" s="94">
        <v>7.8848653857102793E-3</v>
      </c>
      <c r="L587" s="133">
        <v>7.8848653857102793E-3</v>
      </c>
      <c r="M587" s="86"/>
    </row>
    <row r="588" spans="1:13">
      <c r="A588" s="132" t="s">
        <v>4242</v>
      </c>
      <c r="B588" s="126" t="s">
        <v>2473</v>
      </c>
      <c r="C588" s="28" t="s">
        <v>734</v>
      </c>
      <c r="D588" s="28" t="s">
        <v>4472</v>
      </c>
      <c r="E588" s="28" t="s">
        <v>4062</v>
      </c>
      <c r="F588" s="28" t="s">
        <v>4119</v>
      </c>
      <c r="G588" s="127">
        <v>40.42</v>
      </c>
      <c r="H588" s="128">
        <v>0.33072726081087039</v>
      </c>
      <c r="I588" s="93">
        <v>8182.2677093238599</v>
      </c>
      <c r="J588" s="93">
        <v>652534.0625</v>
      </c>
      <c r="K588" s="94">
        <v>1.2539219298339479E-2</v>
      </c>
      <c r="L588" s="133">
        <v>1.2539219298339479E-2</v>
      </c>
      <c r="M588" s="86"/>
    </row>
    <row r="589" spans="1:13">
      <c r="A589" s="132" t="s">
        <v>6422</v>
      </c>
      <c r="B589" s="126" t="s">
        <v>6515</v>
      </c>
      <c r="C589" s="28" t="s">
        <v>6438</v>
      </c>
      <c r="D589" s="28" t="s">
        <v>4471</v>
      </c>
      <c r="E589" s="28" t="s">
        <v>4062</v>
      </c>
      <c r="F589" s="28" t="s">
        <v>4119</v>
      </c>
      <c r="G589" s="127">
        <v>69.260000000000005</v>
      </c>
      <c r="H589" s="128">
        <v>0.32952973197564944</v>
      </c>
      <c r="I589" s="93">
        <v>4757.8650299689489</v>
      </c>
      <c r="J589" s="93">
        <v>1031062.375</v>
      </c>
      <c r="K589" s="94">
        <v>4.6145268660093908E-3</v>
      </c>
      <c r="L589" s="133">
        <v>4.6145268660093908E-3</v>
      </c>
      <c r="M589" s="86"/>
    </row>
    <row r="590" spans="1:13">
      <c r="A590" s="132" t="s">
        <v>5238</v>
      </c>
      <c r="B590" s="126" t="s">
        <v>5285</v>
      </c>
      <c r="C590" s="28" t="s">
        <v>5233</v>
      </c>
      <c r="D590" s="28" t="s">
        <v>4466</v>
      </c>
      <c r="E590" s="28" t="s">
        <v>4062</v>
      </c>
      <c r="F590" s="28" t="s">
        <v>4121</v>
      </c>
      <c r="G590" s="127">
        <v>119.38</v>
      </c>
      <c r="H590" s="128">
        <v>0.32449571519080556</v>
      </c>
      <c r="I590" s="93">
        <v>2718.1748633841985</v>
      </c>
      <c r="J590" s="93">
        <v>544398.3125</v>
      </c>
      <c r="K590" s="94">
        <v>4.9929891422729172E-3</v>
      </c>
      <c r="L590" s="133">
        <v>4.9929891422729172E-3</v>
      </c>
      <c r="M590" s="86"/>
    </row>
    <row r="591" spans="1:13">
      <c r="A591" s="132" t="s">
        <v>5162</v>
      </c>
      <c r="B591" s="126" t="s">
        <v>5189</v>
      </c>
      <c r="C591" s="28" t="s">
        <v>5138</v>
      </c>
      <c r="D591" s="28" t="s">
        <v>4467</v>
      </c>
      <c r="E591" s="28" t="s">
        <v>4063</v>
      </c>
      <c r="F591" s="28" t="s">
        <v>4119</v>
      </c>
      <c r="G591" s="127">
        <v>6.61</v>
      </c>
      <c r="H591" s="128">
        <v>0.32395346997265884</v>
      </c>
      <c r="I591" s="93">
        <v>49009.602113866691</v>
      </c>
      <c r="J591" s="93">
        <v>1507258.25</v>
      </c>
      <c r="K591" s="94">
        <v>3.2515729878318259E-2</v>
      </c>
      <c r="L591" s="133">
        <v>3.2515729878318259E-2</v>
      </c>
      <c r="M591" s="86"/>
    </row>
    <row r="592" spans="1:13">
      <c r="A592" s="132" t="s">
        <v>1422</v>
      </c>
      <c r="B592" s="126" t="s">
        <v>4820</v>
      </c>
      <c r="C592" s="28" t="s">
        <v>4776</v>
      </c>
      <c r="D592" s="28" t="s">
        <v>4467</v>
      </c>
      <c r="E592" s="28" t="s">
        <v>4062</v>
      </c>
      <c r="F592" s="28" t="s">
        <v>4119</v>
      </c>
      <c r="G592" s="127">
        <v>43.79</v>
      </c>
      <c r="H592" s="128">
        <v>0.31828383192688559</v>
      </c>
      <c r="I592" s="93">
        <v>7268.4136087436764</v>
      </c>
      <c r="J592" s="93">
        <v>1808678.5</v>
      </c>
      <c r="K592" s="94">
        <v>4.018632171910971E-3</v>
      </c>
      <c r="L592" s="133">
        <v>4.018632171910971E-3</v>
      </c>
      <c r="M592" s="86"/>
    </row>
    <row r="593" spans="1:13">
      <c r="A593" s="132" t="s">
        <v>3524</v>
      </c>
      <c r="B593" s="126" t="s">
        <v>3685</v>
      </c>
      <c r="C593" s="28" t="s">
        <v>2639</v>
      </c>
      <c r="D593" s="28" t="s">
        <v>4462</v>
      </c>
      <c r="E593" s="28" t="s">
        <v>4062</v>
      </c>
      <c r="F593" s="28" t="s">
        <v>4119</v>
      </c>
      <c r="G593" s="127">
        <v>54.56</v>
      </c>
      <c r="H593" s="128">
        <v>0.31819796841549819</v>
      </c>
      <c r="I593" s="93">
        <v>5832.0742011638231</v>
      </c>
      <c r="J593" s="93">
        <v>259030.046875</v>
      </c>
      <c r="K593" s="94">
        <v>2.2515049012743316E-2</v>
      </c>
      <c r="L593" s="133">
        <v>2.2515049012743316E-2</v>
      </c>
      <c r="M593" s="86"/>
    </row>
    <row r="594" spans="1:13">
      <c r="A594" s="132" t="s">
        <v>3631</v>
      </c>
      <c r="B594" s="126" t="s">
        <v>3785</v>
      </c>
      <c r="C594" s="28" t="s">
        <v>2999</v>
      </c>
      <c r="D594" s="28" t="s">
        <v>4461</v>
      </c>
      <c r="E594" s="28" t="s">
        <v>4062</v>
      </c>
      <c r="F594" s="28" t="s">
        <v>4119</v>
      </c>
      <c r="G594" s="127">
        <v>42.91</v>
      </c>
      <c r="H594" s="128">
        <v>0.3118638324239224</v>
      </c>
      <c r="I594" s="93">
        <v>7267.8590637129428</v>
      </c>
      <c r="J594" s="93">
        <v>432919</v>
      </c>
      <c r="K594" s="94">
        <v>1.678803439838155E-2</v>
      </c>
      <c r="L594" s="133">
        <v>1.678803439838155E-2</v>
      </c>
      <c r="M594" s="86"/>
    </row>
    <row r="595" spans="1:13">
      <c r="A595" s="132" t="s">
        <v>1039</v>
      </c>
      <c r="B595" s="126" t="s">
        <v>2402</v>
      </c>
      <c r="C595" s="28" t="s">
        <v>3864</v>
      </c>
      <c r="D595" s="28" t="s">
        <v>4466</v>
      </c>
      <c r="E595" s="28" t="s">
        <v>4062</v>
      </c>
      <c r="F595" s="28" t="s">
        <v>4119</v>
      </c>
      <c r="G595" s="127">
        <v>56.27</v>
      </c>
      <c r="H595" s="128">
        <v>0.31165241636886343</v>
      </c>
      <c r="I595" s="93">
        <v>5538.5181512149184</v>
      </c>
      <c r="J595" s="93">
        <v>1623898</v>
      </c>
      <c r="K595" s="94">
        <v>3.410631795355939E-3</v>
      </c>
      <c r="L595" s="133">
        <v>3.410631795355939E-3</v>
      </c>
      <c r="M595" s="86"/>
    </row>
    <row r="596" spans="1:13">
      <c r="A596" s="132" t="s">
        <v>1048</v>
      </c>
      <c r="B596" s="126" t="s">
        <v>2411</v>
      </c>
      <c r="C596" s="28" t="s">
        <v>3872</v>
      </c>
      <c r="D596" s="28" t="s">
        <v>4472</v>
      </c>
      <c r="E596" s="28" t="s">
        <v>4063</v>
      </c>
      <c r="F596" s="28" t="s">
        <v>4119</v>
      </c>
      <c r="G596" s="127">
        <v>35.33</v>
      </c>
      <c r="H596" s="128">
        <v>0.30752001814536517</v>
      </c>
      <c r="I596" s="93">
        <v>8704.2178925945427</v>
      </c>
      <c r="J596" s="93">
        <v>129668.8515625</v>
      </c>
      <c r="K596" s="94">
        <v>6.712651332767558E-2</v>
      </c>
      <c r="L596" s="133">
        <v>6.712651332767558E-2</v>
      </c>
      <c r="M596" s="86"/>
    </row>
    <row r="597" spans="1:13">
      <c r="A597" s="132" t="s">
        <v>4964</v>
      </c>
      <c r="B597" s="126" t="s">
        <v>4977</v>
      </c>
      <c r="C597" s="28" t="s">
        <v>4972</v>
      </c>
      <c r="D597" s="28" t="s">
        <v>4455</v>
      </c>
      <c r="E597" s="28" t="s">
        <v>4062</v>
      </c>
      <c r="F597" s="28" t="s">
        <v>4119</v>
      </c>
      <c r="G597" s="127">
        <v>92.63</v>
      </c>
      <c r="H597" s="128">
        <v>0.30580204969892905</v>
      </c>
      <c r="I597" s="93">
        <v>3301.3284000748031</v>
      </c>
      <c r="J597" s="93">
        <v>267463.6875</v>
      </c>
      <c r="K597" s="94">
        <v>1.2343090125364413E-2</v>
      </c>
      <c r="L597" s="133">
        <v>1.2343090125364413E-2</v>
      </c>
      <c r="M597" s="86"/>
    </row>
    <row r="598" spans="1:13">
      <c r="A598" s="132" t="s">
        <v>4747</v>
      </c>
      <c r="B598" s="126" t="s">
        <v>4825</v>
      </c>
      <c r="C598" s="28" t="s">
        <v>4780</v>
      </c>
      <c r="D598" s="28" t="s">
        <v>4472</v>
      </c>
      <c r="E598" s="28" t="s">
        <v>4063</v>
      </c>
      <c r="F598" s="28" t="s">
        <v>4119</v>
      </c>
      <c r="G598" s="127">
        <v>18.29</v>
      </c>
      <c r="H598" s="128">
        <v>0.30484015057559632</v>
      </c>
      <c r="I598" s="93">
        <v>16667.039397244196</v>
      </c>
      <c r="J598" s="93">
        <v>180159.65625</v>
      </c>
      <c r="K598" s="94">
        <v>9.2512606563347588E-2</v>
      </c>
      <c r="L598" s="133">
        <v>9.2512606563347588E-2</v>
      </c>
      <c r="M598" s="86"/>
    </row>
    <row r="599" spans="1:13">
      <c r="A599" s="132" t="s">
        <v>3580</v>
      </c>
      <c r="B599" s="126" t="s">
        <v>3737</v>
      </c>
      <c r="C599" s="28" t="s">
        <v>2949</v>
      </c>
      <c r="D599" s="28" t="s">
        <v>4463</v>
      </c>
      <c r="E599" s="28" t="s">
        <v>4062</v>
      </c>
      <c r="F599" s="28" t="s">
        <v>4119</v>
      </c>
      <c r="G599" s="127">
        <v>27.13</v>
      </c>
      <c r="H599" s="128">
        <v>0.30419100930344734</v>
      </c>
      <c r="I599" s="93">
        <v>11212.34829721516</v>
      </c>
      <c r="J599" s="93">
        <v>984221.5</v>
      </c>
      <c r="K599" s="94">
        <v>1.1392098523772504E-2</v>
      </c>
      <c r="L599" s="133">
        <v>1.1392098523772504E-2</v>
      </c>
      <c r="M599" s="86"/>
    </row>
    <row r="600" spans="1:13">
      <c r="A600" s="132" t="s">
        <v>4852</v>
      </c>
      <c r="B600" s="126" t="s">
        <v>4877</v>
      </c>
      <c r="C600" s="28" t="s">
        <v>4867</v>
      </c>
      <c r="D600" s="28" t="s">
        <v>4456</v>
      </c>
      <c r="E600" s="28" t="s">
        <v>4062</v>
      </c>
      <c r="F600" s="28" t="s">
        <v>4119</v>
      </c>
      <c r="G600" s="127">
        <v>12.07</v>
      </c>
      <c r="H600" s="128">
        <v>0.30075036639652902</v>
      </c>
      <c r="I600" s="93">
        <v>24917.180314542584</v>
      </c>
      <c r="J600" s="93">
        <v>5399787.5</v>
      </c>
      <c r="K600" s="94">
        <v>4.6144742389478445E-3</v>
      </c>
      <c r="L600" s="133">
        <v>4.6144742389478445E-3</v>
      </c>
      <c r="M600" s="86"/>
    </row>
    <row r="601" spans="1:13">
      <c r="A601" s="132" t="s">
        <v>1289</v>
      </c>
      <c r="B601" s="126" t="s">
        <v>2714</v>
      </c>
      <c r="C601" s="28" t="s">
        <v>799</v>
      </c>
      <c r="D601" s="28" t="s">
        <v>4471</v>
      </c>
      <c r="E601" s="28" t="s">
        <v>4063</v>
      </c>
      <c r="F601" s="28" t="s">
        <v>4119</v>
      </c>
      <c r="G601" s="127">
        <v>33.99</v>
      </c>
      <c r="H601" s="128">
        <v>0.30007556523481926</v>
      </c>
      <c r="I601" s="93">
        <v>8828.348491756964</v>
      </c>
      <c r="J601" s="93">
        <v>98913.1484375</v>
      </c>
      <c r="K601" s="94">
        <v>8.9253538394193463E-2</v>
      </c>
      <c r="L601" s="133">
        <v>8.9253538394193463E-2</v>
      </c>
      <c r="M601" s="86"/>
    </row>
    <row r="602" spans="1:13">
      <c r="A602" s="132" t="s">
        <v>3456</v>
      </c>
      <c r="B602" s="126" t="s">
        <v>594</v>
      </c>
      <c r="C602" s="28" t="s">
        <v>2574</v>
      </c>
      <c r="D602" s="28" t="s">
        <v>4466</v>
      </c>
      <c r="E602" s="28" t="s">
        <v>4062</v>
      </c>
      <c r="F602" s="28" t="s">
        <v>4119</v>
      </c>
      <c r="G602" s="127">
        <v>61.06</v>
      </c>
      <c r="H602" s="128">
        <v>0.29843066304082089</v>
      </c>
      <c r="I602" s="93">
        <v>4887.4985758404991</v>
      </c>
      <c r="J602" s="93">
        <v>2194096.25</v>
      </c>
      <c r="K602" s="94">
        <v>2.2275679910762798E-3</v>
      </c>
      <c r="L602" s="133">
        <v>2.2275679910762798E-3</v>
      </c>
      <c r="M602" s="86"/>
    </row>
    <row r="603" spans="1:13">
      <c r="A603" s="132" t="s">
        <v>3403</v>
      </c>
      <c r="B603" s="126" t="s">
        <v>541</v>
      </c>
      <c r="C603" s="28" t="s">
        <v>2520</v>
      </c>
      <c r="D603" s="28" t="s">
        <v>4472</v>
      </c>
      <c r="E603" s="28" t="s">
        <v>4062</v>
      </c>
      <c r="F603" s="28" t="s">
        <v>4119</v>
      </c>
      <c r="G603" s="127">
        <v>26.96</v>
      </c>
      <c r="H603" s="128">
        <v>0.29810019690891892</v>
      </c>
      <c r="I603" s="93">
        <v>11057.128965464351</v>
      </c>
      <c r="J603" s="93">
        <v>331352.9375</v>
      </c>
      <c r="K603" s="94">
        <v>3.3369642197496295E-2</v>
      </c>
      <c r="L603" s="133">
        <v>3.3369642197496295E-2</v>
      </c>
      <c r="M603" s="86"/>
    </row>
    <row r="604" spans="1:13">
      <c r="A604" s="132" t="s">
        <v>3567</v>
      </c>
      <c r="B604" s="126" t="s">
        <v>3724</v>
      </c>
      <c r="C604" s="28" t="s">
        <v>2937</v>
      </c>
      <c r="D604" s="28" t="s">
        <v>4466</v>
      </c>
      <c r="E604" s="28" t="s">
        <v>4062</v>
      </c>
      <c r="F604" s="28" t="s">
        <v>4119</v>
      </c>
      <c r="G604" s="127">
        <v>27.12</v>
      </c>
      <c r="H604" s="128">
        <v>0.29769471747372139</v>
      </c>
      <c r="I604" s="93">
        <v>10976.943859650495</v>
      </c>
      <c r="J604" s="93">
        <v>662577.5</v>
      </c>
      <c r="K604" s="94">
        <v>1.6567033833250443E-2</v>
      </c>
      <c r="L604" s="133">
        <v>1.6567033833250443E-2</v>
      </c>
      <c r="M604" s="86"/>
    </row>
    <row r="605" spans="1:13">
      <c r="A605" s="132" t="s">
        <v>1403</v>
      </c>
      <c r="B605" s="126" t="s">
        <v>2825</v>
      </c>
      <c r="C605" s="28" t="s">
        <v>891</v>
      </c>
      <c r="D605" s="28" t="s">
        <v>4460</v>
      </c>
      <c r="E605" s="28" t="s">
        <v>4063</v>
      </c>
      <c r="F605" s="28" t="s">
        <v>4119</v>
      </c>
      <c r="G605" s="127">
        <v>82.44</v>
      </c>
      <c r="H605" s="128">
        <v>0.29699084600181752</v>
      </c>
      <c r="I605" s="93">
        <v>3602.5090490273842</v>
      </c>
      <c r="J605" s="93">
        <v>482575.84375</v>
      </c>
      <c r="K605" s="94">
        <v>7.465166555028966E-3</v>
      </c>
      <c r="L605" s="133">
        <v>7.465166555028966E-3</v>
      </c>
      <c r="M605" s="86"/>
    </row>
    <row r="606" spans="1:13">
      <c r="A606" s="132" t="s">
        <v>1374</v>
      </c>
      <c r="B606" s="126" t="s">
        <v>2796</v>
      </c>
      <c r="C606" s="28" t="s">
        <v>4224</v>
      </c>
      <c r="D606" s="28" t="s">
        <v>4468</v>
      </c>
      <c r="E606" s="28" t="s">
        <v>4063</v>
      </c>
      <c r="F606" s="28" t="s">
        <v>4119</v>
      </c>
      <c r="G606" s="127">
        <v>31.61</v>
      </c>
      <c r="H606" s="128">
        <v>0.29574461613392183</v>
      </c>
      <c r="I606" s="93">
        <v>9356.0460656096766</v>
      </c>
      <c r="J606" s="93">
        <v>1442245.625</v>
      </c>
      <c r="K606" s="94">
        <v>6.4871377686513531E-3</v>
      </c>
      <c r="L606" s="133">
        <v>6.4871377686513531E-3</v>
      </c>
      <c r="M606" s="86"/>
    </row>
    <row r="607" spans="1:13">
      <c r="A607" s="132" t="s">
        <v>3432</v>
      </c>
      <c r="B607" s="126" t="s">
        <v>571</v>
      </c>
      <c r="C607" s="28" t="s">
        <v>2549</v>
      </c>
      <c r="D607" s="28" t="s">
        <v>4454</v>
      </c>
      <c r="E607" s="28" t="s">
        <v>4062</v>
      </c>
      <c r="F607" s="28" t="s">
        <v>4119</v>
      </c>
      <c r="G607" s="127">
        <v>34.659999999999997</v>
      </c>
      <c r="H607" s="128">
        <v>0.29435367505124432</v>
      </c>
      <c r="I607" s="93">
        <v>8492.6045888991448</v>
      </c>
      <c r="J607" s="93">
        <v>674207.375</v>
      </c>
      <c r="K607" s="94">
        <v>1.259642790009401E-2</v>
      </c>
      <c r="L607" s="133">
        <v>1.259642790009401E-2</v>
      </c>
      <c r="M607" s="86"/>
    </row>
    <row r="608" spans="1:13">
      <c r="A608" s="132" t="s">
        <v>1281</v>
      </c>
      <c r="B608" s="126" t="s">
        <v>2706</v>
      </c>
      <c r="C608" s="28" t="s">
        <v>792</v>
      </c>
      <c r="D608" s="28" t="s">
        <v>4467</v>
      </c>
      <c r="E608" s="28" t="s">
        <v>4062</v>
      </c>
      <c r="F608" s="28" t="s">
        <v>4119</v>
      </c>
      <c r="G608" s="127">
        <v>54.36</v>
      </c>
      <c r="H608" s="128">
        <v>0.29291724358941762</v>
      </c>
      <c r="I608" s="93">
        <v>5388.4702647059903</v>
      </c>
      <c r="J608" s="93">
        <v>482021.84375</v>
      </c>
      <c r="K608" s="94">
        <v>1.1178892273398119E-2</v>
      </c>
      <c r="L608" s="133">
        <v>1.1178892273398119E-2</v>
      </c>
      <c r="M608" s="86"/>
    </row>
    <row r="609" spans="1:13">
      <c r="A609" s="132" t="s">
        <v>3529</v>
      </c>
      <c r="B609" s="126" t="s">
        <v>3690</v>
      </c>
      <c r="C609" s="28" t="s">
        <v>5656</v>
      </c>
      <c r="D609" s="28" t="s">
        <v>4470</v>
      </c>
      <c r="E609" s="28" t="s">
        <v>4062</v>
      </c>
      <c r="F609" s="28" t="s">
        <v>4119</v>
      </c>
      <c r="G609" s="127">
        <v>28.21</v>
      </c>
      <c r="H609" s="128">
        <v>0.2919353686837578</v>
      </c>
      <c r="I609" s="93">
        <v>10348.648304989641</v>
      </c>
      <c r="J609" s="93">
        <v>315621.84375</v>
      </c>
      <c r="K609" s="94">
        <v>3.2788124491113083E-2</v>
      </c>
      <c r="L609" s="133">
        <v>3.2788124491113083E-2</v>
      </c>
      <c r="M609" s="86"/>
    </row>
    <row r="610" spans="1:13">
      <c r="A610" s="132" t="s">
        <v>5723</v>
      </c>
      <c r="B610" s="126" t="s">
        <v>5442</v>
      </c>
      <c r="C610" s="28" t="s">
        <v>5449</v>
      </c>
      <c r="D610" s="28" t="s">
        <v>4470</v>
      </c>
      <c r="E610" s="28" t="s">
        <v>4063</v>
      </c>
      <c r="F610" s="28" t="s">
        <v>4119</v>
      </c>
      <c r="G610" s="127">
        <v>20.07</v>
      </c>
      <c r="H610" s="128">
        <v>0.28593555037482021</v>
      </c>
      <c r="I610" s="93">
        <v>14246.913322113613</v>
      </c>
      <c r="J610" s="93">
        <v>847490.25</v>
      </c>
      <c r="K610" s="94">
        <v>1.6810710591789832E-2</v>
      </c>
      <c r="L610" s="133">
        <v>1.6810710591789832E-2</v>
      </c>
      <c r="M610" s="86"/>
    </row>
    <row r="611" spans="1:13">
      <c r="A611" s="132" t="s">
        <v>3515</v>
      </c>
      <c r="B611" s="126" t="s">
        <v>3675</v>
      </c>
      <c r="C611" s="28" t="s">
        <v>2630</v>
      </c>
      <c r="D611" s="28" t="s">
        <v>4455</v>
      </c>
      <c r="E611" s="28" t="s">
        <v>4062</v>
      </c>
      <c r="F611" s="28" t="s">
        <v>4119</v>
      </c>
      <c r="G611" s="127">
        <v>16.38</v>
      </c>
      <c r="H611" s="128">
        <v>0.28421517660023926</v>
      </c>
      <c r="I611" s="93">
        <v>17351.353882798492</v>
      </c>
      <c r="J611" s="93">
        <v>2696709</v>
      </c>
      <c r="K611" s="94">
        <v>6.4342700242400984E-3</v>
      </c>
      <c r="L611" s="133">
        <v>6.4342700242400984E-3</v>
      </c>
      <c r="M611" s="86"/>
    </row>
    <row r="612" spans="1:13">
      <c r="A612" s="132" t="s">
        <v>1319</v>
      </c>
      <c r="B612" s="126" t="s">
        <v>2741</v>
      </c>
      <c r="C612" s="28" t="s">
        <v>825</v>
      </c>
      <c r="D612" s="28" t="s">
        <v>4454</v>
      </c>
      <c r="E612" s="28" t="s">
        <v>4063</v>
      </c>
      <c r="F612" s="28" t="s">
        <v>4119</v>
      </c>
      <c r="G612" s="127">
        <v>44.36</v>
      </c>
      <c r="H612" s="128">
        <v>0.28210048401411153</v>
      </c>
      <c r="I612" s="93">
        <v>6359.3436432396647</v>
      </c>
      <c r="J612" s="93">
        <v>305311.3125</v>
      </c>
      <c r="K612" s="94">
        <v>2.0829046887149538E-2</v>
      </c>
      <c r="L612" s="133">
        <v>2.0829046887149538E-2</v>
      </c>
      <c r="M612" s="86"/>
    </row>
    <row r="613" spans="1:13">
      <c r="A613" s="132" t="s">
        <v>3553</v>
      </c>
      <c r="B613" s="126" t="s">
        <v>3713</v>
      </c>
      <c r="C613" s="28" t="s">
        <v>2667</v>
      </c>
      <c r="D613" s="28" t="s">
        <v>4462</v>
      </c>
      <c r="E613" s="28" t="s">
        <v>4062</v>
      </c>
      <c r="F613" s="28" t="s">
        <v>4119</v>
      </c>
      <c r="G613" s="127">
        <v>14.85</v>
      </c>
      <c r="H613" s="128">
        <v>0.2799851100021688</v>
      </c>
      <c r="I613" s="93">
        <v>18854.216161762211</v>
      </c>
      <c r="J613" s="93">
        <v>849847.4375</v>
      </c>
      <c r="K613" s="94">
        <v>2.2185412733873439E-2</v>
      </c>
      <c r="L613" s="133">
        <v>2.2185412733873439E-2</v>
      </c>
      <c r="M613" s="86"/>
    </row>
    <row r="614" spans="1:13">
      <c r="A614" s="132" t="s">
        <v>3434</v>
      </c>
      <c r="B614" s="126" t="s">
        <v>573</v>
      </c>
      <c r="C614" s="28" t="s">
        <v>2551</v>
      </c>
      <c r="D614" s="28" t="s">
        <v>4466</v>
      </c>
      <c r="E614" s="28" t="s">
        <v>4062</v>
      </c>
      <c r="F614" s="28" t="s">
        <v>4121</v>
      </c>
      <c r="G614" s="127">
        <v>56.74</v>
      </c>
      <c r="H614" s="128">
        <v>0.27430888807470649</v>
      </c>
      <c r="I614" s="93">
        <v>4834.4886865475237</v>
      </c>
      <c r="J614" s="93">
        <v>1280190.125</v>
      </c>
      <c r="K614" s="94">
        <v>3.7763833606727156E-3</v>
      </c>
      <c r="L614" s="133">
        <v>3.7763833606727156E-3</v>
      </c>
      <c r="M614" s="86"/>
    </row>
    <row r="615" spans="1:13">
      <c r="A615" s="132" t="s">
        <v>1073</v>
      </c>
      <c r="B615" s="126" t="s">
        <v>2436</v>
      </c>
      <c r="C615" s="28" t="s">
        <v>3896</v>
      </c>
      <c r="D615" s="28" t="s">
        <v>4467</v>
      </c>
      <c r="E615" s="28" t="s">
        <v>4063</v>
      </c>
      <c r="F615" s="28" t="s">
        <v>4119</v>
      </c>
      <c r="G615" s="127">
        <v>36.450000000000003</v>
      </c>
      <c r="H615" s="128">
        <v>0.27389244061676571</v>
      </c>
      <c r="I615" s="93">
        <v>7514.1959016945329</v>
      </c>
      <c r="J615" s="93">
        <v>965405.625</v>
      </c>
      <c r="K615" s="94">
        <v>7.7834598298456492E-3</v>
      </c>
      <c r="L615" s="133">
        <v>7.7834598298456492E-3</v>
      </c>
      <c r="M615" s="86"/>
    </row>
    <row r="616" spans="1:13">
      <c r="A616" s="132" t="s">
        <v>3483</v>
      </c>
      <c r="B616" s="126" t="s">
        <v>620</v>
      </c>
      <c r="C616" s="28" t="s">
        <v>2598</v>
      </c>
      <c r="D616" s="28" t="s">
        <v>4463</v>
      </c>
      <c r="E616" s="28" t="s">
        <v>4062</v>
      </c>
      <c r="F616" s="28" t="s">
        <v>4119</v>
      </c>
      <c r="G616" s="127">
        <v>30.74</v>
      </c>
      <c r="H616" s="128">
        <v>0.27377260949775534</v>
      </c>
      <c r="I616" s="93">
        <v>8906.0705757239884</v>
      </c>
      <c r="J616" s="93">
        <v>890572.125</v>
      </c>
      <c r="K616" s="94">
        <v>1.0000392248661486E-2</v>
      </c>
      <c r="L616" s="133">
        <v>1.0000392248661486E-2</v>
      </c>
      <c r="M616" s="86"/>
    </row>
    <row r="617" spans="1:13">
      <c r="A617" s="132" t="s">
        <v>5539</v>
      </c>
      <c r="B617" s="126" t="s">
        <v>5614</v>
      </c>
      <c r="C617" s="28" t="s">
        <v>5560</v>
      </c>
      <c r="D617" s="28" t="s">
        <v>4458</v>
      </c>
      <c r="E617" s="28" t="s">
        <v>4063</v>
      </c>
      <c r="F617" s="28" t="s">
        <v>4119</v>
      </c>
      <c r="G617" s="127">
        <v>8.92</v>
      </c>
      <c r="H617" s="128">
        <v>0.26887074265157668</v>
      </c>
      <c r="I617" s="93">
        <v>30142.459938517568</v>
      </c>
      <c r="J617" s="93">
        <v>435133.5</v>
      </c>
      <c r="K617" s="94">
        <v>6.9271752091065314E-2</v>
      </c>
      <c r="L617" s="133">
        <v>6.9271752091065314E-2</v>
      </c>
      <c r="M617" s="86"/>
    </row>
    <row r="618" spans="1:13">
      <c r="A618" s="132" t="s">
        <v>1437</v>
      </c>
      <c r="B618" s="134" t="s">
        <v>2857</v>
      </c>
      <c r="C618" s="28" t="s">
        <v>922</v>
      </c>
      <c r="D618" s="28" t="s">
        <v>4458</v>
      </c>
      <c r="E618" s="28" t="s">
        <v>4063</v>
      </c>
      <c r="F618" s="28" t="s">
        <v>4119</v>
      </c>
      <c r="G618" s="127">
        <v>56.14</v>
      </c>
      <c r="H618" s="128">
        <v>0.26631876493181</v>
      </c>
      <c r="I618" s="93">
        <v>4743.832649301924</v>
      </c>
      <c r="J618" s="93">
        <v>203312.5</v>
      </c>
      <c r="K618" s="94">
        <v>2.3332715151807803E-2</v>
      </c>
      <c r="L618" s="133">
        <v>2.3332715151807803E-2</v>
      </c>
      <c r="M618" s="86"/>
    </row>
    <row r="619" spans="1:13">
      <c r="A619" s="132" t="s">
        <v>3505</v>
      </c>
      <c r="B619" s="126" t="s">
        <v>3665</v>
      </c>
      <c r="C619" s="28" t="s">
        <v>2619</v>
      </c>
      <c r="D619" s="28" t="s">
        <v>4471</v>
      </c>
      <c r="E619" s="28" t="s">
        <v>4062</v>
      </c>
      <c r="F619" s="28" t="s">
        <v>4119</v>
      </c>
      <c r="G619" s="127">
        <v>34.18</v>
      </c>
      <c r="H619" s="128">
        <v>0.263490614105238</v>
      </c>
      <c r="I619" s="93">
        <v>7708.9120569115858</v>
      </c>
      <c r="J619" s="93">
        <v>761391.125</v>
      </c>
      <c r="K619" s="94">
        <v>1.0124772674374928E-2</v>
      </c>
      <c r="L619" s="133">
        <v>1.0124772674374928E-2</v>
      </c>
      <c r="M619" s="86"/>
    </row>
    <row r="620" spans="1:13">
      <c r="A620" s="132" t="s">
        <v>1015</v>
      </c>
      <c r="B620" s="126" t="s">
        <v>2378</v>
      </c>
      <c r="C620" s="28" t="s">
        <v>3841</v>
      </c>
      <c r="D620" s="28" t="s">
        <v>4471</v>
      </c>
      <c r="E620" s="28" t="s">
        <v>4063</v>
      </c>
      <c r="F620" s="28" t="s">
        <v>4119</v>
      </c>
      <c r="G620" s="127">
        <v>39.6</v>
      </c>
      <c r="H620" s="128">
        <v>0.26312857730471406</v>
      </c>
      <c r="I620" s="93">
        <v>6644.6610430483342</v>
      </c>
      <c r="J620" s="93">
        <v>302200.15625</v>
      </c>
      <c r="K620" s="94">
        <v>2.1987616173008959E-2</v>
      </c>
      <c r="L620" s="133">
        <v>2.1987616173008959E-2</v>
      </c>
      <c r="M620" s="86"/>
    </row>
    <row r="621" spans="1:13">
      <c r="A621" s="132" t="s">
        <v>1488</v>
      </c>
      <c r="B621" s="126" t="s">
        <v>2905</v>
      </c>
      <c r="C621" s="28" t="s">
        <v>970</v>
      </c>
      <c r="D621" s="28" t="s">
        <v>4464</v>
      </c>
      <c r="E621" s="28" t="s">
        <v>4063</v>
      </c>
      <c r="F621" s="28" t="s">
        <v>4119</v>
      </c>
      <c r="G621" s="127">
        <v>82.9</v>
      </c>
      <c r="H621" s="128">
        <v>0.24958522598075764</v>
      </c>
      <c r="I621" s="93">
        <v>3010.678238609863</v>
      </c>
      <c r="J621" s="93">
        <v>111186.25</v>
      </c>
      <c r="K621" s="94">
        <v>2.7077792790114453E-2</v>
      </c>
      <c r="L621" s="133">
        <v>2.7077792790114453E-2</v>
      </c>
      <c r="M621" s="86"/>
    </row>
    <row r="622" spans="1:13">
      <c r="A622" s="132" t="s">
        <v>4288</v>
      </c>
      <c r="B622" s="126" t="s">
        <v>2693</v>
      </c>
      <c r="C622" s="28" t="s">
        <v>779</v>
      </c>
      <c r="D622" s="28" t="s">
        <v>4466</v>
      </c>
      <c r="E622" s="28" t="s">
        <v>4062</v>
      </c>
      <c r="F622" s="28" t="s">
        <v>4119</v>
      </c>
      <c r="G622" s="127">
        <v>66.180000000000007</v>
      </c>
      <c r="H622" s="128">
        <v>0.24649606430665383</v>
      </c>
      <c r="I622" s="93">
        <v>3724.6307692150772</v>
      </c>
      <c r="J622" s="93">
        <v>336439.5</v>
      </c>
      <c r="K622" s="94">
        <v>1.1070729712816352E-2</v>
      </c>
      <c r="L622" s="133">
        <v>1.1070729712816352E-2</v>
      </c>
      <c r="M622" s="86"/>
    </row>
    <row r="623" spans="1:13">
      <c r="A623" s="132" t="s">
        <v>5023</v>
      </c>
      <c r="B623" s="126" t="s">
        <v>5087</v>
      </c>
      <c r="C623" s="28" t="s">
        <v>5055</v>
      </c>
      <c r="D623" s="28" t="s">
        <v>4472</v>
      </c>
      <c r="E623" s="28" t="s">
        <v>4063</v>
      </c>
      <c r="F623" s="28" t="s">
        <v>4119</v>
      </c>
      <c r="G623" s="127">
        <v>13</v>
      </c>
      <c r="H623" s="128">
        <v>0.23924017726638069</v>
      </c>
      <c r="I623" s="93">
        <v>18403.090558952361</v>
      </c>
      <c r="J623" s="93">
        <v>658756.125</v>
      </c>
      <c r="K623" s="94">
        <v>2.7936120607534937E-2</v>
      </c>
      <c r="L623" s="133">
        <v>2.7936120607534937E-2</v>
      </c>
      <c r="M623" s="86"/>
    </row>
    <row r="624" spans="1:13">
      <c r="A624" s="132" t="s">
        <v>3615</v>
      </c>
      <c r="B624" s="126" t="s">
        <v>3769</v>
      </c>
      <c r="C624" s="28" t="s">
        <v>2983</v>
      </c>
      <c r="D624" s="28" t="s">
        <v>4471</v>
      </c>
      <c r="E624" s="28" t="s">
        <v>4062</v>
      </c>
      <c r="F624" s="28" t="s">
        <v>4119</v>
      </c>
      <c r="G624" s="127">
        <v>31.74</v>
      </c>
      <c r="H624" s="128">
        <v>0.23911177295336891</v>
      </c>
      <c r="I624" s="93">
        <v>7533.4522039498715</v>
      </c>
      <c r="J624" s="93">
        <v>2807123.75</v>
      </c>
      <c r="K624" s="94">
        <v>2.6836908076994723E-3</v>
      </c>
      <c r="L624" s="133">
        <v>2.6836908076994723E-3</v>
      </c>
      <c r="M624" s="86"/>
    </row>
    <row r="625" spans="1:13">
      <c r="A625" s="132" t="s">
        <v>5551</v>
      </c>
      <c r="B625" s="126" t="s">
        <v>5624</v>
      </c>
      <c r="C625" s="28" t="s">
        <v>5671</v>
      </c>
      <c r="D625" s="28" t="s">
        <v>4467</v>
      </c>
      <c r="E625" s="28" t="s">
        <v>4063</v>
      </c>
      <c r="F625" s="28" t="s">
        <v>4119</v>
      </c>
      <c r="G625" s="127">
        <v>51.31</v>
      </c>
      <c r="H625" s="128">
        <v>0.23598198427926395</v>
      </c>
      <c r="I625" s="93">
        <v>4599.1421609679192</v>
      </c>
      <c r="J625" s="93">
        <v>1274494</v>
      </c>
      <c r="K625" s="94">
        <v>3.6086024421989583E-3</v>
      </c>
      <c r="L625" s="133">
        <v>3.6086024421989583E-3</v>
      </c>
      <c r="M625" s="86"/>
    </row>
    <row r="626" spans="1:13">
      <c r="A626" s="132" t="s">
        <v>1013</v>
      </c>
      <c r="B626" s="126" t="s">
        <v>2376</v>
      </c>
      <c r="C626" s="28" t="s">
        <v>3839</v>
      </c>
      <c r="D626" s="28" t="s">
        <v>4471</v>
      </c>
      <c r="E626" s="28" t="s">
        <v>4062</v>
      </c>
      <c r="F626" s="28" t="s">
        <v>4121</v>
      </c>
      <c r="G626" s="127">
        <v>160.29</v>
      </c>
      <c r="H626" s="128">
        <v>0.235672012478014</v>
      </c>
      <c r="I626" s="93">
        <v>1470.2851860878036</v>
      </c>
      <c r="J626" s="93">
        <v>328080.09375</v>
      </c>
      <c r="K626" s="94">
        <v>4.4814824614387433E-3</v>
      </c>
      <c r="L626" s="133">
        <v>4.4814824614387433E-3</v>
      </c>
      <c r="M626" s="86"/>
    </row>
    <row r="627" spans="1:13">
      <c r="A627" s="132" t="s">
        <v>4849</v>
      </c>
      <c r="B627" s="126" t="s">
        <v>4875</v>
      </c>
      <c r="C627" s="28" t="s">
        <v>4864</v>
      </c>
      <c r="D627" s="28" t="s">
        <v>4458</v>
      </c>
      <c r="E627" s="28" t="s">
        <v>4062</v>
      </c>
      <c r="F627" s="28" t="s">
        <v>4119</v>
      </c>
      <c r="G627" s="127">
        <v>32.68</v>
      </c>
      <c r="H627" s="128">
        <v>0.23437195522800094</v>
      </c>
      <c r="I627" s="93">
        <v>7171.7244561811785</v>
      </c>
      <c r="J627" s="93">
        <v>513661.4375</v>
      </c>
      <c r="K627" s="94">
        <v>1.3961967811105497E-2</v>
      </c>
      <c r="L627" s="133">
        <v>1.3961967811105497E-2</v>
      </c>
      <c r="M627" s="86"/>
    </row>
    <row r="628" spans="1:13">
      <c r="A628" s="132" t="s">
        <v>1442</v>
      </c>
      <c r="B628" s="126" t="s">
        <v>2862</v>
      </c>
      <c r="C628" s="28" t="s">
        <v>927</v>
      </c>
      <c r="D628" s="28" t="s">
        <v>4461</v>
      </c>
      <c r="E628" s="28" t="s">
        <v>4063</v>
      </c>
      <c r="F628" s="28" t="s">
        <v>4119</v>
      </c>
      <c r="G628" s="127">
        <v>54</v>
      </c>
      <c r="H628" s="128">
        <v>0.23428503841442533</v>
      </c>
      <c r="I628" s="93">
        <v>4338.611822489358</v>
      </c>
      <c r="J628" s="93">
        <v>166233.25</v>
      </c>
      <c r="K628" s="94">
        <v>2.6099542795977086E-2</v>
      </c>
      <c r="L628" s="133">
        <v>2.6099542795977086E-2</v>
      </c>
      <c r="M628" s="86"/>
    </row>
    <row r="629" spans="1:13">
      <c r="A629" s="132" t="s">
        <v>1301</v>
      </c>
      <c r="B629" s="126" t="s">
        <v>2724</v>
      </c>
      <c r="C629" s="28" t="s">
        <v>810</v>
      </c>
      <c r="D629" s="28" t="s">
        <v>4471</v>
      </c>
      <c r="E629" s="28" t="s">
        <v>4063</v>
      </c>
      <c r="F629" s="28" t="s">
        <v>4119</v>
      </c>
      <c r="G629" s="127">
        <v>30.65</v>
      </c>
      <c r="H629" s="128">
        <v>0.23384158159052837</v>
      </c>
      <c r="I629" s="93">
        <v>7629.4153863141391</v>
      </c>
      <c r="J629" s="93">
        <v>105088.8984375</v>
      </c>
      <c r="K629" s="94">
        <v>7.2599632308940953E-2</v>
      </c>
      <c r="L629" s="133">
        <v>7.2599632308940953E-2</v>
      </c>
      <c r="M629" s="86"/>
    </row>
    <row r="630" spans="1:13">
      <c r="A630" s="132" t="s">
        <v>5914</v>
      </c>
      <c r="B630" s="126" t="s">
        <v>5883</v>
      </c>
      <c r="C630" s="28" t="s">
        <v>5834</v>
      </c>
      <c r="D630" s="28" t="s">
        <v>4466</v>
      </c>
      <c r="E630" s="28" t="s">
        <v>4062</v>
      </c>
      <c r="F630" s="28" t="s">
        <v>4119</v>
      </c>
      <c r="G630" s="127">
        <v>69.95</v>
      </c>
      <c r="H630" s="128">
        <v>0.2331832097589831</v>
      </c>
      <c r="I630" s="93">
        <v>3333.569832151295</v>
      </c>
      <c r="J630" s="93">
        <v>377281.40625</v>
      </c>
      <c r="K630" s="94">
        <v>8.8357649672837404E-3</v>
      </c>
      <c r="L630" s="133">
        <v>8.8357649672837404E-3</v>
      </c>
      <c r="M630" s="86"/>
    </row>
    <row r="631" spans="1:13">
      <c r="A631" s="132" t="s">
        <v>195</v>
      </c>
      <c r="B631" s="126" t="s">
        <v>3801</v>
      </c>
      <c r="C631" s="28" t="s">
        <v>3012</v>
      </c>
      <c r="D631" s="28" t="s">
        <v>4466</v>
      </c>
      <c r="E631" s="28" t="s">
        <v>4062</v>
      </c>
      <c r="F631" s="28" t="s">
        <v>4121</v>
      </c>
      <c r="G631" s="127">
        <v>80.03</v>
      </c>
      <c r="H631" s="128">
        <v>0.23236231550190564</v>
      </c>
      <c r="I631" s="93">
        <v>2903.4401537161771</v>
      </c>
      <c r="J631" s="93">
        <v>622219.0625</v>
      </c>
      <c r="K631" s="94">
        <v>4.6662668000728071E-3</v>
      </c>
      <c r="L631" s="133">
        <v>4.6662668000728071E-3</v>
      </c>
      <c r="M631" s="86"/>
    </row>
    <row r="632" spans="1:13">
      <c r="A632" s="132" t="s">
        <v>6347</v>
      </c>
      <c r="B632" s="126" t="s">
        <v>6367</v>
      </c>
      <c r="C632" s="28" t="s">
        <v>6359</v>
      </c>
      <c r="D632" s="28" t="s">
        <v>4467</v>
      </c>
      <c r="E632" s="28" t="s">
        <v>4063</v>
      </c>
      <c r="F632" s="28" t="s">
        <v>4119</v>
      </c>
      <c r="G632" s="127">
        <v>4.25</v>
      </c>
      <c r="H632" s="128">
        <v>0.22993010729780405</v>
      </c>
      <c r="I632" s="93">
        <v>54101.20171713036</v>
      </c>
      <c r="J632" s="93">
        <v>3380262.25</v>
      </c>
      <c r="K632" s="94">
        <v>1.6005030886917238E-2</v>
      </c>
      <c r="L632" s="133">
        <v>1.6005030886917238E-2</v>
      </c>
      <c r="M632" s="86"/>
    </row>
    <row r="633" spans="1:13">
      <c r="A633" s="132" t="s">
        <v>4271</v>
      </c>
      <c r="B633" s="126" t="s">
        <v>2678</v>
      </c>
      <c r="C633" s="28" t="s">
        <v>763</v>
      </c>
      <c r="D633" s="28" t="s">
        <v>4456</v>
      </c>
      <c r="E633" s="28" t="s">
        <v>4063</v>
      </c>
      <c r="F633" s="28" t="s">
        <v>4119</v>
      </c>
      <c r="G633" s="127">
        <v>44.33</v>
      </c>
      <c r="H633" s="128">
        <v>0.22541116647285042</v>
      </c>
      <c r="I633" s="93">
        <v>5084.8447207951831</v>
      </c>
      <c r="J633" s="93">
        <v>241283</v>
      </c>
      <c r="K633" s="94">
        <v>2.1074193875221973E-2</v>
      </c>
      <c r="L633" s="133">
        <v>2.1074193875221973E-2</v>
      </c>
      <c r="M633" s="86"/>
    </row>
    <row r="634" spans="1:13">
      <c r="A634" s="132" t="s">
        <v>4244</v>
      </c>
      <c r="B634" s="126" t="s">
        <v>2475</v>
      </c>
      <c r="C634" s="28" t="s">
        <v>736</v>
      </c>
      <c r="D634" s="28" t="s">
        <v>4455</v>
      </c>
      <c r="E634" s="28" t="s">
        <v>4062</v>
      </c>
      <c r="F634" s="28" t="s">
        <v>4119</v>
      </c>
      <c r="G634" s="127">
        <v>83.26</v>
      </c>
      <c r="H634" s="128">
        <v>0.22409250036007033</v>
      </c>
      <c r="I634" s="93">
        <v>2691.4785054056006</v>
      </c>
      <c r="J634" s="93">
        <v>630133.875</v>
      </c>
      <c r="K634" s="94">
        <v>4.2712804567213601E-3</v>
      </c>
      <c r="L634" s="133">
        <v>4.2712804567213601E-3</v>
      </c>
      <c r="M634" s="86"/>
    </row>
    <row r="635" spans="1:13">
      <c r="A635" s="132" t="s">
        <v>5029</v>
      </c>
      <c r="B635" s="126" t="s">
        <v>5093</v>
      </c>
      <c r="C635" s="28" t="s">
        <v>5061</v>
      </c>
      <c r="D635" s="28" t="s">
        <v>4457</v>
      </c>
      <c r="E635" s="28" t="s">
        <v>4063</v>
      </c>
      <c r="F635" s="28" t="s">
        <v>4119</v>
      </c>
      <c r="G635" s="127">
        <v>27.16</v>
      </c>
      <c r="H635" s="128">
        <v>0.22140760058439485</v>
      </c>
      <c r="I635" s="93">
        <v>8151.9735119438456</v>
      </c>
      <c r="J635" s="93">
        <v>1239847.75</v>
      </c>
      <c r="K635" s="94">
        <v>6.5749794778785101E-3</v>
      </c>
      <c r="L635" s="133">
        <v>6.5749794778785101E-3</v>
      </c>
      <c r="M635" s="86"/>
    </row>
    <row r="636" spans="1:13">
      <c r="A636" s="132" t="s">
        <v>3614</v>
      </c>
      <c r="B636" s="126" t="s">
        <v>3768</v>
      </c>
      <c r="C636" s="28" t="s">
        <v>2982</v>
      </c>
      <c r="D636" s="28" t="s">
        <v>4472</v>
      </c>
      <c r="E636" s="28" t="s">
        <v>4062</v>
      </c>
      <c r="F636" s="28" t="s">
        <v>4119</v>
      </c>
      <c r="G636" s="127">
        <v>23.86</v>
      </c>
      <c r="H636" s="128">
        <v>0.21730420601931746</v>
      </c>
      <c r="I636" s="93">
        <v>9107.468818915233</v>
      </c>
      <c r="J636" s="93">
        <v>342910.09375</v>
      </c>
      <c r="K636" s="94">
        <v>2.6559348893226427E-2</v>
      </c>
      <c r="L636" s="133">
        <v>2.6559348893226427E-2</v>
      </c>
      <c r="M636" s="86"/>
    </row>
    <row r="637" spans="1:13">
      <c r="A637" s="132" t="s">
        <v>1407</v>
      </c>
      <c r="B637" s="126" t="s">
        <v>2829</v>
      </c>
      <c r="C637" s="28" t="s">
        <v>895</v>
      </c>
      <c r="D637" s="28" t="s">
        <v>4472</v>
      </c>
      <c r="E637" s="28" t="s">
        <v>4062</v>
      </c>
      <c r="F637" s="28" t="s">
        <v>4121</v>
      </c>
      <c r="G637" s="127">
        <v>126.51</v>
      </c>
      <c r="H637" s="128">
        <v>0.21579226542387367</v>
      </c>
      <c r="I637" s="93">
        <v>1705.7328703175533</v>
      </c>
      <c r="J637" s="93">
        <v>216206.703125</v>
      </c>
      <c r="K637" s="94">
        <v>7.8893616417220098E-3</v>
      </c>
      <c r="L637" s="133">
        <v>7.8893616417220098E-3</v>
      </c>
      <c r="M637" s="86"/>
    </row>
    <row r="638" spans="1:13">
      <c r="A638" s="132" t="s">
        <v>3422</v>
      </c>
      <c r="B638" s="126" t="s">
        <v>561</v>
      </c>
      <c r="C638" s="28" t="s">
        <v>2539</v>
      </c>
      <c r="D638" s="28" t="s">
        <v>4459</v>
      </c>
      <c r="E638" s="28" t="s">
        <v>4062</v>
      </c>
      <c r="F638" s="28" t="s">
        <v>4121</v>
      </c>
      <c r="G638" s="127">
        <v>38.81</v>
      </c>
      <c r="H638" s="128">
        <v>0.21348824599114136</v>
      </c>
      <c r="I638" s="93">
        <v>5500.8566346596581</v>
      </c>
      <c r="J638" s="93">
        <v>1305763.5</v>
      </c>
      <c r="K638" s="94">
        <v>4.2127511104879702E-3</v>
      </c>
      <c r="L638" s="133">
        <v>4.2127511104879702E-3</v>
      </c>
      <c r="M638" s="86"/>
    </row>
    <row r="639" spans="1:13">
      <c r="A639" s="132" t="s">
        <v>3500</v>
      </c>
      <c r="B639" s="126" t="s">
        <v>3658</v>
      </c>
      <c r="C639" s="28" t="s">
        <v>5652</v>
      </c>
      <c r="D639" s="28" t="s">
        <v>4458</v>
      </c>
      <c r="E639" s="28" t="s">
        <v>4062</v>
      </c>
      <c r="F639" s="28" t="s">
        <v>4121</v>
      </c>
      <c r="G639" s="127">
        <v>66.84</v>
      </c>
      <c r="H639" s="128">
        <v>0.21303801033074413</v>
      </c>
      <c r="I639" s="93">
        <v>3187.2832185928205</v>
      </c>
      <c r="J639" s="93">
        <v>291742.84375</v>
      </c>
      <c r="K639" s="94">
        <v>1.0924974808719094E-2</v>
      </c>
      <c r="L639" s="133">
        <v>1.0924974808719094E-2</v>
      </c>
      <c r="M639" s="86"/>
    </row>
    <row r="640" spans="1:13">
      <c r="A640" s="132" t="s">
        <v>3549</v>
      </c>
      <c r="B640" s="126" t="s">
        <v>3709</v>
      </c>
      <c r="C640" s="28" t="s">
        <v>2663</v>
      </c>
      <c r="D640" s="28" t="s">
        <v>4467</v>
      </c>
      <c r="E640" s="28" t="s">
        <v>4062</v>
      </c>
      <c r="F640" s="28" t="s">
        <v>4121</v>
      </c>
      <c r="G640" s="127">
        <v>52.66</v>
      </c>
      <c r="H640" s="128">
        <v>0.21093212832063252</v>
      </c>
      <c r="I640" s="93">
        <v>4005.5474424730819</v>
      </c>
      <c r="J640" s="93">
        <v>1869733.75</v>
      </c>
      <c r="K640" s="94">
        <v>2.1423090012003482E-3</v>
      </c>
      <c r="L640" s="133">
        <v>2.1423090012003482E-3</v>
      </c>
      <c r="M640" s="86"/>
    </row>
    <row r="641" spans="1:13">
      <c r="A641" s="132" t="s">
        <v>1145</v>
      </c>
      <c r="B641" s="126" t="s">
        <v>3308</v>
      </c>
      <c r="C641" s="28" t="s">
        <v>5650</v>
      </c>
      <c r="D641" s="28" t="s">
        <v>4470</v>
      </c>
      <c r="E641" s="28" t="s">
        <v>4062</v>
      </c>
      <c r="F641" s="28" t="s">
        <v>4119</v>
      </c>
      <c r="G641" s="127">
        <v>19.690000000000001</v>
      </c>
      <c r="H641" s="128">
        <v>0.20993975160322068</v>
      </c>
      <c r="I641" s="93">
        <v>10662.252493815167</v>
      </c>
      <c r="J641" s="93">
        <v>2199003.5</v>
      </c>
      <c r="K641" s="94">
        <v>4.8486746354951989E-3</v>
      </c>
      <c r="L641" s="133">
        <v>4.8486746354951989E-3</v>
      </c>
      <c r="M641" s="86"/>
    </row>
    <row r="642" spans="1:13">
      <c r="A642" s="132" t="s">
        <v>4280</v>
      </c>
      <c r="B642" s="126" t="s">
        <v>2685</v>
      </c>
      <c r="C642" s="28" t="s">
        <v>771</v>
      </c>
      <c r="D642" s="28" t="s">
        <v>4454</v>
      </c>
      <c r="E642" s="28" t="s">
        <v>4063</v>
      </c>
      <c r="F642" s="28" t="s">
        <v>4119</v>
      </c>
      <c r="G642" s="127">
        <v>7.59</v>
      </c>
      <c r="H642" s="128">
        <v>0.20637891005469794</v>
      </c>
      <c r="I642" s="93">
        <v>27190.897240408161</v>
      </c>
      <c r="J642" s="93">
        <v>441986.15625</v>
      </c>
      <c r="K642" s="94">
        <v>6.1519793902839376E-2</v>
      </c>
      <c r="L642" s="133">
        <v>6.1519793902839376E-2</v>
      </c>
      <c r="M642" s="86"/>
    </row>
    <row r="643" spans="1:13">
      <c r="A643" s="132" t="s">
        <v>3589</v>
      </c>
      <c r="B643" s="126" t="s">
        <v>3746</v>
      </c>
      <c r="C643" s="28" t="s">
        <v>2958</v>
      </c>
      <c r="D643" s="28" t="s">
        <v>4455</v>
      </c>
      <c r="E643" s="28" t="s">
        <v>4062</v>
      </c>
      <c r="F643" s="28" t="s">
        <v>4119</v>
      </c>
      <c r="G643" s="127">
        <v>66.06</v>
      </c>
      <c r="H643" s="128">
        <v>0.20636901839709726</v>
      </c>
      <c r="I643" s="93">
        <v>3123.9633423720443</v>
      </c>
      <c r="J643" s="93">
        <v>243355.84375</v>
      </c>
      <c r="K643" s="94">
        <v>1.2837017982528082E-2</v>
      </c>
      <c r="L643" s="133">
        <v>1.2837017982528082E-2</v>
      </c>
      <c r="M643" s="86"/>
    </row>
    <row r="644" spans="1:13">
      <c r="A644" s="132" t="s">
        <v>1053</v>
      </c>
      <c r="B644" s="126" t="s">
        <v>2416</v>
      </c>
      <c r="C644" s="28" t="s">
        <v>5663</v>
      </c>
      <c r="D644" s="28" t="s">
        <v>4463</v>
      </c>
      <c r="E644" s="28" t="s">
        <v>4063</v>
      </c>
      <c r="F644" s="28" t="s">
        <v>4119</v>
      </c>
      <c r="G644" s="127">
        <v>7.2</v>
      </c>
      <c r="H644" s="128">
        <v>0.2059277958353665</v>
      </c>
      <c r="I644" s="93">
        <v>28601.082754912011</v>
      </c>
      <c r="J644" s="93">
        <v>335759.15625</v>
      </c>
      <c r="K644" s="94">
        <v>8.5183329248111936E-2</v>
      </c>
      <c r="L644" s="133">
        <v>8.5183329248111936E-2</v>
      </c>
      <c r="M644" s="86"/>
    </row>
    <row r="645" spans="1:13">
      <c r="A645" s="132" t="s">
        <v>1034</v>
      </c>
      <c r="B645" s="126" t="s">
        <v>2397</v>
      </c>
      <c r="C645" s="28" t="s">
        <v>3859</v>
      </c>
      <c r="D645" s="28" t="s">
        <v>4459</v>
      </c>
      <c r="E645" s="28" t="s">
        <v>4063</v>
      </c>
      <c r="F645" s="28" t="s">
        <v>4119</v>
      </c>
      <c r="G645" s="127">
        <v>11.49</v>
      </c>
      <c r="H645" s="128">
        <v>0.20550107576989601</v>
      </c>
      <c r="I645" s="93">
        <v>17885.211120095388</v>
      </c>
      <c r="J645" s="93">
        <v>240726.203125</v>
      </c>
      <c r="K645" s="94">
        <v>7.4296901990383968E-2</v>
      </c>
      <c r="L645" s="133">
        <v>7.4296901990383968E-2</v>
      </c>
      <c r="M645" s="86"/>
    </row>
    <row r="646" spans="1:13">
      <c r="A646" s="132" t="s">
        <v>1082</v>
      </c>
      <c r="B646" s="126" t="s">
        <v>2446</v>
      </c>
      <c r="C646" s="28" t="s">
        <v>3906</v>
      </c>
      <c r="D646" s="28" t="s">
        <v>4459</v>
      </c>
      <c r="E646" s="28" t="s">
        <v>4062</v>
      </c>
      <c r="F646" s="28" t="s">
        <v>4121</v>
      </c>
      <c r="G646" s="127">
        <v>15.51</v>
      </c>
      <c r="H646" s="128">
        <v>0.20534839296484853</v>
      </c>
      <c r="I646" s="93">
        <v>13239.741648281659</v>
      </c>
      <c r="J646" s="93">
        <v>4736188</v>
      </c>
      <c r="K646" s="94">
        <v>2.7954425897539666E-3</v>
      </c>
      <c r="L646" s="133">
        <v>2.7954425897539666E-3</v>
      </c>
      <c r="M646" s="86"/>
    </row>
    <row r="647" spans="1:13">
      <c r="A647" s="132" t="s">
        <v>1373</v>
      </c>
      <c r="B647" s="126" t="s">
        <v>2795</v>
      </c>
      <c r="C647" s="28" t="s">
        <v>4223</v>
      </c>
      <c r="D647" s="28" t="s">
        <v>4472</v>
      </c>
      <c r="E647" s="28" t="s">
        <v>4063</v>
      </c>
      <c r="F647" s="28" t="s">
        <v>4119</v>
      </c>
      <c r="G647" s="127">
        <v>42.58</v>
      </c>
      <c r="H647" s="128">
        <v>0.20385064490381666</v>
      </c>
      <c r="I647" s="93">
        <v>4787.4740465903396</v>
      </c>
      <c r="J647" s="93">
        <v>114102.25</v>
      </c>
      <c r="K647" s="94">
        <v>4.1957753213370814E-2</v>
      </c>
      <c r="L647" s="133">
        <v>4.1957753213370814E-2</v>
      </c>
      <c r="M647" s="86"/>
    </row>
    <row r="648" spans="1:13">
      <c r="A648" s="132" t="s">
        <v>3522</v>
      </c>
      <c r="B648" s="126" t="s">
        <v>3683</v>
      </c>
      <c r="C648" s="28" t="s">
        <v>2637</v>
      </c>
      <c r="D648" s="28" t="s">
        <v>4456</v>
      </c>
      <c r="E648" s="28" t="s">
        <v>4063</v>
      </c>
      <c r="F648" s="28" t="s">
        <v>4119</v>
      </c>
      <c r="G648" s="127">
        <v>30.61</v>
      </c>
      <c r="H648" s="128">
        <v>0.20328633338127716</v>
      </c>
      <c r="I648" s="93">
        <v>6641.1739098751113</v>
      </c>
      <c r="J648" s="93">
        <v>421975.0625</v>
      </c>
      <c r="K648" s="94">
        <v>1.5738308966717934E-2</v>
      </c>
      <c r="L648" s="133">
        <v>1.5738308966717934E-2</v>
      </c>
      <c r="M648" s="86"/>
    </row>
    <row r="649" spans="1:13">
      <c r="A649" s="132" t="s">
        <v>3433</v>
      </c>
      <c r="B649" s="126" t="s">
        <v>572</v>
      </c>
      <c r="C649" s="28" t="s">
        <v>2550</v>
      </c>
      <c r="D649" s="28" t="s">
        <v>4471</v>
      </c>
      <c r="E649" s="28" t="s">
        <v>4062</v>
      </c>
      <c r="F649" s="28" t="s">
        <v>4121</v>
      </c>
      <c r="G649" s="127">
        <v>37.74</v>
      </c>
      <c r="H649" s="128">
        <v>0.20117551130514633</v>
      </c>
      <c r="I649" s="93">
        <v>5330.5646874707563</v>
      </c>
      <c r="J649" s="93">
        <v>623235.4375</v>
      </c>
      <c r="K649" s="94">
        <v>8.5530513297725572E-3</v>
      </c>
      <c r="L649" s="133">
        <v>8.5530513297725572E-3</v>
      </c>
      <c r="M649" s="86"/>
    </row>
    <row r="650" spans="1:13">
      <c r="A650" s="132" t="s">
        <v>3630</v>
      </c>
      <c r="B650" s="126" t="s">
        <v>3784</v>
      </c>
      <c r="C650" s="28" t="s">
        <v>2998</v>
      </c>
      <c r="D650" s="28" t="s">
        <v>4454</v>
      </c>
      <c r="E650" s="28" t="s">
        <v>4062</v>
      </c>
      <c r="F650" s="28" t="s">
        <v>4119</v>
      </c>
      <c r="G650" s="127">
        <v>14.04</v>
      </c>
      <c r="H650" s="128">
        <v>0.19581730566944019</v>
      </c>
      <c r="I650" s="93">
        <v>13947.101543407423</v>
      </c>
      <c r="J650" s="93">
        <v>998939.25</v>
      </c>
      <c r="K650" s="94">
        <v>1.3961911641180805E-2</v>
      </c>
      <c r="L650" s="133">
        <v>1.3961911641180805E-2</v>
      </c>
      <c r="M650" s="86"/>
    </row>
    <row r="651" spans="1:13">
      <c r="A651" s="132" t="s">
        <v>6344</v>
      </c>
      <c r="B651" s="126" t="s">
        <v>6362</v>
      </c>
      <c r="C651" s="28" t="s">
        <v>6355</v>
      </c>
      <c r="D651" s="28" t="s">
        <v>4456</v>
      </c>
      <c r="E651" s="28" t="s">
        <v>4063</v>
      </c>
      <c r="F651" s="28" t="s">
        <v>4119</v>
      </c>
      <c r="G651" s="127">
        <v>17.809999999999999</v>
      </c>
      <c r="H651" s="128">
        <v>0.19479403683617652</v>
      </c>
      <c r="I651" s="93">
        <v>10937.340642121086</v>
      </c>
      <c r="J651" s="93">
        <v>128704.8984375</v>
      </c>
      <c r="K651" s="94">
        <v>8.4979987357919673E-2</v>
      </c>
      <c r="L651" s="133">
        <v>8.4979987357919673E-2</v>
      </c>
      <c r="M651" s="86"/>
    </row>
    <row r="652" spans="1:13">
      <c r="A652" s="132" t="s">
        <v>3555</v>
      </c>
      <c r="B652" s="126" t="s">
        <v>3715</v>
      </c>
      <c r="C652" s="28" t="s">
        <v>2669</v>
      </c>
      <c r="D652" s="28" t="s">
        <v>4472</v>
      </c>
      <c r="E652" s="28" t="s">
        <v>4062</v>
      </c>
      <c r="F652" s="28" t="s">
        <v>4119</v>
      </c>
      <c r="G652" s="127">
        <v>45.625</v>
      </c>
      <c r="H652" s="128">
        <v>0.19242674553263189</v>
      </c>
      <c r="I652" s="93">
        <v>4217.5725048248087</v>
      </c>
      <c r="J652" s="93">
        <v>711939.875</v>
      </c>
      <c r="K652" s="94">
        <v>5.9240571471359275E-3</v>
      </c>
      <c r="L652" s="133">
        <v>5.9240571471359275E-3</v>
      </c>
      <c r="M652" s="86"/>
    </row>
    <row r="653" spans="1:13">
      <c r="A653" s="132" t="s">
        <v>1168</v>
      </c>
      <c r="B653" s="126" t="s">
        <v>3326</v>
      </c>
      <c r="C653" s="28" t="s">
        <v>136</v>
      </c>
      <c r="D653" s="28" t="s">
        <v>4476</v>
      </c>
      <c r="E653" s="28" t="s">
        <v>4062</v>
      </c>
      <c r="F653" s="28" t="s">
        <v>4119</v>
      </c>
      <c r="G653" s="127">
        <v>10.19</v>
      </c>
      <c r="H653" s="128">
        <v>0.18590290942680379</v>
      </c>
      <c r="I653" s="93">
        <v>18243.661376526376</v>
      </c>
      <c r="J653" s="93">
        <v>2168651.75</v>
      </c>
      <c r="K653" s="94">
        <v>8.4124439880798631E-3</v>
      </c>
      <c r="L653" s="133">
        <v>8.4124439880798631E-3</v>
      </c>
      <c r="M653" s="86"/>
    </row>
    <row r="654" spans="1:13">
      <c r="A654" s="132" t="s">
        <v>1353</v>
      </c>
      <c r="B654" s="126" t="s">
        <v>2775</v>
      </c>
      <c r="C654" s="28" t="s">
        <v>3934</v>
      </c>
      <c r="D654" s="28" t="s">
        <v>4461</v>
      </c>
      <c r="E654" s="28" t="s">
        <v>4063</v>
      </c>
      <c r="F654" s="28" t="s">
        <v>4119</v>
      </c>
      <c r="G654" s="127">
        <v>45.24</v>
      </c>
      <c r="H654" s="128">
        <v>0.1841244614662878</v>
      </c>
      <c r="I654" s="93">
        <v>4069.9483082733823</v>
      </c>
      <c r="J654" s="93">
        <v>96836.546875</v>
      </c>
      <c r="K654" s="94">
        <v>4.2029052456063039E-2</v>
      </c>
      <c r="L654" s="133">
        <v>4.2029052456063039E-2</v>
      </c>
      <c r="M654" s="86"/>
    </row>
    <row r="655" spans="1:13">
      <c r="A655" s="132" t="s">
        <v>3358</v>
      </c>
      <c r="B655" s="126" t="s">
        <v>4975</v>
      </c>
      <c r="C655" s="28" t="s">
        <v>2140</v>
      </c>
      <c r="D655" s="28" t="s">
        <v>4466</v>
      </c>
      <c r="E655" s="28" t="s">
        <v>4062</v>
      </c>
      <c r="F655" s="28" t="s">
        <v>4119</v>
      </c>
      <c r="G655" s="127">
        <v>27.88</v>
      </c>
      <c r="H655" s="128">
        <v>0.18317360123192278</v>
      </c>
      <c r="I655" s="93">
        <v>6570.0717801980918</v>
      </c>
      <c r="J655" s="93">
        <v>514860.5</v>
      </c>
      <c r="K655" s="94">
        <v>1.2760877519635108E-2</v>
      </c>
      <c r="L655" s="133">
        <v>1.2760877519635108E-2</v>
      </c>
      <c r="M655" s="86"/>
    </row>
    <row r="656" spans="1:13">
      <c r="A656" s="132" t="s">
        <v>3565</v>
      </c>
      <c r="B656" s="126" t="s">
        <v>3723</v>
      </c>
      <c r="C656" s="28" t="s">
        <v>2936</v>
      </c>
      <c r="D656" s="28" t="s">
        <v>4467</v>
      </c>
      <c r="E656" s="28" t="s">
        <v>4062</v>
      </c>
      <c r="F656" s="28" t="s">
        <v>4119</v>
      </c>
      <c r="G656" s="127">
        <v>17.809999999999999</v>
      </c>
      <c r="H656" s="128">
        <v>0.18303508526732895</v>
      </c>
      <c r="I656" s="93">
        <v>10277.096309226781</v>
      </c>
      <c r="J656" s="93">
        <v>5533739</v>
      </c>
      <c r="K656" s="94">
        <v>1.8571704067045411E-3</v>
      </c>
      <c r="L656" s="133">
        <v>1.8571704067045411E-3</v>
      </c>
      <c r="M656" s="86"/>
    </row>
    <row r="657" spans="1:13">
      <c r="A657" s="132" t="s">
        <v>1496</v>
      </c>
      <c r="B657" s="126" t="s">
        <v>2913</v>
      </c>
      <c r="C657" s="28" t="s">
        <v>977</v>
      </c>
      <c r="D657" s="28" t="s">
        <v>4473</v>
      </c>
      <c r="E657" s="28" t="s">
        <v>4063</v>
      </c>
      <c r="F657" s="28" t="s">
        <v>4119</v>
      </c>
      <c r="G657" s="127">
        <v>1.58</v>
      </c>
      <c r="H657" s="128">
        <v>0.18266759716478156</v>
      </c>
      <c r="I657" s="93">
        <v>115612.40326884908</v>
      </c>
      <c r="J657" s="93">
        <v>1633976</v>
      </c>
      <c r="K657" s="94">
        <v>7.0755264011741356E-2</v>
      </c>
      <c r="L657" s="133">
        <v>7.0755264011741356E-2</v>
      </c>
      <c r="M657" s="86"/>
    </row>
    <row r="658" spans="1:13">
      <c r="A658" s="132" t="s">
        <v>4243</v>
      </c>
      <c r="B658" s="126" t="s">
        <v>2474</v>
      </c>
      <c r="C658" s="28" t="s">
        <v>735</v>
      </c>
      <c r="D658" s="28" t="s">
        <v>4459</v>
      </c>
      <c r="E658" s="28" t="s">
        <v>4063</v>
      </c>
      <c r="F658" s="28" t="s">
        <v>4119</v>
      </c>
      <c r="G658" s="127">
        <v>10.63</v>
      </c>
      <c r="H658" s="128">
        <v>0.18109731612637212</v>
      </c>
      <c r="I658" s="93">
        <v>17036.436136065109</v>
      </c>
      <c r="J658" s="93">
        <v>220405.796875</v>
      </c>
      <c r="K658" s="94">
        <v>7.7295771606801622E-2</v>
      </c>
      <c r="L658" s="133">
        <v>7.7295771606801622E-2</v>
      </c>
      <c r="M658" s="86"/>
    </row>
    <row r="659" spans="1:13">
      <c r="A659" s="132" t="s">
        <v>3558</v>
      </c>
      <c r="B659" s="126" t="s">
        <v>3718</v>
      </c>
      <c r="C659" s="28" t="s">
        <v>2931</v>
      </c>
      <c r="D659" s="28" t="s">
        <v>4455</v>
      </c>
      <c r="E659" s="28" t="s">
        <v>4062</v>
      </c>
      <c r="F659" s="28" t="s">
        <v>4121</v>
      </c>
      <c r="G659" s="127">
        <v>78.23</v>
      </c>
      <c r="H659" s="128">
        <v>0.17815691649430523</v>
      </c>
      <c r="I659" s="93">
        <v>2277.3477757165438</v>
      </c>
      <c r="J659" s="93">
        <v>860481.375</v>
      </c>
      <c r="K659" s="94">
        <v>2.6465974068486304E-3</v>
      </c>
      <c r="L659" s="133">
        <v>2.6465974068486304E-3</v>
      </c>
      <c r="M659" s="86"/>
    </row>
    <row r="660" spans="1:13">
      <c r="A660" s="132" t="s">
        <v>1323</v>
      </c>
      <c r="B660" s="126" t="s">
        <v>2745</v>
      </c>
      <c r="C660" s="28" t="s">
        <v>828</v>
      </c>
      <c r="D660" s="28" t="s">
        <v>4459</v>
      </c>
      <c r="E660" s="28" t="s">
        <v>4063</v>
      </c>
      <c r="F660" s="28" t="s">
        <v>4119</v>
      </c>
      <c r="G660" s="127">
        <v>34.81</v>
      </c>
      <c r="H660" s="128">
        <v>0.17673203373246915</v>
      </c>
      <c r="I660" s="93">
        <v>5077.0477946701849</v>
      </c>
      <c r="J660" s="93">
        <v>159400.09375</v>
      </c>
      <c r="K660" s="94">
        <v>3.1850971195995205E-2</v>
      </c>
      <c r="L660" s="133">
        <v>3.1850971195995205E-2</v>
      </c>
      <c r="M660" s="86"/>
    </row>
    <row r="661" spans="1:13">
      <c r="A661" s="132" t="s">
        <v>1351</v>
      </c>
      <c r="B661" s="126" t="s">
        <v>2773</v>
      </c>
      <c r="C661" s="28" t="s">
        <v>3933</v>
      </c>
      <c r="D661" s="28" t="s">
        <v>4454</v>
      </c>
      <c r="E661" s="28" t="s">
        <v>4063</v>
      </c>
      <c r="F661" s="28" t="s">
        <v>4119</v>
      </c>
      <c r="G661" s="127">
        <v>32.92</v>
      </c>
      <c r="H661" s="128">
        <v>0.17639366899849418</v>
      </c>
      <c r="I661" s="93">
        <v>5358.2523997112439</v>
      </c>
      <c r="J661" s="93">
        <v>281138.5625</v>
      </c>
      <c r="K661" s="94">
        <v>1.9059115733051541E-2</v>
      </c>
      <c r="L661" s="133">
        <v>1.9059115733051541E-2</v>
      </c>
      <c r="M661" s="86"/>
    </row>
    <row r="662" spans="1:13">
      <c r="A662" s="132" t="s">
        <v>6031</v>
      </c>
      <c r="B662" s="126" t="s">
        <v>6077</v>
      </c>
      <c r="C662" s="28" t="s">
        <v>6158</v>
      </c>
      <c r="D662" s="28" t="s">
        <v>4463</v>
      </c>
      <c r="E662" s="28" t="s">
        <v>4063</v>
      </c>
      <c r="F662" s="28" t="s">
        <v>4119</v>
      </c>
      <c r="G662" s="127">
        <v>17.02</v>
      </c>
      <c r="H662" s="128">
        <v>0.1760195405087801</v>
      </c>
      <c r="I662" s="93">
        <v>10341.923649164517</v>
      </c>
      <c r="J662" s="93">
        <v>537549.375</v>
      </c>
      <c r="K662" s="94">
        <v>1.9239020879085789E-2</v>
      </c>
      <c r="L662" s="133">
        <v>1.9239020879085789E-2</v>
      </c>
      <c r="M662" s="86"/>
    </row>
    <row r="663" spans="1:13">
      <c r="A663" s="132" t="s">
        <v>3393</v>
      </c>
      <c r="B663" s="126" t="s">
        <v>531</v>
      </c>
      <c r="C663" s="28" t="s">
        <v>2511</v>
      </c>
      <c r="D663" s="28" t="s">
        <v>4461</v>
      </c>
      <c r="E663" s="28" t="s">
        <v>4062</v>
      </c>
      <c r="F663" s="28" t="s">
        <v>4119</v>
      </c>
      <c r="G663" s="127">
        <v>48.46</v>
      </c>
      <c r="H663" s="128">
        <v>0.17588679680688404</v>
      </c>
      <c r="I663" s="93">
        <v>3629.5253158663645</v>
      </c>
      <c r="J663" s="93">
        <v>236983</v>
      </c>
      <c r="K663" s="94">
        <v>1.5315551393417944E-2</v>
      </c>
      <c r="L663" s="133">
        <v>1.5315551393417944E-2</v>
      </c>
      <c r="M663" s="86"/>
    </row>
    <row r="664" spans="1:13">
      <c r="A664" s="132" t="s">
        <v>3512</v>
      </c>
      <c r="B664" s="126" t="s">
        <v>3671</v>
      </c>
      <c r="C664" s="28" t="s">
        <v>2626</v>
      </c>
      <c r="D664" s="28" t="s">
        <v>4471</v>
      </c>
      <c r="E664" s="28" t="s">
        <v>4062</v>
      </c>
      <c r="F664" s="28" t="s">
        <v>4121</v>
      </c>
      <c r="G664" s="127">
        <v>106.98</v>
      </c>
      <c r="H664" s="128">
        <v>0.17341189187307382</v>
      </c>
      <c r="I664" s="93">
        <v>1620.9748726217404</v>
      </c>
      <c r="J664" s="93">
        <v>377387.1875</v>
      </c>
      <c r="K664" s="94">
        <v>4.2952567715928095E-3</v>
      </c>
      <c r="L664" s="133">
        <v>4.2952567715928095E-3</v>
      </c>
      <c r="M664" s="86"/>
    </row>
    <row r="665" spans="1:13">
      <c r="A665" s="132" t="s">
        <v>3640</v>
      </c>
      <c r="B665" s="126" t="s">
        <v>3794</v>
      </c>
      <c r="C665" s="28" t="s">
        <v>3007</v>
      </c>
      <c r="D665" s="28" t="s">
        <v>4461</v>
      </c>
      <c r="E665" s="28" t="s">
        <v>4062</v>
      </c>
      <c r="F665" s="28" t="s">
        <v>4119</v>
      </c>
      <c r="G665" s="127">
        <v>51.88</v>
      </c>
      <c r="H665" s="128">
        <v>0.17297725848762097</v>
      </c>
      <c r="I665" s="93">
        <v>3334.1800016889156</v>
      </c>
      <c r="J665" s="93">
        <v>263679.0625</v>
      </c>
      <c r="K665" s="94">
        <v>1.2644841687757881E-2</v>
      </c>
      <c r="L665" s="133">
        <v>1.2644841687757881E-2</v>
      </c>
      <c r="M665" s="86"/>
    </row>
    <row r="666" spans="1:13">
      <c r="A666" s="132" t="s">
        <v>5131</v>
      </c>
      <c r="B666" s="126" t="s">
        <v>5185</v>
      </c>
      <c r="C666" s="28" t="s">
        <v>5121</v>
      </c>
      <c r="D666" s="28" t="s">
        <v>4467</v>
      </c>
      <c r="E666" s="28" t="s">
        <v>4062</v>
      </c>
      <c r="F666" s="28" t="s">
        <v>4121</v>
      </c>
      <c r="G666" s="127">
        <v>39.1</v>
      </c>
      <c r="H666" s="128">
        <v>0.17225906517768835</v>
      </c>
      <c r="I666" s="93">
        <v>4405.6026899664539</v>
      </c>
      <c r="J666" s="93">
        <v>3623324.25</v>
      </c>
      <c r="K666" s="94">
        <v>1.2159007546637467E-3</v>
      </c>
      <c r="L666" s="133">
        <v>1.2159007546637467E-3</v>
      </c>
      <c r="M666" s="86"/>
    </row>
    <row r="667" spans="1:13">
      <c r="A667" s="132" t="s">
        <v>1410</v>
      </c>
      <c r="B667" s="126" t="s">
        <v>2832</v>
      </c>
      <c r="C667" s="28" t="s">
        <v>898</v>
      </c>
      <c r="D667" s="28" t="s">
        <v>4454</v>
      </c>
      <c r="E667" s="28" t="s">
        <v>4063</v>
      </c>
      <c r="F667" s="28" t="s">
        <v>4119</v>
      </c>
      <c r="G667" s="127">
        <v>37.4</v>
      </c>
      <c r="H667" s="128">
        <v>0.17216183013717604</v>
      </c>
      <c r="I667" s="93">
        <v>4603.2574902988254</v>
      </c>
      <c r="J667" s="93">
        <v>94061.75</v>
      </c>
      <c r="K667" s="94">
        <v>4.8938675819861159E-2</v>
      </c>
      <c r="L667" s="133">
        <v>4.8938675819861159E-2</v>
      </c>
      <c r="M667" s="86"/>
    </row>
    <row r="668" spans="1:13">
      <c r="A668" s="132" t="s">
        <v>4278</v>
      </c>
      <c r="B668" s="126" t="s">
        <v>2683</v>
      </c>
      <c r="C668" s="28" t="s">
        <v>769</v>
      </c>
      <c r="D668" s="28" t="s">
        <v>4471</v>
      </c>
      <c r="E668" s="28" t="s">
        <v>4063</v>
      </c>
      <c r="F668" s="28" t="s">
        <v>4119</v>
      </c>
      <c r="G668" s="127">
        <v>30.82</v>
      </c>
      <c r="H668" s="128">
        <v>0.16923329947687216</v>
      </c>
      <c r="I668" s="93">
        <v>5491.0220466214196</v>
      </c>
      <c r="J668" s="93">
        <v>205273.65625</v>
      </c>
      <c r="K668" s="94">
        <v>2.6749764908625091E-2</v>
      </c>
      <c r="L668" s="133">
        <v>2.6749764908625091E-2</v>
      </c>
      <c r="M668" s="86"/>
    </row>
    <row r="669" spans="1:13">
      <c r="A669" s="132" t="s">
        <v>5919</v>
      </c>
      <c r="B669" s="126" t="s">
        <v>5935</v>
      </c>
      <c r="C669" s="28" t="s">
        <v>5964</v>
      </c>
      <c r="D669" s="28" t="s">
        <v>4473</v>
      </c>
      <c r="E669" s="28" t="s">
        <v>4062</v>
      </c>
      <c r="F669" s="28" t="s">
        <v>4121</v>
      </c>
      <c r="G669" s="127">
        <v>31.95</v>
      </c>
      <c r="H669" s="128">
        <v>0.16890381566546242</v>
      </c>
      <c r="I669" s="93">
        <v>5286.5044026748801</v>
      </c>
      <c r="J669" s="93">
        <v>1504379.75</v>
      </c>
      <c r="K669" s="94">
        <v>3.5140757529306546E-3</v>
      </c>
      <c r="L669" s="133">
        <v>3.5140757529306546E-3</v>
      </c>
      <c r="M669" s="86"/>
    </row>
    <row r="670" spans="1:13">
      <c r="A670" s="132" t="s">
        <v>1391</v>
      </c>
      <c r="B670" s="126" t="s">
        <v>2813</v>
      </c>
      <c r="C670" s="28" t="s">
        <v>880</v>
      </c>
      <c r="D670" s="28" t="s">
        <v>4471</v>
      </c>
      <c r="E670" s="28" t="s">
        <v>4062</v>
      </c>
      <c r="F670" s="28" t="s">
        <v>4121</v>
      </c>
      <c r="G670" s="127">
        <v>76.66</v>
      </c>
      <c r="H670" s="128">
        <v>0.1688180397683155</v>
      </c>
      <c r="I670" s="93">
        <v>2202.1659244497196</v>
      </c>
      <c r="J670" s="93">
        <v>326414.4375</v>
      </c>
      <c r="K670" s="94">
        <v>6.7465334600885097E-3</v>
      </c>
      <c r="L670" s="133">
        <v>6.7465334600885097E-3</v>
      </c>
      <c r="M670" s="86"/>
    </row>
    <row r="671" spans="1:13">
      <c r="A671" s="132" t="s">
        <v>1478</v>
      </c>
      <c r="B671" s="126" t="s">
        <v>2896</v>
      </c>
      <c r="C671" s="28" t="s">
        <v>961</v>
      </c>
      <c r="D671" s="28" t="s">
        <v>4459</v>
      </c>
      <c r="E671" s="28" t="s">
        <v>4063</v>
      </c>
      <c r="F671" s="28" t="s">
        <v>4119</v>
      </c>
      <c r="G671" s="127">
        <v>31.57</v>
      </c>
      <c r="H671" s="128">
        <v>0.16821281294084042</v>
      </c>
      <c r="I671" s="93">
        <v>5328.2487469382459</v>
      </c>
      <c r="J671" s="93">
        <v>415359.4375</v>
      </c>
      <c r="K671" s="94">
        <v>1.282804305352577E-2</v>
      </c>
      <c r="L671" s="133">
        <v>1.282804305352577E-2</v>
      </c>
      <c r="M671" s="86"/>
    </row>
    <row r="672" spans="1:13">
      <c r="A672" s="132" t="s">
        <v>1331</v>
      </c>
      <c r="B672" s="126" t="s">
        <v>2753</v>
      </c>
      <c r="C672" s="28" t="s">
        <v>5571</v>
      </c>
      <c r="D672" s="28" t="s">
        <v>4454</v>
      </c>
      <c r="E672" s="28" t="s">
        <v>4063</v>
      </c>
      <c r="F672" s="28" t="s">
        <v>4119</v>
      </c>
      <c r="G672" s="127">
        <v>16.100000000000001</v>
      </c>
      <c r="H672" s="128">
        <v>0.16576017797896056</v>
      </c>
      <c r="I672" s="93">
        <v>10295.663228506866</v>
      </c>
      <c r="J672" s="93">
        <v>173766.203125</v>
      </c>
      <c r="K672" s="94">
        <v>5.9250090313020219E-2</v>
      </c>
      <c r="L672" s="133">
        <v>5.9250090313020219E-2</v>
      </c>
      <c r="M672" s="86"/>
    </row>
    <row r="673" spans="1:13">
      <c r="A673" s="132" t="s">
        <v>996</v>
      </c>
      <c r="B673" s="126" t="s">
        <v>2359</v>
      </c>
      <c r="C673" s="28" t="s">
        <v>3822</v>
      </c>
      <c r="D673" s="28" t="s">
        <v>4462</v>
      </c>
      <c r="E673" s="28" t="s">
        <v>4063</v>
      </c>
      <c r="F673" s="28" t="s">
        <v>4119</v>
      </c>
      <c r="G673" s="127">
        <v>40.31</v>
      </c>
      <c r="H673" s="128">
        <v>0.16271678337149137</v>
      </c>
      <c r="I673" s="93">
        <v>4036.6356579382623</v>
      </c>
      <c r="J673" s="93">
        <v>60483.80078125</v>
      </c>
      <c r="K673" s="94">
        <v>6.6739120323100143E-2</v>
      </c>
      <c r="L673" s="133">
        <v>6.6739120323100143E-2</v>
      </c>
      <c r="M673" s="86"/>
    </row>
    <row r="674" spans="1:13">
      <c r="A674" s="132" t="s">
        <v>5411</v>
      </c>
      <c r="B674" s="126" t="s">
        <v>5420</v>
      </c>
      <c r="C674" s="28" t="s">
        <v>5416</v>
      </c>
      <c r="D674" s="28" t="s">
        <v>4475</v>
      </c>
      <c r="E674" s="28" t="s">
        <v>4062</v>
      </c>
      <c r="F674" s="28" t="s">
        <v>4121</v>
      </c>
      <c r="G674" s="127">
        <v>41.49</v>
      </c>
      <c r="H674" s="128">
        <v>0.16023938038926921</v>
      </c>
      <c r="I674" s="93">
        <v>3862.1205203487398</v>
      </c>
      <c r="J674" s="93">
        <v>632659.5</v>
      </c>
      <c r="K674" s="94">
        <v>6.1045799839388164E-3</v>
      </c>
      <c r="L674" s="133">
        <v>6.1045799839388164E-3</v>
      </c>
      <c r="M674" s="86"/>
    </row>
    <row r="675" spans="1:13">
      <c r="A675" s="132" t="s">
        <v>4963</v>
      </c>
      <c r="B675" s="126" t="s">
        <v>4980</v>
      </c>
      <c r="C675" s="28" t="s">
        <v>4971</v>
      </c>
      <c r="D675" s="28" t="s">
        <v>4462</v>
      </c>
      <c r="E675" s="28" t="s">
        <v>4062</v>
      </c>
      <c r="F675" s="28" t="s">
        <v>4119</v>
      </c>
      <c r="G675" s="127">
        <v>46.03</v>
      </c>
      <c r="H675" s="128">
        <v>0.15995367522686288</v>
      </c>
      <c r="I675" s="93">
        <v>3474.9875130754481</v>
      </c>
      <c r="J675" s="93">
        <v>384623.0625</v>
      </c>
      <c r="K675" s="94">
        <v>9.0347871770571422E-3</v>
      </c>
      <c r="L675" s="133">
        <v>9.0347871770571422E-3</v>
      </c>
      <c r="M675" s="86"/>
    </row>
    <row r="676" spans="1:13">
      <c r="A676" s="132" t="s">
        <v>5927</v>
      </c>
      <c r="B676" s="126" t="s">
        <v>5942</v>
      </c>
      <c r="C676" s="28" t="s">
        <v>5974</v>
      </c>
      <c r="D676" s="28" t="s">
        <v>4462</v>
      </c>
      <c r="E676" s="28" t="s">
        <v>4062</v>
      </c>
      <c r="F676" s="28" t="s">
        <v>4121</v>
      </c>
      <c r="G676" s="127">
        <v>102</v>
      </c>
      <c r="H676" s="128">
        <v>0.15916731298169806</v>
      </c>
      <c r="I676" s="93">
        <v>1560.4638527617458</v>
      </c>
      <c r="J676" s="93">
        <v>566090.75</v>
      </c>
      <c r="K676" s="94">
        <v>2.7565612982754901E-3</v>
      </c>
      <c r="L676" s="133">
        <v>2.7565612982754901E-3</v>
      </c>
      <c r="M676" s="86"/>
    </row>
    <row r="677" spans="1:13">
      <c r="A677" s="132" t="s">
        <v>5554</v>
      </c>
      <c r="B677" s="126" t="s">
        <v>5627</v>
      </c>
      <c r="C677" s="28" t="s">
        <v>5574</v>
      </c>
      <c r="D677" s="28" t="s">
        <v>4463</v>
      </c>
      <c r="E677" s="28" t="s">
        <v>4063</v>
      </c>
      <c r="F677" s="28" t="s">
        <v>4119</v>
      </c>
      <c r="G677" s="127">
        <v>30.85</v>
      </c>
      <c r="H677" s="128">
        <v>0.1589894180598167</v>
      </c>
      <c r="I677" s="93">
        <v>5153.6278139324704</v>
      </c>
      <c r="J677" s="93">
        <v>487274.25</v>
      </c>
      <c r="K677" s="94">
        <v>1.0576441939898261E-2</v>
      </c>
      <c r="L677" s="133">
        <v>1.0576441939898261E-2</v>
      </c>
      <c r="M677" s="86"/>
    </row>
    <row r="678" spans="1:13">
      <c r="A678" s="132" t="s">
        <v>5415</v>
      </c>
      <c r="B678" s="126" t="s">
        <v>5425</v>
      </c>
      <c r="C678" s="28" t="s">
        <v>5835</v>
      </c>
      <c r="D678" s="28" t="s">
        <v>4473</v>
      </c>
      <c r="E678" s="28" t="s">
        <v>4062</v>
      </c>
      <c r="F678" s="28" t="s">
        <v>4119</v>
      </c>
      <c r="G678" s="127">
        <v>55.83</v>
      </c>
      <c r="H678" s="128">
        <v>0.15860536347318888</v>
      </c>
      <c r="I678" s="93">
        <v>2840.8626808738827</v>
      </c>
      <c r="J678" s="93">
        <v>1002256.75</v>
      </c>
      <c r="K678" s="94">
        <v>2.8344659997289945E-3</v>
      </c>
      <c r="L678" s="133">
        <v>2.8344659997289945E-3</v>
      </c>
      <c r="M678" s="86"/>
    </row>
    <row r="679" spans="1:13">
      <c r="A679" s="132" t="s">
        <v>4740</v>
      </c>
      <c r="B679" s="126" t="s">
        <v>4818</v>
      </c>
      <c r="C679" s="28" t="s">
        <v>4774</v>
      </c>
      <c r="D679" s="28" t="s">
        <v>4456</v>
      </c>
      <c r="E679" s="28" t="s">
        <v>4063</v>
      </c>
      <c r="F679" s="28" t="s">
        <v>4119</v>
      </c>
      <c r="G679" s="127">
        <v>43.92</v>
      </c>
      <c r="H679" s="128">
        <v>0.15757426096479843</v>
      </c>
      <c r="I679" s="93">
        <v>3587.7563971948639</v>
      </c>
      <c r="J679" s="93">
        <v>231970.046875</v>
      </c>
      <c r="K679" s="94">
        <v>1.5466464078132345E-2</v>
      </c>
      <c r="L679" s="133">
        <v>1.5466464078132345E-2</v>
      </c>
      <c r="M679" s="86"/>
    </row>
    <row r="680" spans="1:13">
      <c r="A680" s="132" t="s">
        <v>5545</v>
      </c>
      <c r="B680" s="126" t="s">
        <v>5619</v>
      </c>
      <c r="C680" s="28" t="s">
        <v>5665</v>
      </c>
      <c r="D680" s="28" t="s">
        <v>4455</v>
      </c>
      <c r="E680" s="28" t="s">
        <v>4063</v>
      </c>
      <c r="F680" s="28" t="s">
        <v>4119</v>
      </c>
      <c r="G680" s="127">
        <v>24.72</v>
      </c>
      <c r="H680" s="128">
        <v>0.15655526944811898</v>
      </c>
      <c r="I680" s="93">
        <v>6333.1419679659775</v>
      </c>
      <c r="J680" s="93">
        <v>164560.75</v>
      </c>
      <c r="K680" s="94">
        <v>3.8485130676458257E-2</v>
      </c>
      <c r="L680" s="133">
        <v>3.8485130676458257E-2</v>
      </c>
      <c r="M680" s="86"/>
    </row>
    <row r="681" spans="1:13">
      <c r="A681" s="132" t="s">
        <v>718</v>
      </c>
      <c r="B681" s="126" t="s">
        <v>703</v>
      </c>
      <c r="C681" s="28" t="s">
        <v>678</v>
      </c>
      <c r="D681" s="28" t="s">
        <v>4466</v>
      </c>
      <c r="E681" s="28" t="s">
        <v>4063</v>
      </c>
      <c r="F681" s="28" t="s">
        <v>4119</v>
      </c>
      <c r="G681" s="127">
        <v>63.1</v>
      </c>
      <c r="H681" s="128">
        <v>0.15590282233744912</v>
      </c>
      <c r="I681" s="93">
        <v>2470.7261860134563</v>
      </c>
      <c r="J681" s="93">
        <v>167689.09375</v>
      </c>
      <c r="K681" s="94">
        <v>1.4733970652241397E-2</v>
      </c>
      <c r="L681" s="133">
        <v>1.4733970652241397E-2</v>
      </c>
      <c r="M681" s="86"/>
    </row>
    <row r="682" spans="1:13">
      <c r="A682" s="132" t="s">
        <v>1139</v>
      </c>
      <c r="B682" s="126" t="s">
        <v>5400</v>
      </c>
      <c r="C682" s="28" t="s">
        <v>5394</v>
      </c>
      <c r="D682" s="28" t="s">
        <v>4467</v>
      </c>
      <c r="E682" s="28" t="s">
        <v>4062</v>
      </c>
      <c r="F682" s="28" t="s">
        <v>4119</v>
      </c>
      <c r="G682" s="127">
        <v>18.809999999999999</v>
      </c>
      <c r="H682" s="128">
        <v>0.15511682608549687</v>
      </c>
      <c r="I682" s="93">
        <v>8246.5085638222681</v>
      </c>
      <c r="J682" s="93">
        <v>3042706</v>
      </c>
      <c r="K682" s="94">
        <v>2.7102548073400022E-3</v>
      </c>
      <c r="L682" s="133">
        <v>2.7102548073400022E-3</v>
      </c>
      <c r="M682" s="86"/>
    </row>
    <row r="683" spans="1:13">
      <c r="A683" s="132" t="s">
        <v>6464</v>
      </c>
      <c r="B683" s="126" t="s">
        <v>6507</v>
      </c>
      <c r="C683" s="28" t="s">
        <v>6489</v>
      </c>
      <c r="D683" s="28" t="s">
        <v>4472</v>
      </c>
      <c r="E683" s="28" t="s">
        <v>4063</v>
      </c>
      <c r="F683" s="28" t="s">
        <v>4119</v>
      </c>
      <c r="G683" s="127">
        <v>29.62</v>
      </c>
      <c r="H683" s="128">
        <v>0.15464705567097964</v>
      </c>
      <c r="I683" s="93">
        <v>5221.0349652592722</v>
      </c>
      <c r="J683" s="93">
        <v>94552.6484375</v>
      </c>
      <c r="K683" s="94">
        <v>5.5218283692078859E-2</v>
      </c>
      <c r="L683" s="133">
        <v>5.5218283692078859E-2</v>
      </c>
      <c r="M683" s="86"/>
    </row>
    <row r="684" spans="1:13">
      <c r="A684" s="132" t="s">
        <v>1363</v>
      </c>
      <c r="B684" s="126" t="s">
        <v>2785</v>
      </c>
      <c r="C684" s="28" t="s">
        <v>4214</v>
      </c>
      <c r="D684" s="28" t="s">
        <v>4463</v>
      </c>
      <c r="E684" s="28" t="s">
        <v>4063</v>
      </c>
      <c r="F684" s="28" t="s">
        <v>4119</v>
      </c>
      <c r="G684" s="127">
        <v>21.47</v>
      </c>
      <c r="H684" s="128">
        <v>0.15438032940180549</v>
      </c>
      <c r="I684" s="93">
        <v>7190.5137122405913</v>
      </c>
      <c r="J684" s="93">
        <v>702053.9375</v>
      </c>
      <c r="K684" s="94">
        <v>1.0242110083230737E-2</v>
      </c>
      <c r="L684" s="133">
        <v>1.0242110083230737E-2</v>
      </c>
      <c r="M684" s="86"/>
    </row>
    <row r="685" spans="1:13">
      <c r="A685" s="132" t="s">
        <v>198</v>
      </c>
      <c r="B685" s="126" t="s">
        <v>3804</v>
      </c>
      <c r="C685" s="28" t="s">
        <v>3015</v>
      </c>
      <c r="D685" s="28" t="s">
        <v>4454</v>
      </c>
      <c r="E685" s="28" t="s">
        <v>4062</v>
      </c>
      <c r="F685" s="28" t="s">
        <v>4121</v>
      </c>
      <c r="G685" s="127">
        <v>89.4</v>
      </c>
      <c r="H685" s="128">
        <v>0.15433525524655975</v>
      </c>
      <c r="I685" s="93">
        <v>1726.3451369861268</v>
      </c>
      <c r="J685" s="93">
        <v>347081.75</v>
      </c>
      <c r="K685" s="94">
        <v>4.9738862299332273E-3</v>
      </c>
      <c r="L685" s="133">
        <v>4.9738862299332273E-3</v>
      </c>
      <c r="M685" s="86"/>
    </row>
    <row r="686" spans="1:13">
      <c r="A686" s="132" t="s">
        <v>1460</v>
      </c>
      <c r="B686" s="126" t="s">
        <v>2880</v>
      </c>
      <c r="C686" s="28" t="s">
        <v>944</v>
      </c>
      <c r="D686" s="28" t="s">
        <v>4458</v>
      </c>
      <c r="E686" s="28" t="s">
        <v>4063</v>
      </c>
      <c r="F686" s="28" t="s">
        <v>4119</v>
      </c>
      <c r="G686" s="127">
        <v>24.82</v>
      </c>
      <c r="H686" s="128">
        <v>0.15304538537048509</v>
      </c>
      <c r="I686" s="93">
        <v>6166.2121422435566</v>
      </c>
      <c r="J686" s="93">
        <v>2344242.25</v>
      </c>
      <c r="K686" s="94">
        <v>2.6303647339533942E-3</v>
      </c>
      <c r="L686" s="133">
        <v>2.6303647339533942E-3</v>
      </c>
      <c r="M686" s="86"/>
    </row>
    <row r="687" spans="1:13">
      <c r="A687" s="132" t="s">
        <v>3499</v>
      </c>
      <c r="B687" s="126" t="s">
        <v>3657</v>
      </c>
      <c r="C687" s="28" t="s">
        <v>2613</v>
      </c>
      <c r="D687" s="28" t="s">
        <v>4474</v>
      </c>
      <c r="E687" s="28" t="s">
        <v>4062</v>
      </c>
      <c r="F687" s="28" t="s">
        <v>4121</v>
      </c>
      <c r="G687" s="127">
        <v>17.190000000000001</v>
      </c>
      <c r="H687" s="128">
        <v>0.15217264530187699</v>
      </c>
      <c r="I687" s="93">
        <v>8852.3935603186128</v>
      </c>
      <c r="J687" s="93">
        <v>6730246</v>
      </c>
      <c r="K687" s="94">
        <v>1.3153150063636028E-3</v>
      </c>
      <c r="L687" s="133">
        <v>1.3153150063636028E-3</v>
      </c>
      <c r="M687" s="86"/>
    </row>
    <row r="688" spans="1:13">
      <c r="A688" s="132" t="s">
        <v>1334</v>
      </c>
      <c r="B688" s="126" t="s">
        <v>2756</v>
      </c>
      <c r="C688" s="28" t="s">
        <v>838</v>
      </c>
      <c r="D688" s="28" t="s">
        <v>4467</v>
      </c>
      <c r="E688" s="28" t="s">
        <v>4063</v>
      </c>
      <c r="F688" s="28" t="s">
        <v>4119</v>
      </c>
      <c r="G688" s="127">
        <v>18.13</v>
      </c>
      <c r="H688" s="128">
        <v>0.15161193194862713</v>
      </c>
      <c r="I688" s="93">
        <v>8362.4893518272002</v>
      </c>
      <c r="J688" s="93">
        <v>251013.953125</v>
      </c>
      <c r="K688" s="94">
        <v>3.3314838668202819E-2</v>
      </c>
      <c r="L688" s="133">
        <v>3.3314838668202819E-2</v>
      </c>
      <c r="M688" s="86"/>
    </row>
    <row r="689" spans="1:13">
      <c r="A689" s="132" t="s">
        <v>6059</v>
      </c>
      <c r="B689" s="126" t="s">
        <v>6105</v>
      </c>
      <c r="C689" s="28" t="s">
        <v>6189</v>
      </c>
      <c r="D689" s="28" t="s">
        <v>4463</v>
      </c>
      <c r="E689" s="28" t="s">
        <v>4063</v>
      </c>
      <c r="F689" s="28" t="s">
        <v>4119</v>
      </c>
      <c r="G689" s="127">
        <v>32.130000000000003</v>
      </c>
      <c r="H689" s="128">
        <v>0.15072170838007679</v>
      </c>
      <c r="I689" s="93">
        <v>4690.9962147549568</v>
      </c>
      <c r="J689" s="93">
        <v>299532.40625</v>
      </c>
      <c r="K689" s="94">
        <v>1.5661064101490544E-2</v>
      </c>
      <c r="L689" s="133">
        <v>1.5661064101490544E-2</v>
      </c>
      <c r="M689" s="86"/>
    </row>
    <row r="690" spans="1:13">
      <c r="A690" s="132" t="s">
        <v>1031</v>
      </c>
      <c r="B690" s="126" t="s">
        <v>2394</v>
      </c>
      <c r="C690" s="28" t="s">
        <v>3856</v>
      </c>
      <c r="D690" s="28" t="s">
        <v>4472</v>
      </c>
      <c r="E690" s="28" t="s">
        <v>4063</v>
      </c>
      <c r="F690" s="28" t="s">
        <v>4119</v>
      </c>
      <c r="G690" s="127">
        <v>12.47</v>
      </c>
      <c r="H690" s="128">
        <v>0.14887798048909787</v>
      </c>
      <c r="I690" s="93">
        <v>11938.891779398386</v>
      </c>
      <c r="J690" s="93">
        <v>665678.5625</v>
      </c>
      <c r="K690" s="94">
        <v>1.7934920022902773E-2</v>
      </c>
      <c r="L690" s="133">
        <v>1.7934920022902773E-2</v>
      </c>
      <c r="M690" s="86"/>
    </row>
    <row r="691" spans="1:13">
      <c r="A691" s="132" t="s">
        <v>6456</v>
      </c>
      <c r="B691" s="126" t="s">
        <v>6498</v>
      </c>
      <c r="C691" s="28" t="s">
        <v>6479</v>
      </c>
      <c r="D691" s="28" t="s">
        <v>4457</v>
      </c>
      <c r="E691" s="28" t="s">
        <v>4063</v>
      </c>
      <c r="F691" s="28" t="s">
        <v>4119</v>
      </c>
      <c r="G691" s="127">
        <v>64.239999999999995</v>
      </c>
      <c r="H691" s="128">
        <v>0.1485814608221967</v>
      </c>
      <c r="I691" s="93">
        <v>2312.9119057004473</v>
      </c>
      <c r="J691" s="93">
        <v>348536.5</v>
      </c>
      <c r="K691" s="94">
        <v>6.6360679748044965E-3</v>
      </c>
      <c r="L691" s="133">
        <v>6.6360679748044965E-3</v>
      </c>
      <c r="M691" s="86"/>
    </row>
    <row r="692" spans="1:13">
      <c r="A692" s="132" t="s">
        <v>3523</v>
      </c>
      <c r="B692" s="126" t="s">
        <v>3684</v>
      </c>
      <c r="C692" s="28" t="s">
        <v>2638</v>
      </c>
      <c r="D692" s="28" t="s">
        <v>4470</v>
      </c>
      <c r="E692" s="28" t="s">
        <v>4063</v>
      </c>
      <c r="F692" s="28" t="s">
        <v>4119</v>
      </c>
      <c r="G692" s="127">
        <v>46.97</v>
      </c>
      <c r="H692" s="128">
        <v>0.14680130962171117</v>
      </c>
      <c r="I692" s="93">
        <v>3125.4270730617668</v>
      </c>
      <c r="J692" s="93">
        <v>105653.75</v>
      </c>
      <c r="K692" s="94">
        <v>2.9581790263589952E-2</v>
      </c>
      <c r="L692" s="133">
        <v>2.9581790263589952E-2</v>
      </c>
      <c r="M692" s="86"/>
    </row>
    <row r="693" spans="1:13">
      <c r="A693" s="132" t="s">
        <v>5679</v>
      </c>
      <c r="B693" s="126" t="s">
        <v>5680</v>
      </c>
      <c r="C693" s="28" t="s">
        <v>5675</v>
      </c>
      <c r="D693" s="28" t="s">
        <v>4455</v>
      </c>
      <c r="E693" s="28" t="s">
        <v>4063</v>
      </c>
      <c r="F693" s="28" t="s">
        <v>4119</v>
      </c>
      <c r="G693" s="127">
        <v>13.4</v>
      </c>
      <c r="H693" s="128">
        <v>0.14599461275706072</v>
      </c>
      <c r="I693" s="93">
        <v>10895.12035500453</v>
      </c>
      <c r="J693" s="93">
        <v>1221887.875</v>
      </c>
      <c r="K693" s="94">
        <v>8.9166285859122139E-3</v>
      </c>
      <c r="L693" s="133">
        <v>8.9166285859122139E-3</v>
      </c>
      <c r="M693" s="86"/>
    </row>
    <row r="694" spans="1:13">
      <c r="A694" s="132" t="s">
        <v>1395</v>
      </c>
      <c r="B694" s="126" t="s">
        <v>2817</v>
      </c>
      <c r="C694" s="28" t="s">
        <v>883</v>
      </c>
      <c r="D694" s="28" t="s">
        <v>4462</v>
      </c>
      <c r="E694" s="28" t="s">
        <v>4063</v>
      </c>
      <c r="F694" s="28" t="s">
        <v>4119</v>
      </c>
      <c r="G694" s="127">
        <v>48.7</v>
      </c>
      <c r="H694" s="128">
        <v>0.14491044973051184</v>
      </c>
      <c r="I694" s="93">
        <v>2975.5739164376146</v>
      </c>
      <c r="J694" s="93">
        <v>93152.453125</v>
      </c>
      <c r="K694" s="94">
        <v>3.1943054816224031E-2</v>
      </c>
      <c r="L694" s="133">
        <v>3.1943054816224031E-2</v>
      </c>
      <c r="M694" s="86"/>
    </row>
    <row r="695" spans="1:13">
      <c r="A695" s="132" t="s">
        <v>1346</v>
      </c>
      <c r="B695" s="126" t="s">
        <v>2768</v>
      </c>
      <c r="C695" s="28" t="s">
        <v>3928</v>
      </c>
      <c r="D695" s="28" t="s">
        <v>4455</v>
      </c>
      <c r="E695" s="28" t="s">
        <v>4063</v>
      </c>
      <c r="F695" s="28" t="s">
        <v>4119</v>
      </c>
      <c r="G695" s="127">
        <v>60.06</v>
      </c>
      <c r="H695" s="128">
        <v>0.14434210906962228</v>
      </c>
      <c r="I695" s="93">
        <v>2403.2985193077297</v>
      </c>
      <c r="J695" s="93">
        <v>63055.6015625</v>
      </c>
      <c r="K695" s="94">
        <v>3.811395751931107E-2</v>
      </c>
      <c r="L695" s="133">
        <v>3.811395751931107E-2</v>
      </c>
      <c r="M695" s="86"/>
    </row>
    <row r="696" spans="1:13">
      <c r="A696" s="132" t="s">
        <v>5167</v>
      </c>
      <c r="B696" s="126" t="s">
        <v>5195</v>
      </c>
      <c r="C696" s="28" t="s">
        <v>5144</v>
      </c>
      <c r="D696" s="28" t="s">
        <v>4473</v>
      </c>
      <c r="E696" s="28" t="s">
        <v>4063</v>
      </c>
      <c r="F696" s="28" t="s">
        <v>4119</v>
      </c>
      <c r="G696" s="127">
        <v>34.479999999999997</v>
      </c>
      <c r="H696" s="128">
        <v>0.14396688955090639</v>
      </c>
      <c r="I696" s="93">
        <v>4175.3738268824363</v>
      </c>
      <c r="J696" s="93">
        <v>374383.5625</v>
      </c>
      <c r="K696" s="94">
        <v>1.1152663324748496E-2</v>
      </c>
      <c r="L696" s="133">
        <v>1.1152663324748496E-2</v>
      </c>
      <c r="M696" s="86"/>
    </row>
    <row r="697" spans="1:13">
      <c r="A697" s="132" t="s">
        <v>3367</v>
      </c>
      <c r="B697" s="126" t="s">
        <v>5701</v>
      </c>
      <c r="C697" s="28" t="s">
        <v>2148</v>
      </c>
      <c r="D697" s="28" t="s">
        <v>4466</v>
      </c>
      <c r="E697" s="28" t="s">
        <v>4062</v>
      </c>
      <c r="F697" s="28" t="s">
        <v>4121</v>
      </c>
      <c r="G697" s="127">
        <v>16.66</v>
      </c>
      <c r="H697" s="128">
        <v>0.14370319280953239</v>
      </c>
      <c r="I697" s="93">
        <v>8625.6418253020638</v>
      </c>
      <c r="J697" s="93">
        <v>5006905</v>
      </c>
      <c r="K697" s="94">
        <v>1.7227492483484436E-3</v>
      </c>
      <c r="L697" s="133">
        <v>1.7227492483484436E-3</v>
      </c>
      <c r="M697" s="86"/>
    </row>
    <row r="698" spans="1:13">
      <c r="A698" s="132" t="s">
        <v>3419</v>
      </c>
      <c r="B698" s="126" t="s">
        <v>558</v>
      </c>
      <c r="C698" s="28" t="s">
        <v>2536</v>
      </c>
      <c r="D698" s="28" t="s">
        <v>4470</v>
      </c>
      <c r="E698" s="28" t="s">
        <v>4062</v>
      </c>
      <c r="F698" s="28" t="s">
        <v>4121</v>
      </c>
      <c r="G698" s="127">
        <v>37.22</v>
      </c>
      <c r="H698" s="128">
        <v>0.14347120175744005</v>
      </c>
      <c r="I698" s="93">
        <v>3854.6803266372931</v>
      </c>
      <c r="J698" s="93">
        <v>415418.34375</v>
      </c>
      <c r="K698" s="94">
        <v>9.2790325334238272E-3</v>
      </c>
      <c r="L698" s="133">
        <v>9.2790325334238272E-3</v>
      </c>
      <c r="M698" s="86"/>
    </row>
    <row r="699" spans="1:13">
      <c r="A699" s="132" t="s">
        <v>3458</v>
      </c>
      <c r="B699" s="126" t="s">
        <v>596</v>
      </c>
      <c r="C699" s="28" t="s">
        <v>2576</v>
      </c>
      <c r="D699" s="28" t="s">
        <v>4472</v>
      </c>
      <c r="E699" s="28" t="s">
        <v>4062</v>
      </c>
      <c r="F699" s="28" t="s">
        <v>4121</v>
      </c>
      <c r="G699" s="127">
        <v>19.21</v>
      </c>
      <c r="H699" s="128">
        <v>0.14218900845334154</v>
      </c>
      <c r="I699" s="93">
        <v>7401.8224077741561</v>
      </c>
      <c r="J699" s="93">
        <v>795558.875</v>
      </c>
      <c r="K699" s="94">
        <v>9.3039278931734068E-3</v>
      </c>
      <c r="L699" s="133">
        <v>9.3039278931734068E-3</v>
      </c>
      <c r="M699" s="86"/>
    </row>
    <row r="700" spans="1:13">
      <c r="A700" s="132" t="s">
        <v>4966</v>
      </c>
      <c r="B700" s="126" t="s">
        <v>4979</v>
      </c>
      <c r="C700" s="28" t="s">
        <v>4974</v>
      </c>
      <c r="D700" s="28" t="s">
        <v>4463</v>
      </c>
      <c r="E700" s="28" t="s">
        <v>4062</v>
      </c>
      <c r="F700" s="28" t="s">
        <v>4121</v>
      </c>
      <c r="G700" s="127">
        <v>74.36</v>
      </c>
      <c r="H700" s="128">
        <v>0.13983738295391934</v>
      </c>
      <c r="I700" s="93">
        <v>1880.5457632318362</v>
      </c>
      <c r="J700" s="93">
        <v>893341.1875</v>
      </c>
      <c r="K700" s="94">
        <v>2.1050700332025563E-3</v>
      </c>
      <c r="L700" s="133">
        <v>2.1050700332025563E-3</v>
      </c>
      <c r="M700" s="86"/>
    </row>
    <row r="701" spans="1:13">
      <c r="A701" s="132" t="s">
        <v>1378</v>
      </c>
      <c r="B701" s="126" t="s">
        <v>2800</v>
      </c>
      <c r="C701" s="28" t="s">
        <v>867</v>
      </c>
      <c r="D701" s="28" t="s">
        <v>4463</v>
      </c>
      <c r="E701" s="28" t="s">
        <v>4063</v>
      </c>
      <c r="F701" s="28" t="s">
        <v>4119</v>
      </c>
      <c r="G701" s="127">
        <v>55.13</v>
      </c>
      <c r="H701" s="128">
        <v>0.13951595945748649</v>
      </c>
      <c r="I701" s="93">
        <v>2530.6722194356335</v>
      </c>
      <c r="J701" s="93">
        <v>449562.6875</v>
      </c>
      <c r="K701" s="94">
        <v>5.6291865179216713E-3</v>
      </c>
      <c r="L701" s="133">
        <v>5.6291865179216713E-3</v>
      </c>
      <c r="M701" s="86"/>
    </row>
    <row r="702" spans="1:13">
      <c r="A702" s="132" t="s">
        <v>1325</v>
      </c>
      <c r="B702" s="28" t="s">
        <v>2747</v>
      </c>
      <c r="C702" s="28" t="s">
        <v>830</v>
      </c>
      <c r="D702" s="28" t="s">
        <v>4458</v>
      </c>
      <c r="E702" s="28" t="s">
        <v>4062</v>
      </c>
      <c r="F702" s="28" t="s">
        <v>4121</v>
      </c>
      <c r="G702" s="127">
        <v>61.98</v>
      </c>
      <c r="H702" s="128">
        <v>0.13838705633999127</v>
      </c>
      <c r="I702" s="93">
        <v>2232.7695440463262</v>
      </c>
      <c r="J702" s="93">
        <v>343483</v>
      </c>
      <c r="K702" s="94">
        <v>6.5003786040250212E-3</v>
      </c>
      <c r="L702" s="133">
        <v>6.5003786040250212E-3</v>
      </c>
      <c r="M702" s="86"/>
    </row>
    <row r="703" spans="1:13">
      <c r="A703" s="132" t="s">
        <v>5911</v>
      </c>
      <c r="B703" s="126" t="s">
        <v>5928</v>
      </c>
      <c r="C703" s="28" t="s">
        <v>5957</v>
      </c>
      <c r="D703" s="28" t="s">
        <v>4458</v>
      </c>
      <c r="E703" s="28" t="s">
        <v>4062</v>
      </c>
      <c r="F703" s="28" t="s">
        <v>4121</v>
      </c>
      <c r="G703" s="127">
        <v>44.49</v>
      </c>
      <c r="H703" s="128">
        <v>0.13640046404467907</v>
      </c>
      <c r="I703" s="93">
        <v>3065.867926380738</v>
      </c>
      <c r="J703" s="93">
        <v>310394.9375</v>
      </c>
      <c r="K703" s="94">
        <v>9.8773129197080988E-3</v>
      </c>
      <c r="L703" s="133">
        <v>9.8773129197080988E-3</v>
      </c>
      <c r="M703" s="86"/>
    </row>
    <row r="704" spans="1:13">
      <c r="A704" s="132" t="s">
        <v>981</v>
      </c>
      <c r="B704" s="126" t="s">
        <v>2344</v>
      </c>
      <c r="C704" s="28" t="s">
        <v>3807</v>
      </c>
      <c r="D704" s="28" t="s">
        <v>4470</v>
      </c>
      <c r="E704" s="28" t="s">
        <v>4063</v>
      </c>
      <c r="F704" s="28" t="s">
        <v>4119</v>
      </c>
      <c r="G704" s="127">
        <v>29.4</v>
      </c>
      <c r="H704" s="128">
        <v>0.13536317738943895</v>
      </c>
      <c r="I704" s="93">
        <v>4604.1897071237745</v>
      </c>
      <c r="J704" s="93">
        <v>181985.84375</v>
      </c>
      <c r="K704" s="94">
        <v>2.5299713495565639E-2</v>
      </c>
      <c r="L704" s="133">
        <v>2.5299713495565639E-2</v>
      </c>
      <c r="M704" s="86"/>
    </row>
    <row r="705" spans="1:13">
      <c r="A705" s="132" t="s">
        <v>3414</v>
      </c>
      <c r="B705" s="126" t="s">
        <v>553</v>
      </c>
      <c r="C705" s="28" t="s">
        <v>2532</v>
      </c>
      <c r="D705" s="28" t="s">
        <v>4463</v>
      </c>
      <c r="E705" s="28" t="s">
        <v>4062</v>
      </c>
      <c r="F705" s="28" t="s">
        <v>4119</v>
      </c>
      <c r="G705" s="127">
        <v>18.16</v>
      </c>
      <c r="H705" s="128">
        <v>0.13413486192780641</v>
      </c>
      <c r="I705" s="93">
        <v>7386.2809431611458</v>
      </c>
      <c r="J705" s="93">
        <v>511680.0625</v>
      </c>
      <c r="K705" s="94">
        <v>1.4435350298920716E-2</v>
      </c>
      <c r="L705" s="133">
        <v>1.4435350298920716E-2</v>
      </c>
      <c r="M705" s="86"/>
    </row>
    <row r="706" spans="1:13">
      <c r="A706" s="132" t="s">
        <v>3412</v>
      </c>
      <c r="B706" s="126" t="s">
        <v>550</v>
      </c>
      <c r="C706" s="28" t="s">
        <v>2529</v>
      </c>
      <c r="D706" s="28" t="s">
        <v>4466</v>
      </c>
      <c r="E706" s="28" t="s">
        <v>4062</v>
      </c>
      <c r="F706" s="28" t="s">
        <v>4121</v>
      </c>
      <c r="G706" s="127">
        <v>17.59</v>
      </c>
      <c r="H706" s="128">
        <v>0.13256294034512847</v>
      </c>
      <c r="I706" s="93">
        <v>7536.2672168918971</v>
      </c>
      <c r="J706" s="93">
        <v>2548076.75</v>
      </c>
      <c r="K706" s="94">
        <v>2.9576295992229814E-3</v>
      </c>
      <c r="L706" s="133">
        <v>2.9576295992229814E-3</v>
      </c>
      <c r="M706" s="86"/>
    </row>
    <row r="707" spans="1:13">
      <c r="A707" s="132" t="s">
        <v>4851</v>
      </c>
      <c r="B707" s="126" t="s">
        <v>4876</v>
      </c>
      <c r="C707" s="28" t="s">
        <v>4865</v>
      </c>
      <c r="D707" s="28" t="s">
        <v>4455</v>
      </c>
      <c r="E707" s="28" t="s">
        <v>4062</v>
      </c>
      <c r="F707" s="28" t="s">
        <v>4119</v>
      </c>
      <c r="G707" s="127">
        <v>57.55</v>
      </c>
      <c r="H707" s="128">
        <v>0.13178149283784019</v>
      </c>
      <c r="I707" s="93">
        <v>2289.8608659920101</v>
      </c>
      <c r="J707" s="93">
        <v>289587.90625</v>
      </c>
      <c r="K707" s="94">
        <v>7.9073083390961193E-3</v>
      </c>
      <c r="L707" s="133">
        <v>7.9073083390961193E-3</v>
      </c>
      <c r="M707" s="86"/>
    </row>
    <row r="708" spans="1:13">
      <c r="A708" s="132" t="s">
        <v>5130</v>
      </c>
      <c r="B708" s="126" t="s">
        <v>5184</v>
      </c>
      <c r="C708" s="28" t="s">
        <v>5120</v>
      </c>
      <c r="D708" s="28" t="s">
        <v>4471</v>
      </c>
      <c r="E708" s="28" t="s">
        <v>4063</v>
      </c>
      <c r="F708" s="28" t="s">
        <v>4119</v>
      </c>
      <c r="G708" s="127">
        <v>15.41</v>
      </c>
      <c r="H708" s="128">
        <v>0.13105832723939934</v>
      </c>
      <c r="I708" s="93">
        <v>8504.7584191693277</v>
      </c>
      <c r="J708" s="93">
        <v>550657.375</v>
      </c>
      <c r="K708" s="94">
        <v>1.5444737154695019E-2</v>
      </c>
      <c r="L708" s="133">
        <v>1.5444737154695019E-2</v>
      </c>
      <c r="M708" s="86"/>
    </row>
    <row r="709" spans="1:13">
      <c r="A709" s="132" t="s">
        <v>5916</v>
      </c>
      <c r="B709" s="126" t="s">
        <v>5932</v>
      </c>
      <c r="C709" s="28" t="s">
        <v>5962</v>
      </c>
      <c r="D709" s="28" t="s">
        <v>4455</v>
      </c>
      <c r="E709" s="28" t="s">
        <v>4063</v>
      </c>
      <c r="F709" s="28" t="s">
        <v>4119</v>
      </c>
      <c r="G709" s="127">
        <v>16.66</v>
      </c>
      <c r="H709" s="128">
        <v>0.13089542696006351</v>
      </c>
      <c r="I709" s="93">
        <v>7856.8683649497907</v>
      </c>
      <c r="J709" s="93">
        <v>426575.9375</v>
      </c>
      <c r="K709" s="94">
        <v>1.8418451849384475E-2</v>
      </c>
      <c r="L709" s="133">
        <v>1.8418451849384475E-2</v>
      </c>
      <c r="M709" s="86"/>
    </row>
    <row r="710" spans="1:13">
      <c r="A710" s="132" t="s">
        <v>5372</v>
      </c>
      <c r="B710" s="126" t="s">
        <v>5352</v>
      </c>
      <c r="C710" s="28" t="s">
        <v>5338</v>
      </c>
      <c r="D710" s="28" t="s">
        <v>4457</v>
      </c>
      <c r="E710" s="28" t="s">
        <v>4062</v>
      </c>
      <c r="F710" s="28" t="s">
        <v>4121</v>
      </c>
      <c r="G710" s="127">
        <v>51.84</v>
      </c>
      <c r="H710" s="128">
        <v>0.13076149870810858</v>
      </c>
      <c r="I710" s="93">
        <v>2522.4054534743168</v>
      </c>
      <c r="J710" s="93">
        <v>1887229.625</v>
      </c>
      <c r="K710" s="94">
        <v>1.3365652065123325E-3</v>
      </c>
      <c r="L710" s="133">
        <v>1.3365652065123325E-3</v>
      </c>
      <c r="M710" s="86"/>
    </row>
    <row r="711" spans="1:13">
      <c r="A711" s="132" t="s">
        <v>5925</v>
      </c>
      <c r="B711" s="126" t="s">
        <v>5940</v>
      </c>
      <c r="C711" s="28" t="s">
        <v>5969</v>
      </c>
      <c r="D711" s="28" t="s">
        <v>4471</v>
      </c>
      <c r="E711" s="28" t="s">
        <v>4062</v>
      </c>
      <c r="F711" s="28" t="s">
        <v>4119</v>
      </c>
      <c r="G711" s="127">
        <v>24.2</v>
      </c>
      <c r="H711" s="128">
        <v>0.12932606564067636</v>
      </c>
      <c r="I711" s="93">
        <v>5344.052299201503</v>
      </c>
      <c r="J711" s="93">
        <v>1680237.25</v>
      </c>
      <c r="K711" s="94">
        <v>3.1805343556104968E-3</v>
      </c>
      <c r="L711" s="133">
        <v>3.1805343556104968E-3</v>
      </c>
      <c r="M711" s="86"/>
    </row>
    <row r="712" spans="1:13">
      <c r="A712" s="132" t="s">
        <v>3391</v>
      </c>
      <c r="B712" s="126" t="s">
        <v>529</v>
      </c>
      <c r="C712" s="28" t="s">
        <v>2509</v>
      </c>
      <c r="D712" s="28" t="s">
        <v>4468</v>
      </c>
      <c r="E712" s="28" t="s">
        <v>4062</v>
      </c>
      <c r="F712" s="28" t="s">
        <v>4119</v>
      </c>
      <c r="G712" s="127">
        <v>40.99</v>
      </c>
      <c r="H712" s="128">
        <v>0.12899017658687972</v>
      </c>
      <c r="I712" s="93">
        <v>3146.8693970939189</v>
      </c>
      <c r="J712" s="93">
        <v>668177.25</v>
      </c>
      <c r="K712" s="94">
        <v>4.7096326567447767E-3</v>
      </c>
      <c r="L712" s="133">
        <v>4.7096326567447767E-3</v>
      </c>
      <c r="M712" s="86"/>
    </row>
    <row r="713" spans="1:13">
      <c r="A713" s="132" t="s">
        <v>5164</v>
      </c>
      <c r="B713" s="126" t="s">
        <v>5191</v>
      </c>
      <c r="C713" s="28" t="s">
        <v>5140</v>
      </c>
      <c r="D713" s="28" t="s">
        <v>4459</v>
      </c>
      <c r="E713" s="28" t="s">
        <v>4063</v>
      </c>
      <c r="F713" s="28" t="s">
        <v>4119</v>
      </c>
      <c r="G713" s="127">
        <v>2.97</v>
      </c>
      <c r="H713" s="128">
        <v>0.12886350901384819</v>
      </c>
      <c r="I713" s="93">
        <v>43388.386873349562</v>
      </c>
      <c r="J713" s="93">
        <v>1387109.625</v>
      </c>
      <c r="K713" s="94">
        <v>3.1279710046961548E-2</v>
      </c>
      <c r="L713" s="133">
        <v>3.1279710046961548E-2</v>
      </c>
      <c r="M713" s="86"/>
    </row>
    <row r="714" spans="1:13">
      <c r="A714" s="132" t="s">
        <v>4671</v>
      </c>
      <c r="B714" s="126" t="s">
        <v>3256</v>
      </c>
      <c r="C714" s="28" t="s">
        <v>51</v>
      </c>
      <c r="D714" s="28" t="s">
        <v>4474</v>
      </c>
      <c r="E714" s="28" t="s">
        <v>4116</v>
      </c>
      <c r="F714" s="28" t="s">
        <v>4121</v>
      </c>
      <c r="G714" s="127">
        <v>43.4</v>
      </c>
      <c r="H714" s="128">
        <v>0.12808291733031069</v>
      </c>
      <c r="I714" s="93">
        <v>2951.2192933251308</v>
      </c>
      <c r="J714" s="93">
        <v>6660387</v>
      </c>
      <c r="K714" s="94">
        <v>4.4310027230026283E-4</v>
      </c>
      <c r="L714" s="133">
        <v>4.4310027230026283E-4</v>
      </c>
      <c r="M714" s="86"/>
    </row>
    <row r="715" spans="1:13">
      <c r="A715" s="132" t="s">
        <v>3601</v>
      </c>
      <c r="B715" s="126" t="s">
        <v>5333</v>
      </c>
      <c r="C715" s="28" t="s">
        <v>2970</v>
      </c>
      <c r="D715" s="28" t="s">
        <v>4465</v>
      </c>
      <c r="E715" s="28" t="s">
        <v>4062</v>
      </c>
      <c r="F715" s="28" t="s">
        <v>4119</v>
      </c>
      <c r="G715" s="127">
        <v>25.29</v>
      </c>
      <c r="H715" s="128">
        <v>0.12706885981551175</v>
      </c>
      <c r="I715" s="93">
        <v>5024.4705344211834</v>
      </c>
      <c r="J715" s="93">
        <v>544677.9375</v>
      </c>
      <c r="K715" s="94">
        <v>9.2246632156294806E-3</v>
      </c>
      <c r="L715" s="133">
        <v>9.2246632156294806E-3</v>
      </c>
      <c r="M715" s="86"/>
    </row>
    <row r="716" spans="1:13">
      <c r="A716" s="132" t="s">
        <v>1304</v>
      </c>
      <c r="B716" s="126" t="s">
        <v>2727</v>
      </c>
      <c r="C716" s="28" t="s">
        <v>813</v>
      </c>
      <c r="D716" s="28" t="s">
        <v>4461</v>
      </c>
      <c r="E716" s="28" t="s">
        <v>4063</v>
      </c>
      <c r="F716" s="28" t="s">
        <v>4119</v>
      </c>
      <c r="G716" s="127">
        <v>49.79</v>
      </c>
      <c r="H716" s="128">
        <v>0.12667524598520519</v>
      </c>
      <c r="I716" s="93">
        <v>2544.190519887632</v>
      </c>
      <c r="J716" s="93">
        <v>223797.90625</v>
      </c>
      <c r="K716" s="94">
        <v>1.1368249875606832E-2</v>
      </c>
      <c r="L716" s="133">
        <v>1.1368249875606832E-2</v>
      </c>
      <c r="M716" s="86"/>
    </row>
    <row r="717" spans="1:13">
      <c r="A717" s="132" t="s">
        <v>3470</v>
      </c>
      <c r="B717" s="126" t="s">
        <v>607</v>
      </c>
      <c r="C717" s="28" t="s">
        <v>2585</v>
      </c>
      <c r="D717" s="28" t="s">
        <v>4471</v>
      </c>
      <c r="E717" s="28" t="s">
        <v>4062</v>
      </c>
      <c r="F717" s="28" t="s">
        <v>4119</v>
      </c>
      <c r="G717" s="127">
        <v>32.26</v>
      </c>
      <c r="H717" s="128">
        <v>0.12593005237398366</v>
      </c>
      <c r="I717" s="93">
        <v>3903.5974077490291</v>
      </c>
      <c r="J717" s="93">
        <v>201243.046875</v>
      </c>
      <c r="K717" s="94">
        <v>1.939742748068065E-2</v>
      </c>
      <c r="L717" s="133">
        <v>1.939742748068065E-2</v>
      </c>
      <c r="M717" s="86"/>
    </row>
    <row r="718" spans="1:13">
      <c r="A718" s="132" t="s">
        <v>6040</v>
      </c>
      <c r="B718" s="126" t="s">
        <v>6085</v>
      </c>
      <c r="C718" s="28" t="s">
        <v>6168</v>
      </c>
      <c r="D718" s="28" t="s">
        <v>4474</v>
      </c>
      <c r="E718" s="28" t="s">
        <v>4063</v>
      </c>
      <c r="F718" s="28" t="s">
        <v>4119</v>
      </c>
      <c r="G718" s="127">
        <v>25.08</v>
      </c>
      <c r="H718" s="128">
        <v>0.12507032883197891</v>
      </c>
      <c r="I718" s="93">
        <v>4986.855216586082</v>
      </c>
      <c r="J718" s="93">
        <v>183520.296875</v>
      </c>
      <c r="K718" s="94">
        <v>2.7173317074474582E-2</v>
      </c>
      <c r="L718" s="133">
        <v>2.7173317074474582E-2</v>
      </c>
      <c r="M718" s="86"/>
    </row>
    <row r="719" spans="1:13">
      <c r="A719" s="132" t="s">
        <v>1473</v>
      </c>
      <c r="B719" s="126" t="s">
        <v>2891</v>
      </c>
      <c r="C719" s="28" t="s">
        <v>956</v>
      </c>
      <c r="D719" s="28" t="s">
        <v>4470</v>
      </c>
      <c r="E719" s="28" t="s">
        <v>4063</v>
      </c>
      <c r="F719" s="28" t="s">
        <v>4119</v>
      </c>
      <c r="G719" s="127">
        <v>115.99</v>
      </c>
      <c r="H719" s="128">
        <v>0.12427761153785596</v>
      </c>
      <c r="I719" s="93">
        <v>1071.4510866269159</v>
      </c>
      <c r="J719" s="93">
        <v>68692.6015625</v>
      </c>
      <c r="K719" s="94">
        <v>1.5597765439878638E-2</v>
      </c>
      <c r="L719" s="133">
        <v>1.5597765439878638E-2</v>
      </c>
      <c r="M719" s="86"/>
    </row>
    <row r="720" spans="1:13">
      <c r="A720" s="132" t="s">
        <v>4495</v>
      </c>
      <c r="B720" s="126" t="s">
        <v>192</v>
      </c>
      <c r="C720" s="28" t="s">
        <v>3032</v>
      </c>
      <c r="D720" s="28" t="s">
        <v>4455</v>
      </c>
      <c r="E720" s="28" t="s">
        <v>4063</v>
      </c>
      <c r="F720" s="28" t="s">
        <v>4119</v>
      </c>
      <c r="G720" s="127">
        <v>4.08</v>
      </c>
      <c r="H720" s="128">
        <v>0.12396196278729998</v>
      </c>
      <c r="I720" s="93">
        <v>30382.834016495093</v>
      </c>
      <c r="J720" s="93">
        <v>7538928.5</v>
      </c>
      <c r="K720" s="94">
        <v>4.0301262993136348E-3</v>
      </c>
      <c r="L720" s="133">
        <v>4.0301262993136348E-3</v>
      </c>
      <c r="M720" s="86"/>
    </row>
    <row r="721" spans="1:13">
      <c r="A721" s="132" t="s">
        <v>4752</v>
      </c>
      <c r="B721" s="126" t="s">
        <v>4831</v>
      </c>
      <c r="C721" s="28" t="s">
        <v>4786</v>
      </c>
      <c r="D721" s="28" t="s">
        <v>4458</v>
      </c>
      <c r="E721" s="28" t="s">
        <v>4063</v>
      </c>
      <c r="F721" s="28" t="s">
        <v>4119</v>
      </c>
      <c r="G721" s="127">
        <v>52.96</v>
      </c>
      <c r="H721" s="128">
        <v>0.12369932203275527</v>
      </c>
      <c r="I721" s="93">
        <v>2335.712274032388</v>
      </c>
      <c r="J721" s="93">
        <v>297513.0625</v>
      </c>
      <c r="K721" s="94">
        <v>7.8507889852143485E-3</v>
      </c>
      <c r="L721" s="133">
        <v>7.8507889852143485E-3</v>
      </c>
      <c r="M721" s="86"/>
    </row>
    <row r="722" spans="1:13">
      <c r="A722" s="132" t="s">
        <v>6054</v>
      </c>
      <c r="B722" s="126" t="s">
        <v>6100</v>
      </c>
      <c r="C722" s="28" t="s">
        <v>6183</v>
      </c>
      <c r="D722" s="28" t="s">
        <v>4471</v>
      </c>
      <c r="E722" s="28" t="s">
        <v>4063</v>
      </c>
      <c r="F722" s="28" t="s">
        <v>4119</v>
      </c>
      <c r="G722" s="127">
        <v>52.63</v>
      </c>
      <c r="H722" s="128">
        <v>0.1223324275621603</v>
      </c>
      <c r="I722" s="93">
        <v>2324.3858552567035</v>
      </c>
      <c r="J722" s="93">
        <v>163062.40625</v>
      </c>
      <c r="K722" s="94">
        <v>1.4254578407809455E-2</v>
      </c>
      <c r="L722" s="133">
        <v>1.4254578407809455E-2</v>
      </c>
      <c r="M722" s="86"/>
    </row>
    <row r="723" spans="1:13">
      <c r="A723" s="132" t="s">
        <v>3608</v>
      </c>
      <c r="B723" s="126" t="s">
        <v>3762</v>
      </c>
      <c r="C723" s="28" t="s">
        <v>2976</v>
      </c>
      <c r="D723" s="28" t="s">
        <v>4477</v>
      </c>
      <c r="E723" s="28" t="s">
        <v>4062</v>
      </c>
      <c r="F723" s="28" t="s">
        <v>4121</v>
      </c>
      <c r="G723" s="127">
        <v>61.43</v>
      </c>
      <c r="H723" s="128">
        <v>0.12173998628023038</v>
      </c>
      <c r="I723" s="93">
        <v>1981.7676425236918</v>
      </c>
      <c r="J723" s="93">
        <v>335689.1875</v>
      </c>
      <c r="K723" s="94">
        <v>5.9035790139165319E-3</v>
      </c>
      <c r="L723" s="133">
        <v>5.9035790139165319E-3</v>
      </c>
      <c r="M723" s="86"/>
    </row>
    <row r="724" spans="1:13">
      <c r="A724" s="132" t="s">
        <v>5922</v>
      </c>
      <c r="B724" s="126" t="s">
        <v>5938</v>
      </c>
      <c r="C724" s="28" t="s">
        <v>5967</v>
      </c>
      <c r="D724" s="28" t="s">
        <v>4454</v>
      </c>
      <c r="E724" s="28" t="s">
        <v>4062</v>
      </c>
      <c r="F724" s="28" t="s">
        <v>4119</v>
      </c>
      <c r="G724" s="127">
        <v>19.63</v>
      </c>
      <c r="H724" s="128">
        <v>0.12100018410519006</v>
      </c>
      <c r="I724" s="93">
        <v>6164.044019622519</v>
      </c>
      <c r="J724" s="93">
        <v>2357550.75</v>
      </c>
      <c r="K724" s="94">
        <v>2.614596533976E-3</v>
      </c>
      <c r="L724" s="133">
        <v>2.614596533976E-3</v>
      </c>
      <c r="M724" s="86"/>
    </row>
    <row r="725" spans="1:13">
      <c r="A725" s="132" t="s">
        <v>1075</v>
      </c>
      <c r="B725" s="126" t="s">
        <v>2438</v>
      </c>
      <c r="C725" s="28" t="s">
        <v>3898</v>
      </c>
      <c r="D725" s="28" t="s">
        <v>4456</v>
      </c>
      <c r="E725" s="28" t="s">
        <v>4063</v>
      </c>
      <c r="F725" s="28" t="s">
        <v>4119</v>
      </c>
      <c r="G725" s="127">
        <v>10.54</v>
      </c>
      <c r="H725" s="128">
        <v>0.11933706558805107</v>
      </c>
      <c r="I725" s="93">
        <v>11322.302237955511</v>
      </c>
      <c r="J725" s="93">
        <v>114783.1484375</v>
      </c>
      <c r="K725" s="94">
        <v>9.8640805659034186E-2</v>
      </c>
      <c r="L725" s="133">
        <v>9.8640805659034186E-2</v>
      </c>
      <c r="M725" s="86"/>
    </row>
    <row r="726" spans="1:13">
      <c r="A726" s="132" t="s">
        <v>6041</v>
      </c>
      <c r="B726" s="126" t="s">
        <v>6086</v>
      </c>
      <c r="C726" s="28" t="s">
        <v>6169</v>
      </c>
      <c r="D726" s="28" t="s">
        <v>4465</v>
      </c>
      <c r="E726" s="28" t="s">
        <v>4063</v>
      </c>
      <c r="F726" s="28" t="s">
        <v>4119</v>
      </c>
      <c r="G726" s="127">
        <v>7.06</v>
      </c>
      <c r="H726" s="128">
        <v>0.1157214771055961</v>
      </c>
      <c r="I726" s="93">
        <v>16391.144065948458</v>
      </c>
      <c r="J726" s="93">
        <v>656107.75</v>
      </c>
      <c r="K726" s="94">
        <v>2.4982396665712999E-2</v>
      </c>
      <c r="L726" s="133">
        <v>2.4982396665712999E-2</v>
      </c>
      <c r="M726" s="86"/>
    </row>
    <row r="727" spans="1:13">
      <c r="A727" s="132" t="s">
        <v>4519</v>
      </c>
      <c r="B727" s="126" t="s">
        <v>3151</v>
      </c>
      <c r="C727" s="28" t="s">
        <v>3053</v>
      </c>
      <c r="D727" s="28" t="s">
        <v>4466</v>
      </c>
      <c r="E727" s="28" t="s">
        <v>4062</v>
      </c>
      <c r="F727" s="28" t="s">
        <v>4121</v>
      </c>
      <c r="G727" s="127">
        <v>50.96</v>
      </c>
      <c r="H727" s="128">
        <v>0.11412432671957369</v>
      </c>
      <c r="I727" s="93">
        <v>2239.4883579194207</v>
      </c>
      <c r="J727" s="93">
        <v>970200.625</v>
      </c>
      <c r="K727" s="94">
        <v>2.3082734644903169E-3</v>
      </c>
      <c r="L727" s="133">
        <v>2.3082734644903169E-3</v>
      </c>
      <c r="M727" s="86"/>
    </row>
    <row r="728" spans="1:13">
      <c r="A728" s="132" t="s">
        <v>5172</v>
      </c>
      <c r="B728" s="126" t="s">
        <v>5201</v>
      </c>
      <c r="C728" s="28" t="s">
        <v>5148</v>
      </c>
      <c r="D728" s="28" t="s">
        <v>4458</v>
      </c>
      <c r="E728" s="28" t="s">
        <v>4063</v>
      </c>
      <c r="F728" s="28" t="s">
        <v>4119</v>
      </c>
      <c r="G728" s="127">
        <v>38.72</v>
      </c>
      <c r="H728" s="128">
        <v>0.11312660313761533</v>
      </c>
      <c r="I728" s="93">
        <v>2921.658138884693</v>
      </c>
      <c r="J728" s="93">
        <v>87469.296875</v>
      </c>
      <c r="K728" s="94">
        <v>3.3402099288164573E-2</v>
      </c>
      <c r="L728" s="133">
        <v>3.3402099288164573E-2</v>
      </c>
      <c r="M728" s="86"/>
    </row>
    <row r="729" spans="1:13">
      <c r="A729" s="132" t="s">
        <v>3510</v>
      </c>
      <c r="B729" s="126" t="s">
        <v>3669</v>
      </c>
      <c r="C729" s="28" t="s">
        <v>2624</v>
      </c>
      <c r="D729" s="28" t="s">
        <v>4460</v>
      </c>
      <c r="E729" s="28" t="s">
        <v>4062</v>
      </c>
      <c r="F729" s="28" t="s">
        <v>4119</v>
      </c>
      <c r="G729" s="127">
        <v>90.1</v>
      </c>
      <c r="H729" s="128">
        <v>0.11264081640008913</v>
      </c>
      <c r="I729" s="93">
        <v>1250.1755427312892</v>
      </c>
      <c r="J729" s="93">
        <v>60594.1484375</v>
      </c>
      <c r="K729" s="94">
        <v>2.0631951681287942E-2</v>
      </c>
      <c r="L729" s="133">
        <v>2.0631951681287942E-2</v>
      </c>
      <c r="M729" s="86"/>
    </row>
    <row r="730" spans="1:13">
      <c r="A730" s="132" t="s">
        <v>3527</v>
      </c>
      <c r="B730" s="126" t="s">
        <v>3688</v>
      </c>
      <c r="C730" s="28" t="s">
        <v>2642</v>
      </c>
      <c r="D730" s="28" t="s">
        <v>4458</v>
      </c>
      <c r="E730" s="28" t="s">
        <v>4062</v>
      </c>
      <c r="F730" s="28" t="s">
        <v>4121</v>
      </c>
      <c r="G730" s="127">
        <v>23.02</v>
      </c>
      <c r="H730" s="128">
        <v>0.11098301442529704</v>
      </c>
      <c r="I730" s="93">
        <v>4821.156143583712</v>
      </c>
      <c r="J730" s="93">
        <v>718800.9375</v>
      </c>
      <c r="K730" s="94">
        <v>6.7072201663394629E-3</v>
      </c>
      <c r="L730" s="133">
        <v>6.7072201663394629E-3</v>
      </c>
      <c r="M730" s="86"/>
    </row>
    <row r="731" spans="1:13">
      <c r="A731" s="132" t="s">
        <v>3521</v>
      </c>
      <c r="B731" s="126" t="s">
        <v>3682</v>
      </c>
      <c r="C731" s="28" t="s">
        <v>2636</v>
      </c>
      <c r="D731" s="28" t="s">
        <v>4458</v>
      </c>
      <c r="E731" s="28" t="s">
        <v>4063</v>
      </c>
      <c r="F731" s="28" t="s">
        <v>4119</v>
      </c>
      <c r="G731" s="127">
        <v>32.869999999999997</v>
      </c>
      <c r="H731" s="128">
        <v>0.11070343552348272</v>
      </c>
      <c r="I731" s="93">
        <v>3367.9171135832898</v>
      </c>
      <c r="J731" s="93">
        <v>154514.703125</v>
      </c>
      <c r="K731" s="94">
        <v>2.1796741963505551E-2</v>
      </c>
      <c r="L731" s="133">
        <v>2.1796741963505551E-2</v>
      </c>
      <c r="M731" s="86"/>
    </row>
    <row r="732" spans="1:13">
      <c r="A732" s="132" t="s">
        <v>1284</v>
      </c>
      <c r="B732" s="126" t="s">
        <v>2709</v>
      </c>
      <c r="C732" s="28" t="s">
        <v>6484</v>
      </c>
      <c r="D732" s="28" t="s">
        <v>4456</v>
      </c>
      <c r="E732" s="28" t="s">
        <v>4063</v>
      </c>
      <c r="F732" s="28" t="s">
        <v>4119</v>
      </c>
      <c r="G732" s="127">
        <v>43.75</v>
      </c>
      <c r="H732" s="128">
        <v>0.11027015187408293</v>
      </c>
      <c r="I732" s="93">
        <v>2520.4606142647526</v>
      </c>
      <c r="J732" s="93">
        <v>163608.15625</v>
      </c>
      <c r="K732" s="94">
        <v>1.5405470436408959E-2</v>
      </c>
      <c r="L732" s="133">
        <v>1.5405470436408959E-2</v>
      </c>
      <c r="M732" s="86"/>
    </row>
    <row r="733" spans="1:13">
      <c r="A733" s="132" t="s">
        <v>4647</v>
      </c>
      <c r="B733" s="126" t="s">
        <v>3237</v>
      </c>
      <c r="C733" s="28" t="s">
        <v>5646</v>
      </c>
      <c r="D733" s="28" t="s">
        <v>4466</v>
      </c>
      <c r="E733" s="28" t="s">
        <v>4062</v>
      </c>
      <c r="F733" s="28" t="s">
        <v>4121</v>
      </c>
      <c r="G733" s="127">
        <v>7.33</v>
      </c>
      <c r="H733" s="128">
        <v>0.11011397102896413</v>
      </c>
      <c r="I733" s="93">
        <v>15022.369853883236</v>
      </c>
      <c r="J733" s="93">
        <v>15850315</v>
      </c>
      <c r="K733" s="94">
        <v>9.4776475129252865E-4</v>
      </c>
      <c r="L733" s="133">
        <v>9.4776475129252865E-4</v>
      </c>
      <c r="M733" s="86"/>
    </row>
    <row r="734" spans="1:13">
      <c r="A734" s="132" t="s">
        <v>5163</v>
      </c>
      <c r="B734" s="126" t="s">
        <v>5190</v>
      </c>
      <c r="C734" s="28" t="s">
        <v>5139</v>
      </c>
      <c r="D734" s="28" t="s">
        <v>4464</v>
      </c>
      <c r="E734" s="28" t="s">
        <v>4063</v>
      </c>
      <c r="F734" s="28" t="s">
        <v>4119</v>
      </c>
      <c r="G734" s="127">
        <v>41.3</v>
      </c>
      <c r="H734" s="128">
        <v>0.10843128152782218</v>
      </c>
      <c r="I734" s="93">
        <v>2625.45475854291</v>
      </c>
      <c r="J734" s="93">
        <v>272182.1875</v>
      </c>
      <c r="K734" s="94">
        <v>9.6459462783284079E-3</v>
      </c>
      <c r="L734" s="133">
        <v>9.6459462783284079E-3</v>
      </c>
      <c r="M734" s="86"/>
    </row>
    <row r="735" spans="1:13">
      <c r="A735" s="132" t="s">
        <v>3603</v>
      </c>
      <c r="B735" s="126" t="s">
        <v>3758</v>
      </c>
      <c r="C735" s="28" t="s">
        <v>2972</v>
      </c>
      <c r="D735" s="28" t="s">
        <v>4454</v>
      </c>
      <c r="E735" s="28" t="s">
        <v>4062</v>
      </c>
      <c r="F735" s="28" t="s">
        <v>4121</v>
      </c>
      <c r="G735" s="127">
        <v>57.45</v>
      </c>
      <c r="H735" s="128">
        <v>0.10829979659240088</v>
      </c>
      <c r="I735" s="93">
        <v>1885.1139528703372</v>
      </c>
      <c r="J735" s="93">
        <v>256353.453125</v>
      </c>
      <c r="K735" s="94">
        <v>7.3535734740079375E-3</v>
      </c>
      <c r="L735" s="133">
        <v>7.3535734740079375E-3</v>
      </c>
      <c r="M735" s="86"/>
    </row>
    <row r="736" spans="1:13">
      <c r="A736" s="132" t="s">
        <v>6327</v>
      </c>
      <c r="B736" s="126" t="s">
        <v>6372</v>
      </c>
      <c r="C736" s="28" t="s">
        <v>6316</v>
      </c>
      <c r="D736" s="28" t="s">
        <v>4456</v>
      </c>
      <c r="E736" s="28" t="s">
        <v>4062</v>
      </c>
      <c r="F736" s="28" t="s">
        <v>4121</v>
      </c>
      <c r="G736" s="127">
        <v>47.06</v>
      </c>
      <c r="H736" s="128">
        <v>0.10791712708352978</v>
      </c>
      <c r="I736" s="93">
        <v>2293.1816209844833</v>
      </c>
      <c r="J736" s="93">
        <v>775690.125</v>
      </c>
      <c r="K736" s="94">
        <v>2.9563114793868021E-3</v>
      </c>
      <c r="L736" s="133">
        <v>2.9563114793868021E-3</v>
      </c>
      <c r="M736" s="86"/>
    </row>
    <row r="737" spans="1:13">
      <c r="A737" s="132" t="s">
        <v>1419</v>
      </c>
      <c r="B737" s="126" t="s">
        <v>2841</v>
      </c>
      <c r="C737" s="28" t="s">
        <v>906</v>
      </c>
      <c r="D737" s="28" t="s">
        <v>4473</v>
      </c>
      <c r="E737" s="28" t="s">
        <v>4063</v>
      </c>
      <c r="F737" s="28" t="s">
        <v>4119</v>
      </c>
      <c r="G737" s="127">
        <v>66.290000000000006</v>
      </c>
      <c r="H737" s="128">
        <v>0.10675344535651844</v>
      </c>
      <c r="I737" s="93">
        <v>1610.4004428498786</v>
      </c>
      <c r="J737" s="93">
        <v>1143344.125</v>
      </c>
      <c r="K737" s="94">
        <v>1.4085002123484726E-3</v>
      </c>
      <c r="L737" s="133">
        <v>1.4085002123484726E-3</v>
      </c>
      <c r="M737" s="86"/>
    </row>
    <row r="738" spans="1:13">
      <c r="A738" s="132" t="s">
        <v>5432</v>
      </c>
      <c r="B738" s="126" t="s">
        <v>5438</v>
      </c>
      <c r="C738" s="28" t="s">
        <v>5445</v>
      </c>
      <c r="D738" s="28" t="s">
        <v>4454</v>
      </c>
      <c r="E738" s="28" t="s">
        <v>4062</v>
      </c>
      <c r="F738" s="28" t="s">
        <v>4121</v>
      </c>
      <c r="G738" s="127">
        <v>28.01</v>
      </c>
      <c r="H738" s="128">
        <v>0.10537661477193522</v>
      </c>
      <c r="I738" s="93">
        <v>3762.1069179555589</v>
      </c>
      <c r="J738" s="93">
        <v>3077062.25</v>
      </c>
      <c r="K738" s="94">
        <v>1.2226294472773695E-3</v>
      </c>
      <c r="L738" s="133">
        <v>1.2226294472773695E-3</v>
      </c>
      <c r="M738" s="86"/>
    </row>
    <row r="739" spans="1:13">
      <c r="A739" s="132" t="s">
        <v>6425</v>
      </c>
      <c r="B739" s="126" t="s">
        <v>6518</v>
      </c>
      <c r="C739" s="28" t="s">
        <v>6441</v>
      </c>
      <c r="D739" s="28" t="s">
        <v>4473</v>
      </c>
      <c r="E739" s="28" t="s">
        <v>4062</v>
      </c>
      <c r="F739" s="28" t="s">
        <v>4121</v>
      </c>
      <c r="G739" s="127">
        <v>39.56</v>
      </c>
      <c r="H739" s="128">
        <v>0.10466441865356582</v>
      </c>
      <c r="I739" s="93">
        <v>2645.7133127797219</v>
      </c>
      <c r="J739" s="93">
        <v>999642.625</v>
      </c>
      <c r="K739" s="94">
        <v>2.6466591625979555E-3</v>
      </c>
      <c r="L739" s="133">
        <v>2.6466591625979555E-3</v>
      </c>
      <c r="M739" s="86"/>
    </row>
    <row r="740" spans="1:13">
      <c r="A740" s="132" t="s">
        <v>1045</v>
      </c>
      <c r="B740" s="126" t="s">
        <v>2408</v>
      </c>
      <c r="C740" s="28" t="s">
        <v>3869</v>
      </c>
      <c r="D740" s="28" t="s">
        <v>4457</v>
      </c>
      <c r="E740" s="28" t="s">
        <v>4063</v>
      </c>
      <c r="F740" s="28" t="s">
        <v>4119</v>
      </c>
      <c r="G740" s="127">
        <v>35.32</v>
      </c>
      <c r="H740" s="128">
        <v>0.10299370659420357</v>
      </c>
      <c r="I740" s="93">
        <v>2916.0166079899086</v>
      </c>
      <c r="J740" s="93">
        <v>437412.3125</v>
      </c>
      <c r="K740" s="94">
        <v>6.6665169787371008E-3</v>
      </c>
      <c r="L740" s="133">
        <v>6.6665169787371008E-3</v>
      </c>
      <c r="M740" s="86"/>
    </row>
    <row r="741" spans="1:13">
      <c r="A741" s="132" t="s">
        <v>1033</v>
      </c>
      <c r="B741" s="126" t="s">
        <v>2396</v>
      </c>
      <c r="C741" s="28" t="s">
        <v>3858</v>
      </c>
      <c r="D741" s="28" t="s">
        <v>4472</v>
      </c>
      <c r="E741" s="28" t="s">
        <v>4063</v>
      </c>
      <c r="F741" s="28" t="s">
        <v>4119</v>
      </c>
      <c r="G741" s="127">
        <v>9.7100000000000009</v>
      </c>
      <c r="H741" s="128">
        <v>0.10269754224611513</v>
      </c>
      <c r="I741" s="93">
        <v>10576.471910001557</v>
      </c>
      <c r="J741" s="93">
        <v>164877.84375</v>
      </c>
      <c r="K741" s="94">
        <v>6.4147320643265976E-2</v>
      </c>
      <c r="L741" s="133">
        <v>6.4147320643265976E-2</v>
      </c>
      <c r="M741" s="86"/>
    </row>
    <row r="742" spans="1:13">
      <c r="A742" s="132" t="s">
        <v>3531</v>
      </c>
      <c r="B742" s="126" t="s">
        <v>5941</v>
      </c>
      <c r="C742" s="28" t="s">
        <v>5971</v>
      </c>
      <c r="D742" s="28" t="s">
        <v>4470</v>
      </c>
      <c r="E742" s="28" t="s">
        <v>4062</v>
      </c>
      <c r="F742" s="28" t="s">
        <v>4119</v>
      </c>
      <c r="G742" s="127">
        <v>49.2</v>
      </c>
      <c r="H742" s="128">
        <v>0.10247692951801866</v>
      </c>
      <c r="I742" s="93">
        <v>2082.8644210979401</v>
      </c>
      <c r="J742" s="93">
        <v>150677</v>
      </c>
      <c r="K742" s="94">
        <v>1.3823373315754495E-2</v>
      </c>
      <c r="L742" s="133">
        <v>1.3823373315754495E-2</v>
      </c>
      <c r="M742" s="86"/>
    </row>
    <row r="743" spans="1:13">
      <c r="A743" s="132" t="s">
        <v>4733</v>
      </c>
      <c r="B743" s="126" t="s">
        <v>4813</v>
      </c>
      <c r="C743" s="28" t="s">
        <v>4769</v>
      </c>
      <c r="D743" s="28" t="s">
        <v>4459</v>
      </c>
      <c r="E743" s="28" t="s">
        <v>4063</v>
      </c>
      <c r="F743" s="28" t="s">
        <v>4119</v>
      </c>
      <c r="G743" s="127">
        <v>39.880000000000003</v>
      </c>
      <c r="H743" s="128">
        <v>0.10086818493804506</v>
      </c>
      <c r="I743" s="93">
        <v>2529.2925009539886</v>
      </c>
      <c r="J743" s="93">
        <v>675299.4375</v>
      </c>
      <c r="K743" s="94">
        <v>3.7454384832861475E-3</v>
      </c>
      <c r="L743" s="133">
        <v>3.7454384832861475E-3</v>
      </c>
      <c r="M743" s="86"/>
    </row>
    <row r="744" spans="1:13">
      <c r="A744" s="132" t="s">
        <v>1448</v>
      </c>
      <c r="B744" s="126" t="s">
        <v>2868</v>
      </c>
      <c r="C744" s="28" t="s">
        <v>933</v>
      </c>
      <c r="D744" s="28" t="s">
        <v>4455</v>
      </c>
      <c r="E744" s="28" t="s">
        <v>4063</v>
      </c>
      <c r="F744" s="28" t="s">
        <v>4119</v>
      </c>
      <c r="G744" s="127">
        <v>19.32</v>
      </c>
      <c r="H744" s="128">
        <v>9.8106579689249476E-2</v>
      </c>
      <c r="I744" s="93">
        <v>5077.9803151785445</v>
      </c>
      <c r="J744" s="93">
        <v>49812.1484375</v>
      </c>
      <c r="K744" s="94">
        <v>0.10194260786703384</v>
      </c>
      <c r="L744" s="133">
        <v>0.10194260786703384</v>
      </c>
      <c r="M744" s="86"/>
    </row>
    <row r="745" spans="1:13">
      <c r="A745" s="132" t="s">
        <v>3525</v>
      </c>
      <c r="B745" s="126" t="s">
        <v>3686</v>
      </c>
      <c r="C745" s="28" t="s">
        <v>2640</v>
      </c>
      <c r="D745" s="28" t="s">
        <v>4473</v>
      </c>
      <c r="E745" s="28" t="s">
        <v>4062</v>
      </c>
      <c r="F745" s="28" t="s">
        <v>4119</v>
      </c>
      <c r="G745" s="127">
        <v>26.32</v>
      </c>
      <c r="H745" s="128">
        <v>9.7935876685445691E-2</v>
      </c>
      <c r="I745" s="93">
        <v>3720.9679591734684</v>
      </c>
      <c r="J745" s="93">
        <v>768661</v>
      </c>
      <c r="K745" s="94">
        <v>4.8408439600467158E-3</v>
      </c>
      <c r="L745" s="133">
        <v>4.8408439600467158E-3</v>
      </c>
      <c r="M745" s="86"/>
    </row>
    <row r="746" spans="1:13">
      <c r="A746" s="132" t="s">
        <v>1420</v>
      </c>
      <c r="B746" s="126" t="s">
        <v>2842</v>
      </c>
      <c r="C746" s="28" t="s">
        <v>907</v>
      </c>
      <c r="D746" s="28" t="s">
        <v>4474</v>
      </c>
      <c r="E746" s="28" t="s">
        <v>4063</v>
      </c>
      <c r="F746" s="28" t="s">
        <v>4119</v>
      </c>
      <c r="G746" s="127">
        <v>15.23</v>
      </c>
      <c r="H746" s="128">
        <v>9.5770090031845237E-2</v>
      </c>
      <c r="I746" s="93">
        <v>6288.2527926359317</v>
      </c>
      <c r="J746" s="93">
        <v>637680.25</v>
      </c>
      <c r="K746" s="94">
        <v>9.8611377608698592E-3</v>
      </c>
      <c r="L746" s="133">
        <v>9.8611377608698592E-3</v>
      </c>
      <c r="M746" s="86"/>
    </row>
    <row r="747" spans="1:13">
      <c r="A747" s="132" t="s">
        <v>3561</v>
      </c>
      <c r="B747" s="126" t="s">
        <v>3721</v>
      </c>
      <c r="C747" s="28" t="s">
        <v>2934</v>
      </c>
      <c r="D747" s="28" t="s">
        <v>4461</v>
      </c>
      <c r="E747" s="28" t="s">
        <v>4062</v>
      </c>
      <c r="F747" s="28" t="s">
        <v>4121</v>
      </c>
      <c r="G747" s="127">
        <v>27.48</v>
      </c>
      <c r="H747" s="128">
        <v>9.2718091589682042E-2</v>
      </c>
      <c r="I747" s="93">
        <v>3374.0208002067698</v>
      </c>
      <c r="J747" s="93">
        <v>478336.90625</v>
      </c>
      <c r="K747" s="94">
        <v>7.0536493340184738E-3</v>
      </c>
      <c r="L747" s="133">
        <v>7.0536493340184738E-3</v>
      </c>
      <c r="M747" s="86"/>
    </row>
    <row r="748" spans="1:13">
      <c r="A748" s="132" t="s">
        <v>1299</v>
      </c>
      <c r="B748" s="126" t="s">
        <v>2722</v>
      </c>
      <c r="C748" s="28" t="s">
        <v>808</v>
      </c>
      <c r="D748" s="28" t="s">
        <v>4455</v>
      </c>
      <c r="E748" s="28" t="s">
        <v>4063</v>
      </c>
      <c r="F748" s="28" t="s">
        <v>4119</v>
      </c>
      <c r="G748" s="127">
        <v>81.05</v>
      </c>
      <c r="H748" s="128">
        <v>9.1135154022952594E-2</v>
      </c>
      <c r="I748" s="93">
        <v>1124.4312649346402</v>
      </c>
      <c r="J748" s="93">
        <v>59253.25</v>
      </c>
      <c r="K748" s="94">
        <v>1.8976701951954368E-2</v>
      </c>
      <c r="L748" s="133">
        <v>1.8976701951954368E-2</v>
      </c>
      <c r="M748" s="86"/>
    </row>
    <row r="749" spans="1:13">
      <c r="A749" s="132" t="s">
        <v>1441</v>
      </c>
      <c r="B749" s="126" t="s">
        <v>2861</v>
      </c>
      <c r="C749" s="28" t="s">
        <v>926</v>
      </c>
      <c r="D749" s="28" t="s">
        <v>4455</v>
      </c>
      <c r="E749" s="28" t="s">
        <v>4063</v>
      </c>
      <c r="F749" s="28" t="s">
        <v>4119</v>
      </c>
      <c r="G749" s="127">
        <v>46.88</v>
      </c>
      <c r="H749" s="128">
        <v>9.0370375469965472E-2</v>
      </c>
      <c r="I749" s="93">
        <v>1927.6957224821986</v>
      </c>
      <c r="J749" s="93">
        <v>168491.15625</v>
      </c>
      <c r="K749" s="94">
        <v>1.1440931176363736E-2</v>
      </c>
      <c r="L749" s="133">
        <v>1.1440931176363736E-2</v>
      </c>
      <c r="M749" s="86"/>
    </row>
    <row r="750" spans="1:13">
      <c r="A750" s="132" t="s">
        <v>1396</v>
      </c>
      <c r="B750" s="126" t="s">
        <v>2818</v>
      </c>
      <c r="C750" s="28" t="s">
        <v>884</v>
      </c>
      <c r="D750" s="28" t="s">
        <v>4471</v>
      </c>
      <c r="E750" s="28" t="s">
        <v>4063</v>
      </c>
      <c r="F750" s="28" t="s">
        <v>4119</v>
      </c>
      <c r="G750" s="127">
        <v>14.36</v>
      </c>
      <c r="H750" s="128">
        <v>8.8453029913055495E-2</v>
      </c>
      <c r="I750" s="93">
        <v>6159.6817488200204</v>
      </c>
      <c r="J750" s="93">
        <v>43570.6015625</v>
      </c>
      <c r="K750" s="94">
        <v>0.14137242837889771</v>
      </c>
      <c r="L750" s="133">
        <v>0.14137242837889771</v>
      </c>
      <c r="M750" s="86"/>
    </row>
    <row r="751" spans="1:13">
      <c r="A751" s="132" t="s">
        <v>3556</v>
      </c>
      <c r="B751" s="126" t="s">
        <v>3716</v>
      </c>
      <c r="C751" s="28" t="s">
        <v>2670</v>
      </c>
      <c r="D751" s="28" t="s">
        <v>4463</v>
      </c>
      <c r="E751" s="28" t="s">
        <v>4062</v>
      </c>
      <c r="F751" s="28" t="s">
        <v>4119</v>
      </c>
      <c r="G751" s="127">
        <v>38.82</v>
      </c>
      <c r="H751" s="128">
        <v>8.8349986647297402E-2</v>
      </c>
      <c r="I751" s="93">
        <v>2275.8883731915871</v>
      </c>
      <c r="J751" s="93">
        <v>264100.34375</v>
      </c>
      <c r="K751" s="94">
        <v>8.6175138618750369E-3</v>
      </c>
      <c r="L751" s="133">
        <v>8.6175138618750369E-3</v>
      </c>
      <c r="M751" s="86"/>
    </row>
    <row r="752" spans="1:13">
      <c r="A752" s="132" t="s">
        <v>1429</v>
      </c>
      <c r="B752" s="126" t="s">
        <v>2850</v>
      </c>
      <c r="C752" s="28" t="s">
        <v>915</v>
      </c>
      <c r="D752" s="28" t="s">
        <v>4456</v>
      </c>
      <c r="E752" s="28" t="s">
        <v>4063</v>
      </c>
      <c r="F752" s="28" t="s">
        <v>4119</v>
      </c>
      <c r="G752" s="127">
        <v>24.86</v>
      </c>
      <c r="H752" s="128">
        <v>8.7582474184931647E-2</v>
      </c>
      <c r="I752" s="93">
        <v>3523.0279237703803</v>
      </c>
      <c r="J752" s="93">
        <v>42114.05078125</v>
      </c>
      <c r="K752" s="94">
        <v>8.365445399849547E-2</v>
      </c>
      <c r="L752" s="133">
        <v>8.365445399849547E-2</v>
      </c>
      <c r="M752" s="86"/>
    </row>
    <row r="753" spans="1:13">
      <c r="A753" s="132" t="s">
        <v>4962</v>
      </c>
      <c r="B753" s="126" t="s">
        <v>4976</v>
      </c>
      <c r="C753" s="28" t="s">
        <v>4970</v>
      </c>
      <c r="D753" s="28" t="s">
        <v>4466</v>
      </c>
      <c r="E753" s="28" t="s">
        <v>4062</v>
      </c>
      <c r="F753" s="28" t="s">
        <v>4121</v>
      </c>
      <c r="G753" s="127">
        <v>13.42</v>
      </c>
      <c r="H753" s="128">
        <v>8.7098394271071439E-2</v>
      </c>
      <c r="I753" s="93">
        <v>6490.1933137907181</v>
      </c>
      <c r="J753" s="93">
        <v>1622616.5</v>
      </c>
      <c r="K753" s="94">
        <v>3.9998319466064336E-3</v>
      </c>
      <c r="L753" s="133">
        <v>3.9998319466064336E-3</v>
      </c>
      <c r="M753" s="86"/>
    </row>
    <row r="754" spans="1:13">
      <c r="A754" s="132" t="s">
        <v>1066</v>
      </c>
      <c r="B754" s="126" t="s">
        <v>2429</v>
      </c>
      <c r="C754" s="28" t="s">
        <v>3889</v>
      </c>
      <c r="D754" s="28" t="s">
        <v>4459</v>
      </c>
      <c r="E754" s="28" t="s">
        <v>4063</v>
      </c>
      <c r="F754" s="28" t="s">
        <v>4119</v>
      </c>
      <c r="G754" s="127">
        <v>10.98</v>
      </c>
      <c r="H754" s="128">
        <v>8.6979219058590157E-2</v>
      </c>
      <c r="I754" s="93">
        <v>7921.6046501448236</v>
      </c>
      <c r="J754" s="93">
        <v>90120.6484375</v>
      </c>
      <c r="K754" s="94">
        <v>8.7899996143931139E-2</v>
      </c>
      <c r="L754" s="133">
        <v>8.7899996143931139E-2</v>
      </c>
      <c r="M754" s="86"/>
    </row>
    <row r="755" spans="1:13">
      <c r="A755" s="132" t="s">
        <v>1008</v>
      </c>
      <c r="B755" s="126" t="s">
        <v>2371</v>
      </c>
      <c r="C755" s="28" t="s">
        <v>3834</v>
      </c>
      <c r="D755" s="28" t="s">
        <v>4461</v>
      </c>
      <c r="E755" s="28" t="s">
        <v>4063</v>
      </c>
      <c r="F755" s="28" t="s">
        <v>4119</v>
      </c>
      <c r="G755" s="127">
        <v>32.68</v>
      </c>
      <c r="H755" s="128">
        <v>8.6578543487759826E-2</v>
      </c>
      <c r="I755" s="93">
        <v>2649.282236467559</v>
      </c>
      <c r="J755" s="93">
        <v>355374.3125</v>
      </c>
      <c r="K755" s="94">
        <v>7.4549063994814174E-3</v>
      </c>
      <c r="L755" s="133">
        <v>7.4549063994814174E-3</v>
      </c>
      <c r="M755" s="86"/>
    </row>
    <row r="756" spans="1:13">
      <c r="A756" s="132" t="s">
        <v>1105</v>
      </c>
      <c r="B756" s="126" t="s">
        <v>3279</v>
      </c>
      <c r="C756" s="28" t="s">
        <v>80</v>
      </c>
      <c r="D756" s="28" t="s">
        <v>4475</v>
      </c>
      <c r="E756" s="28" t="s">
        <v>4062</v>
      </c>
      <c r="F756" s="28" t="s">
        <v>4121</v>
      </c>
      <c r="G756" s="127">
        <v>13.34</v>
      </c>
      <c r="H756" s="128">
        <v>8.6462602058182209E-2</v>
      </c>
      <c r="I756" s="93">
        <v>6481.4544271500909</v>
      </c>
      <c r="J756" s="93">
        <v>544118.3125</v>
      </c>
      <c r="K756" s="94">
        <v>1.1911847622570304E-2</v>
      </c>
      <c r="L756" s="133">
        <v>1.1911847622570304E-2</v>
      </c>
      <c r="M756" s="86"/>
    </row>
    <row r="757" spans="1:13">
      <c r="A757" s="132" t="s">
        <v>3489</v>
      </c>
      <c r="B757" s="126" t="s">
        <v>3646</v>
      </c>
      <c r="C757" s="28" t="s">
        <v>2603</v>
      </c>
      <c r="D757" s="28" t="s">
        <v>4461</v>
      </c>
      <c r="E757" s="28" t="s">
        <v>4062</v>
      </c>
      <c r="F757" s="28" t="s">
        <v>4121</v>
      </c>
      <c r="G757" s="127">
        <v>60.33</v>
      </c>
      <c r="H757" s="128">
        <v>8.6251757050132813E-2</v>
      </c>
      <c r="I757" s="93">
        <v>1429.6661205060968</v>
      </c>
      <c r="J757" s="93">
        <v>306560.0625</v>
      </c>
      <c r="K757" s="94">
        <v>4.6635759036815069E-3</v>
      </c>
      <c r="L757" s="133">
        <v>4.6635759036815069E-3</v>
      </c>
      <c r="M757" s="86"/>
    </row>
    <row r="758" spans="1:13">
      <c r="A758" s="132" t="s">
        <v>5844</v>
      </c>
      <c r="B758" s="126" t="s">
        <v>5876</v>
      </c>
      <c r="C758" s="28" t="s">
        <v>5866</v>
      </c>
      <c r="D758" s="28" t="s">
        <v>4466</v>
      </c>
      <c r="E758" s="28" t="s">
        <v>4063</v>
      </c>
      <c r="F758" s="28" t="s">
        <v>4119</v>
      </c>
      <c r="G758" s="127">
        <v>64.900000000000006</v>
      </c>
      <c r="H758" s="128">
        <v>8.6110899029538363E-2</v>
      </c>
      <c r="I758" s="93">
        <v>1326.824330193195</v>
      </c>
      <c r="J758" s="93">
        <v>540586.875</v>
      </c>
      <c r="K758" s="94">
        <v>2.4544146215040737E-3</v>
      </c>
      <c r="L758" s="133">
        <v>2.4544146215040737E-3</v>
      </c>
      <c r="M758" s="86"/>
    </row>
    <row r="759" spans="1:13">
      <c r="A759" s="132" t="s">
        <v>4259</v>
      </c>
      <c r="B759" s="126" t="s">
        <v>2489</v>
      </c>
      <c r="C759" s="28" t="s">
        <v>5664</v>
      </c>
      <c r="D759" s="28" t="s">
        <v>4455</v>
      </c>
      <c r="E759" s="28" t="s">
        <v>4063</v>
      </c>
      <c r="F759" s="28" t="s">
        <v>4119</v>
      </c>
      <c r="G759" s="127">
        <v>43.26</v>
      </c>
      <c r="H759" s="128">
        <v>8.5408754424868408E-2</v>
      </c>
      <c r="I759" s="93">
        <v>1974.3124000200742</v>
      </c>
      <c r="J759" s="93">
        <v>226476.59375</v>
      </c>
      <c r="K759" s="94">
        <v>8.7175118952886235E-3</v>
      </c>
      <c r="L759" s="133">
        <v>8.7175118952886235E-3</v>
      </c>
      <c r="M759" s="86"/>
    </row>
    <row r="760" spans="1:13">
      <c r="A760" s="132" t="s">
        <v>3378</v>
      </c>
      <c r="B760" s="126" t="s">
        <v>5099</v>
      </c>
      <c r="C760" s="28" t="s">
        <v>5069</v>
      </c>
      <c r="D760" s="28" t="s">
        <v>4466</v>
      </c>
      <c r="E760" s="28" t="s">
        <v>4062</v>
      </c>
      <c r="F760" s="28" t="s">
        <v>4121</v>
      </c>
      <c r="G760" s="127">
        <v>37</v>
      </c>
      <c r="H760" s="128">
        <v>8.3352638096149054E-2</v>
      </c>
      <c r="I760" s="93">
        <v>2252.7740025986227</v>
      </c>
      <c r="J760" s="93">
        <v>758157.25</v>
      </c>
      <c r="K760" s="94">
        <v>2.9713809405616351E-3</v>
      </c>
      <c r="L760" s="133">
        <v>2.9713809405616351E-3</v>
      </c>
      <c r="M760" s="86"/>
    </row>
    <row r="761" spans="1:13">
      <c r="A761" s="132" t="s">
        <v>4545</v>
      </c>
      <c r="B761" s="126" t="s">
        <v>3170</v>
      </c>
      <c r="C761" s="28" t="s">
        <v>3077</v>
      </c>
      <c r="D761" s="28" t="s">
        <v>4471</v>
      </c>
      <c r="E761" s="28" t="s">
        <v>4116</v>
      </c>
      <c r="F761" s="28" t="s">
        <v>4121</v>
      </c>
      <c r="G761" s="127">
        <v>140.94999999999999</v>
      </c>
      <c r="H761" s="128">
        <v>8.1373919432069508E-2</v>
      </c>
      <c r="I761" s="93">
        <v>577.3247210505109</v>
      </c>
      <c r="J761" s="93">
        <v>2027350.375</v>
      </c>
      <c r="K761" s="94">
        <v>2.8476810331835753E-4</v>
      </c>
      <c r="L761" s="133">
        <v>2.8476810331835753E-4</v>
      </c>
      <c r="M761" s="86"/>
    </row>
    <row r="762" spans="1:13">
      <c r="A762" s="132" t="s">
        <v>6063</v>
      </c>
      <c r="B762" s="126" t="s">
        <v>6110</v>
      </c>
      <c r="C762" s="28" t="s">
        <v>6194</v>
      </c>
      <c r="D762" s="28" t="s">
        <v>4474</v>
      </c>
      <c r="E762" s="28" t="s">
        <v>4063</v>
      </c>
      <c r="F762" s="28" t="s">
        <v>4119</v>
      </c>
      <c r="G762" s="127">
        <v>25.5</v>
      </c>
      <c r="H762" s="128">
        <v>7.5870879869311986E-2</v>
      </c>
      <c r="I762" s="93">
        <v>2975.3286223259606</v>
      </c>
      <c r="J762" s="93">
        <v>168008.046875</v>
      </c>
      <c r="K762" s="94">
        <v>1.7709441170634169E-2</v>
      </c>
      <c r="L762" s="133">
        <v>1.7709441170634169E-2</v>
      </c>
      <c r="M762" s="86"/>
    </row>
    <row r="763" spans="1:13">
      <c r="A763" s="132" t="s">
        <v>3590</v>
      </c>
      <c r="B763" s="126" t="s">
        <v>3747</v>
      </c>
      <c r="C763" s="28" t="s">
        <v>2959</v>
      </c>
      <c r="D763" s="28" t="s">
        <v>4459</v>
      </c>
      <c r="E763" s="28" t="s">
        <v>4062</v>
      </c>
      <c r="F763" s="28" t="s">
        <v>4121</v>
      </c>
      <c r="G763" s="127">
        <v>27.26</v>
      </c>
      <c r="H763" s="128">
        <v>7.5679036935047655E-2</v>
      </c>
      <c r="I763" s="93">
        <v>2776.193577954793</v>
      </c>
      <c r="J763" s="93">
        <v>506850.15625</v>
      </c>
      <c r="K763" s="94">
        <v>5.4773458066874042E-3</v>
      </c>
      <c r="L763" s="133">
        <v>5.4773458066874042E-3</v>
      </c>
      <c r="M763" s="86"/>
    </row>
    <row r="764" spans="1:13">
      <c r="A764" s="132" t="s">
        <v>6463</v>
      </c>
      <c r="B764" s="126" t="s">
        <v>6506</v>
      </c>
      <c r="C764" s="28" t="s">
        <v>6488</v>
      </c>
      <c r="D764" s="28" t="s">
        <v>4456</v>
      </c>
      <c r="E764" s="28" t="s">
        <v>4063</v>
      </c>
      <c r="F764" s="28" t="s">
        <v>4119</v>
      </c>
      <c r="G764" s="127">
        <v>13.39</v>
      </c>
      <c r="H764" s="128">
        <v>7.5118707614648492E-2</v>
      </c>
      <c r="I764" s="93">
        <v>5610.0603147609027</v>
      </c>
      <c r="J764" s="93">
        <v>1212934.25</v>
      </c>
      <c r="K764" s="94">
        <v>4.6251973796278753E-3</v>
      </c>
      <c r="L764" s="133">
        <v>4.6251973796278753E-3</v>
      </c>
      <c r="M764" s="86"/>
    </row>
    <row r="765" spans="1:13">
      <c r="A765" s="132" t="s">
        <v>4582</v>
      </c>
      <c r="B765" s="126" t="s">
        <v>3195</v>
      </c>
      <c r="C765" s="28" t="s">
        <v>3110</v>
      </c>
      <c r="D765" s="28" t="s">
        <v>4469</v>
      </c>
      <c r="E765" s="28" t="s">
        <v>4116</v>
      </c>
      <c r="F765" s="28" t="s">
        <v>4121</v>
      </c>
      <c r="G765" s="127">
        <v>82.88</v>
      </c>
      <c r="H765" s="128">
        <v>7.4879334466150471E-2</v>
      </c>
      <c r="I765" s="93">
        <v>903.46687338502034</v>
      </c>
      <c r="J765" s="93">
        <v>1839774.375</v>
      </c>
      <c r="K765" s="94">
        <v>4.9107482181613726E-4</v>
      </c>
      <c r="L765" s="133">
        <v>4.9107482181613726E-4</v>
      </c>
      <c r="M765" s="86"/>
    </row>
    <row r="766" spans="1:13">
      <c r="A766" s="132" t="s">
        <v>1465</v>
      </c>
      <c r="B766" s="126" t="s">
        <v>2885</v>
      </c>
      <c r="C766" s="28" t="s">
        <v>949</v>
      </c>
      <c r="D766" s="28" t="s">
        <v>4472</v>
      </c>
      <c r="E766" s="28" t="s">
        <v>4063</v>
      </c>
      <c r="F766" s="28" t="s">
        <v>4119</v>
      </c>
      <c r="G766" s="127">
        <v>37.549999999999997</v>
      </c>
      <c r="H766" s="128">
        <v>7.4463544233939347E-2</v>
      </c>
      <c r="I766" s="93">
        <v>1983.0504456441902</v>
      </c>
      <c r="J766" s="93">
        <v>230491.65625</v>
      </c>
      <c r="K766" s="94">
        <v>8.6035671655432869E-3</v>
      </c>
      <c r="L766" s="133">
        <v>8.6035671655432869E-3</v>
      </c>
      <c r="M766" s="86"/>
    </row>
    <row r="767" spans="1:13">
      <c r="A767" s="132" t="s">
        <v>4916</v>
      </c>
      <c r="B767" s="126" t="s">
        <v>551</v>
      </c>
      <c r="C767" s="28" t="s">
        <v>2530</v>
      </c>
      <c r="D767" s="28" t="s">
        <v>4455</v>
      </c>
      <c r="E767" s="28" t="s">
        <v>4062</v>
      </c>
      <c r="F767" s="28" t="s">
        <v>4119</v>
      </c>
      <c r="G767" s="127">
        <v>5.79</v>
      </c>
      <c r="H767" s="128">
        <v>7.3723270999907373E-2</v>
      </c>
      <c r="I767" s="93">
        <v>12732.862003438237</v>
      </c>
      <c r="J767" s="93">
        <v>5959878.5</v>
      </c>
      <c r="K767" s="94">
        <v>2.1364297952446909E-3</v>
      </c>
      <c r="L767" s="133">
        <v>2.1364297952446909E-3</v>
      </c>
      <c r="M767" s="86"/>
    </row>
    <row r="768" spans="1:13">
      <c r="A768" s="132" t="s">
        <v>1398</v>
      </c>
      <c r="B768" s="126" t="s">
        <v>2820</v>
      </c>
      <c r="C768" s="28" t="s">
        <v>886</v>
      </c>
      <c r="D768" s="28" t="s">
        <v>4468</v>
      </c>
      <c r="E768" s="28" t="s">
        <v>4063</v>
      </c>
      <c r="F768" s="28" t="s">
        <v>4119</v>
      </c>
      <c r="G768" s="127">
        <v>79.430000000000007</v>
      </c>
      <c r="H768" s="128">
        <v>7.016723549449963E-2</v>
      </c>
      <c r="I768" s="93">
        <v>883.38455866171</v>
      </c>
      <c r="J768" s="93">
        <v>255045.15625</v>
      </c>
      <c r="K768" s="94">
        <v>3.463639818337895E-3</v>
      </c>
      <c r="L768" s="133">
        <v>3.463639818337895E-3</v>
      </c>
      <c r="M768" s="86"/>
    </row>
    <row r="769" spans="1:13">
      <c r="A769" s="132" t="s">
        <v>5510</v>
      </c>
      <c r="B769" s="126" t="s">
        <v>5633</v>
      </c>
      <c r="C769" s="28" t="s">
        <v>5531</v>
      </c>
      <c r="D769" s="28" t="s">
        <v>4467</v>
      </c>
      <c r="E769" s="28" t="s">
        <v>4062</v>
      </c>
      <c r="F769" s="28" t="s">
        <v>4121</v>
      </c>
      <c r="G769" s="127">
        <v>17.96</v>
      </c>
      <c r="H769" s="128">
        <v>6.5040516485691008E-2</v>
      </c>
      <c r="I769" s="93">
        <v>3621.4096038803455</v>
      </c>
      <c r="J769" s="93">
        <v>3426308.25</v>
      </c>
      <c r="K769" s="94">
        <v>1.0569421487049058E-3</v>
      </c>
      <c r="L769" s="133">
        <v>1.0569421487049058E-3</v>
      </c>
      <c r="M769" s="86"/>
    </row>
    <row r="770" spans="1:13">
      <c r="A770" s="132" t="s">
        <v>1459</v>
      </c>
      <c r="B770" s="126" t="s">
        <v>2879</v>
      </c>
      <c r="C770" s="28" t="s">
        <v>943</v>
      </c>
      <c r="D770" s="28" t="s">
        <v>4454</v>
      </c>
      <c r="E770" s="28" t="s">
        <v>4063</v>
      </c>
      <c r="F770" s="28" t="s">
        <v>4119</v>
      </c>
      <c r="G770" s="127">
        <v>8.85</v>
      </c>
      <c r="H770" s="128">
        <v>6.44403235727459E-2</v>
      </c>
      <c r="I770" s="93">
        <v>7281.3924940955822</v>
      </c>
      <c r="J770" s="93">
        <v>497918.90625</v>
      </c>
      <c r="K770" s="94">
        <v>1.4623651367115732E-2</v>
      </c>
      <c r="L770" s="133">
        <v>1.4623651367115732E-2</v>
      </c>
      <c r="M770" s="86"/>
    </row>
    <row r="771" spans="1:13">
      <c r="A771" s="132" t="s">
        <v>4292</v>
      </c>
      <c r="B771" s="126" t="s">
        <v>2697</v>
      </c>
      <c r="C771" s="28" t="s">
        <v>783</v>
      </c>
      <c r="D771" s="28" t="s">
        <v>4455</v>
      </c>
      <c r="E771" s="28" t="s">
        <v>4063</v>
      </c>
      <c r="F771" s="28" t="s">
        <v>4119</v>
      </c>
      <c r="G771" s="127">
        <v>16.440000000000001</v>
      </c>
      <c r="H771" s="128">
        <v>6.4127755069973036E-2</v>
      </c>
      <c r="I771" s="93">
        <v>3900.715028587168</v>
      </c>
      <c r="J771" s="93">
        <v>785622.8125</v>
      </c>
      <c r="K771" s="94">
        <v>4.9651244420644523E-3</v>
      </c>
      <c r="L771" s="133">
        <v>4.9651244420644523E-3</v>
      </c>
      <c r="M771" s="86"/>
    </row>
    <row r="772" spans="1:13">
      <c r="A772" s="132" t="s">
        <v>1285</v>
      </c>
      <c r="B772" s="126" t="s">
        <v>2710</v>
      </c>
      <c r="C772" s="28" t="s">
        <v>795</v>
      </c>
      <c r="D772" s="28" t="s">
        <v>4463</v>
      </c>
      <c r="E772" s="28" t="s">
        <v>4063</v>
      </c>
      <c r="F772" s="28" t="s">
        <v>4119</v>
      </c>
      <c r="G772" s="127">
        <v>10.220000000000001</v>
      </c>
      <c r="H772" s="128">
        <v>6.3734816422742632E-2</v>
      </c>
      <c r="I772" s="93">
        <v>6236.2834073133681</v>
      </c>
      <c r="J772" s="93">
        <v>279368.5</v>
      </c>
      <c r="K772" s="94">
        <v>2.2322786596604013E-2</v>
      </c>
      <c r="L772" s="133">
        <v>2.2322786596604013E-2</v>
      </c>
      <c r="M772" s="86"/>
    </row>
    <row r="773" spans="1:13">
      <c r="A773" s="132" t="s">
        <v>5433</v>
      </c>
      <c r="B773" s="126" t="s">
        <v>5439</v>
      </c>
      <c r="C773" s="28" t="s">
        <v>5446</v>
      </c>
      <c r="D773" s="28" t="s">
        <v>4472</v>
      </c>
      <c r="E773" s="28" t="s">
        <v>4063</v>
      </c>
      <c r="F773" s="28" t="s">
        <v>4119</v>
      </c>
      <c r="G773" s="127">
        <v>15.72</v>
      </c>
      <c r="H773" s="128">
        <v>6.3384183806964534E-2</v>
      </c>
      <c r="I773" s="93">
        <v>4032.0727612572855</v>
      </c>
      <c r="J773" s="93">
        <v>374885.9375</v>
      </c>
      <c r="K773" s="94">
        <v>1.0755465484104176E-2</v>
      </c>
      <c r="L773" s="133">
        <v>1.0755465484104176E-2</v>
      </c>
      <c r="M773" s="86"/>
    </row>
    <row r="774" spans="1:13">
      <c r="A774" s="132" t="s">
        <v>6024</v>
      </c>
      <c r="B774" s="126" t="s">
        <v>6070</v>
      </c>
      <c r="C774" s="28" t="s">
        <v>6151</v>
      </c>
      <c r="D774" s="28" t="s">
        <v>4463</v>
      </c>
      <c r="E774" s="28" t="s">
        <v>4063</v>
      </c>
      <c r="F774" s="28" t="s">
        <v>4119</v>
      </c>
      <c r="G774" s="127">
        <v>12.21</v>
      </c>
      <c r="H774" s="128">
        <v>6.2925446720496617E-2</v>
      </c>
      <c r="I774" s="93">
        <v>5153.5992400079131</v>
      </c>
      <c r="J774" s="93">
        <v>136207.046875</v>
      </c>
      <c r="K774" s="94">
        <v>3.7836509624479833E-2</v>
      </c>
      <c r="L774" s="133">
        <v>3.7836509624479833E-2</v>
      </c>
      <c r="M774" s="86"/>
    </row>
    <row r="775" spans="1:13">
      <c r="A775" s="132" t="s">
        <v>3374</v>
      </c>
      <c r="B775" s="126" t="s">
        <v>5628</v>
      </c>
      <c r="C775" s="28" t="s">
        <v>5525</v>
      </c>
      <c r="D775" s="28" t="s">
        <v>4463</v>
      </c>
      <c r="E775" s="28" t="s">
        <v>4062</v>
      </c>
      <c r="F775" s="28" t="s">
        <v>4121</v>
      </c>
      <c r="G775" s="127">
        <v>39.76</v>
      </c>
      <c r="H775" s="128">
        <v>6.1118214486513542E-2</v>
      </c>
      <c r="I775" s="93">
        <v>1537.1784327593953</v>
      </c>
      <c r="J775" s="93">
        <v>176705.65625</v>
      </c>
      <c r="K775" s="94">
        <v>8.6990901444865057E-3</v>
      </c>
      <c r="L775" s="133">
        <v>8.6990901444865057E-3</v>
      </c>
      <c r="M775" s="86"/>
    </row>
    <row r="776" spans="1:13">
      <c r="A776" s="132" t="s">
        <v>5726</v>
      </c>
      <c r="B776" s="126" t="s">
        <v>5734</v>
      </c>
      <c r="C776" s="28" t="s">
        <v>5745</v>
      </c>
      <c r="D776" s="28" t="s">
        <v>4471</v>
      </c>
      <c r="E776" s="28" t="s">
        <v>4063</v>
      </c>
      <c r="F776" s="28" t="s">
        <v>4119</v>
      </c>
      <c r="G776" s="127">
        <v>10.220000000000001</v>
      </c>
      <c r="H776" s="128">
        <v>5.9845422473425544E-2</v>
      </c>
      <c r="I776" s="93">
        <v>5855.7164846796031</v>
      </c>
      <c r="J776" s="93">
        <v>647183.875</v>
      </c>
      <c r="K776" s="94">
        <v>9.0479950302834768E-3</v>
      </c>
      <c r="L776" s="133">
        <v>9.0479950302834768E-3</v>
      </c>
      <c r="M776" s="86"/>
    </row>
    <row r="777" spans="1:13">
      <c r="A777" s="132" t="s">
        <v>3552</v>
      </c>
      <c r="B777" s="126" t="s">
        <v>3712</v>
      </c>
      <c r="C777" s="28" t="s">
        <v>2666</v>
      </c>
      <c r="D777" s="28" t="s">
        <v>4456</v>
      </c>
      <c r="E777" s="28" t="s">
        <v>4062</v>
      </c>
      <c r="F777" s="28" t="s">
        <v>4121</v>
      </c>
      <c r="G777" s="127">
        <v>33.85</v>
      </c>
      <c r="H777" s="128">
        <v>5.9150993246169722E-2</v>
      </c>
      <c r="I777" s="93">
        <v>1747.4444090448956</v>
      </c>
      <c r="J777" s="93">
        <v>413118.40625</v>
      </c>
      <c r="K777" s="94">
        <v>4.2298875639722134E-3</v>
      </c>
      <c r="L777" s="133">
        <v>4.2298875639722134E-3</v>
      </c>
      <c r="M777" s="86"/>
    </row>
    <row r="778" spans="1:13">
      <c r="A778" s="132" t="s">
        <v>6460</v>
      </c>
      <c r="B778" s="126" t="s">
        <v>6503</v>
      </c>
      <c r="C778" s="28" t="s">
        <v>6485</v>
      </c>
      <c r="D778" s="28" t="s">
        <v>4465</v>
      </c>
      <c r="E778" s="28" t="s">
        <v>4063</v>
      </c>
      <c r="F778" s="28" t="s">
        <v>4119</v>
      </c>
      <c r="G778" s="127">
        <v>9.69</v>
      </c>
      <c r="H778" s="128">
        <v>5.8956352991869812E-2</v>
      </c>
      <c r="I778" s="93">
        <v>6084.2469547853252</v>
      </c>
      <c r="J778" s="93">
        <v>1416023.75</v>
      </c>
      <c r="K778" s="94">
        <v>4.2967125055531907E-3</v>
      </c>
      <c r="L778" s="133">
        <v>4.2967125055531907E-3</v>
      </c>
      <c r="M778" s="86"/>
    </row>
    <row r="779" spans="1:13">
      <c r="A779" s="132" t="s">
        <v>4246</v>
      </c>
      <c r="B779" s="126" t="s">
        <v>2477</v>
      </c>
      <c r="C779" s="28" t="s">
        <v>738</v>
      </c>
      <c r="D779" s="28" t="s">
        <v>4454</v>
      </c>
      <c r="E779" s="28" t="s">
        <v>4063</v>
      </c>
      <c r="F779" s="28" t="s">
        <v>4119</v>
      </c>
      <c r="G779" s="127">
        <v>54.45</v>
      </c>
      <c r="H779" s="128">
        <v>5.8230074659822884E-2</v>
      </c>
      <c r="I779" s="93">
        <v>1069.4228587662606</v>
      </c>
      <c r="J779" s="93">
        <v>134349.953125</v>
      </c>
      <c r="K779" s="94">
        <v>7.9599793962805716E-3</v>
      </c>
      <c r="L779" s="133">
        <v>7.9599793962805716E-3</v>
      </c>
      <c r="M779" s="86"/>
    </row>
    <row r="780" spans="1:13">
      <c r="A780" s="132" t="s">
        <v>3602</v>
      </c>
      <c r="B780" s="126" t="s">
        <v>3757</v>
      </c>
      <c r="C780" s="28" t="s">
        <v>2971</v>
      </c>
      <c r="D780" s="28" t="s">
        <v>4467</v>
      </c>
      <c r="E780" s="28" t="s">
        <v>4062</v>
      </c>
      <c r="F780" s="28" t="s">
        <v>4121</v>
      </c>
      <c r="G780" s="127">
        <v>25.08</v>
      </c>
      <c r="H780" s="128">
        <v>5.7945553681365218E-2</v>
      </c>
      <c r="I780" s="93">
        <v>2310.4287751740521</v>
      </c>
      <c r="J780" s="93">
        <v>1297919</v>
      </c>
      <c r="K780" s="94">
        <v>1.7801024371891098E-3</v>
      </c>
      <c r="L780" s="133">
        <v>1.7801024371891098E-3</v>
      </c>
      <c r="M780" s="86"/>
    </row>
    <row r="781" spans="1:13">
      <c r="A781" s="132" t="s">
        <v>3462</v>
      </c>
      <c r="B781" s="126" t="s">
        <v>599</v>
      </c>
      <c r="C781" s="28" t="s">
        <v>2578</v>
      </c>
      <c r="D781" s="28" t="s">
        <v>4471</v>
      </c>
      <c r="E781" s="28" t="s">
        <v>4063</v>
      </c>
      <c r="F781" s="28" t="s">
        <v>4119</v>
      </c>
      <c r="G781" s="127">
        <v>14.97</v>
      </c>
      <c r="H781" s="128">
        <v>5.6232756290933827E-2</v>
      </c>
      <c r="I781" s="93">
        <v>3756.3631456869625</v>
      </c>
      <c r="J781" s="93">
        <v>312774.0625</v>
      </c>
      <c r="K781" s="94">
        <v>1.2009829445774335E-2</v>
      </c>
      <c r="L781" s="133">
        <v>1.2009829445774335E-2</v>
      </c>
      <c r="M781" s="86"/>
    </row>
    <row r="782" spans="1:13">
      <c r="A782" s="132" t="s">
        <v>3465</v>
      </c>
      <c r="B782" s="126" t="s">
        <v>602</v>
      </c>
      <c r="C782" s="28" t="s">
        <v>2580</v>
      </c>
      <c r="D782" s="28" t="s">
        <v>4466</v>
      </c>
      <c r="E782" s="28" t="s">
        <v>4062</v>
      </c>
      <c r="F782" s="28" t="s">
        <v>4121</v>
      </c>
      <c r="G782" s="127">
        <v>17.39</v>
      </c>
      <c r="H782" s="128">
        <v>5.4777566586964879E-2</v>
      </c>
      <c r="I782" s="93">
        <v>3149.946324724835</v>
      </c>
      <c r="J782" s="93">
        <v>1264724.625</v>
      </c>
      <c r="K782" s="94">
        <v>2.4906183231190229E-3</v>
      </c>
      <c r="L782" s="133">
        <v>2.4906183231190229E-3</v>
      </c>
      <c r="M782" s="86"/>
    </row>
    <row r="783" spans="1:13">
      <c r="A783" s="132" t="s">
        <v>5791</v>
      </c>
      <c r="B783" s="126" t="s">
        <v>5797</v>
      </c>
      <c r="C783" s="28" t="s">
        <v>5810</v>
      </c>
      <c r="D783" s="28" t="s">
        <v>4463</v>
      </c>
      <c r="E783" s="28" t="s">
        <v>4063</v>
      </c>
      <c r="F783" s="28" t="s">
        <v>4119</v>
      </c>
      <c r="G783" s="127">
        <v>46.49</v>
      </c>
      <c r="H783" s="128">
        <v>5.2972419647154691E-2</v>
      </c>
      <c r="I783" s="93">
        <v>1139.4368605539835</v>
      </c>
      <c r="J783" s="93">
        <v>175747.59375</v>
      </c>
      <c r="K783" s="94">
        <v>6.4833710450387513E-3</v>
      </c>
      <c r="L783" s="133">
        <v>6.4833710450387513E-3</v>
      </c>
      <c r="M783" s="86"/>
    </row>
    <row r="784" spans="1:13">
      <c r="A784" s="132" t="s">
        <v>4758</v>
      </c>
      <c r="B784" s="126" t="s">
        <v>4837</v>
      </c>
      <c r="C784" s="28" t="s">
        <v>4790</v>
      </c>
      <c r="D784" s="28" t="s">
        <v>4458</v>
      </c>
      <c r="E784" s="28" t="s">
        <v>4063</v>
      </c>
      <c r="F784" s="28" t="s">
        <v>4119</v>
      </c>
      <c r="G784" s="127">
        <v>164.86</v>
      </c>
      <c r="H784" s="128">
        <v>5.1943014976418428E-2</v>
      </c>
      <c r="I784" s="93">
        <v>315.07348645164643</v>
      </c>
      <c r="J784" s="93">
        <v>82964.796875</v>
      </c>
      <c r="K784" s="94">
        <v>3.7976768258271764E-3</v>
      </c>
      <c r="L784" s="133">
        <v>3.7976768258271764E-3</v>
      </c>
      <c r="M784" s="86"/>
    </row>
    <row r="785" spans="1:13">
      <c r="A785" s="132" t="s">
        <v>4728</v>
      </c>
      <c r="B785" s="126" t="s">
        <v>4808</v>
      </c>
      <c r="C785" s="28" t="s">
        <v>4763</v>
      </c>
      <c r="D785" s="28" t="s">
        <v>4455</v>
      </c>
      <c r="E785" s="28" t="s">
        <v>4063</v>
      </c>
      <c r="F785" s="28" t="s">
        <v>4119</v>
      </c>
      <c r="G785" s="127">
        <v>38.76</v>
      </c>
      <c r="H785" s="128">
        <v>4.8996740208971434E-2</v>
      </c>
      <c r="I785" s="93">
        <v>1264.1057845451869</v>
      </c>
      <c r="J785" s="93">
        <v>184611.34375</v>
      </c>
      <c r="K785" s="94">
        <v>6.8473895420913802E-3</v>
      </c>
      <c r="L785" s="133">
        <v>6.8473895420913802E-3</v>
      </c>
      <c r="M785" s="86"/>
    </row>
    <row r="786" spans="1:13">
      <c r="A786" s="132" t="s">
        <v>3464</v>
      </c>
      <c r="B786" s="126" t="s">
        <v>601</v>
      </c>
      <c r="C786" s="28" t="s">
        <v>4862</v>
      </c>
      <c r="D786" s="28" t="s">
        <v>4455</v>
      </c>
      <c r="E786" s="28" t="s">
        <v>4062</v>
      </c>
      <c r="F786" s="28" t="s">
        <v>4121</v>
      </c>
      <c r="G786" s="127">
        <v>36.549999999999997</v>
      </c>
      <c r="H786" s="128">
        <v>4.5153085723410855E-2</v>
      </c>
      <c r="I786" s="93">
        <v>1235.3785423641823</v>
      </c>
      <c r="J786" s="93">
        <v>405238.34375</v>
      </c>
      <c r="K786" s="94">
        <v>3.048523323168829E-3</v>
      </c>
      <c r="L786" s="133">
        <v>3.048523323168829E-3</v>
      </c>
      <c r="M786" s="86"/>
    </row>
    <row r="787" spans="1:13">
      <c r="A787" s="132" t="s">
        <v>4239</v>
      </c>
      <c r="B787" s="126" t="s">
        <v>2470</v>
      </c>
      <c r="C787" s="28" t="s">
        <v>731</v>
      </c>
      <c r="D787" s="28" t="s">
        <v>4454</v>
      </c>
      <c r="E787" s="28" t="s">
        <v>4063</v>
      </c>
      <c r="F787" s="28" t="s">
        <v>4119</v>
      </c>
      <c r="G787" s="127">
        <v>6.48</v>
      </c>
      <c r="H787" s="128">
        <v>4.4871928401004672E-2</v>
      </c>
      <c r="I787" s="93">
        <v>6924.6803087970175</v>
      </c>
      <c r="J787" s="93">
        <v>91273.453125</v>
      </c>
      <c r="K787" s="94">
        <v>7.5867408010887802E-2</v>
      </c>
      <c r="L787" s="133">
        <v>7.5867408010887802E-2</v>
      </c>
      <c r="M787" s="86"/>
    </row>
    <row r="788" spans="1:13">
      <c r="A788" s="132" t="s">
        <v>6026</v>
      </c>
      <c r="B788" s="126" t="s">
        <v>6072</v>
      </c>
      <c r="C788" s="28" t="s">
        <v>6153</v>
      </c>
      <c r="D788" s="28" t="s">
        <v>4454</v>
      </c>
      <c r="E788" s="28" t="s">
        <v>4063</v>
      </c>
      <c r="F788" s="28" t="s">
        <v>4119</v>
      </c>
      <c r="G788" s="127">
        <v>18.309999999999999</v>
      </c>
      <c r="H788" s="128">
        <v>4.1243983590307468E-2</v>
      </c>
      <c r="I788" s="93">
        <v>2252.5386996344878</v>
      </c>
      <c r="J788" s="93">
        <v>126164.5</v>
      </c>
      <c r="K788" s="94">
        <v>1.7853981901679854E-2</v>
      </c>
      <c r="L788" s="133">
        <v>1.7853981901679854E-2</v>
      </c>
      <c r="M788" s="86"/>
    </row>
    <row r="789" spans="1:13">
      <c r="A789" s="132" t="s">
        <v>1401</v>
      </c>
      <c r="B789" s="126" t="s">
        <v>2823</v>
      </c>
      <c r="C789" s="28" t="s">
        <v>889</v>
      </c>
      <c r="D789" s="28" t="s">
        <v>4455</v>
      </c>
      <c r="E789" s="28" t="s">
        <v>4063</v>
      </c>
      <c r="F789" s="28" t="s">
        <v>4119</v>
      </c>
      <c r="G789" s="127">
        <v>38</v>
      </c>
      <c r="H789" s="128">
        <v>4.0020755297626179E-2</v>
      </c>
      <c r="I789" s="93">
        <v>1053.1777709901626</v>
      </c>
      <c r="J789" s="93">
        <v>933203.25</v>
      </c>
      <c r="K789" s="94">
        <v>1.1285620479677527E-3</v>
      </c>
      <c r="L789" s="133">
        <v>1.1285620479677527E-3</v>
      </c>
      <c r="M789" s="86"/>
    </row>
    <row r="790" spans="1:13">
      <c r="A790" s="132" t="s">
        <v>5166</v>
      </c>
      <c r="B790" s="126" t="s">
        <v>5193</v>
      </c>
      <c r="C790" s="28" t="s">
        <v>5142</v>
      </c>
      <c r="D790" s="28" t="s">
        <v>4455</v>
      </c>
      <c r="E790" s="28" t="s">
        <v>4063</v>
      </c>
      <c r="F790" s="28" t="s">
        <v>4119</v>
      </c>
      <c r="G790" s="127">
        <v>41.11</v>
      </c>
      <c r="H790" s="128">
        <v>3.9258051480608673E-2</v>
      </c>
      <c r="I790" s="93">
        <v>954.95138605226646</v>
      </c>
      <c r="J790" s="93">
        <v>42008.19921875</v>
      </c>
      <c r="K790" s="94">
        <v>2.2732499936013256E-2</v>
      </c>
      <c r="L790" s="133">
        <v>2.2732499936013256E-2</v>
      </c>
      <c r="M790" s="86"/>
    </row>
    <row r="791" spans="1:13">
      <c r="A791" s="132" t="s">
        <v>6023</v>
      </c>
      <c r="B791" s="126" t="s">
        <v>6069</v>
      </c>
      <c r="C791" s="28" t="s">
        <v>6150</v>
      </c>
      <c r="D791" s="28" t="s">
        <v>4455</v>
      </c>
      <c r="E791" s="28" t="s">
        <v>4063</v>
      </c>
      <c r="F791" s="28" t="s">
        <v>4119</v>
      </c>
      <c r="G791" s="127">
        <v>36.979999999999997</v>
      </c>
      <c r="H791" s="128">
        <v>3.7698905985380296E-2</v>
      </c>
      <c r="I791" s="93">
        <v>1019.4403998209924</v>
      </c>
      <c r="J791" s="93">
        <v>652545.125</v>
      </c>
      <c r="K791" s="94">
        <v>1.5622527251598001E-3</v>
      </c>
      <c r="L791" s="133">
        <v>1.5622527251598001E-3</v>
      </c>
      <c r="M791" s="86"/>
    </row>
    <row r="792" spans="1:13">
      <c r="A792" s="132" t="s">
        <v>4984</v>
      </c>
      <c r="B792" s="126" t="s">
        <v>5011</v>
      </c>
      <c r="C792" s="28" t="s">
        <v>5002</v>
      </c>
      <c r="D792" s="28" t="s">
        <v>4457</v>
      </c>
      <c r="E792" s="28" t="s">
        <v>4063</v>
      </c>
      <c r="F792" s="28" t="s">
        <v>4119</v>
      </c>
      <c r="G792" s="127">
        <v>38.729999999999997</v>
      </c>
      <c r="H792" s="128">
        <v>3.7632047403949848E-2</v>
      </c>
      <c r="I792" s="93">
        <v>971.65110777045834</v>
      </c>
      <c r="J792" s="93">
        <v>313261.3125</v>
      </c>
      <c r="K792" s="94">
        <v>3.1017271172623919E-3</v>
      </c>
      <c r="L792" s="133">
        <v>3.1017271172623919E-3</v>
      </c>
      <c r="M792" s="86"/>
    </row>
    <row r="793" spans="1:13">
      <c r="A793" s="132" t="s">
        <v>4858</v>
      </c>
      <c r="B793" s="126" t="s">
        <v>1262</v>
      </c>
      <c r="C793" s="28" t="s">
        <v>35</v>
      </c>
      <c r="D793" s="28" t="s">
        <v>4473</v>
      </c>
      <c r="E793" s="28" t="s">
        <v>4062</v>
      </c>
      <c r="F793" s="28" t="s">
        <v>4121</v>
      </c>
      <c r="G793" s="127">
        <v>13.55</v>
      </c>
      <c r="H793" s="128">
        <v>3.6803605551874639E-2</v>
      </c>
      <c r="I793" s="93">
        <v>2716.133251060859</v>
      </c>
      <c r="J793" s="93">
        <v>3744781.25</v>
      </c>
      <c r="K793" s="94">
        <v>7.2531159224877527E-4</v>
      </c>
      <c r="L793" s="133">
        <v>7.2531159224877527E-4</v>
      </c>
      <c r="M793" s="86"/>
    </row>
    <row r="794" spans="1:13">
      <c r="A794" s="132" t="s">
        <v>3368</v>
      </c>
      <c r="B794" s="126" t="s">
        <v>506</v>
      </c>
      <c r="C794" s="28" t="s">
        <v>2149</v>
      </c>
      <c r="D794" s="28" t="s">
        <v>4472</v>
      </c>
      <c r="E794" s="28" t="s">
        <v>4063</v>
      </c>
      <c r="F794" s="28" t="s">
        <v>4119</v>
      </c>
      <c r="G794" s="127">
        <v>12.88</v>
      </c>
      <c r="H794" s="128">
        <v>3.4992406310635417E-2</v>
      </c>
      <c r="I794" s="93">
        <v>2716.8017321921907</v>
      </c>
      <c r="J794" s="93">
        <v>458653.6875</v>
      </c>
      <c r="K794" s="94">
        <v>5.9234272093194292E-3</v>
      </c>
      <c r="L794" s="133">
        <v>5.9234272093194292E-3</v>
      </c>
      <c r="M794" s="86"/>
    </row>
    <row r="795" spans="1:13">
      <c r="A795" s="132" t="s">
        <v>5376</v>
      </c>
      <c r="B795" s="126" t="s">
        <v>5358</v>
      </c>
      <c r="C795" s="28" t="s">
        <v>5342</v>
      </c>
      <c r="D795" s="28" t="s">
        <v>4455</v>
      </c>
      <c r="E795" s="28" t="s">
        <v>4063</v>
      </c>
      <c r="F795" s="28" t="s">
        <v>4119</v>
      </c>
      <c r="G795" s="127">
        <v>17.059999999999999</v>
      </c>
      <c r="H795" s="128">
        <v>3.4123278022567677E-2</v>
      </c>
      <c r="I795" s="93">
        <v>2000.1921466921267</v>
      </c>
      <c r="J795" s="93">
        <v>443914.25</v>
      </c>
      <c r="K795" s="94">
        <v>4.5058074767640975E-3</v>
      </c>
      <c r="L795" s="133">
        <v>4.5058074767640975E-3</v>
      </c>
      <c r="M795" s="86"/>
    </row>
    <row r="796" spans="1:13">
      <c r="A796" s="132" t="s">
        <v>4251</v>
      </c>
      <c r="B796" s="126" t="s">
        <v>2481</v>
      </c>
      <c r="C796" s="28" t="s">
        <v>743</v>
      </c>
      <c r="D796" s="28" t="s">
        <v>4472</v>
      </c>
      <c r="E796" s="28" t="s">
        <v>4063</v>
      </c>
      <c r="F796" s="28" t="s">
        <v>4119</v>
      </c>
      <c r="G796" s="127">
        <v>17.25</v>
      </c>
      <c r="H796" s="128">
        <v>3.1728861279737404E-2</v>
      </c>
      <c r="I796" s="93">
        <v>1839.3542770862264</v>
      </c>
      <c r="J796" s="93">
        <v>156409.703125</v>
      </c>
      <c r="K796" s="94">
        <v>1.1759847633086072E-2</v>
      </c>
      <c r="L796" s="133">
        <v>1.1759847633086072E-2</v>
      </c>
      <c r="M796" s="86"/>
    </row>
    <row r="797" spans="1:13">
      <c r="A797" s="132" t="s">
        <v>1461</v>
      </c>
      <c r="B797" s="126" t="s">
        <v>2881</v>
      </c>
      <c r="C797" s="28" t="s">
        <v>945</v>
      </c>
      <c r="D797" s="28" t="s">
        <v>4466</v>
      </c>
      <c r="E797" s="28" t="s">
        <v>4063</v>
      </c>
      <c r="F797" s="28" t="s">
        <v>4119</v>
      </c>
      <c r="G797" s="127">
        <v>17.43</v>
      </c>
      <c r="H797" s="128">
        <v>3.1580467514343152E-2</v>
      </c>
      <c r="I797" s="93">
        <v>1811.8455257798712</v>
      </c>
      <c r="J797" s="93">
        <v>391881.5625</v>
      </c>
      <c r="K797" s="94">
        <v>4.6234518261620717E-3</v>
      </c>
      <c r="L797" s="133">
        <v>4.6234518261620717E-3</v>
      </c>
      <c r="M797" s="86"/>
    </row>
    <row r="798" spans="1:13">
      <c r="A798" s="132" t="s">
        <v>3495</v>
      </c>
      <c r="B798" s="126" t="s">
        <v>3652</v>
      </c>
      <c r="C798" s="28" t="s">
        <v>2609</v>
      </c>
      <c r="D798" s="28" t="s">
        <v>4468</v>
      </c>
      <c r="E798" s="28" t="s">
        <v>4062</v>
      </c>
      <c r="F798" s="28" t="s">
        <v>4121</v>
      </c>
      <c r="G798" s="127">
        <v>30.99</v>
      </c>
      <c r="H798" s="128">
        <v>2.8775087895105897E-2</v>
      </c>
      <c r="I798" s="93">
        <v>928.52816699276866</v>
      </c>
      <c r="J798" s="93">
        <v>112276.203125</v>
      </c>
      <c r="K798" s="94">
        <v>8.2700353338366304E-3</v>
      </c>
      <c r="L798" s="133">
        <v>8.2700353338366304E-3</v>
      </c>
      <c r="M798" s="86"/>
    </row>
    <row r="799" spans="1:13">
      <c r="A799" s="132" t="s">
        <v>1065</v>
      </c>
      <c r="B799" s="126" t="s">
        <v>2428</v>
      </c>
      <c r="C799" s="28" t="s">
        <v>3888</v>
      </c>
      <c r="D799" s="28" t="s">
        <v>4456</v>
      </c>
      <c r="E799" s="28" t="s">
        <v>4063</v>
      </c>
      <c r="F799" s="28" t="s">
        <v>4119</v>
      </c>
      <c r="G799" s="127">
        <v>50.6</v>
      </c>
      <c r="H799" s="128">
        <v>2.8122151671014093E-2</v>
      </c>
      <c r="I799" s="93">
        <v>555.77374843901373</v>
      </c>
      <c r="J799" s="93">
        <v>142558.15625</v>
      </c>
      <c r="K799" s="94">
        <v>3.8985755922963106E-3</v>
      </c>
      <c r="L799" s="133">
        <v>3.8985755922963106E-3</v>
      </c>
      <c r="M799" s="86"/>
    </row>
    <row r="800" spans="1:13">
      <c r="A800" s="132" t="s">
        <v>5024</v>
      </c>
      <c r="B800" s="126" t="s">
        <v>5088</v>
      </c>
      <c r="C800" s="28" t="s">
        <v>5056</v>
      </c>
      <c r="D800" s="28" t="s">
        <v>4455</v>
      </c>
      <c r="E800" s="28" t="s">
        <v>4063</v>
      </c>
      <c r="F800" s="28" t="s">
        <v>4119</v>
      </c>
      <c r="G800" s="127">
        <v>37.97</v>
      </c>
      <c r="H800" s="128">
        <v>2.7695609102400237E-2</v>
      </c>
      <c r="I800" s="93">
        <v>729.40766664209207</v>
      </c>
      <c r="J800" s="93">
        <v>18545.94921875</v>
      </c>
      <c r="K800" s="94">
        <v>3.9329756489609013E-2</v>
      </c>
      <c r="L800" s="133">
        <v>3.9329756489609013E-2</v>
      </c>
      <c r="M800" s="86"/>
    </row>
    <row r="801" spans="1:13">
      <c r="A801" s="132" t="s">
        <v>1046</v>
      </c>
      <c r="B801" s="126" t="s">
        <v>2409</v>
      </c>
      <c r="C801" s="28" t="s">
        <v>3870</v>
      </c>
      <c r="D801" s="28" t="s">
        <v>4458</v>
      </c>
      <c r="E801" s="28" t="s">
        <v>4063</v>
      </c>
      <c r="F801" s="28" t="s">
        <v>4119</v>
      </c>
      <c r="G801" s="127">
        <v>3.85</v>
      </c>
      <c r="H801" s="128">
        <v>2.6721225976269344E-2</v>
      </c>
      <c r="I801" s="93">
        <v>6940.5781756543747</v>
      </c>
      <c r="J801" s="93">
        <v>161796</v>
      </c>
      <c r="K801" s="94">
        <v>4.2897093720823599E-2</v>
      </c>
      <c r="L801" s="133">
        <v>4.2897093720823599E-2</v>
      </c>
      <c r="M801" s="86"/>
    </row>
    <row r="802" spans="1:13">
      <c r="A802" s="132" t="s">
        <v>4729</v>
      </c>
      <c r="B802" s="126" t="s">
        <v>4809</v>
      </c>
      <c r="C802" s="28" t="s">
        <v>4764</v>
      </c>
      <c r="D802" s="28" t="s">
        <v>4471</v>
      </c>
      <c r="E802" s="28" t="s">
        <v>4063</v>
      </c>
      <c r="F802" s="28" t="s">
        <v>4119</v>
      </c>
      <c r="G802" s="127">
        <v>33.43</v>
      </c>
      <c r="H802" s="128">
        <v>2.64162293553858E-2</v>
      </c>
      <c r="I802" s="93">
        <v>790.19531425024843</v>
      </c>
      <c r="J802" s="93">
        <v>85310.8515625</v>
      </c>
      <c r="K802" s="94">
        <v>9.2625416318970807E-3</v>
      </c>
      <c r="L802" s="133">
        <v>9.2625416318970807E-3</v>
      </c>
      <c r="M802" s="86"/>
    </row>
    <row r="803" spans="1:13">
      <c r="A803" s="132" t="s">
        <v>4731</v>
      </c>
      <c r="B803" s="126" t="s">
        <v>4811</v>
      </c>
      <c r="C803" s="28" t="s">
        <v>4767</v>
      </c>
      <c r="D803" s="28" t="s">
        <v>4454</v>
      </c>
      <c r="E803" s="28" t="s">
        <v>4063</v>
      </c>
      <c r="F803" s="28" t="s">
        <v>4119</v>
      </c>
      <c r="G803" s="127">
        <v>24.1</v>
      </c>
      <c r="H803" s="128">
        <v>2.5657699779008877E-2</v>
      </c>
      <c r="I803" s="93">
        <v>1064.634845602028</v>
      </c>
      <c r="J803" s="93">
        <v>228103</v>
      </c>
      <c r="K803" s="94">
        <v>4.6673425847184296E-3</v>
      </c>
      <c r="L803" s="133">
        <v>4.6673425847184296E-3</v>
      </c>
      <c r="M803" s="86"/>
    </row>
    <row r="804" spans="1:13">
      <c r="A804" s="132" t="s">
        <v>989</v>
      </c>
      <c r="B804" s="126" t="s">
        <v>2352</v>
      </c>
      <c r="C804" s="28" t="s">
        <v>3815</v>
      </c>
      <c r="D804" s="28" t="s">
        <v>4456</v>
      </c>
      <c r="E804" s="28" t="s">
        <v>4063</v>
      </c>
      <c r="F804" s="28" t="s">
        <v>4119</v>
      </c>
      <c r="G804" s="127">
        <v>51.64</v>
      </c>
      <c r="H804" s="128">
        <v>2.4679253079219581E-2</v>
      </c>
      <c r="I804" s="93">
        <v>477.90962585630479</v>
      </c>
      <c r="J804" s="93">
        <v>541414</v>
      </c>
      <c r="K804" s="94">
        <v>8.8270644249373819E-4</v>
      </c>
      <c r="L804" s="133">
        <v>8.8270644249373819E-4</v>
      </c>
      <c r="M804" s="86"/>
    </row>
    <row r="805" spans="1:13">
      <c r="A805" s="132" t="s">
        <v>4741</v>
      </c>
      <c r="B805" s="126" t="s">
        <v>3663</v>
      </c>
      <c r="C805" s="28" t="s">
        <v>2617</v>
      </c>
      <c r="D805" s="28" t="s">
        <v>4470</v>
      </c>
      <c r="E805" s="28" t="s">
        <v>4063</v>
      </c>
      <c r="F805" s="28" t="s">
        <v>4119</v>
      </c>
      <c r="G805" s="127">
        <v>17.8</v>
      </c>
      <c r="H805" s="128">
        <v>2.3335725162001903E-2</v>
      </c>
      <c r="I805" s="93">
        <v>1310.9957956180842</v>
      </c>
      <c r="J805" s="93">
        <v>113893</v>
      </c>
      <c r="K805" s="94">
        <v>1.1510767085054255E-2</v>
      </c>
      <c r="L805" s="133">
        <v>1.1510767085054255E-2</v>
      </c>
      <c r="M805" s="86"/>
    </row>
    <row r="806" spans="1:13">
      <c r="A806" s="132" t="s">
        <v>1321</v>
      </c>
      <c r="B806" s="126" t="s">
        <v>2743</v>
      </c>
      <c r="C806" s="28" t="s">
        <v>826</v>
      </c>
      <c r="D806" s="28" t="s">
        <v>4473</v>
      </c>
      <c r="E806" s="28" t="s">
        <v>4063</v>
      </c>
      <c r="F806" s="28" t="s">
        <v>4119</v>
      </c>
      <c r="G806" s="127">
        <v>21.79</v>
      </c>
      <c r="H806" s="128">
        <v>2.1983185045802676E-2</v>
      </c>
      <c r="I806" s="93">
        <v>1008.8657662139824</v>
      </c>
      <c r="J806" s="93">
        <v>203344.953125</v>
      </c>
      <c r="K806" s="94">
        <v>4.9613513918578224E-3</v>
      </c>
      <c r="L806" s="133">
        <v>4.9613513918578224E-3</v>
      </c>
      <c r="M806" s="86"/>
    </row>
    <row r="807" spans="1:13">
      <c r="A807" s="132" t="s">
        <v>1399</v>
      </c>
      <c r="B807" s="126" t="s">
        <v>2821</v>
      </c>
      <c r="C807" s="28" t="s">
        <v>887</v>
      </c>
      <c r="D807" s="28" t="s">
        <v>4468</v>
      </c>
      <c r="E807" s="28" t="s">
        <v>4063</v>
      </c>
      <c r="F807" s="28" t="s">
        <v>4119</v>
      </c>
      <c r="G807" s="127">
        <v>6.48</v>
      </c>
      <c r="H807" s="128">
        <v>2.189819007629807E-2</v>
      </c>
      <c r="I807" s="93">
        <v>3379.350320416369</v>
      </c>
      <c r="J807" s="93">
        <v>231986</v>
      </c>
      <c r="K807" s="94">
        <v>1.4567044219980382E-2</v>
      </c>
      <c r="L807" s="133">
        <v>1.4567044219980382E-2</v>
      </c>
      <c r="M807" s="86"/>
    </row>
    <row r="808" spans="1:13">
      <c r="A808" s="132" t="s">
        <v>5549</v>
      </c>
      <c r="B808" s="126" t="s">
        <v>5801</v>
      </c>
      <c r="C808" s="28" t="s">
        <v>5569</v>
      </c>
      <c r="D808" s="28" t="s">
        <v>4457</v>
      </c>
      <c r="E808" s="28" t="s">
        <v>4063</v>
      </c>
      <c r="F808" s="28" t="s">
        <v>4119</v>
      </c>
      <c r="G808" s="127">
        <v>15.8</v>
      </c>
      <c r="H808" s="128">
        <v>2.0503505020612402E-2</v>
      </c>
      <c r="I808" s="93">
        <v>1297.6901911780001</v>
      </c>
      <c r="J808" s="93">
        <v>396329.1875</v>
      </c>
      <c r="K808" s="94">
        <v>3.2742735889922316E-3</v>
      </c>
      <c r="L808" s="133">
        <v>3.2742735889922316E-3</v>
      </c>
      <c r="M808" s="86"/>
    </row>
    <row r="809" spans="1:13">
      <c r="A809" s="132" t="s">
        <v>1010</v>
      </c>
      <c r="B809" s="126" t="s">
        <v>2373</v>
      </c>
      <c r="C809" s="28" t="s">
        <v>3836</v>
      </c>
      <c r="D809" s="28" t="s">
        <v>4455</v>
      </c>
      <c r="E809" s="28" t="s">
        <v>4063</v>
      </c>
      <c r="F809" s="28" t="s">
        <v>4119</v>
      </c>
      <c r="G809" s="127">
        <v>10.14</v>
      </c>
      <c r="H809" s="128">
        <v>2.0397437385487927E-2</v>
      </c>
      <c r="I809" s="93">
        <v>2011.5815962019651</v>
      </c>
      <c r="J809" s="93">
        <v>160771.203125</v>
      </c>
      <c r="K809" s="94">
        <v>1.2512076523044712E-2</v>
      </c>
      <c r="L809" s="133">
        <v>1.2512076523044712E-2</v>
      </c>
      <c r="M809" s="86"/>
    </row>
    <row r="810" spans="1:13">
      <c r="A810" s="132" t="s">
        <v>1292</v>
      </c>
      <c r="B810" s="126" t="s">
        <v>2716</v>
      </c>
      <c r="C810" s="28" t="s">
        <v>801</v>
      </c>
      <c r="D810" s="28" t="s">
        <v>4471</v>
      </c>
      <c r="E810" s="28" t="s">
        <v>4063</v>
      </c>
      <c r="F810" s="28" t="s">
        <v>4119</v>
      </c>
      <c r="G810" s="127">
        <v>41.23</v>
      </c>
      <c r="H810" s="128">
        <v>1.8923547290478467E-2</v>
      </c>
      <c r="I810" s="93">
        <v>458.975195015243</v>
      </c>
      <c r="J810" s="93">
        <v>99735.796875</v>
      </c>
      <c r="K810" s="94">
        <v>4.60191034108327E-3</v>
      </c>
      <c r="L810" s="133">
        <v>4.60191034108327E-3</v>
      </c>
      <c r="M810" s="86"/>
    </row>
    <row r="811" spans="1:13">
      <c r="A811" s="132" t="s">
        <v>1343</v>
      </c>
      <c r="B811" s="126" t="s">
        <v>2765</v>
      </c>
      <c r="C811" s="28" t="s">
        <v>847</v>
      </c>
      <c r="D811" s="28" t="s">
        <v>4466</v>
      </c>
      <c r="E811" s="28" t="s">
        <v>4063</v>
      </c>
      <c r="F811" s="28" t="s">
        <v>4119</v>
      </c>
      <c r="G811" s="127">
        <v>29.06</v>
      </c>
      <c r="H811" s="128">
        <v>1.8240098587404933E-2</v>
      </c>
      <c r="I811" s="93">
        <v>627.67028862370728</v>
      </c>
      <c r="J811" s="93">
        <v>176242.453125</v>
      </c>
      <c r="K811" s="94">
        <v>3.561402360749779E-3</v>
      </c>
      <c r="L811" s="133">
        <v>3.561402360749779E-3</v>
      </c>
      <c r="M811" s="86"/>
    </row>
    <row r="812" spans="1:13">
      <c r="A812" s="132" t="s">
        <v>1336</v>
      </c>
      <c r="B812" s="126" t="s">
        <v>2758</v>
      </c>
      <c r="C812" s="28" t="s">
        <v>840</v>
      </c>
      <c r="D812" s="28" t="s">
        <v>4466</v>
      </c>
      <c r="E812" s="28" t="s">
        <v>4063</v>
      </c>
      <c r="F812" s="28" t="s">
        <v>4119</v>
      </c>
      <c r="G812" s="127">
        <v>49.61</v>
      </c>
      <c r="H812" s="128">
        <v>1.8151077641628519E-2</v>
      </c>
      <c r="I812" s="93">
        <v>365.87538080283247</v>
      </c>
      <c r="J812" s="93">
        <v>603876.75</v>
      </c>
      <c r="K812" s="94">
        <v>6.05877574857506E-4</v>
      </c>
      <c r="L812" s="133">
        <v>6.05877574857506E-4</v>
      </c>
      <c r="M812" s="86"/>
    </row>
    <row r="813" spans="1:13">
      <c r="A813" s="132" t="s">
        <v>1413</v>
      </c>
      <c r="B813" s="126" t="s">
        <v>2835</v>
      </c>
      <c r="C813" s="28" t="s">
        <v>901</v>
      </c>
      <c r="D813" s="28" t="s">
        <v>4467</v>
      </c>
      <c r="E813" s="28" t="s">
        <v>4063</v>
      </c>
      <c r="F813" s="28" t="s">
        <v>4119</v>
      </c>
      <c r="G813" s="127">
        <v>2.93</v>
      </c>
      <c r="H813" s="128">
        <v>1.7645538597361482E-2</v>
      </c>
      <c r="I813" s="93">
        <v>6022.3681219663758</v>
      </c>
      <c r="J813" s="93">
        <v>2352199</v>
      </c>
      <c r="K813" s="94">
        <v>2.5603140388914271E-3</v>
      </c>
      <c r="L813" s="133">
        <v>2.5603140388914271E-3</v>
      </c>
      <c r="M813" s="86"/>
    </row>
    <row r="814" spans="1:13">
      <c r="A814" s="132" t="s">
        <v>5553</v>
      </c>
      <c r="B814" s="126" t="s">
        <v>5626</v>
      </c>
      <c r="C814" s="28" t="s">
        <v>5573</v>
      </c>
      <c r="D814" s="28" t="s">
        <v>4458</v>
      </c>
      <c r="E814" s="28" t="s">
        <v>4063</v>
      </c>
      <c r="F814" s="28" t="s">
        <v>4119</v>
      </c>
      <c r="G814" s="127">
        <v>6.5</v>
      </c>
      <c r="H814" s="128">
        <v>1.6155223582009513E-2</v>
      </c>
      <c r="I814" s="93">
        <v>2485.4190126168487</v>
      </c>
      <c r="J814" s="93">
        <v>107022.296875</v>
      </c>
      <c r="K814" s="94">
        <v>2.3223375737485532E-2</v>
      </c>
      <c r="L814" s="133">
        <v>2.3223375737485532E-2</v>
      </c>
      <c r="M814" s="86"/>
    </row>
    <row r="815" spans="1:13">
      <c r="A815" s="132" t="s">
        <v>4965</v>
      </c>
      <c r="B815" s="126" t="s">
        <v>4978</v>
      </c>
      <c r="C815" s="28" t="s">
        <v>4973</v>
      </c>
      <c r="D815" s="28" t="s">
        <v>4467</v>
      </c>
      <c r="E815" s="28" t="s">
        <v>4063</v>
      </c>
      <c r="F815" s="28" t="s">
        <v>4119</v>
      </c>
      <c r="G815" s="127">
        <v>7.44</v>
      </c>
      <c r="H815" s="128">
        <v>1.6007331838667982E-2</v>
      </c>
      <c r="I815" s="93">
        <v>2151.5230965951587</v>
      </c>
      <c r="J815" s="93">
        <v>2219574.5</v>
      </c>
      <c r="K815" s="94">
        <v>9.6934033824733461E-4</v>
      </c>
      <c r="L815" s="133">
        <v>9.6934033824733461E-4</v>
      </c>
      <c r="M815" s="86"/>
    </row>
    <row r="816" spans="1:13">
      <c r="A816" s="132" t="s">
        <v>1014</v>
      </c>
      <c r="B816" s="126" t="s">
        <v>2377</v>
      </c>
      <c r="C816" s="28" t="s">
        <v>3840</v>
      </c>
      <c r="D816" s="28" t="s">
        <v>4471</v>
      </c>
      <c r="E816" s="28" t="s">
        <v>4063</v>
      </c>
      <c r="F816" s="28" t="s">
        <v>4119</v>
      </c>
      <c r="G816" s="127">
        <v>44.68</v>
      </c>
      <c r="H816" s="128">
        <v>1.5965933606252147E-2</v>
      </c>
      <c r="I816" s="93">
        <v>357.33960622766671</v>
      </c>
      <c r="J816" s="93">
        <v>105221.453125</v>
      </c>
      <c r="K816" s="94">
        <v>3.3960717668777844E-3</v>
      </c>
      <c r="L816" s="133">
        <v>3.3960717668777844E-3</v>
      </c>
      <c r="M816" s="86"/>
    </row>
    <row r="817" spans="1:13">
      <c r="A817" s="132" t="s">
        <v>1372</v>
      </c>
      <c r="B817" s="126" t="s">
        <v>2794</v>
      </c>
      <c r="C817" s="28" t="s">
        <v>4222</v>
      </c>
      <c r="D817" s="28" t="s">
        <v>4456</v>
      </c>
      <c r="E817" s="28" t="s">
        <v>4063</v>
      </c>
      <c r="F817" s="28" t="s">
        <v>4119</v>
      </c>
      <c r="G817" s="127">
        <v>26.54</v>
      </c>
      <c r="H817" s="128">
        <v>1.5775115195388174E-2</v>
      </c>
      <c r="I817" s="93">
        <v>594.39017314951684</v>
      </c>
      <c r="J817" s="93">
        <v>462096.40625</v>
      </c>
      <c r="K817" s="94">
        <v>1.2862904041455459E-3</v>
      </c>
      <c r="L817" s="133">
        <v>1.2862904041455459E-3</v>
      </c>
      <c r="M817" s="86"/>
    </row>
    <row r="818" spans="1:13">
      <c r="A818" s="132" t="s">
        <v>1436</v>
      </c>
      <c r="B818" s="126" t="s">
        <v>6109</v>
      </c>
      <c r="C818" s="28" t="s">
        <v>6193</v>
      </c>
      <c r="D818" s="28" t="s">
        <v>4472</v>
      </c>
      <c r="E818" s="28" t="s">
        <v>4063</v>
      </c>
      <c r="F818" s="28" t="s">
        <v>4119</v>
      </c>
      <c r="G818" s="127">
        <v>13.84</v>
      </c>
      <c r="H818" s="128">
        <v>1.5253298006069244E-2</v>
      </c>
      <c r="I818" s="93">
        <v>1102.11690795298</v>
      </c>
      <c r="J818" s="93">
        <v>574117.125</v>
      </c>
      <c r="K818" s="94">
        <v>1.9196725893744766E-3</v>
      </c>
      <c r="L818" s="133">
        <v>1.9196725893744766E-3</v>
      </c>
      <c r="M818" s="86"/>
    </row>
    <row r="819" spans="1:13">
      <c r="A819" s="132" t="s">
        <v>4255</v>
      </c>
      <c r="B819" s="126" t="s">
        <v>2485</v>
      </c>
      <c r="C819" s="28" t="s">
        <v>747</v>
      </c>
      <c r="D819" s="28" t="s">
        <v>4463</v>
      </c>
      <c r="E819" s="28" t="s">
        <v>4063</v>
      </c>
      <c r="F819" s="28" t="s">
        <v>4119</v>
      </c>
      <c r="G819" s="127">
        <v>15.6</v>
      </c>
      <c r="H819" s="128">
        <v>1.5184671688605593E-2</v>
      </c>
      <c r="I819" s="93">
        <v>973.37639029523029</v>
      </c>
      <c r="J819" s="93">
        <v>289367.90625</v>
      </c>
      <c r="K819" s="94">
        <v>3.3638021676608452E-3</v>
      </c>
      <c r="L819" s="133">
        <v>3.3638021676608452E-3</v>
      </c>
      <c r="M819" s="86"/>
    </row>
    <row r="820" spans="1:13">
      <c r="A820" s="132" t="s">
        <v>3504</v>
      </c>
      <c r="B820" s="126" t="s">
        <v>3664</v>
      </c>
      <c r="C820" s="28" t="s">
        <v>2618</v>
      </c>
      <c r="D820" s="28" t="s">
        <v>4470</v>
      </c>
      <c r="E820" s="28" t="s">
        <v>4063</v>
      </c>
      <c r="F820" s="28" t="s">
        <v>4119</v>
      </c>
      <c r="G820" s="127">
        <v>31.8</v>
      </c>
      <c r="H820" s="128">
        <v>1.4579258833662937E-2</v>
      </c>
      <c r="I820" s="93">
        <v>458.46725892021811</v>
      </c>
      <c r="J820" s="93">
        <v>274642.6875</v>
      </c>
      <c r="K820" s="94">
        <v>1.6693226500713518E-3</v>
      </c>
      <c r="L820" s="133">
        <v>1.6693226500713518E-3</v>
      </c>
      <c r="M820" s="86"/>
    </row>
    <row r="821" spans="1:13">
      <c r="A821" s="132" t="s">
        <v>1282</v>
      </c>
      <c r="B821" s="126" t="s">
        <v>2707</v>
      </c>
      <c r="C821" s="28" t="s">
        <v>793</v>
      </c>
      <c r="D821" s="28" t="s">
        <v>4467</v>
      </c>
      <c r="E821" s="28" t="s">
        <v>4063</v>
      </c>
      <c r="F821" s="28" t="s">
        <v>4119</v>
      </c>
      <c r="G821" s="127">
        <v>2.2400000000000002</v>
      </c>
      <c r="H821" s="128">
        <v>1.3555039804015713E-2</v>
      </c>
      <c r="I821" s="93">
        <v>6051.3570553641566</v>
      </c>
      <c r="J821" s="93">
        <v>571673.25</v>
      </c>
      <c r="K821" s="94">
        <v>1.0585342335615942E-2</v>
      </c>
      <c r="L821" s="133">
        <v>1.0585342335615942E-2</v>
      </c>
      <c r="M821" s="86"/>
    </row>
    <row r="822" spans="1:13">
      <c r="A822" s="132" t="s">
        <v>1480</v>
      </c>
      <c r="B822" s="126" t="s">
        <v>2898</v>
      </c>
      <c r="C822" s="28" t="s">
        <v>963</v>
      </c>
      <c r="D822" s="28" t="s">
        <v>4456</v>
      </c>
      <c r="E822" s="28" t="s">
        <v>4063</v>
      </c>
      <c r="F822" s="28" t="s">
        <v>4119</v>
      </c>
      <c r="G822" s="127">
        <v>19.89</v>
      </c>
      <c r="H822" s="128">
        <v>1.3305834736277319E-2</v>
      </c>
      <c r="I822" s="93">
        <v>668.97107774144388</v>
      </c>
      <c r="J822" s="93">
        <v>303367.90625</v>
      </c>
      <c r="K822" s="94">
        <v>2.2051478220315003E-3</v>
      </c>
      <c r="L822" s="133">
        <v>2.2051478220315003E-3</v>
      </c>
      <c r="M822" s="86"/>
    </row>
    <row r="823" spans="1:13">
      <c r="A823" s="132" t="s">
        <v>3404</v>
      </c>
      <c r="B823" s="126" t="s">
        <v>542</v>
      </c>
      <c r="C823" s="28" t="s">
        <v>2521</v>
      </c>
      <c r="D823" s="28" t="s">
        <v>4465</v>
      </c>
      <c r="E823" s="28" t="s">
        <v>4063</v>
      </c>
      <c r="F823" s="28" t="s">
        <v>4119</v>
      </c>
      <c r="G823" s="127">
        <v>3.46</v>
      </c>
      <c r="H823" s="128">
        <v>1.2821995703105733E-2</v>
      </c>
      <c r="I823" s="93">
        <v>3705.7791049438529</v>
      </c>
      <c r="J823" s="93">
        <v>972855.625</v>
      </c>
      <c r="K823" s="94">
        <v>3.8091768292379999E-3</v>
      </c>
      <c r="L823" s="133">
        <v>3.8091768292379999E-3</v>
      </c>
      <c r="M823" s="86"/>
    </row>
    <row r="824" spans="1:13">
      <c r="A824" s="132" t="s">
        <v>4739</v>
      </c>
      <c r="B824" s="126" t="s">
        <v>4817</v>
      </c>
      <c r="C824" s="28" t="s">
        <v>4773</v>
      </c>
      <c r="D824" s="28" t="s">
        <v>4458</v>
      </c>
      <c r="E824" s="28" t="s">
        <v>4063</v>
      </c>
      <c r="F824" s="28" t="s">
        <v>4119</v>
      </c>
      <c r="G824" s="127">
        <v>9.74</v>
      </c>
      <c r="H824" s="128">
        <v>1.1710784849367037E-2</v>
      </c>
      <c r="I824" s="93">
        <v>1202.3393069165336</v>
      </c>
      <c r="J824" s="93">
        <v>266565.59375</v>
      </c>
      <c r="K824" s="94">
        <v>4.510481979321585E-3</v>
      </c>
      <c r="L824" s="133">
        <v>4.510481979321585E-3</v>
      </c>
      <c r="M824" s="86"/>
    </row>
    <row r="825" spans="1:13">
      <c r="A825" s="132" t="s">
        <v>715</v>
      </c>
      <c r="B825" s="126" t="s">
        <v>701</v>
      </c>
      <c r="C825" s="28" t="s">
        <v>676</v>
      </c>
      <c r="D825" s="28" t="s">
        <v>4464</v>
      </c>
      <c r="E825" s="28" t="s">
        <v>4063</v>
      </c>
      <c r="F825" s="28" t="s">
        <v>4119</v>
      </c>
      <c r="G825" s="127">
        <v>10.29</v>
      </c>
      <c r="H825" s="128">
        <v>1.1393331451103515E-2</v>
      </c>
      <c r="I825" s="93">
        <v>1107.2236589993699</v>
      </c>
      <c r="J825" s="93">
        <v>288522.0625</v>
      </c>
      <c r="K825" s="94">
        <v>3.8375701650176924E-3</v>
      </c>
      <c r="L825" s="133">
        <v>3.8375701650176924E-3</v>
      </c>
      <c r="M825" s="86"/>
    </row>
    <row r="826" spans="1:13">
      <c r="A826" s="132" t="s">
        <v>6060</v>
      </c>
      <c r="B826" s="126" t="s">
        <v>6106</v>
      </c>
      <c r="C826" s="28" t="s">
        <v>6190</v>
      </c>
      <c r="D826" s="28" t="s">
        <v>4456</v>
      </c>
      <c r="E826" s="28" t="s">
        <v>4063</v>
      </c>
      <c r="F826" s="28" t="s">
        <v>4119</v>
      </c>
      <c r="G826" s="127">
        <v>21.47</v>
      </c>
      <c r="H826" s="128">
        <v>1.0514447875851804E-2</v>
      </c>
      <c r="I826" s="93">
        <v>489.72742784591543</v>
      </c>
      <c r="J826" s="93">
        <v>142973.546875</v>
      </c>
      <c r="K826" s="94">
        <v>3.4253009633598728E-3</v>
      </c>
      <c r="L826" s="133">
        <v>3.4253009633598728E-3</v>
      </c>
      <c r="M826" s="86"/>
    </row>
    <row r="827" spans="1:13">
      <c r="A827" s="132" t="s">
        <v>1338</v>
      </c>
      <c r="B827" s="126" t="s">
        <v>2760</v>
      </c>
      <c r="C827" s="28" t="s">
        <v>842</v>
      </c>
      <c r="D827" s="28" t="s">
        <v>4462</v>
      </c>
      <c r="E827" s="28" t="s">
        <v>4063</v>
      </c>
      <c r="F827" s="28" t="s">
        <v>4119</v>
      </c>
      <c r="G827" s="127">
        <v>74.489999999999995</v>
      </c>
      <c r="H827" s="128">
        <v>9.6478305637412373E-3</v>
      </c>
      <c r="I827" s="93">
        <v>129.51846642154968</v>
      </c>
      <c r="J827" s="93">
        <v>41403.30078125</v>
      </c>
      <c r="K827" s="94">
        <v>3.1282159629215777E-3</v>
      </c>
      <c r="L827" s="133">
        <v>3.1282159629215777E-3</v>
      </c>
      <c r="M827" s="86"/>
    </row>
    <row r="828" spans="1:13">
      <c r="A828" s="132" t="s">
        <v>3637</v>
      </c>
      <c r="B828" s="126" t="s">
        <v>3791</v>
      </c>
      <c r="C828" s="28" t="s">
        <v>3005</v>
      </c>
      <c r="D828" s="28" t="s">
        <v>4464</v>
      </c>
      <c r="E828" s="28" t="s">
        <v>4062</v>
      </c>
      <c r="F828" s="28" t="s">
        <v>4121</v>
      </c>
      <c r="G828" s="127">
        <v>49.38</v>
      </c>
      <c r="H828" s="128">
        <v>6.1434702677082061E-3</v>
      </c>
      <c r="I828" s="93">
        <v>124.41211558744851</v>
      </c>
      <c r="J828" s="93">
        <v>1139028.375</v>
      </c>
      <c r="K828" s="94">
        <v>1.0922652878375265E-4</v>
      </c>
      <c r="L828" s="133">
        <v>1.0922652878375265E-4</v>
      </c>
      <c r="M828" s="86"/>
    </row>
    <row r="829" spans="1:13">
      <c r="A829" s="132" t="s">
        <v>1012</v>
      </c>
      <c r="B829" s="126" t="s">
        <v>2375</v>
      </c>
      <c r="C829" s="28" t="s">
        <v>3838</v>
      </c>
      <c r="D829" s="28" t="s">
        <v>4454</v>
      </c>
      <c r="E829" s="28" t="s">
        <v>4063</v>
      </c>
      <c r="F829" s="28" t="s">
        <v>4119</v>
      </c>
      <c r="G829" s="127">
        <v>76.95</v>
      </c>
      <c r="H829" s="128">
        <v>6.0680527581579748E-3</v>
      </c>
      <c r="I829" s="93">
        <v>78.857085875997086</v>
      </c>
      <c r="J829" s="93">
        <v>254901.296875</v>
      </c>
      <c r="K829" s="94">
        <v>3.0936321957854724E-4</v>
      </c>
      <c r="L829" s="133">
        <v>3.0936321957854724E-4</v>
      </c>
      <c r="M829" s="86"/>
    </row>
    <row r="830" spans="1:13">
      <c r="A830" s="132" t="s">
        <v>5548</v>
      </c>
      <c r="B830" s="126" t="s">
        <v>5622</v>
      </c>
      <c r="C830" s="28" t="s">
        <v>5568</v>
      </c>
      <c r="D830" s="28" t="s">
        <v>4456</v>
      </c>
      <c r="E830" s="28" t="s">
        <v>4063</v>
      </c>
      <c r="F830" s="28" t="s">
        <v>4119</v>
      </c>
      <c r="G830" s="127">
        <v>25.94</v>
      </c>
      <c r="H830" s="128">
        <v>5.9293037527953386E-3</v>
      </c>
      <c r="I830" s="93">
        <v>228.57763117946553</v>
      </c>
      <c r="J830" s="93">
        <v>168897.046875</v>
      </c>
      <c r="K830" s="94">
        <v>1.3533548123469256E-3</v>
      </c>
      <c r="L830" s="133">
        <v>1.3533548123469256E-3</v>
      </c>
      <c r="M830" s="86"/>
    </row>
    <row r="831" spans="1:13">
      <c r="A831" s="132" t="s">
        <v>5536</v>
      </c>
      <c r="B831" s="126" t="s">
        <v>5611</v>
      </c>
      <c r="C831" s="28" t="s">
        <v>5661</v>
      </c>
      <c r="D831" s="28" t="s">
        <v>4458</v>
      </c>
      <c r="E831" s="28" t="s">
        <v>4063</v>
      </c>
      <c r="F831" s="28" t="s">
        <v>4119</v>
      </c>
      <c r="G831" s="127">
        <v>14.41</v>
      </c>
      <c r="H831" s="128">
        <v>5.4323369219234181E-3</v>
      </c>
      <c r="I831" s="93">
        <v>376.98382525492138</v>
      </c>
      <c r="J831" s="93">
        <v>547858.125</v>
      </c>
      <c r="K831" s="94">
        <v>6.8810483600096532E-4</v>
      </c>
      <c r="L831" s="133">
        <v>6.8810483600096532E-4</v>
      </c>
      <c r="M831" s="86"/>
    </row>
    <row r="832" spans="1:13">
      <c r="A832" s="132" t="s">
        <v>1443</v>
      </c>
      <c r="B832" s="126" t="s">
        <v>2863</v>
      </c>
      <c r="C832" s="28" t="s">
        <v>928</v>
      </c>
      <c r="D832" s="28" t="s">
        <v>4471</v>
      </c>
      <c r="E832" s="28" t="s">
        <v>4063</v>
      </c>
      <c r="F832" s="28" t="s">
        <v>4119</v>
      </c>
      <c r="G832" s="127">
        <v>74.09</v>
      </c>
      <c r="H832" s="128">
        <v>5.1580563645589033E-3</v>
      </c>
      <c r="I832" s="93">
        <v>69.618792881075777</v>
      </c>
      <c r="J832" s="93">
        <v>57369.94921875</v>
      </c>
      <c r="K832" s="94">
        <v>1.2135062664187009E-3</v>
      </c>
      <c r="L832" s="133">
        <v>1.2135062664187009E-3</v>
      </c>
      <c r="M832" s="86"/>
    </row>
    <row r="833" spans="1:13">
      <c r="A833" s="132" t="s">
        <v>6065</v>
      </c>
      <c r="B833" s="126" t="s">
        <v>6113</v>
      </c>
      <c r="C833" s="28" t="s">
        <v>6197</v>
      </c>
      <c r="D833" s="28" t="s">
        <v>4467</v>
      </c>
      <c r="E833" s="28" t="s">
        <v>4063</v>
      </c>
      <c r="F833" s="28" t="s">
        <v>4119</v>
      </c>
      <c r="G833" s="127">
        <v>9.27</v>
      </c>
      <c r="H833" s="128">
        <v>4.6656239760797004E-3</v>
      </c>
      <c r="I833" s="93">
        <v>503.30355729015105</v>
      </c>
      <c r="J833" s="93">
        <v>874390.125</v>
      </c>
      <c r="K833" s="94">
        <v>5.7560526234231094E-4</v>
      </c>
      <c r="L833" s="133">
        <v>5.7560526234231094E-4</v>
      </c>
      <c r="M833" s="86"/>
    </row>
    <row r="834" spans="1:13">
      <c r="A834" s="132" t="s">
        <v>5552</v>
      </c>
      <c r="B834" s="126" t="s">
        <v>5625</v>
      </c>
      <c r="C834" s="28" t="s">
        <v>5572</v>
      </c>
      <c r="D834" s="28" t="s">
        <v>4467</v>
      </c>
      <c r="E834" s="28" t="s">
        <v>4063</v>
      </c>
      <c r="F834" s="28" t="s">
        <v>4119</v>
      </c>
      <c r="G834" s="127">
        <v>5.27</v>
      </c>
      <c r="H834" s="128">
        <v>3.1485328865116873E-3</v>
      </c>
      <c r="I834" s="93">
        <v>597.44457049557627</v>
      </c>
      <c r="J834" s="93">
        <v>1636694</v>
      </c>
      <c r="K834" s="94">
        <v>3.6503131953534153E-4</v>
      </c>
      <c r="L834" s="133">
        <v>3.6503131953534153E-4</v>
      </c>
      <c r="M834" s="86"/>
    </row>
    <row r="835" spans="1:13">
      <c r="A835" s="132" t="s">
        <v>6468</v>
      </c>
      <c r="B835" s="126" t="s">
        <v>6511</v>
      </c>
      <c r="C835" s="28" t="s">
        <v>6493</v>
      </c>
      <c r="D835" s="28" t="s">
        <v>4456</v>
      </c>
      <c r="E835" s="28" t="s">
        <v>4063</v>
      </c>
      <c r="F835" s="28" t="s">
        <v>4119</v>
      </c>
      <c r="G835" s="127">
        <v>28.68</v>
      </c>
      <c r="H835" s="128">
        <v>2.5966771425167865E-3</v>
      </c>
      <c r="I835" s="93">
        <v>90.539649320669</v>
      </c>
      <c r="J835" s="93">
        <v>211463.296875</v>
      </c>
      <c r="K835" s="94">
        <v>4.281577496362819E-4</v>
      </c>
      <c r="L835" s="133">
        <v>4.281577496362819E-4</v>
      </c>
      <c r="M835" s="86"/>
    </row>
    <row r="836" spans="1:13">
      <c r="A836" s="132" t="s">
        <v>982</v>
      </c>
      <c r="B836" s="126" t="s">
        <v>2345</v>
      </c>
      <c r="C836" s="28" t="s">
        <v>3808</v>
      </c>
      <c r="D836" s="28" t="s">
        <v>4473</v>
      </c>
      <c r="E836" s="28" t="s">
        <v>4063</v>
      </c>
      <c r="F836" s="28" t="s">
        <v>4119</v>
      </c>
      <c r="G836" s="127">
        <v>37.24</v>
      </c>
      <c r="H836" s="128">
        <v>2.5519830408076262E-3</v>
      </c>
      <c r="I836" s="93">
        <v>68.528008614597923</v>
      </c>
      <c r="J836" s="93">
        <v>158105.75</v>
      </c>
      <c r="K836" s="94">
        <v>4.3343147617716575E-4</v>
      </c>
      <c r="L836" s="133">
        <v>4.3343147617716575E-4</v>
      </c>
      <c r="M836" s="86"/>
    </row>
    <row r="837" spans="1:13">
      <c r="A837" s="132" t="s">
        <v>4257</v>
      </c>
      <c r="B837" s="126" t="s">
        <v>2487</v>
      </c>
      <c r="C837" s="28" t="s">
        <v>749</v>
      </c>
      <c r="D837" s="28" t="s">
        <v>4466</v>
      </c>
      <c r="E837" s="28" t="s">
        <v>4063</v>
      </c>
      <c r="F837" s="28" t="s">
        <v>4119</v>
      </c>
      <c r="G837" s="127">
        <v>18.059999999999999</v>
      </c>
      <c r="H837" s="128">
        <v>2.2033070436255492E-3</v>
      </c>
      <c r="I837" s="93">
        <v>121.99928259277686</v>
      </c>
      <c r="J837" s="93">
        <v>97485.296875</v>
      </c>
      <c r="K837" s="94">
        <v>1.2514634155467545E-3</v>
      </c>
      <c r="L837" s="133">
        <v>1.2514634155467545E-3</v>
      </c>
      <c r="M837" s="86"/>
    </row>
    <row r="838" spans="1:13">
      <c r="A838" s="132" t="s">
        <v>1487</v>
      </c>
      <c r="B838" s="126" t="s">
        <v>2904</v>
      </c>
      <c r="C838" s="28" t="s">
        <v>969</v>
      </c>
      <c r="D838" s="28" t="s">
        <v>4455</v>
      </c>
      <c r="E838" s="28" t="s">
        <v>4063</v>
      </c>
      <c r="F838" s="28" t="s">
        <v>4119</v>
      </c>
      <c r="G838" s="127">
        <v>8.9</v>
      </c>
      <c r="H838" s="128">
        <v>3.1788393787648278E-4</v>
      </c>
      <c r="I838" s="93">
        <v>35.717296390615957</v>
      </c>
      <c r="J838" s="93">
        <v>180830.59375</v>
      </c>
      <c r="K838" s="94">
        <v>1.9751799543386698E-4</v>
      </c>
      <c r="L838" s="133">
        <v>1.9751799543386698E-4</v>
      </c>
      <c r="M838" s="86"/>
    </row>
    <row r="839" spans="1:13">
      <c r="A839" s="132" t="s">
        <v>1495</v>
      </c>
      <c r="B839" s="126" t="s">
        <v>2912</v>
      </c>
      <c r="C839" s="28" t="s">
        <v>976</v>
      </c>
      <c r="D839" s="28" t="s">
        <v>4455</v>
      </c>
      <c r="E839" s="28" t="s">
        <v>4063</v>
      </c>
      <c r="F839" s="28" t="s">
        <v>4122</v>
      </c>
      <c r="G839" s="127">
        <v>14.25</v>
      </c>
      <c r="H839" s="128">
        <v>-7.0099572056218917E-5</v>
      </c>
      <c r="I839" s="93">
        <v>-4.9192682144714865</v>
      </c>
      <c r="J839" s="93">
        <v>47254.3515625</v>
      </c>
      <c r="K839" s="94">
        <v>-1.0410190917475859E-4</v>
      </c>
      <c r="L839" s="133">
        <v>1.0410190917475859E-4</v>
      </c>
      <c r="M839" s="86"/>
    </row>
    <row r="840" spans="1:13">
      <c r="A840" s="132" t="s">
        <v>1091</v>
      </c>
      <c r="B840" s="126" t="s">
        <v>2455</v>
      </c>
      <c r="C840" s="28" t="s">
        <v>3914</v>
      </c>
      <c r="D840" s="28" t="s">
        <v>4459</v>
      </c>
      <c r="E840" s="28" t="s">
        <v>4063</v>
      </c>
      <c r="F840" s="28" t="s">
        <v>4122</v>
      </c>
      <c r="G840" s="127">
        <v>29.15</v>
      </c>
      <c r="H840" s="128">
        <v>-2.5008755068679812E-3</v>
      </c>
      <c r="I840" s="93">
        <v>-85.79332785138871</v>
      </c>
      <c r="J840" s="93">
        <v>168114.5</v>
      </c>
      <c r="K840" s="94">
        <v>-5.1032675855674982E-4</v>
      </c>
      <c r="L840" s="133">
        <v>5.1032675855674982E-4</v>
      </c>
      <c r="M840" s="86"/>
    </row>
    <row r="841" spans="1:13">
      <c r="A841" s="132" t="s">
        <v>1042</v>
      </c>
      <c r="B841" s="126" t="s">
        <v>2405</v>
      </c>
      <c r="C841" s="28" t="s">
        <v>5662</v>
      </c>
      <c r="D841" s="28" t="s">
        <v>4455</v>
      </c>
      <c r="E841" s="28" t="s">
        <v>4063</v>
      </c>
      <c r="F841" s="28" t="s">
        <v>4122</v>
      </c>
      <c r="G841" s="127">
        <v>3.31</v>
      </c>
      <c r="H841" s="128">
        <v>-2.576705552152427E-3</v>
      </c>
      <c r="I841" s="93">
        <v>-778.46089188895075</v>
      </c>
      <c r="J841" s="93">
        <v>479305.8125</v>
      </c>
      <c r="K841" s="94">
        <v>-1.6241423984169831E-3</v>
      </c>
      <c r="L841" s="133">
        <v>1.6241423984169831E-3</v>
      </c>
      <c r="M841" s="86"/>
    </row>
    <row r="842" spans="1:13">
      <c r="A842" s="132" t="s">
        <v>1302</v>
      </c>
      <c r="B842" s="126" t="s">
        <v>2725</v>
      </c>
      <c r="C842" s="28" t="s">
        <v>811</v>
      </c>
      <c r="D842" s="28" t="s">
        <v>4456</v>
      </c>
      <c r="E842" s="28" t="s">
        <v>4063</v>
      </c>
      <c r="F842" s="28" t="s">
        <v>4122</v>
      </c>
      <c r="G842" s="127">
        <v>34.74</v>
      </c>
      <c r="H842" s="128">
        <v>-3.1577895979509954E-3</v>
      </c>
      <c r="I842" s="93">
        <v>-90.897800747006215</v>
      </c>
      <c r="J842" s="93">
        <v>61603.6484375</v>
      </c>
      <c r="K842" s="94">
        <v>-1.4755262561961181E-3</v>
      </c>
      <c r="L842" s="133">
        <v>1.4755262561961181E-3</v>
      </c>
      <c r="M842" s="86"/>
    </row>
    <row r="843" spans="1:13">
      <c r="A843" s="132" t="s">
        <v>1317</v>
      </c>
      <c r="B843" s="126" t="s">
        <v>2739</v>
      </c>
      <c r="C843" s="28" t="s">
        <v>823</v>
      </c>
      <c r="D843" s="28" t="s">
        <v>4468</v>
      </c>
      <c r="E843" s="28" t="s">
        <v>4063</v>
      </c>
      <c r="F843" s="28" t="s">
        <v>4122</v>
      </c>
      <c r="G843" s="127">
        <v>19.21</v>
      </c>
      <c r="H843" s="128">
        <v>-3.9749962091939961E-3</v>
      </c>
      <c r="I843" s="93">
        <v>-206.92328002050999</v>
      </c>
      <c r="J843" s="93">
        <v>45425.05078125</v>
      </c>
      <c r="K843" s="94">
        <v>-4.5552679955598698E-3</v>
      </c>
      <c r="L843" s="133">
        <v>4.5552679955598698E-3</v>
      </c>
      <c r="M843" s="86"/>
    </row>
    <row r="844" spans="1:13">
      <c r="A844" s="132" t="s">
        <v>6027</v>
      </c>
      <c r="B844" s="126" t="s">
        <v>6073</v>
      </c>
      <c r="C844" s="28" t="s">
        <v>6154</v>
      </c>
      <c r="D844" s="28" t="s">
        <v>4464</v>
      </c>
      <c r="E844" s="28" t="s">
        <v>4063</v>
      </c>
      <c r="F844" s="28" t="s">
        <v>4122</v>
      </c>
      <c r="G844" s="127">
        <v>2.14</v>
      </c>
      <c r="H844" s="128">
        <v>-4.0653935086197423E-3</v>
      </c>
      <c r="I844" s="93">
        <v>-1899.7165928129634</v>
      </c>
      <c r="J844" s="93">
        <v>2794139.5</v>
      </c>
      <c r="K844" s="94">
        <v>-6.798932525784641E-4</v>
      </c>
      <c r="L844" s="133">
        <v>6.798932525784641E-4</v>
      </c>
      <c r="M844" s="86"/>
    </row>
    <row r="845" spans="1:13">
      <c r="A845" s="132" t="s">
        <v>1458</v>
      </c>
      <c r="B845" s="126" t="s">
        <v>2878</v>
      </c>
      <c r="C845" s="28" t="s">
        <v>942</v>
      </c>
      <c r="D845" s="28" t="s">
        <v>4467</v>
      </c>
      <c r="E845" s="28" t="s">
        <v>4063</v>
      </c>
      <c r="F845" s="28" t="s">
        <v>4122</v>
      </c>
      <c r="G845" s="127">
        <v>5.22</v>
      </c>
      <c r="H845" s="128">
        <v>-4.5148521104659608E-3</v>
      </c>
      <c r="I845" s="93">
        <v>-864.91419740727224</v>
      </c>
      <c r="J845" s="93">
        <v>1303602</v>
      </c>
      <c r="K845" s="94">
        <v>-6.6348026269311665E-4</v>
      </c>
      <c r="L845" s="133">
        <v>6.6348026269311665E-4</v>
      </c>
      <c r="M845" s="86"/>
    </row>
    <row r="846" spans="1:13">
      <c r="A846" s="132" t="s">
        <v>6046</v>
      </c>
      <c r="B846" s="126" t="s">
        <v>6091</v>
      </c>
      <c r="C846" s="28" t="s">
        <v>6174</v>
      </c>
      <c r="D846" s="28" t="s">
        <v>4467</v>
      </c>
      <c r="E846" s="28" t="s">
        <v>4063</v>
      </c>
      <c r="F846" s="28" t="s">
        <v>4122</v>
      </c>
      <c r="G846" s="127">
        <v>1.38</v>
      </c>
      <c r="H846" s="128">
        <v>-5.2347683452940511E-3</v>
      </c>
      <c r="I846" s="93">
        <v>-3793.3103951406165</v>
      </c>
      <c r="J846" s="93">
        <v>2563854</v>
      </c>
      <c r="K846" s="94">
        <v>-1.4795344801773489E-3</v>
      </c>
      <c r="L846" s="133">
        <v>1.4795344801773489E-3</v>
      </c>
      <c r="M846" s="86"/>
    </row>
    <row r="847" spans="1:13">
      <c r="A847" s="132" t="s">
        <v>1466</v>
      </c>
      <c r="B847" s="126" t="s">
        <v>5200</v>
      </c>
      <c r="C847" s="28" t="s">
        <v>950</v>
      </c>
      <c r="D847" s="28" t="s">
        <v>4472</v>
      </c>
      <c r="E847" s="28" t="s">
        <v>4063</v>
      </c>
      <c r="F847" s="28" t="s">
        <v>4122</v>
      </c>
      <c r="G847" s="127">
        <v>19</v>
      </c>
      <c r="H847" s="128">
        <v>-5.3677265771327077E-3</v>
      </c>
      <c r="I847" s="93">
        <v>-282.51192511224781</v>
      </c>
      <c r="J847" s="93">
        <v>175872.546875</v>
      </c>
      <c r="K847" s="94">
        <v>-1.6063446520339579E-3</v>
      </c>
      <c r="L847" s="133">
        <v>1.6063446520339579E-3</v>
      </c>
      <c r="M847" s="86"/>
    </row>
    <row r="848" spans="1:13">
      <c r="A848" s="132" t="s">
        <v>985</v>
      </c>
      <c r="B848" s="126" t="s">
        <v>2348</v>
      </c>
      <c r="C848" s="28" t="s">
        <v>3811</v>
      </c>
      <c r="D848" s="28" t="s">
        <v>4454</v>
      </c>
      <c r="E848" s="28" t="s">
        <v>4063</v>
      </c>
      <c r="F848" s="28" t="s">
        <v>4122</v>
      </c>
      <c r="G848" s="127">
        <v>9.4600000000000009</v>
      </c>
      <c r="H848" s="128">
        <v>-5.79572570650009E-3</v>
      </c>
      <c r="I848" s="93">
        <v>-612.65599434461831</v>
      </c>
      <c r="J848" s="93">
        <v>32251.30078125</v>
      </c>
      <c r="K848" s="94">
        <v>-1.8996318892687866E-2</v>
      </c>
      <c r="L848" s="133">
        <v>1.8996318892687866E-2</v>
      </c>
      <c r="M848" s="86"/>
    </row>
    <row r="849" spans="1:13">
      <c r="A849" s="132" t="s">
        <v>1052</v>
      </c>
      <c r="B849" s="126" t="s">
        <v>2415</v>
      </c>
      <c r="C849" s="28" t="s">
        <v>3876</v>
      </c>
      <c r="D849" s="28" t="s">
        <v>4470</v>
      </c>
      <c r="E849" s="28" t="s">
        <v>4063</v>
      </c>
      <c r="F849" s="28" t="s">
        <v>4122</v>
      </c>
      <c r="G849" s="127">
        <v>14.2</v>
      </c>
      <c r="H849" s="128">
        <v>-6.3903041900857148E-3</v>
      </c>
      <c r="I849" s="93">
        <v>-450.02142183702216</v>
      </c>
      <c r="J849" s="93">
        <v>84156.546875</v>
      </c>
      <c r="K849" s="94">
        <v>-5.3474321196359349E-3</v>
      </c>
      <c r="L849" s="133">
        <v>5.3474321196359349E-3</v>
      </c>
      <c r="M849" s="86"/>
    </row>
    <row r="850" spans="1:13">
      <c r="A850" s="132" t="s">
        <v>984</v>
      </c>
      <c r="B850" s="126" t="s">
        <v>2347</v>
      </c>
      <c r="C850" s="28" t="s">
        <v>3810</v>
      </c>
      <c r="D850" s="28" t="s">
        <v>4456</v>
      </c>
      <c r="E850" s="28" t="s">
        <v>4063</v>
      </c>
      <c r="F850" s="28" t="s">
        <v>4122</v>
      </c>
      <c r="G850" s="127">
        <v>37.32</v>
      </c>
      <c r="H850" s="128">
        <v>-6.4521753202954639E-3</v>
      </c>
      <c r="I850" s="93">
        <v>-172.88787031874233</v>
      </c>
      <c r="J850" s="93">
        <v>46879.80078125</v>
      </c>
      <c r="K850" s="94">
        <v>-3.6878968646959437E-3</v>
      </c>
      <c r="L850" s="133">
        <v>3.6878968646959437E-3</v>
      </c>
      <c r="M850" s="86"/>
    </row>
    <row r="851" spans="1:13">
      <c r="A851" s="132" t="s">
        <v>1477</v>
      </c>
      <c r="B851" s="126" t="s">
        <v>2895</v>
      </c>
      <c r="C851" s="28" t="s">
        <v>960</v>
      </c>
      <c r="D851" s="28" t="s">
        <v>4468</v>
      </c>
      <c r="E851" s="28" t="s">
        <v>4063</v>
      </c>
      <c r="F851" s="28" t="s">
        <v>4122</v>
      </c>
      <c r="G851" s="127">
        <v>9.82</v>
      </c>
      <c r="H851" s="128">
        <v>-7.6490963583341655E-3</v>
      </c>
      <c r="I851" s="93">
        <v>-778.93038272242006</v>
      </c>
      <c r="J851" s="93">
        <v>219637.59375</v>
      </c>
      <c r="K851" s="94">
        <v>-3.5464346946407943E-3</v>
      </c>
      <c r="L851" s="133">
        <v>3.5464346946407943E-3</v>
      </c>
      <c r="M851" s="86"/>
    </row>
    <row r="852" spans="1:13">
      <c r="A852" s="132" t="s">
        <v>6067</v>
      </c>
      <c r="B852" s="126" t="s">
        <v>6115</v>
      </c>
      <c r="C852" s="28" t="s">
        <v>6199</v>
      </c>
      <c r="D852" s="28" t="s">
        <v>4475</v>
      </c>
      <c r="E852" s="28" t="s">
        <v>4063</v>
      </c>
      <c r="F852" s="28" t="s">
        <v>4122</v>
      </c>
      <c r="G852" s="127">
        <v>7.97</v>
      </c>
      <c r="H852" s="128">
        <v>-7.9159634481809731E-3</v>
      </c>
      <c r="I852" s="93">
        <v>-993.22000604529148</v>
      </c>
      <c r="J852" s="93">
        <v>163376.65625</v>
      </c>
      <c r="K852" s="94">
        <v>-6.0793263177418679E-3</v>
      </c>
      <c r="L852" s="133">
        <v>6.0793263177418679E-3</v>
      </c>
      <c r="M852" s="86"/>
    </row>
    <row r="853" spans="1:13">
      <c r="A853" s="132" t="s">
        <v>4267</v>
      </c>
      <c r="B853" s="126" t="s">
        <v>2673</v>
      </c>
      <c r="C853" s="28" t="s">
        <v>758</v>
      </c>
      <c r="D853" s="28" t="s">
        <v>4467</v>
      </c>
      <c r="E853" s="28" t="s">
        <v>4063</v>
      </c>
      <c r="F853" s="28" t="s">
        <v>4122</v>
      </c>
      <c r="G853" s="127">
        <v>13.63</v>
      </c>
      <c r="H853" s="128">
        <v>-8.1446842836054925E-3</v>
      </c>
      <c r="I853" s="93">
        <v>-597.55570679424</v>
      </c>
      <c r="J853" s="93">
        <v>42996.3515625</v>
      </c>
      <c r="K853" s="94">
        <v>-1.389782353801871E-2</v>
      </c>
      <c r="L853" s="133">
        <v>1.389782353801871E-2</v>
      </c>
      <c r="M853" s="86"/>
    </row>
    <row r="854" spans="1:13">
      <c r="A854" s="132" t="s">
        <v>3360</v>
      </c>
      <c r="B854" s="126" t="s">
        <v>499</v>
      </c>
      <c r="C854" s="28" t="s">
        <v>2142</v>
      </c>
      <c r="D854" s="28" t="s">
        <v>4467</v>
      </c>
      <c r="E854" s="28" t="s">
        <v>4063</v>
      </c>
      <c r="F854" s="28" t="s">
        <v>4122</v>
      </c>
      <c r="G854" s="127">
        <v>1.07</v>
      </c>
      <c r="H854" s="128">
        <v>-8.3761589364497787E-3</v>
      </c>
      <c r="I854" s="93">
        <v>-7828.1859219156813</v>
      </c>
      <c r="J854" s="93">
        <v>4195554</v>
      </c>
      <c r="K854" s="94">
        <v>-1.865828904100789E-3</v>
      </c>
      <c r="L854" s="133">
        <v>1.865828904100789E-3</v>
      </c>
      <c r="M854" s="86"/>
    </row>
    <row r="855" spans="1:13">
      <c r="A855" s="132" t="s">
        <v>4734</v>
      </c>
      <c r="B855" s="126" t="s">
        <v>4814</v>
      </c>
      <c r="C855" s="28" t="s">
        <v>4770</v>
      </c>
      <c r="D855" s="28" t="s">
        <v>4460</v>
      </c>
      <c r="E855" s="28" t="s">
        <v>4063</v>
      </c>
      <c r="F855" s="28" t="s">
        <v>4122</v>
      </c>
      <c r="G855" s="127">
        <v>26.54</v>
      </c>
      <c r="H855" s="128">
        <v>-8.4145187933279807E-3</v>
      </c>
      <c r="I855" s="93">
        <v>-317.05044436051173</v>
      </c>
      <c r="J855" s="93">
        <v>57155.8984375</v>
      </c>
      <c r="K855" s="94">
        <v>-5.547116798578655E-3</v>
      </c>
      <c r="L855" s="133">
        <v>5.547116798578655E-3</v>
      </c>
      <c r="M855" s="86"/>
    </row>
    <row r="856" spans="1:13">
      <c r="A856" s="132" t="s">
        <v>1371</v>
      </c>
      <c r="B856" s="126" t="s">
        <v>2793</v>
      </c>
      <c r="C856" s="28" t="s">
        <v>4221</v>
      </c>
      <c r="D856" s="28" t="s">
        <v>4454</v>
      </c>
      <c r="E856" s="28" t="s">
        <v>4063</v>
      </c>
      <c r="F856" s="28" t="s">
        <v>4122</v>
      </c>
      <c r="G856" s="127">
        <v>40.270000000000003</v>
      </c>
      <c r="H856" s="128">
        <v>-8.4725840968791349E-3</v>
      </c>
      <c r="I856" s="93">
        <v>-210.39443995230033</v>
      </c>
      <c r="J856" s="93">
        <v>139202.84375</v>
      </c>
      <c r="K856" s="94">
        <v>-1.5114234327723664E-3</v>
      </c>
      <c r="L856" s="133">
        <v>1.5114234327723664E-3</v>
      </c>
      <c r="M856" s="86"/>
    </row>
    <row r="857" spans="1:13">
      <c r="A857" s="132" t="s">
        <v>6465</v>
      </c>
      <c r="B857" s="126" t="s">
        <v>6508</v>
      </c>
      <c r="C857" s="28" t="s">
        <v>6490</v>
      </c>
      <c r="D857" s="28" t="s">
        <v>4463</v>
      </c>
      <c r="E857" s="28" t="s">
        <v>4063</v>
      </c>
      <c r="F857" s="28" t="s">
        <v>4122</v>
      </c>
      <c r="G857" s="127">
        <v>13.3</v>
      </c>
      <c r="H857" s="128">
        <v>-9.4647441029684885E-3</v>
      </c>
      <c r="I857" s="93">
        <v>-711.63489496003683</v>
      </c>
      <c r="J857" s="93">
        <v>1275859.25</v>
      </c>
      <c r="K857" s="94">
        <v>-5.5776912301261827E-4</v>
      </c>
      <c r="L857" s="133">
        <v>5.5776912301261827E-4</v>
      </c>
      <c r="M857" s="86"/>
    </row>
    <row r="858" spans="1:13">
      <c r="A858" s="132" t="s">
        <v>5021</v>
      </c>
      <c r="B858" s="126" t="s">
        <v>5085</v>
      </c>
      <c r="C858" s="28" t="s">
        <v>5053</v>
      </c>
      <c r="D858" s="28" t="s">
        <v>4464</v>
      </c>
      <c r="E858" s="28" t="s">
        <v>4063</v>
      </c>
      <c r="F858" s="28" t="s">
        <v>4122</v>
      </c>
      <c r="G858" s="127">
        <v>12.55</v>
      </c>
      <c r="H858" s="128">
        <v>-9.5718354162647162E-3</v>
      </c>
      <c r="I858" s="93">
        <v>-762.69604910475812</v>
      </c>
      <c r="J858" s="93">
        <v>81310.25</v>
      </c>
      <c r="K858" s="94">
        <v>-9.3800726120600794E-3</v>
      </c>
      <c r="L858" s="133">
        <v>9.3800726120600794E-3</v>
      </c>
      <c r="M858" s="86"/>
    </row>
    <row r="859" spans="1:13">
      <c r="A859" s="132" t="s">
        <v>5544</v>
      </c>
      <c r="B859" s="126" t="s">
        <v>5618</v>
      </c>
      <c r="C859" s="28" t="s">
        <v>5565</v>
      </c>
      <c r="D859" s="28" t="s">
        <v>4467</v>
      </c>
      <c r="E859" s="28" t="s">
        <v>4063</v>
      </c>
      <c r="F859" s="28" t="s">
        <v>4122</v>
      </c>
      <c r="G859" s="127">
        <v>16.93</v>
      </c>
      <c r="H859" s="128">
        <v>-9.961251090048584E-3</v>
      </c>
      <c r="I859" s="93">
        <v>-588.37868222377926</v>
      </c>
      <c r="J859" s="93">
        <v>283406.5</v>
      </c>
      <c r="K859" s="94">
        <v>-2.0760945222631777E-3</v>
      </c>
      <c r="L859" s="133">
        <v>2.0760945222631777E-3</v>
      </c>
      <c r="M859" s="86"/>
    </row>
    <row r="860" spans="1:13">
      <c r="A860" s="132" t="s">
        <v>4233</v>
      </c>
      <c r="B860" s="126" t="s">
        <v>2465</v>
      </c>
      <c r="C860" s="28" t="s">
        <v>3924</v>
      </c>
      <c r="D860" s="28" t="s">
        <v>4462</v>
      </c>
      <c r="E860" s="28" t="s">
        <v>4063</v>
      </c>
      <c r="F860" s="28" t="s">
        <v>4122</v>
      </c>
      <c r="G860" s="127">
        <v>9.39</v>
      </c>
      <c r="H860" s="128">
        <v>-1.0851057253113285E-2</v>
      </c>
      <c r="I860" s="93">
        <v>-1155.5971515562603</v>
      </c>
      <c r="J860" s="93">
        <v>298172.84375</v>
      </c>
      <c r="K860" s="94">
        <v>-3.8755948966471242E-3</v>
      </c>
      <c r="L860" s="133">
        <v>3.8755948966471242E-3</v>
      </c>
      <c r="M860" s="86"/>
    </row>
    <row r="861" spans="1:13">
      <c r="A861" s="132" t="s">
        <v>1315</v>
      </c>
      <c r="B861" s="126" t="s">
        <v>2737</v>
      </c>
      <c r="C861" s="28" t="s">
        <v>821</v>
      </c>
      <c r="D861" s="28" t="s">
        <v>4468</v>
      </c>
      <c r="E861" s="28" t="s">
        <v>4063</v>
      </c>
      <c r="F861" s="28" t="s">
        <v>4122</v>
      </c>
      <c r="G861" s="127">
        <v>17.809999999999999</v>
      </c>
      <c r="H861" s="128">
        <v>-1.1419718534310758E-2</v>
      </c>
      <c r="I861" s="93">
        <v>-641.19699799611215</v>
      </c>
      <c r="J861" s="93">
        <v>18659.19921875</v>
      </c>
      <c r="K861" s="94">
        <v>-3.4363586050991671E-2</v>
      </c>
      <c r="L861" s="133">
        <v>3.4363586050991671E-2</v>
      </c>
      <c r="M861" s="86"/>
    </row>
    <row r="862" spans="1:13">
      <c r="A862" s="132" t="s">
        <v>1055</v>
      </c>
      <c r="B862" s="126" t="s">
        <v>2418</v>
      </c>
      <c r="C862" s="28" t="s">
        <v>3878</v>
      </c>
      <c r="D862" s="28" t="s">
        <v>4455</v>
      </c>
      <c r="E862" s="28" t="s">
        <v>4063</v>
      </c>
      <c r="F862" s="28" t="s">
        <v>4122</v>
      </c>
      <c r="G862" s="127">
        <v>15.41</v>
      </c>
      <c r="H862" s="128">
        <v>-1.1445718516752055E-2</v>
      </c>
      <c r="I862" s="93">
        <v>-742.74617240441626</v>
      </c>
      <c r="J862" s="93">
        <v>1908303.125</v>
      </c>
      <c r="K862" s="94">
        <v>-3.8921812927619466E-4</v>
      </c>
      <c r="L862" s="133">
        <v>3.8921812927619466E-4</v>
      </c>
      <c r="M862" s="86"/>
    </row>
    <row r="863" spans="1:13">
      <c r="A863" s="132" t="s">
        <v>5683</v>
      </c>
      <c r="B863" s="126" t="s">
        <v>5682</v>
      </c>
      <c r="C863" s="28" t="s">
        <v>5681</v>
      </c>
      <c r="D863" s="28" t="s">
        <v>4458</v>
      </c>
      <c r="E863" s="28" t="s">
        <v>4063</v>
      </c>
      <c r="F863" s="28" t="s">
        <v>4122</v>
      </c>
      <c r="G863" s="127">
        <v>17.489999999999998</v>
      </c>
      <c r="H863" s="128">
        <v>-1.165962323584491E-2</v>
      </c>
      <c r="I863" s="93">
        <v>-666.64512497683904</v>
      </c>
      <c r="J863" s="93">
        <v>312686.5625</v>
      </c>
      <c r="K863" s="94">
        <v>-2.1319916009401238E-3</v>
      </c>
      <c r="L863" s="133">
        <v>2.1319916009401238E-3</v>
      </c>
      <c r="M863" s="86"/>
    </row>
    <row r="864" spans="1:13">
      <c r="A864" s="132" t="s">
        <v>1044</v>
      </c>
      <c r="B864" s="126" t="s">
        <v>2407</v>
      </c>
      <c r="C864" s="28" t="s">
        <v>3868</v>
      </c>
      <c r="D864" s="28" t="s">
        <v>4466</v>
      </c>
      <c r="E864" s="28" t="s">
        <v>4063</v>
      </c>
      <c r="F864" s="28" t="s">
        <v>4122</v>
      </c>
      <c r="G864" s="127">
        <v>5.01</v>
      </c>
      <c r="H864" s="128">
        <v>-1.1844276668421905E-2</v>
      </c>
      <c r="I864" s="93">
        <v>-2364.1270795253308</v>
      </c>
      <c r="J864" s="93">
        <v>147478.59375</v>
      </c>
      <c r="K864" s="94">
        <v>-1.6030306632384275E-2</v>
      </c>
      <c r="L864" s="133">
        <v>1.6030306632384275E-2</v>
      </c>
      <c r="M864" s="86"/>
    </row>
    <row r="865" spans="1:13">
      <c r="A865" s="132" t="s">
        <v>6062</v>
      </c>
      <c r="B865" s="126" t="s">
        <v>6108</v>
      </c>
      <c r="C865" s="28" t="s">
        <v>6192</v>
      </c>
      <c r="D865" s="28" t="s">
        <v>4455</v>
      </c>
      <c r="E865" s="28" t="s">
        <v>4063</v>
      </c>
      <c r="F865" s="28" t="s">
        <v>4122</v>
      </c>
      <c r="G865" s="127">
        <v>11.91</v>
      </c>
      <c r="H865" s="128">
        <v>-1.1886260903504692E-2</v>
      </c>
      <c r="I865" s="93">
        <v>-998.00679290551568</v>
      </c>
      <c r="J865" s="93">
        <v>69361.8515625</v>
      </c>
      <c r="K865" s="94">
        <v>-1.4388410494005339E-2</v>
      </c>
      <c r="L865" s="133">
        <v>1.4388410494005339E-2</v>
      </c>
      <c r="M865" s="86"/>
    </row>
    <row r="866" spans="1:13">
      <c r="A866" s="132" t="s">
        <v>5373</v>
      </c>
      <c r="B866" s="126" t="s">
        <v>5353</v>
      </c>
      <c r="C866" s="28" t="s">
        <v>5339</v>
      </c>
      <c r="D866" s="28" t="s">
        <v>4467</v>
      </c>
      <c r="E866" s="28" t="s">
        <v>4063</v>
      </c>
      <c r="F866" s="28" t="s">
        <v>4122</v>
      </c>
      <c r="G866" s="127">
        <v>6.78</v>
      </c>
      <c r="H866" s="128">
        <v>-1.2659152018170763E-2</v>
      </c>
      <c r="I866" s="93">
        <v>-1867.1315661018825</v>
      </c>
      <c r="J866" s="93">
        <v>2295599.25</v>
      </c>
      <c r="K866" s="94">
        <v>-8.1335257715469398E-4</v>
      </c>
      <c r="L866" s="133">
        <v>8.1335257715469398E-4</v>
      </c>
      <c r="M866" s="86"/>
    </row>
    <row r="867" spans="1:13">
      <c r="A867" s="132" t="s">
        <v>1348</v>
      </c>
      <c r="B867" s="126" t="s">
        <v>2770</v>
      </c>
      <c r="C867" s="28" t="s">
        <v>3930</v>
      </c>
      <c r="D867" s="28" t="s">
        <v>4471</v>
      </c>
      <c r="E867" s="28" t="s">
        <v>4063</v>
      </c>
      <c r="F867" s="28" t="s">
        <v>4122</v>
      </c>
      <c r="G867" s="127">
        <v>57.7</v>
      </c>
      <c r="H867" s="128">
        <v>-1.2679135631925019E-2</v>
      </c>
      <c r="I867" s="93">
        <v>-219.74238530199344</v>
      </c>
      <c r="J867" s="93">
        <v>23605.099609375</v>
      </c>
      <c r="K867" s="94">
        <v>-9.3091064616698579E-3</v>
      </c>
      <c r="L867" s="133">
        <v>9.3091064616698579E-3</v>
      </c>
      <c r="M867" s="86"/>
    </row>
    <row r="868" spans="1:13">
      <c r="A868" s="132" t="s">
        <v>1387</v>
      </c>
      <c r="B868" s="126" t="s">
        <v>2809</v>
      </c>
      <c r="C868" s="28" t="s">
        <v>876</v>
      </c>
      <c r="D868" s="28" t="s">
        <v>4467</v>
      </c>
      <c r="E868" s="28" t="s">
        <v>4063</v>
      </c>
      <c r="F868" s="28" t="s">
        <v>4122</v>
      </c>
      <c r="G868" s="127">
        <v>6.66</v>
      </c>
      <c r="H868" s="128">
        <v>-1.3065673127501613E-2</v>
      </c>
      <c r="I868" s="93">
        <v>-1961.8127819071492</v>
      </c>
      <c r="J868" s="93">
        <v>5018579</v>
      </c>
      <c r="K868" s="94">
        <v>-3.9091001295529055E-4</v>
      </c>
      <c r="L868" s="133">
        <v>3.9091001295529055E-4</v>
      </c>
      <c r="M868" s="86"/>
    </row>
    <row r="869" spans="1:13">
      <c r="A869" s="132" t="s">
        <v>1379</v>
      </c>
      <c r="B869" s="126" t="s">
        <v>2801</v>
      </c>
      <c r="C869" s="28" t="s">
        <v>868</v>
      </c>
      <c r="D869" s="28" t="s">
        <v>4467</v>
      </c>
      <c r="E869" s="28" t="s">
        <v>4063</v>
      </c>
      <c r="F869" s="28" t="s">
        <v>4122</v>
      </c>
      <c r="G869" s="127">
        <v>2.65</v>
      </c>
      <c r="H869" s="128">
        <v>-1.3489021086247867E-2</v>
      </c>
      <c r="I869" s="93">
        <v>-5090.1966363199499</v>
      </c>
      <c r="J869" s="93">
        <v>574653.625</v>
      </c>
      <c r="K869" s="94">
        <v>-8.8578517821408503E-3</v>
      </c>
      <c r="L869" s="133">
        <v>8.8578517821408503E-3</v>
      </c>
      <c r="M869" s="86"/>
    </row>
    <row r="870" spans="1:13">
      <c r="A870" s="132" t="s">
        <v>5436</v>
      </c>
      <c r="B870" s="126" t="s">
        <v>5443</v>
      </c>
      <c r="C870" s="28" t="s">
        <v>5450</v>
      </c>
      <c r="D870" s="28" t="s">
        <v>4457</v>
      </c>
      <c r="E870" s="28" t="s">
        <v>4063</v>
      </c>
      <c r="F870" s="28" t="s">
        <v>4122</v>
      </c>
      <c r="G870" s="127">
        <v>6.1</v>
      </c>
      <c r="H870" s="128">
        <v>-1.3681320737620246E-2</v>
      </c>
      <c r="I870" s="93">
        <v>-2242.8394651836466</v>
      </c>
      <c r="J870" s="93">
        <v>1787980.375</v>
      </c>
      <c r="K870" s="94">
        <v>-1.2543982565712706E-3</v>
      </c>
      <c r="L870" s="133">
        <v>1.2543982565712706E-3</v>
      </c>
      <c r="M870" s="86"/>
    </row>
    <row r="871" spans="1:13">
      <c r="A871" s="132" t="s">
        <v>3382</v>
      </c>
      <c r="B871" s="126" t="s">
        <v>519</v>
      </c>
      <c r="C871" s="28" t="s">
        <v>2500</v>
      </c>
      <c r="D871" s="28" t="s">
        <v>4466</v>
      </c>
      <c r="E871" s="28" t="s">
        <v>4063</v>
      </c>
      <c r="F871" s="28" t="s">
        <v>4122</v>
      </c>
      <c r="G871" s="127">
        <v>4.09</v>
      </c>
      <c r="H871" s="128">
        <v>-1.448402796873533E-2</v>
      </c>
      <c r="I871" s="93">
        <v>-3541.3271317201297</v>
      </c>
      <c r="J871" s="93">
        <v>2575854.75</v>
      </c>
      <c r="K871" s="94">
        <v>-1.3748163135829494E-3</v>
      </c>
      <c r="L871" s="133">
        <v>1.3748163135829494E-3</v>
      </c>
      <c r="M871" s="86"/>
    </row>
    <row r="872" spans="1:13">
      <c r="A872" s="132" t="s">
        <v>3475</v>
      </c>
      <c r="B872" s="126" t="s">
        <v>612</v>
      </c>
      <c r="C872" s="28" t="s">
        <v>2590</v>
      </c>
      <c r="D872" s="28" t="s">
        <v>4475</v>
      </c>
      <c r="E872" s="28" t="s">
        <v>4063</v>
      </c>
      <c r="F872" s="28" t="s">
        <v>4122</v>
      </c>
      <c r="G872" s="127">
        <v>7.6</v>
      </c>
      <c r="H872" s="128">
        <v>-1.4567792128793514E-2</v>
      </c>
      <c r="I872" s="93">
        <v>-1916.8147537886207</v>
      </c>
      <c r="J872" s="93">
        <v>135739.90625</v>
      </c>
      <c r="K872" s="94">
        <v>-1.412123233869274E-2</v>
      </c>
      <c r="L872" s="133">
        <v>1.412123233869274E-2</v>
      </c>
      <c r="M872" s="86"/>
    </row>
    <row r="873" spans="1:13">
      <c r="A873" s="132" t="s">
        <v>5257</v>
      </c>
      <c r="B873" s="126" t="s">
        <v>5266</v>
      </c>
      <c r="C873" s="28" t="s">
        <v>5250</v>
      </c>
      <c r="D873" s="28" t="s">
        <v>4465</v>
      </c>
      <c r="E873" s="28" t="s">
        <v>4063</v>
      </c>
      <c r="F873" s="28" t="s">
        <v>4122</v>
      </c>
      <c r="G873" s="127">
        <v>17.38</v>
      </c>
      <c r="H873" s="128">
        <v>-1.4683652081897682E-2</v>
      </c>
      <c r="I873" s="93">
        <v>-844.85915315866987</v>
      </c>
      <c r="J873" s="93">
        <v>110988.8515625</v>
      </c>
      <c r="K873" s="94">
        <v>-7.6121082547008162E-3</v>
      </c>
      <c r="L873" s="133">
        <v>7.6121082547008162E-3</v>
      </c>
      <c r="M873" s="86"/>
    </row>
    <row r="874" spans="1:13">
      <c r="A874" s="132" t="s">
        <v>1479</v>
      </c>
      <c r="B874" s="126" t="s">
        <v>2897</v>
      </c>
      <c r="C874" s="28" t="s">
        <v>962</v>
      </c>
      <c r="D874" s="28" t="s">
        <v>4471</v>
      </c>
      <c r="E874" s="28" t="s">
        <v>4063</v>
      </c>
      <c r="F874" s="28" t="s">
        <v>4122</v>
      </c>
      <c r="G874" s="127">
        <v>14.1</v>
      </c>
      <c r="H874" s="128">
        <v>-1.5065825708295278E-2</v>
      </c>
      <c r="I874" s="93">
        <v>-1068.4982771840623</v>
      </c>
      <c r="J874" s="93">
        <v>57959.30078125</v>
      </c>
      <c r="K874" s="94">
        <v>-1.8435320350340123E-2</v>
      </c>
      <c r="L874" s="133">
        <v>1.8435320350340123E-2</v>
      </c>
      <c r="M874" s="86"/>
    </row>
    <row r="875" spans="1:13">
      <c r="A875" s="132" t="s">
        <v>1296</v>
      </c>
      <c r="B875" s="126" t="s">
        <v>2720</v>
      </c>
      <c r="C875" s="28" t="s">
        <v>805</v>
      </c>
      <c r="D875" s="28" t="s">
        <v>4459</v>
      </c>
      <c r="E875" s="28" t="s">
        <v>4063</v>
      </c>
      <c r="F875" s="28" t="s">
        <v>4122</v>
      </c>
      <c r="G875" s="127">
        <v>4.05</v>
      </c>
      <c r="H875" s="128">
        <v>-1.5104195454102786E-2</v>
      </c>
      <c r="I875" s="93">
        <v>-3729.4309763216761</v>
      </c>
      <c r="J875" s="93">
        <v>165801</v>
      </c>
      <c r="K875" s="94">
        <v>-2.2493416664083304E-2</v>
      </c>
      <c r="L875" s="133">
        <v>2.2493416664083304E-2</v>
      </c>
      <c r="M875" s="86"/>
    </row>
    <row r="876" spans="1:13">
      <c r="A876" s="132" t="s">
        <v>4730</v>
      </c>
      <c r="B876" s="126" t="s">
        <v>4810</v>
      </c>
      <c r="C876" s="28" t="s">
        <v>4766</v>
      </c>
      <c r="D876" s="28" t="s">
        <v>4471</v>
      </c>
      <c r="E876" s="28" t="s">
        <v>4063</v>
      </c>
      <c r="F876" s="28" t="s">
        <v>4122</v>
      </c>
      <c r="G876" s="127">
        <v>8.7899999999999991</v>
      </c>
      <c r="H876" s="128">
        <v>-1.538531838505882E-2</v>
      </c>
      <c r="I876" s="93">
        <v>-1750.3206353878068</v>
      </c>
      <c r="J876" s="93">
        <v>106033.6484375</v>
      </c>
      <c r="K876" s="94">
        <v>-1.6507218804411018E-2</v>
      </c>
      <c r="L876" s="133">
        <v>1.6507218804411018E-2</v>
      </c>
      <c r="M876" s="86"/>
    </row>
    <row r="877" spans="1:13">
      <c r="A877" s="132" t="s">
        <v>3408</v>
      </c>
      <c r="B877" s="126" t="s">
        <v>546</v>
      </c>
      <c r="C877" s="28" t="s">
        <v>2525</v>
      </c>
      <c r="D877" s="28" t="s">
        <v>4468</v>
      </c>
      <c r="E877" s="28" t="s">
        <v>4063</v>
      </c>
      <c r="F877" s="28" t="s">
        <v>4122</v>
      </c>
      <c r="G877" s="127">
        <v>5.76</v>
      </c>
      <c r="H877" s="128">
        <v>-1.5436730390836919E-2</v>
      </c>
      <c r="I877" s="93">
        <v>-2679.9879150758543</v>
      </c>
      <c r="J877" s="93">
        <v>709135.875</v>
      </c>
      <c r="K877" s="94">
        <v>-3.7792304825585848E-3</v>
      </c>
      <c r="L877" s="133">
        <v>3.7792304825585848E-3</v>
      </c>
      <c r="M877" s="86"/>
    </row>
    <row r="878" spans="1:13">
      <c r="A878" s="132" t="s">
        <v>1424</v>
      </c>
      <c r="B878" s="126" t="s">
        <v>2845</v>
      </c>
      <c r="C878" s="28" t="s">
        <v>910</v>
      </c>
      <c r="D878" s="28" t="s">
        <v>4466</v>
      </c>
      <c r="E878" s="28" t="s">
        <v>4063</v>
      </c>
      <c r="F878" s="28" t="s">
        <v>4122</v>
      </c>
      <c r="G878" s="127">
        <v>12.6</v>
      </c>
      <c r="H878" s="128">
        <v>-1.5966416862802372E-2</v>
      </c>
      <c r="I878" s="93">
        <v>-1267.1759414922517</v>
      </c>
      <c r="J878" s="93">
        <v>438898.8125</v>
      </c>
      <c r="K878" s="94">
        <v>-2.8871710412573782E-3</v>
      </c>
      <c r="L878" s="133">
        <v>2.8871710412573782E-3</v>
      </c>
      <c r="M878" s="86"/>
    </row>
    <row r="879" spans="1:13">
      <c r="A879" s="132" t="s">
        <v>716</v>
      </c>
      <c r="B879" s="126" t="s">
        <v>702</v>
      </c>
      <c r="C879" s="28" t="s">
        <v>677</v>
      </c>
      <c r="D879" s="28" t="s">
        <v>4471</v>
      </c>
      <c r="E879" s="28" t="s">
        <v>4063</v>
      </c>
      <c r="F879" s="28" t="s">
        <v>4122</v>
      </c>
      <c r="G879" s="127">
        <v>18.940000000000001</v>
      </c>
      <c r="H879" s="128">
        <v>-1.6252458499462746E-2</v>
      </c>
      <c r="I879" s="93">
        <v>-858.10234949644905</v>
      </c>
      <c r="J879" s="93">
        <v>164211.84375</v>
      </c>
      <c r="K879" s="94">
        <v>-5.225581358204859E-3</v>
      </c>
      <c r="L879" s="133">
        <v>5.225581358204859E-3</v>
      </c>
      <c r="M879" s="86"/>
    </row>
    <row r="880" spans="1:13">
      <c r="A880" s="132" t="s">
        <v>1003</v>
      </c>
      <c r="B880" s="126" t="s">
        <v>2365</v>
      </c>
      <c r="C880" s="28" t="s">
        <v>3828</v>
      </c>
      <c r="D880" s="28" t="s">
        <v>4471</v>
      </c>
      <c r="E880" s="28" t="s">
        <v>4063</v>
      </c>
      <c r="F880" s="28" t="s">
        <v>4122</v>
      </c>
      <c r="G880" s="127">
        <v>49.21</v>
      </c>
      <c r="H880" s="128">
        <v>-1.6269895569158151E-2</v>
      </c>
      <c r="I880" s="93">
        <v>-330.62173479289066</v>
      </c>
      <c r="J880" s="93">
        <v>61157.6484375</v>
      </c>
      <c r="K880" s="94">
        <v>-5.4060570221363107E-3</v>
      </c>
      <c r="L880" s="133">
        <v>5.4060570221363107E-3</v>
      </c>
      <c r="M880" s="86"/>
    </row>
    <row r="881" spans="1:13">
      <c r="A881" s="132" t="s">
        <v>6064</v>
      </c>
      <c r="B881" s="126" t="s">
        <v>6112</v>
      </c>
      <c r="C881" s="28" t="s">
        <v>6196</v>
      </c>
      <c r="D881" s="28" t="s">
        <v>4465</v>
      </c>
      <c r="E881" s="28" t="s">
        <v>4063</v>
      </c>
      <c r="F881" s="28" t="s">
        <v>4122</v>
      </c>
      <c r="G881" s="127">
        <v>16.940000000000001</v>
      </c>
      <c r="H881" s="128">
        <v>-1.6439782864384474E-2</v>
      </c>
      <c r="I881" s="93">
        <v>-970.47124347015779</v>
      </c>
      <c r="J881" s="93">
        <v>73958.296875</v>
      </c>
      <c r="K881" s="94">
        <v>-1.3121871168969611E-2</v>
      </c>
      <c r="L881" s="133">
        <v>1.3121871168969611E-2</v>
      </c>
      <c r="M881" s="86"/>
    </row>
    <row r="882" spans="1:13">
      <c r="A882" s="132" t="s">
        <v>4227</v>
      </c>
      <c r="B882" s="126" t="s">
        <v>2459</v>
      </c>
      <c r="C882" s="28" t="s">
        <v>3918</v>
      </c>
      <c r="D882" s="28" t="s">
        <v>4459</v>
      </c>
      <c r="E882" s="28" t="s">
        <v>4063</v>
      </c>
      <c r="F882" s="28" t="s">
        <v>4122</v>
      </c>
      <c r="G882" s="127">
        <v>11.41</v>
      </c>
      <c r="H882" s="128">
        <v>-1.6509194653419528E-2</v>
      </c>
      <c r="I882" s="93">
        <v>-1446.9057540244985</v>
      </c>
      <c r="J882" s="93">
        <v>57859.75</v>
      </c>
      <c r="K882" s="94">
        <v>-2.5007120736340867E-2</v>
      </c>
      <c r="L882" s="133">
        <v>2.5007120736340867E-2</v>
      </c>
      <c r="M882" s="86"/>
    </row>
    <row r="883" spans="1:13">
      <c r="A883" s="132" t="s">
        <v>1058</v>
      </c>
      <c r="B883" s="126" t="s">
        <v>2421</v>
      </c>
      <c r="C883" s="28" t="s">
        <v>3881</v>
      </c>
      <c r="D883" s="28" t="s">
        <v>4471</v>
      </c>
      <c r="E883" s="28" t="s">
        <v>4063</v>
      </c>
      <c r="F883" s="28" t="s">
        <v>4122</v>
      </c>
      <c r="G883" s="127">
        <v>54.34</v>
      </c>
      <c r="H883" s="128">
        <v>-1.6600165706494606E-2</v>
      </c>
      <c r="I883" s="93">
        <v>-305.48703913313591</v>
      </c>
      <c r="J883" s="93">
        <v>115647.3515625</v>
      </c>
      <c r="K883" s="94">
        <v>-2.6415394300494609E-3</v>
      </c>
      <c r="L883" s="133">
        <v>2.6415394300494609E-3</v>
      </c>
      <c r="M883" s="86"/>
    </row>
    <row r="884" spans="1:13">
      <c r="A884" s="132" t="s">
        <v>5026</v>
      </c>
      <c r="B884" s="126" t="s">
        <v>5090</v>
      </c>
      <c r="C884" s="28" t="s">
        <v>5058</v>
      </c>
      <c r="D884" s="28" t="s">
        <v>4455</v>
      </c>
      <c r="E884" s="28" t="s">
        <v>4063</v>
      </c>
      <c r="F884" s="28" t="s">
        <v>4122</v>
      </c>
      <c r="G884" s="127">
        <v>18.53</v>
      </c>
      <c r="H884" s="128">
        <v>-1.6997562364066056E-2</v>
      </c>
      <c r="I884" s="93">
        <v>-917.29964188160056</v>
      </c>
      <c r="J884" s="93">
        <v>257559.046875</v>
      </c>
      <c r="K884" s="94">
        <v>-3.5615120222384951E-3</v>
      </c>
      <c r="L884" s="133">
        <v>3.5615120222384951E-3</v>
      </c>
      <c r="M884" s="86"/>
    </row>
    <row r="885" spans="1:13">
      <c r="A885" s="132" t="s">
        <v>6049</v>
      </c>
      <c r="B885" s="126" t="s">
        <v>6095</v>
      </c>
      <c r="C885" s="28" t="s">
        <v>6178</v>
      </c>
      <c r="D885" s="28" t="s">
        <v>4471</v>
      </c>
      <c r="E885" s="28" t="s">
        <v>4063</v>
      </c>
      <c r="F885" s="28" t="s">
        <v>4122</v>
      </c>
      <c r="G885" s="127">
        <v>47.22</v>
      </c>
      <c r="H885" s="128">
        <v>-1.7245645033986162E-2</v>
      </c>
      <c r="I885" s="93">
        <v>-365.21908161766544</v>
      </c>
      <c r="J885" s="93">
        <v>47149</v>
      </c>
      <c r="K885" s="94">
        <v>-7.74606209288989E-3</v>
      </c>
      <c r="L885" s="133">
        <v>7.74606209288989E-3</v>
      </c>
      <c r="M885" s="86"/>
    </row>
    <row r="886" spans="1:13">
      <c r="A886" s="132" t="s">
        <v>4287</v>
      </c>
      <c r="B886" s="126" t="s">
        <v>2692</v>
      </c>
      <c r="C886" s="28" t="s">
        <v>778</v>
      </c>
      <c r="D886" s="28" t="s">
        <v>4470</v>
      </c>
      <c r="E886" s="28" t="s">
        <v>4063</v>
      </c>
      <c r="F886" s="28" t="s">
        <v>4122</v>
      </c>
      <c r="G886" s="127">
        <v>23.64</v>
      </c>
      <c r="H886" s="128">
        <v>-1.7372941070711891E-2</v>
      </c>
      <c r="I886" s="93">
        <v>-734.89598437867562</v>
      </c>
      <c r="J886" s="93">
        <v>77165.453125</v>
      </c>
      <c r="K886" s="94">
        <v>-9.5236398494054145E-3</v>
      </c>
      <c r="L886" s="133">
        <v>9.5236398494054145E-3</v>
      </c>
      <c r="M886" s="86"/>
    </row>
    <row r="887" spans="1:13">
      <c r="A887" s="132" t="s">
        <v>5845</v>
      </c>
      <c r="B887" s="126" t="s">
        <v>5877</v>
      </c>
      <c r="C887" s="28" t="s">
        <v>5867</v>
      </c>
      <c r="D887" s="28" t="s">
        <v>4467</v>
      </c>
      <c r="E887" s="28" t="s">
        <v>4063</v>
      </c>
      <c r="F887" s="28" t="s">
        <v>4122</v>
      </c>
      <c r="G887" s="127">
        <v>10.8</v>
      </c>
      <c r="H887" s="128">
        <v>-1.7437491395037211E-2</v>
      </c>
      <c r="I887" s="93">
        <v>-1614.5825365775192</v>
      </c>
      <c r="J887" s="93">
        <v>424733.5</v>
      </c>
      <c r="K887" s="94">
        <v>-3.8014014354354419E-3</v>
      </c>
      <c r="L887" s="133">
        <v>3.8014014354354419E-3</v>
      </c>
      <c r="M887" s="86"/>
    </row>
    <row r="888" spans="1:13">
      <c r="A888" s="132" t="s">
        <v>1484</v>
      </c>
      <c r="B888" s="126" t="s">
        <v>2901</v>
      </c>
      <c r="C888" s="28" t="s">
        <v>966</v>
      </c>
      <c r="D888" s="28" t="s">
        <v>4469</v>
      </c>
      <c r="E888" s="28" t="s">
        <v>4063</v>
      </c>
      <c r="F888" s="28" t="s">
        <v>4122</v>
      </c>
      <c r="G888" s="127">
        <v>83.61</v>
      </c>
      <c r="H888" s="128">
        <v>-1.7485774783500892E-2</v>
      </c>
      <c r="I888" s="93">
        <v>-209.13496930392171</v>
      </c>
      <c r="J888" s="93">
        <v>98654.203125</v>
      </c>
      <c r="K888" s="94">
        <v>-2.1198789578071686E-3</v>
      </c>
      <c r="L888" s="133">
        <v>2.1198789578071686E-3</v>
      </c>
      <c r="M888" s="86"/>
    </row>
    <row r="889" spans="1:13">
      <c r="A889" s="132" t="s">
        <v>1084</v>
      </c>
      <c r="B889" s="126" t="s">
        <v>2448</v>
      </c>
      <c r="C889" s="28" t="s">
        <v>3908</v>
      </c>
      <c r="D889" s="28" t="s">
        <v>4454</v>
      </c>
      <c r="E889" s="28" t="s">
        <v>4063</v>
      </c>
      <c r="F889" s="28" t="s">
        <v>4122</v>
      </c>
      <c r="G889" s="127">
        <v>10.1</v>
      </c>
      <c r="H889" s="128">
        <v>-1.772128112280287E-2</v>
      </c>
      <c r="I889" s="93">
        <v>-1754.5822893864231</v>
      </c>
      <c r="J889" s="93">
        <v>280270.25</v>
      </c>
      <c r="K889" s="94">
        <v>-6.2603229896374055E-3</v>
      </c>
      <c r="L889" s="133">
        <v>6.2603229896374055E-3</v>
      </c>
      <c r="M889" s="86"/>
    </row>
    <row r="890" spans="1:13">
      <c r="A890" s="132" t="s">
        <v>1022</v>
      </c>
      <c r="B890" s="126" t="s">
        <v>2385</v>
      </c>
      <c r="C890" s="28" t="s">
        <v>3847</v>
      </c>
      <c r="D890" s="28" t="s">
        <v>4454</v>
      </c>
      <c r="E890" s="28" t="s">
        <v>4063</v>
      </c>
      <c r="F890" s="28" t="s">
        <v>4122</v>
      </c>
      <c r="G890" s="127">
        <v>19.3</v>
      </c>
      <c r="H890" s="128">
        <v>-1.7876344435279534E-2</v>
      </c>
      <c r="I890" s="93">
        <v>-926.23546296785139</v>
      </c>
      <c r="J890" s="93">
        <v>45252.44921875</v>
      </c>
      <c r="K890" s="94">
        <v>-2.0468184130552496E-2</v>
      </c>
      <c r="L890" s="133">
        <v>2.0468184130552496E-2</v>
      </c>
      <c r="M890" s="86"/>
    </row>
    <row r="891" spans="1:13">
      <c r="A891" s="132" t="s">
        <v>1365</v>
      </c>
      <c r="B891" s="126" t="s">
        <v>2787</v>
      </c>
      <c r="C891" s="28" t="s">
        <v>4216</v>
      </c>
      <c r="D891" s="28" t="s">
        <v>4466</v>
      </c>
      <c r="E891" s="28" t="s">
        <v>4063</v>
      </c>
      <c r="F891" s="28" t="s">
        <v>4120</v>
      </c>
      <c r="G891" s="127">
        <v>15.41</v>
      </c>
      <c r="H891" s="128">
        <v>-1.8136274976117656E-2</v>
      </c>
      <c r="I891" s="93">
        <v>-1176.9159621101658</v>
      </c>
      <c r="J891" s="93">
        <v>209495.09375</v>
      </c>
      <c r="K891" s="94">
        <v>-5.6178688533614681E-3</v>
      </c>
      <c r="L891" s="133">
        <v>5.6178688533614681E-3</v>
      </c>
      <c r="M891" s="86"/>
    </row>
    <row r="892" spans="1:13">
      <c r="A892" s="132" t="s">
        <v>1305</v>
      </c>
      <c r="B892" s="126" t="s">
        <v>2728</v>
      </c>
      <c r="C892" s="28" t="s">
        <v>814</v>
      </c>
      <c r="D892" s="28" t="s">
        <v>4456</v>
      </c>
      <c r="E892" s="28" t="s">
        <v>4063</v>
      </c>
      <c r="F892" s="28" t="s">
        <v>4122</v>
      </c>
      <c r="G892" s="127">
        <v>33.39</v>
      </c>
      <c r="H892" s="128">
        <v>-1.8352702028531041E-2</v>
      </c>
      <c r="I892" s="93">
        <v>-549.64666153132794</v>
      </c>
      <c r="J892" s="93">
        <v>55806.8515625</v>
      </c>
      <c r="K892" s="94">
        <v>-9.8490892451755657E-3</v>
      </c>
      <c r="L892" s="133">
        <v>9.8490892451755657E-3</v>
      </c>
      <c r="M892" s="86"/>
    </row>
    <row r="893" spans="1:13">
      <c r="A893" s="132" t="s">
        <v>4272</v>
      </c>
      <c r="B893" s="126" t="s">
        <v>5354</v>
      </c>
      <c r="C893" s="28" t="s">
        <v>764</v>
      </c>
      <c r="D893" s="28" t="s">
        <v>4472</v>
      </c>
      <c r="E893" s="28" t="s">
        <v>4063</v>
      </c>
      <c r="F893" s="28" t="s">
        <v>4122</v>
      </c>
      <c r="G893" s="127">
        <v>20.74</v>
      </c>
      <c r="H893" s="128">
        <v>-1.8415771848990101E-2</v>
      </c>
      <c r="I893" s="93">
        <v>-887.9349975405064</v>
      </c>
      <c r="J893" s="93">
        <v>207377.046875</v>
      </c>
      <c r="K893" s="94">
        <v>-4.2817419329716083E-3</v>
      </c>
      <c r="L893" s="133">
        <v>4.2817419329716083E-3</v>
      </c>
      <c r="M893" s="86"/>
    </row>
    <row r="894" spans="1:13">
      <c r="A894" s="132" t="s">
        <v>1456</v>
      </c>
      <c r="B894" s="126" t="s">
        <v>2876</v>
      </c>
      <c r="C894" s="28" t="s">
        <v>940</v>
      </c>
      <c r="D894" s="28" t="s">
        <v>4458</v>
      </c>
      <c r="E894" s="28" t="s">
        <v>4063</v>
      </c>
      <c r="F894" s="28" t="s">
        <v>4122</v>
      </c>
      <c r="G894" s="127">
        <v>23.75</v>
      </c>
      <c r="H894" s="128">
        <v>-1.8648871796969654E-2</v>
      </c>
      <c r="I894" s="93">
        <v>-785.21565460924876</v>
      </c>
      <c r="J894" s="93">
        <v>78551.296875</v>
      </c>
      <c r="K894" s="94">
        <v>-9.9962150320544764E-3</v>
      </c>
      <c r="L894" s="133">
        <v>9.9962150320544764E-3</v>
      </c>
      <c r="M894" s="86"/>
    </row>
    <row r="895" spans="1:13">
      <c r="A895" s="132" t="s">
        <v>1329</v>
      </c>
      <c r="B895" s="126" t="s">
        <v>2751</v>
      </c>
      <c r="C895" s="28" t="s">
        <v>834</v>
      </c>
      <c r="D895" s="28" t="s">
        <v>4473</v>
      </c>
      <c r="E895" s="28" t="s">
        <v>4063</v>
      </c>
      <c r="F895" s="28" t="s">
        <v>4122</v>
      </c>
      <c r="G895" s="127">
        <v>23.32</v>
      </c>
      <c r="H895" s="128">
        <v>-1.8921816290394695E-2</v>
      </c>
      <c r="I895" s="93">
        <v>-811.3986402399097</v>
      </c>
      <c r="J895" s="93">
        <v>148281.796875</v>
      </c>
      <c r="K895" s="94">
        <v>-5.4720043683036176E-3</v>
      </c>
      <c r="L895" s="133">
        <v>5.4720043683036176E-3</v>
      </c>
      <c r="M895" s="86"/>
    </row>
    <row r="896" spans="1:13">
      <c r="A896" s="132" t="s">
        <v>5030</v>
      </c>
      <c r="B896" s="126" t="s">
        <v>5094</v>
      </c>
      <c r="C896" s="28" t="s">
        <v>5062</v>
      </c>
      <c r="D896" s="28" t="s">
        <v>4462</v>
      </c>
      <c r="E896" s="28" t="s">
        <v>4063</v>
      </c>
      <c r="F896" s="28" t="s">
        <v>4120</v>
      </c>
      <c r="G896" s="127">
        <v>8.48</v>
      </c>
      <c r="H896" s="128">
        <v>-1.8958392420847507E-2</v>
      </c>
      <c r="I896" s="93">
        <v>-2235.659483590508</v>
      </c>
      <c r="J896" s="93">
        <v>330976.8125</v>
      </c>
      <c r="K896" s="94">
        <v>-6.7547314469061422E-3</v>
      </c>
      <c r="L896" s="133">
        <v>6.7547314469061422E-3</v>
      </c>
      <c r="M896" s="86"/>
    </row>
    <row r="897" spans="1:13">
      <c r="A897" s="132" t="s">
        <v>1035</v>
      </c>
      <c r="B897" s="126" t="s">
        <v>2398</v>
      </c>
      <c r="C897" s="28" t="s">
        <v>3860</v>
      </c>
      <c r="D897" s="28" t="s">
        <v>4456</v>
      </c>
      <c r="E897" s="28" t="s">
        <v>4063</v>
      </c>
      <c r="F897" s="28" t="s">
        <v>4122</v>
      </c>
      <c r="G897" s="127">
        <v>32.450000000000003</v>
      </c>
      <c r="H897" s="128">
        <v>-1.9667001743846509E-2</v>
      </c>
      <c r="I897" s="93">
        <v>-606.07093201375983</v>
      </c>
      <c r="J897" s="93">
        <v>323561.1875</v>
      </c>
      <c r="K897" s="94">
        <v>-1.8731261827061993E-3</v>
      </c>
      <c r="L897" s="133">
        <v>1.8731261827061993E-3</v>
      </c>
      <c r="M897" s="86"/>
    </row>
    <row r="898" spans="1:13">
      <c r="A898" s="132" t="s">
        <v>6466</v>
      </c>
      <c r="B898" s="126" t="s">
        <v>6509</v>
      </c>
      <c r="C898" s="28" t="s">
        <v>6491</v>
      </c>
      <c r="D898" s="28" t="s">
        <v>4473</v>
      </c>
      <c r="E898" s="28" t="s">
        <v>4063</v>
      </c>
      <c r="F898" s="28" t="s">
        <v>4122</v>
      </c>
      <c r="G898" s="127">
        <v>33.07</v>
      </c>
      <c r="H898" s="128">
        <v>-1.985405690236754E-2</v>
      </c>
      <c r="I898" s="93">
        <v>-600.36458731078142</v>
      </c>
      <c r="J898" s="93">
        <v>68456.703125</v>
      </c>
      <c r="K898" s="94">
        <v>-8.7699897877718813E-3</v>
      </c>
      <c r="L898" s="133">
        <v>8.7699897877718813E-3</v>
      </c>
      <c r="M898" s="86"/>
    </row>
    <row r="899" spans="1:13">
      <c r="A899" s="132" t="s">
        <v>1438</v>
      </c>
      <c r="B899" s="126" t="s">
        <v>2858</v>
      </c>
      <c r="C899" s="28" t="s">
        <v>923</v>
      </c>
      <c r="D899" s="28" t="s">
        <v>4477</v>
      </c>
      <c r="E899" s="28" t="s">
        <v>4063</v>
      </c>
      <c r="F899" s="28" t="s">
        <v>4122</v>
      </c>
      <c r="G899" s="127">
        <v>19.170000000000002</v>
      </c>
      <c r="H899" s="128">
        <v>-1.9878144040014971E-2</v>
      </c>
      <c r="I899" s="93">
        <v>-1036.9402211797062</v>
      </c>
      <c r="J899" s="93">
        <v>59735.25</v>
      </c>
      <c r="K899" s="94">
        <v>-1.7358933312904962E-2</v>
      </c>
      <c r="L899" s="133">
        <v>1.7358933312904962E-2</v>
      </c>
      <c r="M899" s="86"/>
    </row>
    <row r="900" spans="1:13">
      <c r="A900" s="132" t="s">
        <v>4983</v>
      </c>
      <c r="B900" s="126" t="s">
        <v>5010</v>
      </c>
      <c r="C900" s="28" t="s">
        <v>5000</v>
      </c>
      <c r="D900" s="28" t="s">
        <v>4463</v>
      </c>
      <c r="E900" s="28" t="s">
        <v>4063</v>
      </c>
      <c r="F900" s="28" t="s">
        <v>4122</v>
      </c>
      <c r="G900" s="127">
        <v>17.23</v>
      </c>
      <c r="H900" s="128">
        <v>-2.0100674926715877E-2</v>
      </c>
      <c r="I900" s="93">
        <v>-1166.6091077606427</v>
      </c>
      <c r="J900" s="93">
        <v>70733.3984375</v>
      </c>
      <c r="K900" s="94">
        <v>-1.6493044778436002E-2</v>
      </c>
      <c r="L900" s="133">
        <v>1.6493044778436002E-2</v>
      </c>
      <c r="M900" s="86"/>
    </row>
    <row r="901" spans="1:13">
      <c r="A901" s="132" t="s">
        <v>5839</v>
      </c>
      <c r="B901" s="126" t="s">
        <v>5871</v>
      </c>
      <c r="C901" s="28" t="s">
        <v>5861</v>
      </c>
      <c r="D901" s="28" t="s">
        <v>4454</v>
      </c>
      <c r="E901" s="28" t="s">
        <v>4063</v>
      </c>
      <c r="F901" s="28" t="s">
        <v>4122</v>
      </c>
      <c r="G901" s="127">
        <v>18.71</v>
      </c>
      <c r="H901" s="128">
        <v>-2.0124672498304075E-2</v>
      </c>
      <c r="I901" s="93">
        <v>-1075.6105023144883</v>
      </c>
      <c r="J901" s="93">
        <v>315364.8125</v>
      </c>
      <c r="K901" s="94">
        <v>-3.4106864801680698E-3</v>
      </c>
      <c r="L901" s="133">
        <v>3.4106864801680698E-3</v>
      </c>
      <c r="M901" s="86"/>
    </row>
    <row r="902" spans="1:13">
      <c r="A902" s="132" t="s">
        <v>3399</v>
      </c>
      <c r="B902" s="126" t="s">
        <v>537</v>
      </c>
      <c r="C902" s="28" t="s">
        <v>2516</v>
      </c>
      <c r="D902" s="28" t="s">
        <v>4477</v>
      </c>
      <c r="E902" s="28" t="s">
        <v>4116</v>
      </c>
      <c r="F902" s="28" t="s">
        <v>4120</v>
      </c>
      <c r="G902" s="127">
        <v>60.73</v>
      </c>
      <c r="H902" s="128">
        <v>-2.0319163076604904E-2</v>
      </c>
      <c r="I902" s="93">
        <v>-334.58197063403435</v>
      </c>
      <c r="J902" s="93">
        <v>1744137.875</v>
      </c>
      <c r="K902" s="94">
        <v>-1.9183229458510231E-4</v>
      </c>
      <c r="L902" s="133">
        <v>1.9183229458510231E-4</v>
      </c>
      <c r="M902" s="86"/>
    </row>
    <row r="903" spans="1:13">
      <c r="A903" s="132" t="s">
        <v>4737</v>
      </c>
      <c r="B903" s="126" t="s">
        <v>582</v>
      </c>
      <c r="C903" s="28" t="s">
        <v>2560</v>
      </c>
      <c r="D903" s="28" t="s">
        <v>4473</v>
      </c>
      <c r="E903" s="28" t="s">
        <v>4063</v>
      </c>
      <c r="F903" s="28" t="s">
        <v>4122</v>
      </c>
      <c r="G903" s="127">
        <v>8.69</v>
      </c>
      <c r="H903" s="128">
        <v>-2.0324982873956891E-2</v>
      </c>
      <c r="I903" s="93">
        <v>-2338.8933111572942</v>
      </c>
      <c r="J903" s="93">
        <v>532800.625</v>
      </c>
      <c r="K903" s="94">
        <v>-4.3898096237355091E-3</v>
      </c>
      <c r="L903" s="133">
        <v>4.3898096237355091E-3</v>
      </c>
      <c r="M903" s="86"/>
    </row>
    <row r="904" spans="1:13">
      <c r="A904" s="132" t="s">
        <v>1486</v>
      </c>
      <c r="B904" s="126" t="s">
        <v>2903</v>
      </c>
      <c r="C904" s="28" t="s">
        <v>968</v>
      </c>
      <c r="D904" s="28" t="s">
        <v>4472</v>
      </c>
      <c r="E904" s="28" t="s">
        <v>4063</v>
      </c>
      <c r="F904" s="28" t="s">
        <v>4122</v>
      </c>
      <c r="G904" s="127">
        <v>9.98</v>
      </c>
      <c r="H904" s="128">
        <v>-2.0333762737271981E-2</v>
      </c>
      <c r="I904" s="93">
        <v>-2037.4511760793566</v>
      </c>
      <c r="J904" s="93">
        <v>276355.8125</v>
      </c>
      <c r="K904" s="94">
        <v>-7.3725649467906761E-3</v>
      </c>
      <c r="L904" s="133">
        <v>7.3725649467906761E-3</v>
      </c>
      <c r="M904" s="86"/>
    </row>
    <row r="905" spans="1:13">
      <c r="A905" s="132" t="s">
        <v>1337</v>
      </c>
      <c r="B905" s="126" t="s">
        <v>2759</v>
      </c>
      <c r="C905" s="28" t="s">
        <v>841</v>
      </c>
      <c r="D905" s="28" t="s">
        <v>4455</v>
      </c>
      <c r="E905" s="28" t="s">
        <v>4063</v>
      </c>
      <c r="F905" s="28" t="s">
        <v>4122</v>
      </c>
      <c r="G905" s="127">
        <v>18.53</v>
      </c>
      <c r="H905" s="128">
        <v>-2.0646278425030588E-2</v>
      </c>
      <c r="I905" s="93">
        <v>-1114.2082258516236</v>
      </c>
      <c r="J905" s="93">
        <v>109872.75</v>
      </c>
      <c r="K905" s="94">
        <v>-1.0140896863431776E-2</v>
      </c>
      <c r="L905" s="133">
        <v>1.0140896863431776E-2</v>
      </c>
      <c r="M905" s="86"/>
    </row>
    <row r="906" spans="1:13">
      <c r="A906" s="132" t="s">
        <v>1060</v>
      </c>
      <c r="B906" s="126" t="s">
        <v>2423</v>
      </c>
      <c r="C906" s="28" t="s">
        <v>3883</v>
      </c>
      <c r="D906" s="28" t="s">
        <v>4454</v>
      </c>
      <c r="E906" s="28" t="s">
        <v>4063</v>
      </c>
      <c r="F906" s="28" t="s">
        <v>4122</v>
      </c>
      <c r="G906" s="127">
        <v>11.13</v>
      </c>
      <c r="H906" s="128">
        <v>-2.0821593681442496E-2</v>
      </c>
      <c r="I906" s="93">
        <v>-1870.7631340020207</v>
      </c>
      <c r="J906" s="93">
        <v>194468.59375</v>
      </c>
      <c r="K906" s="94">
        <v>-9.6198727924519719E-3</v>
      </c>
      <c r="L906" s="133">
        <v>9.6198727924519719E-3</v>
      </c>
      <c r="M906" s="86"/>
    </row>
    <row r="907" spans="1:13">
      <c r="A907" s="132" t="s">
        <v>1408</v>
      </c>
      <c r="B907" s="126" t="s">
        <v>2830</v>
      </c>
      <c r="C907" s="28" t="s">
        <v>896</v>
      </c>
      <c r="D907" s="28" t="s">
        <v>4455</v>
      </c>
      <c r="E907" s="28" t="s">
        <v>4063</v>
      </c>
      <c r="F907" s="28" t="s">
        <v>4122</v>
      </c>
      <c r="G907" s="127">
        <v>39.4</v>
      </c>
      <c r="H907" s="128">
        <v>-2.0944281246848238E-2</v>
      </c>
      <c r="I907" s="93">
        <v>-531.58074230579291</v>
      </c>
      <c r="J907" s="93">
        <v>73059.203125</v>
      </c>
      <c r="K907" s="94">
        <v>-7.2760271063494839E-3</v>
      </c>
      <c r="L907" s="133">
        <v>7.2760271063494839E-3</v>
      </c>
      <c r="M907" s="86"/>
    </row>
    <row r="908" spans="1:13">
      <c r="A908" s="132" t="s">
        <v>1086</v>
      </c>
      <c r="B908" s="126" t="s">
        <v>2450</v>
      </c>
      <c r="C908" s="28" t="s">
        <v>3909</v>
      </c>
      <c r="D908" s="28" t="s">
        <v>4472</v>
      </c>
      <c r="E908" s="28" t="s">
        <v>4063</v>
      </c>
      <c r="F908" s="28" t="s">
        <v>4122</v>
      </c>
      <c r="G908" s="127">
        <v>15.49</v>
      </c>
      <c r="H908" s="128">
        <v>-2.0950838958646439E-2</v>
      </c>
      <c r="I908" s="93">
        <v>-1352.5396358067424</v>
      </c>
      <c r="J908" s="93">
        <v>128831.296875</v>
      </c>
      <c r="K908" s="94">
        <v>-1.0498533109691965E-2</v>
      </c>
      <c r="L908" s="133">
        <v>1.0498533109691965E-2</v>
      </c>
      <c r="M908" s="86"/>
    </row>
    <row r="909" spans="1:13">
      <c r="A909" s="132" t="s">
        <v>1067</v>
      </c>
      <c r="B909" s="126" t="s">
        <v>2430</v>
      </c>
      <c r="C909" s="28" t="s">
        <v>3890</v>
      </c>
      <c r="D909" s="28" t="s">
        <v>4472</v>
      </c>
      <c r="E909" s="28" t="s">
        <v>4063</v>
      </c>
      <c r="F909" s="28" t="s">
        <v>4122</v>
      </c>
      <c r="G909" s="127">
        <v>28.44</v>
      </c>
      <c r="H909" s="128">
        <v>-2.1134050092271456E-2</v>
      </c>
      <c r="I909" s="93">
        <v>-743.11005950321601</v>
      </c>
      <c r="J909" s="93">
        <v>247089.5</v>
      </c>
      <c r="K909" s="94">
        <v>-3.0074530059076409E-3</v>
      </c>
      <c r="L909" s="133">
        <v>3.0074530059076409E-3</v>
      </c>
      <c r="M909" s="86"/>
    </row>
    <row r="910" spans="1:13">
      <c r="A910" s="132" t="s">
        <v>1469</v>
      </c>
      <c r="B910" s="126" t="s">
        <v>2887</v>
      </c>
      <c r="C910" s="28" t="s">
        <v>952</v>
      </c>
      <c r="D910" s="28" t="s">
        <v>4471</v>
      </c>
      <c r="E910" s="28" t="s">
        <v>4063</v>
      </c>
      <c r="F910" s="28" t="s">
        <v>4122</v>
      </c>
      <c r="G910" s="127">
        <v>51.83</v>
      </c>
      <c r="H910" s="128">
        <v>-2.116885910845007E-2</v>
      </c>
      <c r="I910" s="93">
        <v>-408.42869204032547</v>
      </c>
      <c r="J910" s="93">
        <v>93950.046875</v>
      </c>
      <c r="K910" s="94">
        <v>-4.3472963093220962E-3</v>
      </c>
      <c r="L910" s="133">
        <v>4.3472963093220962E-3</v>
      </c>
      <c r="M910" s="86"/>
    </row>
    <row r="911" spans="1:13">
      <c r="A911" s="132" t="s">
        <v>5025</v>
      </c>
      <c r="B911" s="126" t="s">
        <v>5089</v>
      </c>
      <c r="C911" s="28" t="s">
        <v>5057</v>
      </c>
      <c r="D911" s="28" t="s">
        <v>4469</v>
      </c>
      <c r="E911" s="28" t="s">
        <v>4063</v>
      </c>
      <c r="F911" s="28" t="s">
        <v>4122</v>
      </c>
      <c r="G911" s="127">
        <v>28.29</v>
      </c>
      <c r="H911" s="128">
        <v>-2.1548713923311209E-2</v>
      </c>
      <c r="I911" s="93">
        <v>-761.70780923687562</v>
      </c>
      <c r="J911" s="93">
        <v>70568.3515625</v>
      </c>
      <c r="K911" s="94">
        <v>-1.0793901123823996E-2</v>
      </c>
      <c r="L911" s="133">
        <v>1.0793901123823996E-2</v>
      </c>
      <c r="M911" s="86"/>
    </row>
    <row r="912" spans="1:13">
      <c r="A912" s="132" t="s">
        <v>1362</v>
      </c>
      <c r="B912" s="126" t="s">
        <v>2784</v>
      </c>
      <c r="C912" s="28" t="s">
        <v>5672</v>
      </c>
      <c r="D912" s="28" t="s">
        <v>4466</v>
      </c>
      <c r="E912" s="28" t="s">
        <v>4063</v>
      </c>
      <c r="F912" s="28" t="s">
        <v>4122</v>
      </c>
      <c r="G912" s="127">
        <v>9.11</v>
      </c>
      <c r="H912" s="128">
        <v>-2.1817269517268228E-2</v>
      </c>
      <c r="I912" s="93">
        <v>-2394.870419019564</v>
      </c>
      <c r="J912" s="93">
        <v>194758.953125</v>
      </c>
      <c r="K912" s="94">
        <v>-1.2296587040506891E-2</v>
      </c>
      <c r="L912" s="133">
        <v>1.2296587040506891E-2</v>
      </c>
      <c r="M912" s="86"/>
    </row>
    <row r="913" spans="1:13">
      <c r="A913" s="132" t="s">
        <v>4291</v>
      </c>
      <c r="B913" s="126" t="s">
        <v>2696</v>
      </c>
      <c r="C913" s="28" t="s">
        <v>782</v>
      </c>
      <c r="D913" s="28" t="s">
        <v>4466</v>
      </c>
      <c r="E913" s="28" t="s">
        <v>4063</v>
      </c>
      <c r="F913" s="28" t="s">
        <v>4122</v>
      </c>
      <c r="G913" s="127">
        <v>23.62</v>
      </c>
      <c r="H913" s="128">
        <v>-2.1824410141107468E-2</v>
      </c>
      <c r="I913" s="93">
        <v>-923.98010758287342</v>
      </c>
      <c r="J913" s="93">
        <v>97040.203125</v>
      </c>
      <c r="K913" s="94">
        <v>-9.5216217384939995E-3</v>
      </c>
      <c r="L913" s="133">
        <v>9.5216217384939995E-3</v>
      </c>
      <c r="M913" s="86"/>
    </row>
    <row r="914" spans="1:13">
      <c r="A914" s="132" t="s">
        <v>1009</v>
      </c>
      <c r="B914" s="126" t="s">
        <v>2372</v>
      </c>
      <c r="C914" s="28" t="s">
        <v>3835</v>
      </c>
      <c r="D914" s="28" t="s">
        <v>4471</v>
      </c>
      <c r="E914" s="28" t="s">
        <v>4063</v>
      </c>
      <c r="F914" s="28" t="s">
        <v>4122</v>
      </c>
      <c r="G914" s="127">
        <v>25.64</v>
      </c>
      <c r="H914" s="128">
        <v>-2.3016832879850367E-2</v>
      </c>
      <c r="I914" s="93">
        <v>-897.69239000976472</v>
      </c>
      <c r="J914" s="93">
        <v>162301.703125</v>
      </c>
      <c r="K914" s="94">
        <v>-5.5310102896356447E-3</v>
      </c>
      <c r="L914" s="133">
        <v>5.5310102896356447E-3</v>
      </c>
      <c r="M914" s="86"/>
    </row>
    <row r="915" spans="1:13">
      <c r="A915" s="132" t="s">
        <v>4241</v>
      </c>
      <c r="B915" s="126" t="s">
        <v>2472</v>
      </c>
      <c r="C915" s="28" t="s">
        <v>733</v>
      </c>
      <c r="D915" s="28" t="s">
        <v>4473</v>
      </c>
      <c r="E915" s="28" t="s">
        <v>4063</v>
      </c>
      <c r="F915" s="28" t="s">
        <v>4122</v>
      </c>
      <c r="G915" s="127">
        <v>26.74</v>
      </c>
      <c r="H915" s="128">
        <v>-2.3367153113497876E-2</v>
      </c>
      <c r="I915" s="93">
        <v>-873.86511269625578</v>
      </c>
      <c r="J915" s="93">
        <v>170323.09375</v>
      </c>
      <c r="K915" s="94">
        <v>-5.1306319856948687E-3</v>
      </c>
      <c r="L915" s="133">
        <v>5.1306319856948687E-3</v>
      </c>
      <c r="M915" s="86"/>
    </row>
    <row r="916" spans="1:13">
      <c r="A916" s="132" t="s">
        <v>4754</v>
      </c>
      <c r="B916" s="126" t="s">
        <v>4833</v>
      </c>
      <c r="C916" s="28" t="s">
        <v>4788</v>
      </c>
      <c r="D916" s="28" t="s">
        <v>4469</v>
      </c>
      <c r="E916" s="28" t="s">
        <v>4063</v>
      </c>
      <c r="F916" s="28" t="s">
        <v>4122</v>
      </c>
      <c r="G916" s="127">
        <v>31.22</v>
      </c>
      <c r="H916" s="128">
        <v>-2.3737944729072532E-2</v>
      </c>
      <c r="I916" s="93">
        <v>-760.34416172557769</v>
      </c>
      <c r="J916" s="93">
        <v>88675.75</v>
      </c>
      <c r="K916" s="94">
        <v>-8.5744316989208175E-3</v>
      </c>
      <c r="L916" s="133">
        <v>8.5744316989208175E-3</v>
      </c>
      <c r="M916" s="86"/>
    </row>
    <row r="917" spans="1:13">
      <c r="A917" s="132" t="s">
        <v>1483</v>
      </c>
      <c r="B917" s="126" t="s">
        <v>2900</v>
      </c>
      <c r="C917" s="28" t="s">
        <v>965</v>
      </c>
      <c r="D917" s="28" t="s">
        <v>4470</v>
      </c>
      <c r="E917" s="28" t="s">
        <v>4063</v>
      </c>
      <c r="F917" s="28" t="s">
        <v>4122</v>
      </c>
      <c r="G917" s="127">
        <v>26.91</v>
      </c>
      <c r="H917" s="128">
        <v>-2.4172655993956411E-2</v>
      </c>
      <c r="I917" s="93">
        <v>-898.27781471409924</v>
      </c>
      <c r="J917" s="93">
        <v>137269.90625</v>
      </c>
      <c r="K917" s="94">
        <v>-6.5438801500900656E-3</v>
      </c>
      <c r="L917" s="133">
        <v>6.5438801500900656E-3</v>
      </c>
      <c r="M917" s="86"/>
    </row>
    <row r="918" spans="1:13">
      <c r="A918" s="132" t="s">
        <v>1005</v>
      </c>
      <c r="B918" s="126" t="s">
        <v>2367</v>
      </c>
      <c r="C918" s="28" t="s">
        <v>3830</v>
      </c>
      <c r="D918" s="28" t="s">
        <v>4471</v>
      </c>
      <c r="E918" s="28" t="s">
        <v>4063</v>
      </c>
      <c r="F918" s="28" t="s">
        <v>4122</v>
      </c>
      <c r="G918" s="127">
        <v>42.48</v>
      </c>
      <c r="H918" s="128">
        <v>-2.4470858579408582E-2</v>
      </c>
      <c r="I918" s="93">
        <v>-576.05599292393083</v>
      </c>
      <c r="J918" s="93">
        <v>113837.046875</v>
      </c>
      <c r="K918" s="94">
        <v>-5.06035608562892E-3</v>
      </c>
      <c r="L918" s="133">
        <v>5.06035608562892E-3</v>
      </c>
      <c r="M918" s="86"/>
    </row>
    <row r="919" spans="1:13">
      <c r="A919" s="132" t="s">
        <v>1287</v>
      </c>
      <c r="B919" s="126" t="s">
        <v>2712</v>
      </c>
      <c r="C919" s="28" t="s">
        <v>797</v>
      </c>
      <c r="D919" s="28" t="s">
        <v>4456</v>
      </c>
      <c r="E919" s="28" t="s">
        <v>4063</v>
      </c>
      <c r="F919" s="28" t="s">
        <v>4122</v>
      </c>
      <c r="G919" s="127">
        <v>19.05</v>
      </c>
      <c r="H919" s="128">
        <v>-2.4916903869445697E-2</v>
      </c>
      <c r="I919" s="93">
        <v>-1307.9739564013489</v>
      </c>
      <c r="J919" s="93">
        <v>141949.15625</v>
      </c>
      <c r="K919" s="94">
        <v>-9.2143834521830701E-3</v>
      </c>
      <c r="L919" s="133">
        <v>9.2143834521830701E-3</v>
      </c>
      <c r="M919" s="86"/>
    </row>
    <row r="920" spans="1:13">
      <c r="A920" s="132" t="s">
        <v>4252</v>
      </c>
      <c r="B920" s="126" t="s">
        <v>2482</v>
      </c>
      <c r="C920" s="28" t="s">
        <v>744</v>
      </c>
      <c r="D920" s="28" t="s">
        <v>4472</v>
      </c>
      <c r="E920" s="28" t="s">
        <v>4063</v>
      </c>
      <c r="F920" s="28" t="s">
        <v>4122</v>
      </c>
      <c r="G920" s="127">
        <v>26.8</v>
      </c>
      <c r="H920" s="128">
        <v>-2.5102479603437502E-2</v>
      </c>
      <c r="I920" s="93">
        <v>-936.65968669542895</v>
      </c>
      <c r="J920" s="93">
        <v>162292</v>
      </c>
      <c r="K920" s="94">
        <v>-5.7714470626736309E-3</v>
      </c>
      <c r="L920" s="133">
        <v>5.7714470626736309E-3</v>
      </c>
      <c r="M920" s="86"/>
    </row>
    <row r="921" spans="1:13">
      <c r="A921" s="132" t="s">
        <v>4791</v>
      </c>
      <c r="B921" s="126" t="s">
        <v>4821</v>
      </c>
      <c r="C921" s="28" t="s">
        <v>5005</v>
      </c>
      <c r="D921" s="28" t="s">
        <v>4472</v>
      </c>
      <c r="E921" s="28" t="s">
        <v>4063</v>
      </c>
      <c r="F921" s="28" t="s">
        <v>4122</v>
      </c>
      <c r="G921" s="127">
        <v>49.5</v>
      </c>
      <c r="H921" s="128">
        <v>-2.513911585406968E-2</v>
      </c>
      <c r="I921" s="93">
        <v>-507.8609263448418</v>
      </c>
      <c r="J921" s="93">
        <v>569634.5</v>
      </c>
      <c r="K921" s="94">
        <v>-8.9155577189380521E-4</v>
      </c>
      <c r="L921" s="133">
        <v>8.9155577189380521E-4</v>
      </c>
      <c r="M921" s="86"/>
    </row>
    <row r="922" spans="1:13">
      <c r="A922" s="132" t="s">
        <v>5173</v>
      </c>
      <c r="B922" s="126" t="s">
        <v>5202</v>
      </c>
      <c r="C922" s="28" t="s">
        <v>5149</v>
      </c>
      <c r="D922" s="28" t="s">
        <v>4458</v>
      </c>
      <c r="E922" s="28" t="s">
        <v>4063</v>
      </c>
      <c r="F922" s="28" t="s">
        <v>4122</v>
      </c>
      <c r="G922" s="127">
        <v>15.43</v>
      </c>
      <c r="H922" s="128">
        <v>-2.5306385360806934E-2</v>
      </c>
      <c r="I922" s="93">
        <v>-1640.076821828058</v>
      </c>
      <c r="J922" s="93">
        <v>50907.25</v>
      </c>
      <c r="K922" s="94">
        <v>-3.2216959702754677E-2</v>
      </c>
      <c r="L922" s="133">
        <v>3.2216959702754677E-2</v>
      </c>
      <c r="M922" s="86"/>
    </row>
    <row r="923" spans="1:13">
      <c r="A923" s="132" t="s">
        <v>720</v>
      </c>
      <c r="B923" s="126" t="s">
        <v>705</v>
      </c>
      <c r="C923" s="28" t="s">
        <v>680</v>
      </c>
      <c r="D923" s="28" t="s">
        <v>4471</v>
      </c>
      <c r="E923" s="28" t="s">
        <v>4063</v>
      </c>
      <c r="F923" s="28" t="s">
        <v>4122</v>
      </c>
      <c r="G923" s="127">
        <v>35.26</v>
      </c>
      <c r="H923" s="128">
        <v>-2.6004728898004217E-2</v>
      </c>
      <c r="I923" s="93">
        <v>-737.51358190596193</v>
      </c>
      <c r="J923" s="93">
        <v>120657.296875</v>
      </c>
      <c r="K923" s="94">
        <v>-6.1124656444940927E-3</v>
      </c>
      <c r="L923" s="133">
        <v>6.1124656444940927E-3</v>
      </c>
      <c r="M923" s="86"/>
    </row>
    <row r="924" spans="1:13">
      <c r="A924" s="132" t="s">
        <v>5541</v>
      </c>
      <c r="B924" s="126" t="s">
        <v>6501</v>
      </c>
      <c r="C924" s="28" t="s">
        <v>5563</v>
      </c>
      <c r="D924" s="28" t="s">
        <v>4471</v>
      </c>
      <c r="E924" s="28" t="s">
        <v>4063</v>
      </c>
      <c r="F924" s="28" t="s">
        <v>4122</v>
      </c>
      <c r="G924" s="127">
        <v>33.58</v>
      </c>
      <c r="H924" s="128">
        <v>-2.6231374580976664E-2</v>
      </c>
      <c r="I924" s="93">
        <v>-781.16064862944211</v>
      </c>
      <c r="J924" s="93">
        <v>165114.84375</v>
      </c>
      <c r="K924" s="94">
        <v>-4.7310140680761302E-3</v>
      </c>
      <c r="L924" s="133">
        <v>4.7310140680761302E-3</v>
      </c>
      <c r="M924" s="86"/>
    </row>
    <row r="925" spans="1:13">
      <c r="A925" s="132" t="s">
        <v>5841</v>
      </c>
      <c r="B925" s="126" t="s">
        <v>5873</v>
      </c>
      <c r="C925" s="28" t="s">
        <v>5863</v>
      </c>
      <c r="D925" s="28" t="s">
        <v>4471</v>
      </c>
      <c r="E925" s="28" t="s">
        <v>4063</v>
      </c>
      <c r="F925" s="28" t="s">
        <v>4122</v>
      </c>
      <c r="G925" s="127">
        <v>45.53</v>
      </c>
      <c r="H925" s="128">
        <v>-2.6236108545340496E-2</v>
      </c>
      <c r="I925" s="93">
        <v>-576.23783319438826</v>
      </c>
      <c r="J925" s="93">
        <v>129599.546875</v>
      </c>
      <c r="K925" s="94">
        <v>-4.4462951228539027E-3</v>
      </c>
      <c r="L925" s="133">
        <v>4.4462951228539027E-3</v>
      </c>
      <c r="M925" s="86"/>
    </row>
    <row r="926" spans="1:13">
      <c r="A926" s="132" t="s">
        <v>1027</v>
      </c>
      <c r="B926" s="126" t="s">
        <v>2390</v>
      </c>
      <c r="C926" s="28" t="s">
        <v>3852</v>
      </c>
      <c r="D926" s="28" t="s">
        <v>4472</v>
      </c>
      <c r="E926" s="28" t="s">
        <v>4063</v>
      </c>
      <c r="F926" s="28" t="s">
        <v>4122</v>
      </c>
      <c r="G926" s="127">
        <v>7.16</v>
      </c>
      <c r="H926" s="128">
        <v>-2.6860166859007929E-2</v>
      </c>
      <c r="I926" s="93">
        <v>-3751.4199523754096</v>
      </c>
      <c r="J926" s="93">
        <v>66734.296875</v>
      </c>
      <c r="K926" s="94">
        <v>-5.6214272541182143E-2</v>
      </c>
      <c r="L926" s="133">
        <v>5.6214272541182143E-2</v>
      </c>
      <c r="M926" s="86"/>
    </row>
    <row r="927" spans="1:13">
      <c r="A927" s="132" t="s">
        <v>4725</v>
      </c>
      <c r="B927" s="126" t="s">
        <v>4806</v>
      </c>
      <c r="C927" s="28" t="s">
        <v>4760</v>
      </c>
      <c r="D927" s="28" t="s">
        <v>4459</v>
      </c>
      <c r="E927" s="28" t="s">
        <v>4063</v>
      </c>
      <c r="F927" s="28" t="s">
        <v>4122</v>
      </c>
      <c r="G927" s="127">
        <v>20.58</v>
      </c>
      <c r="H927" s="128">
        <v>-2.6950834433791423E-2</v>
      </c>
      <c r="I927" s="93">
        <v>-1309.5643553834511</v>
      </c>
      <c r="J927" s="93">
        <v>103489.5</v>
      </c>
      <c r="K927" s="94">
        <v>-1.2654079451378654E-2</v>
      </c>
      <c r="L927" s="133">
        <v>1.2654079451378654E-2</v>
      </c>
      <c r="M927" s="86"/>
    </row>
    <row r="928" spans="1:13">
      <c r="A928" s="132" t="s">
        <v>1107</v>
      </c>
      <c r="B928" s="126" t="s">
        <v>3281</v>
      </c>
      <c r="C928" s="28" t="s">
        <v>82</v>
      </c>
      <c r="D928" s="28" t="s">
        <v>4455</v>
      </c>
      <c r="E928" s="28" t="s">
        <v>4116</v>
      </c>
      <c r="F928" s="28" t="s">
        <v>4120</v>
      </c>
      <c r="G928" s="127">
        <v>23.77</v>
      </c>
      <c r="H928" s="128">
        <v>-2.6958365175556394E-2</v>
      </c>
      <c r="I928" s="93">
        <v>-1134.1339998130584</v>
      </c>
      <c r="J928" s="93">
        <v>1578667.125</v>
      </c>
      <c r="K928" s="94">
        <v>-7.1841237576481388E-4</v>
      </c>
      <c r="L928" s="133">
        <v>7.1841237576481388E-4</v>
      </c>
      <c r="M928" s="86"/>
    </row>
    <row r="929" spans="1:13">
      <c r="A929" s="132" t="s">
        <v>5171</v>
      </c>
      <c r="B929" s="126" t="s">
        <v>5199</v>
      </c>
      <c r="C929" s="28" t="s">
        <v>5147</v>
      </c>
      <c r="D929" s="28" t="s">
        <v>4471</v>
      </c>
      <c r="E929" s="28" t="s">
        <v>4063</v>
      </c>
      <c r="F929" s="28" t="s">
        <v>4122</v>
      </c>
      <c r="G929" s="127">
        <v>64.52</v>
      </c>
      <c r="H929" s="128">
        <v>-2.7258401069506118E-2</v>
      </c>
      <c r="I929" s="93">
        <v>-422.47986778527775</v>
      </c>
      <c r="J929" s="93">
        <v>61992.5</v>
      </c>
      <c r="K929" s="94">
        <v>-6.8150158129657258E-3</v>
      </c>
      <c r="L929" s="133">
        <v>6.8150158129657258E-3</v>
      </c>
      <c r="M929" s="86"/>
    </row>
    <row r="930" spans="1:13">
      <c r="A930" s="132" t="s">
        <v>4234</v>
      </c>
      <c r="B930" s="126" t="s">
        <v>2466</v>
      </c>
      <c r="C930" s="28" t="s">
        <v>3925</v>
      </c>
      <c r="D930" s="28" t="s">
        <v>4462</v>
      </c>
      <c r="E930" s="28" t="s">
        <v>4063</v>
      </c>
      <c r="F930" s="28" t="s">
        <v>4122</v>
      </c>
      <c r="G930" s="127">
        <v>24.32</v>
      </c>
      <c r="H930" s="128">
        <v>-2.7714695744770996E-2</v>
      </c>
      <c r="I930" s="93">
        <v>-1139.5845289790707</v>
      </c>
      <c r="J930" s="93">
        <v>178964.09375</v>
      </c>
      <c r="K930" s="94">
        <v>-6.3676713306021517E-3</v>
      </c>
      <c r="L930" s="133">
        <v>6.3676713306021517E-3</v>
      </c>
      <c r="M930" s="86"/>
    </row>
    <row r="931" spans="1:13">
      <c r="A931" s="132" t="s">
        <v>1451</v>
      </c>
      <c r="B931" s="126" t="s">
        <v>2871</v>
      </c>
      <c r="C931" s="28" t="s">
        <v>936</v>
      </c>
      <c r="D931" s="28" t="s">
        <v>4472</v>
      </c>
      <c r="E931" s="28" t="s">
        <v>4063</v>
      </c>
      <c r="F931" s="28" t="s">
        <v>4122</v>
      </c>
      <c r="G931" s="127">
        <v>52.47</v>
      </c>
      <c r="H931" s="128">
        <v>-2.7735689850183785E-2</v>
      </c>
      <c r="I931" s="93">
        <v>-528.60091195318819</v>
      </c>
      <c r="J931" s="93">
        <v>18970.55078125</v>
      </c>
      <c r="K931" s="94">
        <v>-2.7864289131533472E-2</v>
      </c>
      <c r="L931" s="133">
        <v>2.7864289131533472E-2</v>
      </c>
      <c r="M931" s="86"/>
    </row>
    <row r="932" spans="1:13">
      <c r="A932" s="132" t="s">
        <v>5722</v>
      </c>
      <c r="B932" s="126" t="s">
        <v>5731</v>
      </c>
      <c r="C932" s="28" t="s">
        <v>5742</v>
      </c>
      <c r="D932" s="28" t="s">
        <v>4467</v>
      </c>
      <c r="E932" s="28" t="s">
        <v>4063</v>
      </c>
      <c r="F932" s="28" t="s">
        <v>4122</v>
      </c>
      <c r="G932" s="127">
        <v>22.34</v>
      </c>
      <c r="H932" s="128">
        <v>-2.7859607903342774E-2</v>
      </c>
      <c r="I932" s="93">
        <v>-1247.0728694423804</v>
      </c>
      <c r="J932" s="93">
        <v>89413</v>
      </c>
      <c r="K932" s="94">
        <v>-1.3947332820086344E-2</v>
      </c>
      <c r="L932" s="133">
        <v>1.3947332820086344E-2</v>
      </c>
      <c r="M932" s="86"/>
    </row>
    <row r="933" spans="1:13">
      <c r="A933" s="132" t="s">
        <v>5795</v>
      </c>
      <c r="B933" s="126" t="s">
        <v>5802</v>
      </c>
      <c r="C933" s="28" t="s">
        <v>5814</v>
      </c>
      <c r="D933" s="28" t="s">
        <v>4458</v>
      </c>
      <c r="E933" s="28" t="s">
        <v>4063</v>
      </c>
      <c r="F933" s="28" t="s">
        <v>4122</v>
      </c>
      <c r="G933" s="127">
        <v>12.29</v>
      </c>
      <c r="H933" s="128">
        <v>-2.7977229703666881E-2</v>
      </c>
      <c r="I933" s="93">
        <v>-2276.4222704366866</v>
      </c>
      <c r="J933" s="93">
        <v>233377.75</v>
      </c>
      <c r="K933" s="94">
        <v>-9.7542386557274065E-3</v>
      </c>
      <c r="L933" s="133">
        <v>9.7542386557274065E-3</v>
      </c>
      <c r="M933" s="86"/>
    </row>
    <row r="934" spans="1:13">
      <c r="A934" s="132" t="s">
        <v>1453</v>
      </c>
      <c r="B934" s="126" t="s">
        <v>2873</v>
      </c>
      <c r="C934" s="28" t="s">
        <v>937</v>
      </c>
      <c r="D934" s="28" t="s">
        <v>4472</v>
      </c>
      <c r="E934" s="28" t="s">
        <v>4063</v>
      </c>
      <c r="F934" s="28" t="s">
        <v>4122</v>
      </c>
      <c r="G934" s="127">
        <v>6.74</v>
      </c>
      <c r="H934" s="128">
        <v>-2.8625782997856911E-2</v>
      </c>
      <c r="I934" s="93">
        <v>-4247.1488127384146</v>
      </c>
      <c r="J934" s="93">
        <v>245479.59375</v>
      </c>
      <c r="K934" s="94">
        <v>-1.7301433279475656E-2</v>
      </c>
      <c r="L934" s="133">
        <v>1.7301433279475656E-2</v>
      </c>
      <c r="M934" s="86"/>
    </row>
    <row r="935" spans="1:13">
      <c r="A935" s="132" t="s">
        <v>4742</v>
      </c>
      <c r="B935" s="126" t="s">
        <v>4819</v>
      </c>
      <c r="C935" s="28" t="s">
        <v>4775</v>
      </c>
      <c r="D935" s="28" t="s">
        <v>4465</v>
      </c>
      <c r="E935" s="28" t="s">
        <v>4063</v>
      </c>
      <c r="F935" s="28" t="s">
        <v>4122</v>
      </c>
      <c r="G935" s="127">
        <v>64.349999999999994</v>
      </c>
      <c r="H935" s="128">
        <v>-2.8884721514056345E-2</v>
      </c>
      <c r="I935" s="93">
        <v>-448.8690211974569</v>
      </c>
      <c r="J935" s="93">
        <v>44544.69921875</v>
      </c>
      <c r="K935" s="94">
        <v>-1.0076822362031272E-2</v>
      </c>
      <c r="L935" s="133">
        <v>1.0076822362031272E-2</v>
      </c>
      <c r="M935" s="86"/>
    </row>
    <row r="936" spans="1:13">
      <c r="A936" s="132" t="s">
        <v>4256</v>
      </c>
      <c r="B936" s="126" t="s">
        <v>2486</v>
      </c>
      <c r="C936" s="28" t="s">
        <v>748</v>
      </c>
      <c r="D936" s="28" t="s">
        <v>4458</v>
      </c>
      <c r="E936" s="28" t="s">
        <v>4063</v>
      </c>
      <c r="F936" s="28" t="s">
        <v>4122</v>
      </c>
      <c r="G936" s="127">
        <v>37.869999999999997</v>
      </c>
      <c r="H936" s="128">
        <v>-2.9599036882918563E-2</v>
      </c>
      <c r="I936" s="93">
        <v>-781.59590395876842</v>
      </c>
      <c r="J936" s="93">
        <v>37668</v>
      </c>
      <c r="K936" s="94">
        <v>-2.0749599234330691E-2</v>
      </c>
      <c r="L936" s="133">
        <v>2.0749599234330691E-2</v>
      </c>
      <c r="M936" s="86"/>
    </row>
    <row r="937" spans="1:13">
      <c r="A937" s="132" t="s">
        <v>5838</v>
      </c>
      <c r="B937" s="126" t="s">
        <v>5870</v>
      </c>
      <c r="C937" s="28" t="s">
        <v>5860</v>
      </c>
      <c r="D937" s="28" t="s">
        <v>4463</v>
      </c>
      <c r="E937" s="28" t="s">
        <v>4063</v>
      </c>
      <c r="F937" s="28" t="s">
        <v>4122</v>
      </c>
      <c r="G937" s="127">
        <v>23.95</v>
      </c>
      <c r="H937" s="128">
        <v>-3.0173877407086255E-2</v>
      </c>
      <c r="I937" s="93">
        <v>-1259.8696203376307</v>
      </c>
      <c r="J937" s="93">
        <v>302823.0625</v>
      </c>
      <c r="K937" s="94">
        <v>-4.1604150289498865E-3</v>
      </c>
      <c r="L937" s="133">
        <v>4.1604150289498865E-3</v>
      </c>
      <c r="M937" s="86"/>
    </row>
    <row r="938" spans="1:13">
      <c r="A938" s="132" t="s">
        <v>6043</v>
      </c>
      <c r="B938" s="126" t="s">
        <v>6088</v>
      </c>
      <c r="C938" s="28" t="s">
        <v>6171</v>
      </c>
      <c r="D938" s="28" t="s">
        <v>4456</v>
      </c>
      <c r="E938" s="28" t="s">
        <v>4063</v>
      </c>
      <c r="F938" s="28" t="s">
        <v>4122</v>
      </c>
      <c r="G938" s="127">
        <v>44.94</v>
      </c>
      <c r="H938" s="128">
        <v>-3.0265615532280837E-2</v>
      </c>
      <c r="I938" s="93">
        <v>-673.46719030442455</v>
      </c>
      <c r="J938" s="93">
        <v>95325.953125</v>
      </c>
      <c r="K938" s="94">
        <v>-7.0648880837447647E-3</v>
      </c>
      <c r="L938" s="133">
        <v>7.0648880837447647E-3</v>
      </c>
      <c r="M938" s="86"/>
    </row>
    <row r="939" spans="1:13">
      <c r="A939" s="132" t="s">
        <v>1404</v>
      </c>
      <c r="B939" s="126" t="s">
        <v>2826</v>
      </c>
      <c r="C939" s="28" t="s">
        <v>892</v>
      </c>
      <c r="D939" s="28" t="s">
        <v>4462</v>
      </c>
      <c r="E939" s="28" t="s">
        <v>4063</v>
      </c>
      <c r="F939" s="28" t="s">
        <v>4122</v>
      </c>
      <c r="G939" s="127">
        <v>58.63</v>
      </c>
      <c r="H939" s="128">
        <v>-3.0426460037259326E-2</v>
      </c>
      <c r="I939" s="93">
        <v>-518.95718978781042</v>
      </c>
      <c r="J939" s="93">
        <v>39212.80078125</v>
      </c>
      <c r="K939" s="94">
        <v>-1.3234382126459967E-2</v>
      </c>
      <c r="L939" s="133">
        <v>1.3234382126459967E-2</v>
      </c>
      <c r="M939" s="86"/>
    </row>
    <row r="940" spans="1:13">
      <c r="A940" s="132" t="s">
        <v>6057</v>
      </c>
      <c r="B940" s="126" t="s">
        <v>6104</v>
      </c>
      <c r="C940" s="28" t="s">
        <v>6187</v>
      </c>
      <c r="D940" s="28" t="s">
        <v>4466</v>
      </c>
      <c r="E940" s="28" t="s">
        <v>4063</v>
      </c>
      <c r="F940" s="28" t="s">
        <v>4122</v>
      </c>
      <c r="G940" s="127">
        <v>34.44</v>
      </c>
      <c r="H940" s="128">
        <v>-3.0801112461524203E-2</v>
      </c>
      <c r="I940" s="93">
        <v>-894.34124452741594</v>
      </c>
      <c r="J940" s="93">
        <v>96132.796875</v>
      </c>
      <c r="K940" s="94">
        <v>-9.3031855266867362E-3</v>
      </c>
      <c r="L940" s="133">
        <v>9.3031855266867362E-3</v>
      </c>
      <c r="M940" s="86"/>
    </row>
    <row r="941" spans="1:13">
      <c r="A941" s="132" t="s">
        <v>1077</v>
      </c>
      <c r="B941" s="126" t="s">
        <v>2440</v>
      </c>
      <c r="C941" s="28" t="s">
        <v>3900</v>
      </c>
      <c r="D941" s="28" t="s">
        <v>4464</v>
      </c>
      <c r="E941" s="28" t="s">
        <v>4063</v>
      </c>
      <c r="F941" s="28" t="s">
        <v>4122</v>
      </c>
      <c r="G941" s="127">
        <v>23.91</v>
      </c>
      <c r="H941" s="128">
        <v>-3.0913296462204396E-2</v>
      </c>
      <c r="I941" s="93">
        <v>-1292.9024032707821</v>
      </c>
      <c r="J941" s="93">
        <v>466847.0625</v>
      </c>
      <c r="K941" s="94">
        <v>-2.7694345903071459E-3</v>
      </c>
      <c r="L941" s="133">
        <v>2.7694345903071459E-3</v>
      </c>
      <c r="M941" s="86"/>
    </row>
    <row r="942" spans="1:13">
      <c r="A942" s="132" t="s">
        <v>4247</v>
      </c>
      <c r="B942" s="126" t="s">
        <v>5009</v>
      </c>
      <c r="C942" s="28" t="s">
        <v>739</v>
      </c>
      <c r="D942" s="28" t="s">
        <v>4472</v>
      </c>
      <c r="E942" s="28" t="s">
        <v>4063</v>
      </c>
      <c r="F942" s="28" t="s">
        <v>4122</v>
      </c>
      <c r="G942" s="127">
        <v>6.63</v>
      </c>
      <c r="H942" s="128">
        <v>-3.097138799449305E-2</v>
      </c>
      <c r="I942" s="93">
        <v>-4671.4009041467643</v>
      </c>
      <c r="J942" s="93">
        <v>879755.3125</v>
      </c>
      <c r="K942" s="94">
        <v>-5.3098865534236426E-3</v>
      </c>
      <c r="L942" s="133">
        <v>5.3098865534236426E-3</v>
      </c>
      <c r="M942" s="86"/>
    </row>
    <row r="943" spans="1:13">
      <c r="A943" s="132" t="s">
        <v>1001</v>
      </c>
      <c r="B943" s="126" t="s">
        <v>2364</v>
      </c>
      <c r="C943" s="28" t="s">
        <v>3826</v>
      </c>
      <c r="D943" s="28" t="s">
        <v>4471</v>
      </c>
      <c r="E943" s="28" t="s">
        <v>4063</v>
      </c>
      <c r="F943" s="28" t="s">
        <v>4122</v>
      </c>
      <c r="G943" s="127">
        <v>44.82</v>
      </c>
      <c r="H943" s="128">
        <v>-3.1234591373231549E-2</v>
      </c>
      <c r="I943" s="93">
        <v>-696.88958887174363</v>
      </c>
      <c r="J943" s="93">
        <v>122399.8984375</v>
      </c>
      <c r="K943" s="94">
        <v>-5.693547117014891E-3</v>
      </c>
      <c r="L943" s="133">
        <v>5.693547117014891E-3</v>
      </c>
      <c r="M943" s="86"/>
    </row>
    <row r="944" spans="1:13">
      <c r="A944" s="132" t="s">
        <v>1063</v>
      </c>
      <c r="B944" s="126" t="s">
        <v>2426</v>
      </c>
      <c r="C944" s="28" t="s">
        <v>3886</v>
      </c>
      <c r="D944" s="28" t="s">
        <v>4454</v>
      </c>
      <c r="E944" s="28" t="s">
        <v>4063</v>
      </c>
      <c r="F944" s="28" t="s">
        <v>4122</v>
      </c>
      <c r="G944" s="127">
        <v>34.24</v>
      </c>
      <c r="H944" s="128">
        <v>-3.1813570809735049E-2</v>
      </c>
      <c r="I944" s="93">
        <v>-929.13466149927149</v>
      </c>
      <c r="J944" s="93">
        <v>88227.75</v>
      </c>
      <c r="K944" s="94">
        <v>-1.0531093238796994E-2</v>
      </c>
      <c r="L944" s="133">
        <v>1.0531093238796994E-2</v>
      </c>
      <c r="M944" s="86"/>
    </row>
    <row r="945" spans="1:13">
      <c r="A945" s="132" t="s">
        <v>1368</v>
      </c>
      <c r="B945" s="126" t="s">
        <v>2790</v>
      </c>
      <c r="C945" s="28" t="s">
        <v>4219</v>
      </c>
      <c r="D945" s="28" t="s">
        <v>4454</v>
      </c>
      <c r="E945" s="28" t="s">
        <v>4063</v>
      </c>
      <c r="F945" s="28" t="s">
        <v>4120</v>
      </c>
      <c r="G945" s="127">
        <v>21.09</v>
      </c>
      <c r="H945" s="128">
        <v>-3.2502722471085571E-2</v>
      </c>
      <c r="I945" s="93">
        <v>-1541.1437871543656</v>
      </c>
      <c r="J945" s="93">
        <v>40372.8515625</v>
      </c>
      <c r="K945" s="94">
        <v>-3.8172775206838365E-2</v>
      </c>
      <c r="L945" s="133">
        <v>3.8172775206838365E-2</v>
      </c>
      <c r="M945" s="86"/>
    </row>
    <row r="946" spans="1:13">
      <c r="A946" s="132" t="s">
        <v>6042</v>
      </c>
      <c r="B946" s="126" t="s">
        <v>6087</v>
      </c>
      <c r="C946" s="28" t="s">
        <v>6170</v>
      </c>
      <c r="D946" s="28" t="s">
        <v>4457</v>
      </c>
      <c r="E946" s="28" t="s">
        <v>4063</v>
      </c>
      <c r="F946" s="28" t="s">
        <v>4122</v>
      </c>
      <c r="G946" s="127">
        <v>64.73</v>
      </c>
      <c r="H946" s="128">
        <v>-3.2643287621811214E-2</v>
      </c>
      <c r="I946" s="93">
        <v>-504.29920626929101</v>
      </c>
      <c r="J946" s="93">
        <v>936630.875</v>
      </c>
      <c r="K946" s="94">
        <v>-5.3841830301535915E-4</v>
      </c>
      <c r="L946" s="133">
        <v>5.3841830301535915E-4</v>
      </c>
      <c r="M946" s="86"/>
    </row>
    <row r="947" spans="1:13">
      <c r="A947" s="132" t="s">
        <v>1390</v>
      </c>
      <c r="B947" s="126" t="s">
        <v>2812</v>
      </c>
      <c r="C947" s="28" t="s">
        <v>879</v>
      </c>
      <c r="D947" s="28" t="s">
        <v>4456</v>
      </c>
      <c r="E947" s="28" t="s">
        <v>4063</v>
      </c>
      <c r="F947" s="28" t="s">
        <v>4122</v>
      </c>
      <c r="G947" s="127">
        <v>16.37</v>
      </c>
      <c r="H947" s="128">
        <v>-3.2959219190413211E-2</v>
      </c>
      <c r="I947" s="93">
        <v>-2013.3915204895052</v>
      </c>
      <c r="J947" s="93">
        <v>364524.8125</v>
      </c>
      <c r="K947" s="94">
        <v>-5.5233318870152497E-3</v>
      </c>
      <c r="L947" s="133">
        <v>5.5233318870152497E-3</v>
      </c>
      <c r="M947" s="86"/>
    </row>
    <row r="948" spans="1:13">
      <c r="A948" s="132" t="s">
        <v>4727</v>
      </c>
      <c r="B948" s="126" t="s">
        <v>4807</v>
      </c>
      <c r="C948" s="28" t="s">
        <v>4762</v>
      </c>
      <c r="D948" s="28" t="s">
        <v>4468</v>
      </c>
      <c r="E948" s="28" t="s">
        <v>4063</v>
      </c>
      <c r="F948" s="28" t="s">
        <v>4122</v>
      </c>
      <c r="G948" s="127">
        <v>431.41</v>
      </c>
      <c r="H948" s="128">
        <v>-3.311020873102042E-2</v>
      </c>
      <c r="I948" s="93">
        <v>-76.74882068338799</v>
      </c>
      <c r="J948" s="93">
        <v>5925.2001953125</v>
      </c>
      <c r="K948" s="94">
        <v>-1.2952949799756124E-2</v>
      </c>
      <c r="L948" s="133">
        <v>1.2952949799756124E-2</v>
      </c>
      <c r="M948" s="86"/>
    </row>
    <row r="949" spans="1:13">
      <c r="A949" s="132" t="s">
        <v>6535</v>
      </c>
      <c r="B949" s="126" t="s">
        <v>6537</v>
      </c>
      <c r="C949" s="28" t="s">
        <v>6538</v>
      </c>
      <c r="D949" s="28" t="s">
        <v>4474</v>
      </c>
      <c r="E949" s="28" t="s">
        <v>4063</v>
      </c>
      <c r="F949" s="28" t="s">
        <v>4122</v>
      </c>
      <c r="G949" s="127">
        <v>12.29</v>
      </c>
      <c r="H949" s="128">
        <v>-3.3535075823466653E-2</v>
      </c>
      <c r="I949" s="93">
        <v>-2728.6473412096543</v>
      </c>
      <c r="J949" s="93">
        <v>584969.75</v>
      </c>
      <c r="K949" s="94">
        <v>-4.6645956328676044E-3</v>
      </c>
      <c r="L949" s="133">
        <v>4.6645956328676044E-3</v>
      </c>
      <c r="M949" s="86"/>
    </row>
    <row r="950" spans="1:13">
      <c r="A950" s="132" t="s">
        <v>4293</v>
      </c>
      <c r="B950" s="126" t="s">
        <v>2698</v>
      </c>
      <c r="C950" s="28" t="s">
        <v>784</v>
      </c>
      <c r="D950" s="28" t="s">
        <v>4456</v>
      </c>
      <c r="E950" s="28" t="s">
        <v>4063</v>
      </c>
      <c r="F950" s="28" t="s">
        <v>4122</v>
      </c>
      <c r="G950" s="127">
        <v>21.61</v>
      </c>
      <c r="H950" s="128">
        <v>-3.4229348318565243E-2</v>
      </c>
      <c r="I950" s="93">
        <v>-1583.9587375550784</v>
      </c>
      <c r="J950" s="93">
        <v>361536.0625</v>
      </c>
      <c r="K950" s="94">
        <v>-4.3811915375802334E-3</v>
      </c>
      <c r="L950" s="133">
        <v>4.3811915375802334E-3</v>
      </c>
      <c r="M950" s="86"/>
    </row>
    <row r="951" spans="1:13">
      <c r="A951" s="132" t="s">
        <v>1402</v>
      </c>
      <c r="B951" s="126" t="s">
        <v>2824</v>
      </c>
      <c r="C951" s="28" t="s">
        <v>890</v>
      </c>
      <c r="D951" s="28" t="s">
        <v>4468</v>
      </c>
      <c r="E951" s="28" t="s">
        <v>4063</v>
      </c>
      <c r="F951" s="28" t="s">
        <v>4122</v>
      </c>
      <c r="G951" s="127">
        <v>15.27</v>
      </c>
      <c r="H951" s="128">
        <v>-3.4337434831275923E-2</v>
      </c>
      <c r="I951" s="93">
        <v>-2248.6859745432826</v>
      </c>
      <c r="J951" s="93">
        <v>151634.703125</v>
      </c>
      <c r="K951" s="94">
        <v>-1.4829626254417362E-2</v>
      </c>
      <c r="L951" s="133">
        <v>1.4829626254417362E-2</v>
      </c>
      <c r="M951" s="86"/>
    </row>
    <row r="952" spans="1:13">
      <c r="A952" s="132" t="s">
        <v>1342</v>
      </c>
      <c r="B952" s="126" t="s">
        <v>2764</v>
      </c>
      <c r="C952" s="28" t="s">
        <v>846</v>
      </c>
      <c r="D952" s="28" t="s">
        <v>4454</v>
      </c>
      <c r="E952" s="28" t="s">
        <v>4063</v>
      </c>
      <c r="F952" s="28" t="s">
        <v>4122</v>
      </c>
      <c r="G952" s="127">
        <v>19.66</v>
      </c>
      <c r="H952" s="128">
        <v>-3.5062464962136754E-2</v>
      </c>
      <c r="I952" s="93">
        <v>-1783.4417579927135</v>
      </c>
      <c r="J952" s="93">
        <v>169819.5</v>
      </c>
      <c r="K952" s="94">
        <v>-1.0501984507036669E-2</v>
      </c>
      <c r="L952" s="133">
        <v>1.0501984507036669E-2</v>
      </c>
      <c r="M952" s="86"/>
    </row>
    <row r="953" spans="1:13">
      <c r="A953" s="132" t="s">
        <v>4268</v>
      </c>
      <c r="B953" s="126" t="s">
        <v>2675</v>
      </c>
      <c r="C953" s="28" t="s">
        <v>760</v>
      </c>
      <c r="D953" s="28" t="s">
        <v>4465</v>
      </c>
      <c r="E953" s="28" t="s">
        <v>4063</v>
      </c>
      <c r="F953" s="28" t="s">
        <v>4120</v>
      </c>
      <c r="G953" s="127">
        <v>13.16</v>
      </c>
      <c r="H953" s="128">
        <v>-3.5837060095777425E-2</v>
      </c>
      <c r="I953" s="93">
        <v>-2723.1808583417496</v>
      </c>
      <c r="J953" s="93">
        <v>136946.953125</v>
      </c>
      <c r="K953" s="94">
        <v>-1.9884932057277194E-2</v>
      </c>
      <c r="L953" s="133">
        <v>1.9884932057277194E-2</v>
      </c>
      <c r="M953" s="86"/>
    </row>
    <row r="954" spans="1:13">
      <c r="A954" s="132" t="s">
        <v>5032</v>
      </c>
      <c r="B954" s="126" t="s">
        <v>5096</v>
      </c>
      <c r="C954" s="28" t="s">
        <v>5064</v>
      </c>
      <c r="D954" s="28" t="s">
        <v>4470</v>
      </c>
      <c r="E954" s="28" t="s">
        <v>4063</v>
      </c>
      <c r="F954" s="28" t="s">
        <v>4122</v>
      </c>
      <c r="G954" s="127">
        <v>53.92</v>
      </c>
      <c r="H954" s="128">
        <v>-3.6284509927293464E-2</v>
      </c>
      <c r="I954" s="93">
        <v>-672.93230577324675</v>
      </c>
      <c r="J954" s="93">
        <v>518768.90625</v>
      </c>
      <c r="K954" s="94">
        <v>-1.2971716262596392E-3</v>
      </c>
      <c r="L954" s="133">
        <v>1.2971716262596392E-3</v>
      </c>
      <c r="M954" s="86"/>
    </row>
    <row r="955" spans="1:13">
      <c r="A955" s="132" t="s">
        <v>6028</v>
      </c>
      <c r="B955" s="126" t="s">
        <v>6074</v>
      </c>
      <c r="C955" s="28" t="s">
        <v>6155</v>
      </c>
      <c r="D955" s="28" t="s">
        <v>4457</v>
      </c>
      <c r="E955" s="28" t="s">
        <v>4063</v>
      </c>
      <c r="F955" s="28" t="s">
        <v>4122</v>
      </c>
      <c r="G955" s="127">
        <v>17.86</v>
      </c>
      <c r="H955" s="128">
        <v>-3.6827955775447153E-2</v>
      </c>
      <c r="I955" s="93">
        <v>-2062.0355977294039</v>
      </c>
      <c r="J955" s="93">
        <v>505527.3125</v>
      </c>
      <c r="K955" s="94">
        <v>-4.0789796055369486E-3</v>
      </c>
      <c r="L955" s="133">
        <v>4.0789796055369486E-3</v>
      </c>
      <c r="M955" s="86"/>
    </row>
    <row r="956" spans="1:13">
      <c r="A956" s="132" t="s">
        <v>1291</v>
      </c>
      <c r="B956" s="126" t="s">
        <v>2715</v>
      </c>
      <c r="C956" s="28" t="s">
        <v>800</v>
      </c>
      <c r="D956" s="28" t="s">
        <v>4460</v>
      </c>
      <c r="E956" s="28" t="s">
        <v>4063</v>
      </c>
      <c r="F956" s="28" t="s">
        <v>4122</v>
      </c>
      <c r="G956" s="127">
        <v>99.94</v>
      </c>
      <c r="H956" s="128">
        <v>-3.7091299625469913E-2</v>
      </c>
      <c r="I956" s="93">
        <v>-371.13567766129592</v>
      </c>
      <c r="J956" s="93">
        <v>69207.3515625</v>
      </c>
      <c r="K956" s="94">
        <v>-5.3626626258935729E-3</v>
      </c>
      <c r="L956" s="133">
        <v>5.3626626258935729E-3</v>
      </c>
      <c r="M956" s="86"/>
    </row>
    <row r="957" spans="1:13">
      <c r="A957" s="132" t="s">
        <v>6068</v>
      </c>
      <c r="B957" s="126" t="s">
        <v>6116</v>
      </c>
      <c r="C957" s="28" t="s">
        <v>6200</v>
      </c>
      <c r="D957" s="28" t="s">
        <v>4462</v>
      </c>
      <c r="E957" s="28" t="s">
        <v>4063</v>
      </c>
      <c r="F957" s="28" t="s">
        <v>4122</v>
      </c>
      <c r="G957" s="127">
        <v>46.96</v>
      </c>
      <c r="H957" s="128">
        <v>-3.7104519237253622E-2</v>
      </c>
      <c r="I957" s="93">
        <v>-790.13030743725767</v>
      </c>
      <c r="J957" s="93">
        <v>95668.953125</v>
      </c>
      <c r="K957" s="94">
        <v>-8.2590044275375543E-3</v>
      </c>
      <c r="L957" s="133">
        <v>8.2590044275375543E-3</v>
      </c>
      <c r="M957" s="86"/>
    </row>
    <row r="958" spans="1:13">
      <c r="A958" s="132" t="s">
        <v>1326</v>
      </c>
      <c r="B958" s="126" t="s">
        <v>2748</v>
      </c>
      <c r="C958" s="28" t="s">
        <v>831</v>
      </c>
      <c r="D958" s="28" t="s">
        <v>4456</v>
      </c>
      <c r="E958" s="28" t="s">
        <v>4063</v>
      </c>
      <c r="F958" s="28" t="s">
        <v>4122</v>
      </c>
      <c r="G958" s="127">
        <v>19.16</v>
      </c>
      <c r="H958" s="128">
        <v>-3.7220187352631821E-2</v>
      </c>
      <c r="I958" s="93">
        <v>-1942.5985048346463</v>
      </c>
      <c r="J958" s="93">
        <v>259504.703125</v>
      </c>
      <c r="K958" s="94">
        <v>-7.4857930567020286E-3</v>
      </c>
      <c r="L958" s="133">
        <v>7.4857930567020286E-3</v>
      </c>
      <c r="M958" s="86"/>
    </row>
    <row r="959" spans="1:13">
      <c r="A959" s="132" t="s">
        <v>1286</v>
      </c>
      <c r="B959" s="126" t="s">
        <v>2711</v>
      </c>
      <c r="C959" s="28" t="s">
        <v>796</v>
      </c>
      <c r="D959" s="28" t="s">
        <v>4464</v>
      </c>
      <c r="E959" s="28" t="s">
        <v>4063</v>
      </c>
      <c r="F959" s="28" t="s">
        <v>4122</v>
      </c>
      <c r="G959" s="127">
        <v>24.01</v>
      </c>
      <c r="H959" s="128">
        <v>-3.7385001862232571E-2</v>
      </c>
      <c r="I959" s="93">
        <v>-1557.0596360779912</v>
      </c>
      <c r="J959" s="93">
        <v>248283.546875</v>
      </c>
      <c r="K959" s="94">
        <v>-6.2712960873798984E-3</v>
      </c>
      <c r="L959" s="133">
        <v>6.2712960873798984E-3</v>
      </c>
      <c r="M959" s="86"/>
    </row>
    <row r="960" spans="1:13">
      <c r="A960" s="132" t="s">
        <v>4756</v>
      </c>
      <c r="B960" s="126" t="s">
        <v>4835</v>
      </c>
      <c r="C960" s="28" t="s">
        <v>6483</v>
      </c>
      <c r="D960" s="28" t="s">
        <v>4458</v>
      </c>
      <c r="E960" s="28" t="s">
        <v>4063</v>
      </c>
      <c r="F960" s="28" t="s">
        <v>4122</v>
      </c>
      <c r="G960" s="127">
        <v>44</v>
      </c>
      <c r="H960" s="128">
        <v>-3.7673271862145571E-2</v>
      </c>
      <c r="I960" s="93">
        <v>-856.21072413967204</v>
      </c>
      <c r="J960" s="93">
        <v>261737.296875</v>
      </c>
      <c r="K960" s="94">
        <v>-3.271259902055837E-3</v>
      </c>
      <c r="L960" s="133">
        <v>3.271259902055837E-3</v>
      </c>
      <c r="M960" s="86"/>
    </row>
    <row r="961" spans="1:13">
      <c r="A961" s="132" t="s">
        <v>5506</v>
      </c>
      <c r="B961" s="126" t="s">
        <v>5630</v>
      </c>
      <c r="C961" s="28" t="s">
        <v>5528</v>
      </c>
      <c r="D961" s="28" t="s">
        <v>4454</v>
      </c>
      <c r="E961" s="28" t="s">
        <v>4062</v>
      </c>
      <c r="F961" s="28" t="s">
        <v>4120</v>
      </c>
      <c r="G961" s="127">
        <v>52.81</v>
      </c>
      <c r="H961" s="128">
        <v>-3.7760441152617327E-2</v>
      </c>
      <c r="I961" s="93">
        <v>-715.02444901755973</v>
      </c>
      <c r="J961" s="93">
        <v>701988.3125</v>
      </c>
      <c r="K961" s="94">
        <v>-1.0185703042136613E-3</v>
      </c>
      <c r="L961" s="133">
        <v>1.0185703042136613E-3</v>
      </c>
      <c r="M961" s="86"/>
    </row>
    <row r="962" spans="1:13">
      <c r="A962" s="132" t="s">
        <v>1070</v>
      </c>
      <c r="B962" s="126" t="s">
        <v>2433</v>
      </c>
      <c r="C962" s="28" t="s">
        <v>3893</v>
      </c>
      <c r="D962" s="28" t="s">
        <v>4456</v>
      </c>
      <c r="E962" s="28" t="s">
        <v>4063</v>
      </c>
      <c r="F962" s="28" t="s">
        <v>4122</v>
      </c>
      <c r="G962" s="127">
        <v>52.54</v>
      </c>
      <c r="H962" s="128">
        <v>-3.7814472754479668E-2</v>
      </c>
      <c r="I962" s="93">
        <v>-719.7273078507742</v>
      </c>
      <c r="J962" s="93">
        <v>121768.75</v>
      </c>
      <c r="K962" s="94">
        <v>-5.9106076711042382E-3</v>
      </c>
      <c r="L962" s="133">
        <v>5.9106076711042382E-3</v>
      </c>
      <c r="M962" s="86"/>
    </row>
    <row r="963" spans="1:13">
      <c r="A963" s="132" t="s">
        <v>1423</v>
      </c>
      <c r="B963" s="126" t="s">
        <v>2844</v>
      </c>
      <c r="C963" s="28" t="s">
        <v>909</v>
      </c>
      <c r="D963" s="28" t="s">
        <v>4477</v>
      </c>
      <c r="E963" s="28" t="s">
        <v>4063</v>
      </c>
      <c r="F963" s="28" t="s">
        <v>4122</v>
      </c>
      <c r="G963" s="127">
        <v>40.85</v>
      </c>
      <c r="H963" s="128">
        <v>-3.808899053285527E-2</v>
      </c>
      <c r="I963" s="93">
        <v>-932.41102895606514</v>
      </c>
      <c r="J963" s="93">
        <v>70338.1484375</v>
      </c>
      <c r="K963" s="94">
        <v>-1.3256121317787783E-2</v>
      </c>
      <c r="L963" s="133">
        <v>1.3256121317787783E-2</v>
      </c>
      <c r="M963" s="86"/>
    </row>
    <row r="964" spans="1:13">
      <c r="A964" s="132" t="s">
        <v>1352</v>
      </c>
      <c r="B964" s="126" t="s">
        <v>2774</v>
      </c>
      <c r="C964" s="28" t="s">
        <v>5670</v>
      </c>
      <c r="D964" s="28" t="s">
        <v>4466</v>
      </c>
      <c r="E964" s="28" t="s">
        <v>4063</v>
      </c>
      <c r="F964" s="28" t="s">
        <v>4120</v>
      </c>
      <c r="G964" s="127">
        <v>18.77</v>
      </c>
      <c r="H964" s="128">
        <v>-3.8661898840496672E-2</v>
      </c>
      <c r="I964" s="93">
        <v>-2059.7708492539518</v>
      </c>
      <c r="J964" s="93">
        <v>338654.65625</v>
      </c>
      <c r="K964" s="94">
        <v>-6.0822162378107031E-3</v>
      </c>
      <c r="L964" s="133">
        <v>6.0822162378107031E-3</v>
      </c>
      <c r="M964" s="86"/>
    </row>
    <row r="965" spans="1:13">
      <c r="A965" s="132" t="s">
        <v>717</v>
      </c>
      <c r="B965" s="126" t="s">
        <v>4829</v>
      </c>
      <c r="C965" s="28" t="s">
        <v>4784</v>
      </c>
      <c r="D965" s="28" t="s">
        <v>4466</v>
      </c>
      <c r="E965" s="28" t="s">
        <v>4063</v>
      </c>
      <c r="F965" s="28" t="s">
        <v>4122</v>
      </c>
      <c r="G965" s="127">
        <v>27.95</v>
      </c>
      <c r="H965" s="128">
        <v>-3.8773963658334763E-2</v>
      </c>
      <c r="I965" s="93">
        <v>-1387.2616693500809</v>
      </c>
      <c r="J965" s="93">
        <v>6181970.5</v>
      </c>
      <c r="K965" s="94">
        <v>-2.2440444666471329E-4</v>
      </c>
      <c r="L965" s="133">
        <v>2.2440444666471329E-4</v>
      </c>
      <c r="M965" s="86"/>
    </row>
    <row r="966" spans="1:13">
      <c r="A966" s="132" t="s">
        <v>1444</v>
      </c>
      <c r="B966" s="126" t="s">
        <v>2864</v>
      </c>
      <c r="C966" s="28" t="s">
        <v>929</v>
      </c>
      <c r="D966" s="28" t="s">
        <v>4458</v>
      </c>
      <c r="E966" s="28" t="s">
        <v>4063</v>
      </c>
      <c r="F966" s="28" t="s">
        <v>4122</v>
      </c>
      <c r="G966" s="127">
        <v>23.75</v>
      </c>
      <c r="H966" s="128">
        <v>-3.910739420734221E-2</v>
      </c>
      <c r="I966" s="93">
        <v>-1646.6271245196717</v>
      </c>
      <c r="J966" s="93">
        <v>178201.5</v>
      </c>
      <c r="K966" s="94">
        <v>-9.2402540075121244E-3</v>
      </c>
      <c r="L966" s="133">
        <v>9.2402540075121244E-3</v>
      </c>
      <c r="M966" s="86"/>
    </row>
    <row r="967" spans="1:13">
      <c r="A967" s="132" t="s">
        <v>1434</v>
      </c>
      <c r="B967" s="126" t="s">
        <v>2855</v>
      </c>
      <c r="C967" s="28" t="s">
        <v>920</v>
      </c>
      <c r="D967" s="28" t="s">
        <v>4472</v>
      </c>
      <c r="E967" s="28" t="s">
        <v>4063</v>
      </c>
      <c r="F967" s="28" t="s">
        <v>4122</v>
      </c>
      <c r="G967" s="127">
        <v>29.49</v>
      </c>
      <c r="H967" s="128">
        <v>-3.932747280893277E-2</v>
      </c>
      <c r="I967" s="93">
        <v>-1333.5867347891751</v>
      </c>
      <c r="J967" s="93">
        <v>54161.3984375</v>
      </c>
      <c r="K967" s="94">
        <v>-2.4622457566860625E-2</v>
      </c>
      <c r="L967" s="133">
        <v>2.4622457566860625E-2</v>
      </c>
      <c r="M967" s="86"/>
    </row>
    <row r="968" spans="1:13">
      <c r="A968" s="132" t="s">
        <v>1360</v>
      </c>
      <c r="B968" s="126" t="s">
        <v>2782</v>
      </c>
      <c r="C968" s="28" t="s">
        <v>4212</v>
      </c>
      <c r="D968" s="28" t="s">
        <v>4473</v>
      </c>
      <c r="E968" s="28" t="s">
        <v>4063</v>
      </c>
      <c r="F968" s="28" t="s">
        <v>4122</v>
      </c>
      <c r="G968" s="127">
        <v>51.99</v>
      </c>
      <c r="H968" s="128">
        <v>-3.9536420060723505E-2</v>
      </c>
      <c r="I968" s="93">
        <v>-760.4620130933547</v>
      </c>
      <c r="J968" s="93">
        <v>111970.8515625</v>
      </c>
      <c r="K968" s="94">
        <v>-6.7916069448563515E-3</v>
      </c>
      <c r="L968" s="133">
        <v>6.7916069448563515E-3</v>
      </c>
      <c r="M968" s="86"/>
    </row>
    <row r="969" spans="1:13">
      <c r="A969" s="132" t="s">
        <v>4854</v>
      </c>
      <c r="B969" s="126" t="s">
        <v>4878</v>
      </c>
      <c r="C969" s="28" t="s">
        <v>4868</v>
      </c>
      <c r="D969" s="28" t="s">
        <v>4455</v>
      </c>
      <c r="E969" s="28" t="s">
        <v>4063</v>
      </c>
      <c r="F969" s="28" t="s">
        <v>4120</v>
      </c>
      <c r="G969" s="127">
        <v>13.05</v>
      </c>
      <c r="H969" s="128">
        <v>-3.9627552736428887E-2</v>
      </c>
      <c r="I969" s="93">
        <v>-3036.5940794198382</v>
      </c>
      <c r="J969" s="93">
        <v>745556.3125</v>
      </c>
      <c r="K969" s="94">
        <v>-4.0729238402361975E-3</v>
      </c>
      <c r="L969" s="133">
        <v>4.0729238402361975E-3</v>
      </c>
      <c r="M969" s="86"/>
    </row>
    <row r="970" spans="1:13">
      <c r="A970" s="132" t="s">
        <v>4277</v>
      </c>
      <c r="B970" s="126" t="s">
        <v>2682</v>
      </c>
      <c r="C970" s="28" t="s">
        <v>5666</v>
      </c>
      <c r="D970" s="28" t="s">
        <v>4456</v>
      </c>
      <c r="E970" s="28" t="s">
        <v>4063</v>
      </c>
      <c r="F970" s="28" t="s">
        <v>4122</v>
      </c>
      <c r="G970" s="127">
        <v>25.41</v>
      </c>
      <c r="H970" s="128">
        <v>-4.0135800654913359E-2</v>
      </c>
      <c r="I970" s="93">
        <v>-1579.5277707561338</v>
      </c>
      <c r="J970" s="93">
        <v>271909.6875</v>
      </c>
      <c r="K970" s="94">
        <v>-5.8090161673851129E-3</v>
      </c>
      <c r="L970" s="133">
        <v>5.8090161673851129E-3</v>
      </c>
      <c r="M970" s="86"/>
    </row>
    <row r="971" spans="1:13">
      <c r="A971" s="132" t="s">
        <v>5840</v>
      </c>
      <c r="B971" s="126" t="s">
        <v>5872</v>
      </c>
      <c r="C971" s="28" t="s">
        <v>5862</v>
      </c>
      <c r="D971" s="28" t="s">
        <v>4472</v>
      </c>
      <c r="E971" s="28" t="s">
        <v>4063</v>
      </c>
      <c r="F971" s="28" t="s">
        <v>4122</v>
      </c>
      <c r="G971" s="127">
        <v>19.46</v>
      </c>
      <c r="H971" s="128">
        <v>-4.0685731622936469E-2</v>
      </c>
      <c r="I971" s="93">
        <v>-2090.7364657212984</v>
      </c>
      <c r="J971" s="93">
        <v>85891.1484375</v>
      </c>
      <c r="K971" s="94">
        <v>-2.434169881012424E-2</v>
      </c>
      <c r="L971" s="133">
        <v>2.434169881012424E-2</v>
      </c>
      <c r="M971" s="86"/>
    </row>
    <row r="972" spans="1:13">
      <c r="A972" s="132" t="s">
        <v>5255</v>
      </c>
      <c r="B972" s="126" t="s">
        <v>5263</v>
      </c>
      <c r="C972" s="28" t="s">
        <v>5248</v>
      </c>
      <c r="D972" s="28" t="s">
        <v>4472</v>
      </c>
      <c r="E972" s="28" t="s">
        <v>4063</v>
      </c>
      <c r="F972" s="28" t="s">
        <v>4122</v>
      </c>
      <c r="G972" s="127">
        <v>14.04</v>
      </c>
      <c r="H972" s="128">
        <v>-4.0864872108233766E-2</v>
      </c>
      <c r="I972" s="93">
        <v>-2910.6034265123767</v>
      </c>
      <c r="J972" s="93">
        <v>339868.40625</v>
      </c>
      <c r="K972" s="94">
        <v>-8.5639128938963475E-3</v>
      </c>
      <c r="L972" s="133">
        <v>8.5639128938963475E-3</v>
      </c>
      <c r="M972" s="86"/>
    </row>
    <row r="973" spans="1:13">
      <c r="A973" s="132" t="s">
        <v>5724</v>
      </c>
      <c r="B973" s="126" t="s">
        <v>5732</v>
      </c>
      <c r="C973" s="28" t="s">
        <v>5743</v>
      </c>
      <c r="D973" s="28" t="s">
        <v>4454</v>
      </c>
      <c r="E973" s="28" t="s">
        <v>4063</v>
      </c>
      <c r="F973" s="28" t="s">
        <v>4122</v>
      </c>
      <c r="G973" s="127">
        <v>11.74</v>
      </c>
      <c r="H973" s="128">
        <v>-4.1010929182234632E-2</v>
      </c>
      <c r="I973" s="93">
        <v>-3493.264836646902</v>
      </c>
      <c r="J973" s="93">
        <v>425435.59375</v>
      </c>
      <c r="K973" s="94">
        <v>-8.2110309714698189E-3</v>
      </c>
      <c r="L973" s="133">
        <v>8.2110309714698189E-3</v>
      </c>
      <c r="M973" s="86"/>
    </row>
    <row r="974" spans="1:13">
      <c r="A974" s="132" t="s">
        <v>5719</v>
      </c>
      <c r="B974" s="126" t="s">
        <v>5728</v>
      </c>
      <c r="C974" s="28" t="s">
        <v>5739</v>
      </c>
      <c r="D974" s="28" t="s">
        <v>4474</v>
      </c>
      <c r="E974" s="28" t="s">
        <v>4063</v>
      </c>
      <c r="F974" s="28" t="s">
        <v>4122</v>
      </c>
      <c r="G974" s="127">
        <v>46.47</v>
      </c>
      <c r="H974" s="128">
        <v>-4.4069249187570561E-2</v>
      </c>
      <c r="I974" s="93">
        <v>-948.33761970240062</v>
      </c>
      <c r="J974" s="93">
        <v>276197.9375</v>
      </c>
      <c r="K974" s="94">
        <v>-3.4335434517949672E-3</v>
      </c>
      <c r="L974" s="133">
        <v>3.4335434517949672E-3</v>
      </c>
      <c r="M974" s="86"/>
    </row>
    <row r="975" spans="1:13">
      <c r="A975" s="132" t="s">
        <v>4645</v>
      </c>
      <c r="B975" s="126" t="s">
        <v>3235</v>
      </c>
      <c r="C975" s="28" t="s">
        <v>27</v>
      </c>
      <c r="D975" s="28" t="s">
        <v>4454</v>
      </c>
      <c r="E975" s="28" t="s">
        <v>4062</v>
      </c>
      <c r="F975" s="28" t="s">
        <v>4120</v>
      </c>
      <c r="G975" s="127">
        <v>21.77</v>
      </c>
      <c r="H975" s="128">
        <v>-4.4375711671491985E-2</v>
      </c>
      <c r="I975" s="93">
        <v>-2038.3882256082675</v>
      </c>
      <c r="J975" s="93">
        <v>1285665.375</v>
      </c>
      <c r="K975" s="94">
        <v>-1.5854733784117561E-3</v>
      </c>
      <c r="L975" s="133">
        <v>1.5854733784117561E-3</v>
      </c>
      <c r="M975" s="86"/>
    </row>
    <row r="976" spans="1:13">
      <c r="A976" s="132" t="s">
        <v>1382</v>
      </c>
      <c r="B976" s="126" t="s">
        <v>2803</v>
      </c>
      <c r="C976" s="28" t="s">
        <v>870</v>
      </c>
      <c r="D976" s="28" t="s">
        <v>4458</v>
      </c>
      <c r="E976" s="28" t="s">
        <v>4063</v>
      </c>
      <c r="F976" s="28" t="s">
        <v>4122</v>
      </c>
      <c r="G976" s="127">
        <v>19.77</v>
      </c>
      <c r="H976" s="128">
        <v>-4.470821535376053E-2</v>
      </c>
      <c r="I976" s="93">
        <v>-2261.4170639231425</v>
      </c>
      <c r="J976" s="93">
        <v>96881.6015625</v>
      </c>
      <c r="K976" s="94">
        <v>-2.3342069365608734E-2</v>
      </c>
      <c r="L976" s="133">
        <v>2.3342069365608734E-2</v>
      </c>
      <c r="M976" s="86"/>
    </row>
    <row r="977" spans="1:13">
      <c r="A977" s="132" t="s">
        <v>1428</v>
      </c>
      <c r="B977" s="126" t="s">
        <v>6111</v>
      </c>
      <c r="C977" s="28" t="s">
        <v>6195</v>
      </c>
      <c r="D977" s="28" t="s">
        <v>4476</v>
      </c>
      <c r="E977" s="28" t="s">
        <v>4063</v>
      </c>
      <c r="F977" s="28" t="s">
        <v>4122</v>
      </c>
      <c r="G977" s="127">
        <v>26.99</v>
      </c>
      <c r="H977" s="128">
        <v>-4.5295089942433926E-2</v>
      </c>
      <c r="I977" s="93">
        <v>-1678.2174858256367</v>
      </c>
      <c r="J977" s="93">
        <v>131359.203125</v>
      </c>
      <c r="K977" s="94">
        <v>-1.2775789178841646E-2</v>
      </c>
      <c r="L977" s="133">
        <v>1.2775789178841646E-2</v>
      </c>
      <c r="M977" s="86"/>
    </row>
    <row r="978" spans="1:13">
      <c r="A978" s="132" t="s">
        <v>6025</v>
      </c>
      <c r="B978" s="126" t="s">
        <v>6071</v>
      </c>
      <c r="C978" s="28" t="s">
        <v>6152</v>
      </c>
      <c r="D978" s="28" t="s">
        <v>4471</v>
      </c>
      <c r="E978" s="28" t="s">
        <v>4063</v>
      </c>
      <c r="F978" s="28" t="s">
        <v>4122</v>
      </c>
      <c r="G978" s="127">
        <v>10.99</v>
      </c>
      <c r="H978" s="128">
        <v>-4.5336661698871961E-2</v>
      </c>
      <c r="I978" s="93">
        <v>-4125.2649407526806</v>
      </c>
      <c r="J978" s="93">
        <v>484685.0625</v>
      </c>
      <c r="K978" s="94">
        <v>-8.5112277227497191E-3</v>
      </c>
      <c r="L978" s="133">
        <v>8.5112277227497191E-3</v>
      </c>
      <c r="M978" s="86"/>
    </row>
    <row r="979" spans="1:13">
      <c r="A979" s="132" t="s">
        <v>1412</v>
      </c>
      <c r="B979" s="126" t="s">
        <v>2834</v>
      </c>
      <c r="C979" s="28" t="s">
        <v>900</v>
      </c>
      <c r="D979" s="28" t="s">
        <v>4472</v>
      </c>
      <c r="E979" s="28" t="s">
        <v>4063</v>
      </c>
      <c r="F979" s="28" t="s">
        <v>4122</v>
      </c>
      <c r="G979" s="127">
        <v>42.92</v>
      </c>
      <c r="H979" s="128">
        <v>-4.5783489065904577E-2</v>
      </c>
      <c r="I979" s="93">
        <v>-1066.7168934274134</v>
      </c>
      <c r="J979" s="93">
        <v>55326.44921875</v>
      </c>
      <c r="K979" s="94">
        <v>-1.9280414855647479E-2</v>
      </c>
      <c r="L979" s="133">
        <v>1.9280414855647479E-2</v>
      </c>
      <c r="M979" s="86"/>
    </row>
    <row r="980" spans="1:13">
      <c r="A980" s="132" t="s">
        <v>1340</v>
      </c>
      <c r="B980" s="126" t="s">
        <v>2762</v>
      </c>
      <c r="C980" s="28" t="s">
        <v>844</v>
      </c>
      <c r="D980" s="28" t="s">
        <v>4456</v>
      </c>
      <c r="E980" s="28" t="s">
        <v>4063</v>
      </c>
      <c r="F980" s="28" t="s">
        <v>4122</v>
      </c>
      <c r="G980" s="127">
        <v>49.46</v>
      </c>
      <c r="H980" s="128">
        <v>-4.6271162917151699E-2</v>
      </c>
      <c r="I980" s="93">
        <v>-935.5269493965161</v>
      </c>
      <c r="J980" s="93">
        <v>139436</v>
      </c>
      <c r="K980" s="94">
        <v>-6.7093645069889853E-3</v>
      </c>
      <c r="L980" s="133">
        <v>6.7093645069889853E-3</v>
      </c>
      <c r="M980" s="86"/>
    </row>
    <row r="981" spans="1:13">
      <c r="A981" s="132" t="s">
        <v>1023</v>
      </c>
      <c r="B981" s="126" t="s">
        <v>2386</v>
      </c>
      <c r="C981" s="28" t="s">
        <v>3848</v>
      </c>
      <c r="D981" s="28" t="s">
        <v>4466</v>
      </c>
      <c r="E981" s="28" t="s">
        <v>4063</v>
      </c>
      <c r="F981" s="28" t="s">
        <v>4120</v>
      </c>
      <c r="G981" s="127">
        <v>12.73</v>
      </c>
      <c r="H981" s="128">
        <v>-4.6968875570086999E-2</v>
      </c>
      <c r="I981" s="93">
        <v>-3689.6210188599371</v>
      </c>
      <c r="J981" s="93">
        <v>109388.5</v>
      </c>
      <c r="K981" s="94">
        <v>-3.3729514700904913E-2</v>
      </c>
      <c r="L981" s="133">
        <v>3.3729514700904913E-2</v>
      </c>
      <c r="M981" s="86"/>
    </row>
    <row r="982" spans="1:13">
      <c r="A982" s="132" t="s">
        <v>4230</v>
      </c>
      <c r="B982" s="126" t="s">
        <v>2462</v>
      </c>
      <c r="C982" s="28" t="s">
        <v>3921</v>
      </c>
      <c r="D982" s="28" t="s">
        <v>4458</v>
      </c>
      <c r="E982" s="28" t="s">
        <v>4063</v>
      </c>
      <c r="F982" s="28" t="s">
        <v>4122</v>
      </c>
      <c r="G982" s="127">
        <v>25.315000000000001</v>
      </c>
      <c r="H982" s="128">
        <v>-4.7552881112903699E-2</v>
      </c>
      <c r="I982" s="93">
        <v>-1878.4468146515383</v>
      </c>
      <c r="J982" s="93">
        <v>392467</v>
      </c>
      <c r="K982" s="94">
        <v>-4.7862541682524599E-3</v>
      </c>
      <c r="L982" s="133">
        <v>4.7862541682524599E-3</v>
      </c>
      <c r="M982" s="86"/>
    </row>
    <row r="983" spans="1:13">
      <c r="A983" s="132" t="s">
        <v>3394</v>
      </c>
      <c r="B983" s="126" t="s">
        <v>532</v>
      </c>
      <c r="C983" s="28" t="s">
        <v>2512</v>
      </c>
      <c r="D983" s="28" t="s">
        <v>4466</v>
      </c>
      <c r="E983" s="28" t="s">
        <v>4063</v>
      </c>
      <c r="F983" s="28" t="s">
        <v>4122</v>
      </c>
      <c r="G983" s="127">
        <v>24.86</v>
      </c>
      <c r="H983" s="128">
        <v>-4.7592286922185034E-2</v>
      </c>
      <c r="I983" s="93">
        <v>-1914.4121851240964</v>
      </c>
      <c r="J983" s="93">
        <v>722897.0625</v>
      </c>
      <c r="K983" s="94">
        <v>-2.6482500544454716E-3</v>
      </c>
      <c r="L983" s="133">
        <v>2.6482500544454716E-3</v>
      </c>
      <c r="M983" s="86"/>
    </row>
    <row r="984" spans="1:13">
      <c r="A984" s="132" t="s">
        <v>6037</v>
      </c>
      <c r="B984" s="126" t="s">
        <v>6083</v>
      </c>
      <c r="C984" s="28" t="s">
        <v>6165</v>
      </c>
      <c r="D984" s="28" t="s">
        <v>4467</v>
      </c>
      <c r="E984" s="28" t="s">
        <v>4063</v>
      </c>
      <c r="F984" s="28" t="s">
        <v>4120</v>
      </c>
      <c r="G984" s="127">
        <v>29.41</v>
      </c>
      <c r="H984" s="128">
        <v>-4.7940073397433884E-2</v>
      </c>
      <c r="I984" s="93">
        <v>-1630.0602991306998</v>
      </c>
      <c r="J984" s="93">
        <v>1184442.25</v>
      </c>
      <c r="K984" s="94">
        <v>-1.3762260668518872E-3</v>
      </c>
      <c r="L984" s="133">
        <v>1.3762260668518872E-3</v>
      </c>
      <c r="M984" s="86"/>
    </row>
    <row r="985" spans="1:13">
      <c r="A985" s="132" t="s">
        <v>994</v>
      </c>
      <c r="B985" s="126" t="s">
        <v>2357</v>
      </c>
      <c r="C985" s="28" t="s">
        <v>3820</v>
      </c>
      <c r="D985" s="28" t="s">
        <v>4456</v>
      </c>
      <c r="E985" s="28" t="s">
        <v>4063</v>
      </c>
      <c r="F985" s="28" t="s">
        <v>4122</v>
      </c>
      <c r="G985" s="127">
        <v>87.52</v>
      </c>
      <c r="H985" s="128">
        <v>-4.846694247412546E-2</v>
      </c>
      <c r="I985" s="93">
        <v>-553.78133539905696</v>
      </c>
      <c r="J985" s="93">
        <v>64297.1484375</v>
      </c>
      <c r="K985" s="94">
        <v>-8.612844408447751E-3</v>
      </c>
      <c r="L985" s="133">
        <v>8.612844408447751E-3</v>
      </c>
      <c r="M985" s="86"/>
    </row>
    <row r="986" spans="1:13">
      <c r="A986" s="132" t="s">
        <v>713</v>
      </c>
      <c r="B986" s="126" t="s">
        <v>699</v>
      </c>
      <c r="C986" s="28" t="s">
        <v>674</v>
      </c>
      <c r="D986" s="28" t="s">
        <v>4460</v>
      </c>
      <c r="E986" s="28" t="s">
        <v>4063</v>
      </c>
      <c r="F986" s="28" t="s">
        <v>4122</v>
      </c>
      <c r="G986" s="127">
        <v>46.72</v>
      </c>
      <c r="H986" s="128">
        <v>-4.8594598590471307E-2</v>
      </c>
      <c r="I986" s="93">
        <v>-1040.1241136659098</v>
      </c>
      <c r="J986" s="93">
        <v>99576.453125</v>
      </c>
      <c r="K986" s="94">
        <v>-1.0445482652010354E-2</v>
      </c>
      <c r="L986" s="133">
        <v>1.0445482652010354E-2</v>
      </c>
      <c r="M986" s="86"/>
    </row>
    <row r="987" spans="1:13">
      <c r="A987" s="132" t="s">
        <v>4228</v>
      </c>
      <c r="B987" s="126" t="s">
        <v>2460</v>
      </c>
      <c r="C987" s="28" t="s">
        <v>3919</v>
      </c>
      <c r="D987" s="28" t="s">
        <v>4454</v>
      </c>
      <c r="E987" s="28" t="s">
        <v>4063</v>
      </c>
      <c r="F987" s="28" t="s">
        <v>4122</v>
      </c>
      <c r="G987" s="127">
        <v>32.700000000000003</v>
      </c>
      <c r="H987" s="128">
        <v>-4.868386112950477E-2</v>
      </c>
      <c r="I987" s="93">
        <v>-1488.8030926454055</v>
      </c>
      <c r="J987" s="93">
        <v>219521.34375</v>
      </c>
      <c r="K987" s="94">
        <v>-6.78204254407679E-3</v>
      </c>
      <c r="L987" s="133">
        <v>6.78204254407679E-3</v>
      </c>
      <c r="M987" s="86"/>
    </row>
    <row r="988" spans="1:13">
      <c r="A988" s="132" t="s">
        <v>6053</v>
      </c>
      <c r="B988" s="126" t="s">
        <v>6099</v>
      </c>
      <c r="C988" s="28" t="s">
        <v>6182</v>
      </c>
      <c r="D988" s="28" t="s">
        <v>4463</v>
      </c>
      <c r="E988" s="28" t="s">
        <v>4063</v>
      </c>
      <c r="F988" s="28" t="s">
        <v>4122</v>
      </c>
      <c r="G988" s="127">
        <v>11.7</v>
      </c>
      <c r="H988" s="128">
        <v>-4.9541084384945734E-2</v>
      </c>
      <c r="I988" s="93">
        <v>-4234.2807166620296</v>
      </c>
      <c r="J988" s="93">
        <v>673651.625</v>
      </c>
      <c r="K988" s="94">
        <v>-6.2855644661467709E-3</v>
      </c>
      <c r="L988" s="133">
        <v>6.2855644661467709E-3</v>
      </c>
      <c r="M988" s="86"/>
    </row>
    <row r="989" spans="1:13">
      <c r="A989" s="132" t="s">
        <v>6035</v>
      </c>
      <c r="B989" s="126" t="s">
        <v>6081</v>
      </c>
      <c r="C989" s="28" t="s">
        <v>6163</v>
      </c>
      <c r="D989" s="28" t="s">
        <v>4456</v>
      </c>
      <c r="E989" s="28" t="s">
        <v>4063</v>
      </c>
      <c r="F989" s="28" t="s">
        <v>4122</v>
      </c>
      <c r="G989" s="127">
        <v>39.49</v>
      </c>
      <c r="H989" s="128">
        <v>-4.9617785767529267E-2</v>
      </c>
      <c r="I989" s="93">
        <v>-1256.4645674228734</v>
      </c>
      <c r="J989" s="93">
        <v>179337.953125</v>
      </c>
      <c r="K989" s="94">
        <v>-7.0061275124909421E-3</v>
      </c>
      <c r="L989" s="133">
        <v>7.0061275124909421E-3</v>
      </c>
      <c r="M989" s="86"/>
    </row>
    <row r="990" spans="1:13">
      <c r="A990" s="132" t="s">
        <v>1298</v>
      </c>
      <c r="B990" s="126" t="s">
        <v>6093</v>
      </c>
      <c r="C990" s="28" t="s">
        <v>807</v>
      </c>
      <c r="D990" s="28" t="s">
        <v>4463</v>
      </c>
      <c r="E990" s="28" t="s">
        <v>4063</v>
      </c>
      <c r="F990" s="28" t="s">
        <v>4122</v>
      </c>
      <c r="G990" s="127">
        <v>26.97</v>
      </c>
      <c r="H990" s="128">
        <v>-4.9827024198467545E-2</v>
      </c>
      <c r="I990" s="93">
        <v>-1847.4981163688371</v>
      </c>
      <c r="J990" s="93">
        <v>498508.34375</v>
      </c>
      <c r="K990" s="94">
        <v>-3.7060525456226873E-3</v>
      </c>
      <c r="L990" s="133">
        <v>3.7060525456226873E-3</v>
      </c>
      <c r="M990" s="86"/>
    </row>
    <row r="991" spans="1:13">
      <c r="A991" s="132" t="s">
        <v>1494</v>
      </c>
      <c r="B991" s="126" t="s">
        <v>2911</v>
      </c>
      <c r="C991" s="28" t="s">
        <v>975</v>
      </c>
      <c r="D991" s="28" t="s">
        <v>4455</v>
      </c>
      <c r="E991" s="28" t="s">
        <v>4063</v>
      </c>
      <c r="F991" s="28" t="s">
        <v>4120</v>
      </c>
      <c r="G991" s="127">
        <v>16.690000000000001</v>
      </c>
      <c r="H991" s="128">
        <v>-5.0564931787276481E-2</v>
      </c>
      <c r="I991" s="93">
        <v>-3029.6543910890637</v>
      </c>
      <c r="J991" s="93">
        <v>48406.3984375</v>
      </c>
      <c r="K991" s="94">
        <v>-6.2587891040908714E-2</v>
      </c>
      <c r="L991" s="133">
        <v>6.2587891040908714E-2</v>
      </c>
      <c r="M991" s="86"/>
    </row>
    <row r="992" spans="1:13">
      <c r="A992" s="132" t="s">
        <v>1092</v>
      </c>
      <c r="B992" s="126" t="s">
        <v>2456</v>
      </c>
      <c r="C992" s="28" t="s">
        <v>3915</v>
      </c>
      <c r="D992" s="28" t="s">
        <v>4460</v>
      </c>
      <c r="E992" s="28" t="s">
        <v>4063</v>
      </c>
      <c r="F992" s="28" t="s">
        <v>4122</v>
      </c>
      <c r="G992" s="127">
        <v>29.57</v>
      </c>
      <c r="H992" s="128">
        <v>-5.0609145769787499E-2</v>
      </c>
      <c r="I992" s="93">
        <v>-1711.503069658015</v>
      </c>
      <c r="J992" s="93">
        <v>379894.0625</v>
      </c>
      <c r="K992" s="94">
        <v>-4.5052114223501846E-3</v>
      </c>
      <c r="L992" s="133">
        <v>4.5052114223501846E-3</v>
      </c>
      <c r="M992" s="86"/>
    </row>
    <row r="993" spans="1:13">
      <c r="A993" s="132" t="s">
        <v>1079</v>
      </c>
      <c r="B993" s="126" t="s">
        <v>2443</v>
      </c>
      <c r="C993" s="28" t="s">
        <v>3903</v>
      </c>
      <c r="D993" s="28" t="s">
        <v>4471</v>
      </c>
      <c r="E993" s="28" t="s">
        <v>4063</v>
      </c>
      <c r="F993" s="28" t="s">
        <v>4122</v>
      </c>
      <c r="G993" s="127">
        <v>52.17</v>
      </c>
      <c r="H993" s="128">
        <v>-5.080133968487141E-2</v>
      </c>
      <c r="I993" s="93">
        <v>-973.7653763632627</v>
      </c>
      <c r="J993" s="93">
        <v>114377.1484375</v>
      </c>
      <c r="K993" s="94">
        <v>-8.5136357188985608E-3</v>
      </c>
      <c r="L993" s="133">
        <v>8.5136357188985608E-3</v>
      </c>
      <c r="M993" s="86"/>
    </row>
    <row r="994" spans="1:13">
      <c r="A994" s="132" t="s">
        <v>5793</v>
      </c>
      <c r="B994" s="126" t="s">
        <v>5799</v>
      </c>
      <c r="C994" s="28" t="s">
        <v>5812</v>
      </c>
      <c r="D994" s="28" t="s">
        <v>4466</v>
      </c>
      <c r="E994" s="28" t="s">
        <v>4063</v>
      </c>
      <c r="F994" s="28" t="s">
        <v>4122</v>
      </c>
      <c r="G994" s="127">
        <v>14.19</v>
      </c>
      <c r="H994" s="128">
        <v>-5.1995371214271446E-2</v>
      </c>
      <c r="I994" s="93">
        <v>-3664.2263012171561</v>
      </c>
      <c r="J994" s="93">
        <v>388134.9375</v>
      </c>
      <c r="K994" s="94">
        <v>-9.4405989958509118E-3</v>
      </c>
      <c r="L994" s="133">
        <v>9.4405989958509118E-3</v>
      </c>
      <c r="M994" s="86"/>
    </row>
    <row r="995" spans="1:13">
      <c r="A995" s="132" t="s">
        <v>5546</v>
      </c>
      <c r="B995" s="126" t="s">
        <v>5620</v>
      </c>
      <c r="C995" s="28" t="s">
        <v>5566</v>
      </c>
      <c r="D995" s="28" t="s">
        <v>4463</v>
      </c>
      <c r="E995" s="28" t="s">
        <v>4063</v>
      </c>
      <c r="F995" s="28" t="s">
        <v>4122</v>
      </c>
      <c r="G995" s="127">
        <v>22.27</v>
      </c>
      <c r="H995" s="128">
        <v>-5.2089199567159836E-2</v>
      </c>
      <c r="I995" s="93">
        <v>-2338.9851624229832</v>
      </c>
      <c r="J995" s="93">
        <v>729510.375</v>
      </c>
      <c r="K995" s="94">
        <v>-3.2062397500830378E-3</v>
      </c>
      <c r="L995" s="133">
        <v>3.2062397500830378E-3</v>
      </c>
      <c r="M995" s="86"/>
    </row>
    <row r="996" spans="1:13">
      <c r="A996" s="132" t="s">
        <v>4260</v>
      </c>
      <c r="B996" s="126" t="s">
        <v>2490</v>
      </c>
      <c r="C996" s="28" t="s">
        <v>751</v>
      </c>
      <c r="D996" s="28" t="s">
        <v>4474</v>
      </c>
      <c r="E996" s="28" t="s">
        <v>4063</v>
      </c>
      <c r="F996" s="28" t="s">
        <v>4122</v>
      </c>
      <c r="G996" s="127">
        <v>53.12</v>
      </c>
      <c r="H996" s="128">
        <v>-5.2612532653016082E-2</v>
      </c>
      <c r="I996" s="93">
        <v>-990.44677434141727</v>
      </c>
      <c r="J996" s="93">
        <v>197688.296875</v>
      </c>
      <c r="K996" s="94">
        <v>-5.0101436958996373E-3</v>
      </c>
      <c r="L996" s="133">
        <v>5.0101436958996373E-3</v>
      </c>
      <c r="M996" s="86"/>
    </row>
    <row r="997" spans="1:13">
      <c r="A997" s="132" t="s">
        <v>4985</v>
      </c>
      <c r="B997" s="126" t="s">
        <v>5012</v>
      </c>
      <c r="C997" s="28" t="s">
        <v>5003</v>
      </c>
      <c r="D997" s="28" t="s">
        <v>4463</v>
      </c>
      <c r="E997" s="28" t="s">
        <v>4063</v>
      </c>
      <c r="F997" s="28" t="s">
        <v>4122</v>
      </c>
      <c r="G997" s="127">
        <v>54.05</v>
      </c>
      <c r="H997" s="128">
        <v>-5.2844306038599242E-2</v>
      </c>
      <c r="I997" s="93">
        <v>-977.69298868823762</v>
      </c>
      <c r="J997" s="93">
        <v>33783.94921875</v>
      </c>
      <c r="K997" s="94">
        <v>-2.8939570751711309E-2</v>
      </c>
      <c r="L997" s="133">
        <v>2.8939570751711309E-2</v>
      </c>
      <c r="M997" s="86"/>
    </row>
    <row r="998" spans="1:13">
      <c r="A998" s="132" t="s">
        <v>6036</v>
      </c>
      <c r="B998" s="126" t="s">
        <v>6082</v>
      </c>
      <c r="C998" s="28" t="s">
        <v>6164</v>
      </c>
      <c r="D998" s="28" t="s">
        <v>4457</v>
      </c>
      <c r="E998" s="28" t="s">
        <v>4063</v>
      </c>
      <c r="F998" s="28" t="s">
        <v>4122</v>
      </c>
      <c r="G998" s="127">
        <v>27.01</v>
      </c>
      <c r="H998" s="128">
        <v>-5.3011756190742526E-2</v>
      </c>
      <c r="I998" s="93">
        <v>-1962.6714620785829</v>
      </c>
      <c r="J998" s="93">
        <v>239084.59375</v>
      </c>
      <c r="K998" s="94">
        <v>-8.2091088819000197E-3</v>
      </c>
      <c r="L998" s="133">
        <v>8.2091088819000197E-3</v>
      </c>
      <c r="M998" s="86"/>
    </row>
    <row r="999" spans="1:13">
      <c r="A999" s="132" t="s">
        <v>1078</v>
      </c>
      <c r="B999" s="126" t="s">
        <v>2442</v>
      </c>
      <c r="C999" s="28" t="s">
        <v>3902</v>
      </c>
      <c r="D999" s="28" t="s">
        <v>4454</v>
      </c>
      <c r="E999" s="28" t="s">
        <v>4063</v>
      </c>
      <c r="F999" s="28" t="s">
        <v>4120</v>
      </c>
      <c r="G999" s="127">
        <v>17.190000000000001</v>
      </c>
      <c r="H999" s="128">
        <v>-5.4506333752820386E-2</v>
      </c>
      <c r="I999" s="93">
        <v>-3170.8163905072943</v>
      </c>
      <c r="J999" s="93">
        <v>65028.8515625</v>
      </c>
      <c r="K999" s="94">
        <v>-4.8760147447164816E-2</v>
      </c>
      <c r="L999" s="133">
        <v>4.8760147447164816E-2</v>
      </c>
      <c r="M999" s="86"/>
    </row>
    <row r="1000" spans="1:13">
      <c r="A1000" s="132" t="s">
        <v>1370</v>
      </c>
      <c r="B1000" s="126" t="s">
        <v>2792</v>
      </c>
      <c r="C1000" s="28" t="s">
        <v>6176</v>
      </c>
      <c r="D1000" s="28" t="s">
        <v>4466</v>
      </c>
      <c r="E1000" s="28" t="s">
        <v>4063</v>
      </c>
      <c r="F1000" s="28" t="s">
        <v>4122</v>
      </c>
      <c r="G1000" s="127">
        <v>57.53</v>
      </c>
      <c r="H1000" s="128">
        <v>-5.4579816993451248E-2</v>
      </c>
      <c r="I1000" s="93">
        <v>-948.71922463847113</v>
      </c>
      <c r="J1000" s="93">
        <v>386717.0625</v>
      </c>
      <c r="K1000" s="94">
        <v>-2.4532644577544885E-3</v>
      </c>
      <c r="L1000" s="133">
        <v>2.4532644577544885E-3</v>
      </c>
      <c r="M1000" s="86"/>
    </row>
    <row r="1001" spans="1:13">
      <c r="A1001" s="132" t="s">
        <v>4726</v>
      </c>
      <c r="B1001" s="126" t="s">
        <v>5803</v>
      </c>
      <c r="C1001" s="28" t="s">
        <v>4761</v>
      </c>
      <c r="D1001" s="28" t="s">
        <v>4463</v>
      </c>
      <c r="E1001" s="28" t="s">
        <v>4063</v>
      </c>
      <c r="F1001" s="28" t="s">
        <v>4122</v>
      </c>
      <c r="G1001" s="127">
        <v>49.48</v>
      </c>
      <c r="H1001" s="128">
        <v>-5.5427368142592512E-2</v>
      </c>
      <c r="I1001" s="93">
        <v>-1120.1974159780216</v>
      </c>
      <c r="J1001" s="93">
        <v>36433.8515625</v>
      </c>
      <c r="K1001" s="94">
        <v>-3.0746060818093657E-2</v>
      </c>
      <c r="L1001" s="133">
        <v>3.0746060818093657E-2</v>
      </c>
      <c r="M1001" s="86"/>
    </row>
    <row r="1002" spans="1:13">
      <c r="A1002" s="132" t="s">
        <v>5792</v>
      </c>
      <c r="B1002" s="126" t="s">
        <v>5798</v>
      </c>
      <c r="C1002" s="28" t="s">
        <v>5811</v>
      </c>
      <c r="D1002" s="28" t="s">
        <v>4456</v>
      </c>
      <c r="E1002" s="28" t="s">
        <v>4063</v>
      </c>
      <c r="F1002" s="28" t="s">
        <v>4122</v>
      </c>
      <c r="G1002" s="127">
        <v>29.94</v>
      </c>
      <c r="H1002" s="128">
        <v>-5.6147707664766261E-2</v>
      </c>
      <c r="I1002" s="93">
        <v>-1875.3409373669429</v>
      </c>
      <c r="J1002" s="93">
        <v>187206.296875</v>
      </c>
      <c r="K1002" s="94">
        <v>-1.0017509927132054E-2</v>
      </c>
      <c r="L1002" s="133">
        <v>1.0017509927132054E-2</v>
      </c>
      <c r="M1002" s="86"/>
    </row>
    <row r="1003" spans="1:13">
      <c r="A1003" s="132" t="s">
        <v>5535</v>
      </c>
      <c r="B1003" s="126" t="s">
        <v>5610</v>
      </c>
      <c r="C1003" s="28" t="s">
        <v>5556</v>
      </c>
      <c r="D1003" s="28" t="s">
        <v>4472</v>
      </c>
      <c r="E1003" s="28" t="s">
        <v>4063</v>
      </c>
      <c r="F1003" s="28" t="s">
        <v>4122</v>
      </c>
      <c r="G1003" s="127">
        <v>44.54</v>
      </c>
      <c r="H1003" s="128">
        <v>-5.6172011757134738E-2</v>
      </c>
      <c r="I1003" s="93">
        <v>-1261.1587731732093</v>
      </c>
      <c r="J1003" s="93">
        <v>61800.6015625</v>
      </c>
      <c r="K1003" s="94">
        <v>-2.040690124832811E-2</v>
      </c>
      <c r="L1003" s="133">
        <v>2.040690124832811E-2</v>
      </c>
      <c r="M1003" s="86"/>
    </row>
    <row r="1004" spans="1:13">
      <c r="A1004" s="132" t="s">
        <v>5084</v>
      </c>
      <c r="B1004" s="126" t="s">
        <v>5103</v>
      </c>
      <c r="C1004" s="28" t="s">
        <v>5073</v>
      </c>
      <c r="D1004" s="28" t="s">
        <v>4474</v>
      </c>
      <c r="E1004" s="28" t="s">
        <v>4063</v>
      </c>
      <c r="F1004" s="28" t="s">
        <v>4122</v>
      </c>
      <c r="G1004" s="127">
        <v>13.92</v>
      </c>
      <c r="H1004" s="128">
        <v>-5.7161739718094844E-2</v>
      </c>
      <c r="I1004" s="93">
        <v>-4106.4468188286519</v>
      </c>
      <c r="J1004" s="93">
        <v>723704.5625</v>
      </c>
      <c r="K1004" s="94">
        <v>-5.6742033028548879E-3</v>
      </c>
      <c r="L1004" s="133">
        <v>5.6742033028548879E-3</v>
      </c>
      <c r="M1004" s="86"/>
    </row>
    <row r="1005" spans="1:13">
      <c r="A1005" s="132" t="s">
        <v>3598</v>
      </c>
      <c r="B1005" s="126" t="s">
        <v>3754</v>
      </c>
      <c r="C1005" s="28" t="s">
        <v>2967</v>
      </c>
      <c r="D1005" s="28" t="s">
        <v>4468</v>
      </c>
      <c r="E1005" s="28" t="s">
        <v>4063</v>
      </c>
      <c r="F1005" s="28" t="s">
        <v>4122</v>
      </c>
      <c r="G1005" s="127">
        <v>60.67</v>
      </c>
      <c r="H1005" s="128">
        <v>-5.7303673258852189E-2</v>
      </c>
      <c r="I1005" s="93">
        <v>-944.51414634666526</v>
      </c>
      <c r="J1005" s="93">
        <v>109647.296875</v>
      </c>
      <c r="K1005" s="94">
        <v>-8.6141124611893473E-3</v>
      </c>
      <c r="L1005" s="133">
        <v>8.6141124611893473E-3</v>
      </c>
      <c r="M1005" s="86"/>
    </row>
    <row r="1006" spans="1:13">
      <c r="A1006" s="132" t="s">
        <v>1032</v>
      </c>
      <c r="B1006" s="126" t="s">
        <v>2395</v>
      </c>
      <c r="C1006" s="28" t="s">
        <v>3857</v>
      </c>
      <c r="D1006" s="28" t="s">
        <v>4470</v>
      </c>
      <c r="E1006" s="28" t="s">
        <v>4063</v>
      </c>
      <c r="F1006" s="28" t="s">
        <v>4122</v>
      </c>
      <c r="G1006" s="127">
        <v>26.99</v>
      </c>
      <c r="H1006" s="128">
        <v>-5.7587435158892183E-2</v>
      </c>
      <c r="I1006" s="93">
        <v>-2133.6582126303142</v>
      </c>
      <c r="J1006" s="93">
        <v>213337.25</v>
      </c>
      <c r="K1006" s="94">
        <v>-1.0001339253366742E-2</v>
      </c>
      <c r="L1006" s="133">
        <v>1.0001339253366742E-2</v>
      </c>
      <c r="M1006" s="86"/>
    </row>
    <row r="1007" spans="1:13">
      <c r="A1007" s="132" t="s">
        <v>1324</v>
      </c>
      <c r="B1007" s="126" t="s">
        <v>2746</v>
      </c>
      <c r="C1007" s="28" t="s">
        <v>829</v>
      </c>
      <c r="D1007" s="28" t="s">
        <v>4471</v>
      </c>
      <c r="E1007" s="28" t="s">
        <v>4063</v>
      </c>
      <c r="F1007" s="28" t="s">
        <v>4122</v>
      </c>
      <c r="G1007" s="127">
        <v>34.26</v>
      </c>
      <c r="H1007" s="128">
        <v>-5.8192339938764936E-2</v>
      </c>
      <c r="I1007" s="93">
        <v>-1698.5504944181246</v>
      </c>
      <c r="J1007" s="93">
        <v>154223.34375</v>
      </c>
      <c r="K1007" s="94">
        <v>-1.1013575851211724E-2</v>
      </c>
      <c r="L1007" s="133">
        <v>1.1013575851211724E-2</v>
      </c>
      <c r="M1007" s="86"/>
    </row>
    <row r="1008" spans="1:13">
      <c r="A1008" s="132" t="s">
        <v>5437</v>
      </c>
      <c r="B1008" s="126" t="s">
        <v>5444</v>
      </c>
      <c r="C1008" s="28" t="s">
        <v>5451</v>
      </c>
      <c r="D1008" s="28" t="s">
        <v>4458</v>
      </c>
      <c r="E1008" s="28" t="s">
        <v>4063</v>
      </c>
      <c r="F1008" s="28" t="s">
        <v>4122</v>
      </c>
      <c r="G1008" s="127">
        <v>23</v>
      </c>
      <c r="H1008" s="128">
        <v>-5.8485925505467093E-2</v>
      </c>
      <c r="I1008" s="93">
        <v>-2542.8663263246563</v>
      </c>
      <c r="J1008" s="93">
        <v>2624491.5</v>
      </c>
      <c r="K1008" s="94">
        <v>-9.6889867097098856E-4</v>
      </c>
      <c r="L1008" s="133">
        <v>9.6889867097098856E-4</v>
      </c>
      <c r="M1008" s="86"/>
    </row>
    <row r="1009" spans="1:13">
      <c r="A1009" s="132" t="s">
        <v>3389</v>
      </c>
      <c r="B1009" s="126" t="s">
        <v>527</v>
      </c>
      <c r="C1009" s="28" t="s">
        <v>2508</v>
      </c>
      <c r="D1009" s="28" t="s">
        <v>4470</v>
      </c>
      <c r="E1009" s="28" t="s">
        <v>4063</v>
      </c>
      <c r="F1009" s="28" t="s">
        <v>4122</v>
      </c>
      <c r="G1009" s="127">
        <v>27.16</v>
      </c>
      <c r="H1009" s="128">
        <v>-5.9045661767215041E-2</v>
      </c>
      <c r="I1009" s="93">
        <v>-2173.9934376736023</v>
      </c>
      <c r="J1009" s="93">
        <v>320656.59375</v>
      </c>
      <c r="K1009" s="94">
        <v>-6.7798182855037656E-3</v>
      </c>
      <c r="L1009" s="133">
        <v>6.7798182855037656E-3</v>
      </c>
      <c r="M1009" s="86"/>
    </row>
    <row r="1010" spans="1:13">
      <c r="A1010" s="132" t="s">
        <v>1029</v>
      </c>
      <c r="B1010" s="126" t="s">
        <v>2392</v>
      </c>
      <c r="C1010" s="28" t="s">
        <v>3854</v>
      </c>
      <c r="D1010" s="28" t="s">
        <v>4454</v>
      </c>
      <c r="E1010" s="28" t="s">
        <v>4063</v>
      </c>
      <c r="F1010" s="28" t="s">
        <v>4122</v>
      </c>
      <c r="G1010" s="127">
        <v>56.62</v>
      </c>
      <c r="H1010" s="128">
        <v>-5.9224468618644985E-2</v>
      </c>
      <c r="I1010" s="93">
        <v>-1045.9990925228713</v>
      </c>
      <c r="J1010" s="93">
        <v>49148.19921875</v>
      </c>
      <c r="K1010" s="94">
        <v>-2.1282551734343572E-2</v>
      </c>
      <c r="L1010" s="133">
        <v>2.1282551734343572E-2</v>
      </c>
      <c r="M1010" s="86"/>
    </row>
    <row r="1011" spans="1:13">
      <c r="A1011" s="132" t="s">
        <v>2918</v>
      </c>
      <c r="B1011" s="126" t="s">
        <v>2920</v>
      </c>
      <c r="C1011" s="28" t="s">
        <v>2921</v>
      </c>
      <c r="D1011" s="28" t="s">
        <v>4470</v>
      </c>
      <c r="E1011" s="28" t="s">
        <v>4063</v>
      </c>
      <c r="F1011" s="28" t="s">
        <v>4122</v>
      </c>
      <c r="G1011" s="127">
        <v>87.02</v>
      </c>
      <c r="H1011" s="128">
        <v>-5.9728550954372031E-2</v>
      </c>
      <c r="I1011" s="93">
        <v>-686.3772805604691</v>
      </c>
      <c r="J1011" s="93">
        <v>48557.5</v>
      </c>
      <c r="K1011" s="94">
        <v>-1.4135350472336284E-2</v>
      </c>
      <c r="L1011" s="133">
        <v>1.4135350472336284E-2</v>
      </c>
      <c r="M1011" s="86"/>
    </row>
    <row r="1012" spans="1:13">
      <c r="A1012" s="132" t="s">
        <v>995</v>
      </c>
      <c r="B1012" s="126" t="s">
        <v>2358</v>
      </c>
      <c r="C1012" s="28" t="s">
        <v>3821</v>
      </c>
      <c r="D1012" s="28" t="s">
        <v>4456</v>
      </c>
      <c r="E1012" s="28" t="s">
        <v>4063</v>
      </c>
      <c r="F1012" s="28" t="s">
        <v>4122</v>
      </c>
      <c r="G1012" s="127">
        <v>27.43</v>
      </c>
      <c r="H1012" s="128">
        <v>-5.9766041957014134E-2</v>
      </c>
      <c r="I1012" s="93">
        <v>-2178.8567975579344</v>
      </c>
      <c r="J1012" s="93">
        <v>240764.65625</v>
      </c>
      <c r="K1012" s="94">
        <v>-9.0497369152700725E-3</v>
      </c>
      <c r="L1012" s="133">
        <v>9.0497369152700725E-3</v>
      </c>
      <c r="M1012" s="86"/>
    </row>
    <row r="1013" spans="1:13">
      <c r="A1013" s="132" t="s">
        <v>3585</v>
      </c>
      <c r="B1013" s="126" t="s">
        <v>3742</v>
      </c>
      <c r="C1013" s="28" t="s">
        <v>2954</v>
      </c>
      <c r="D1013" s="28" t="s">
        <v>4468</v>
      </c>
      <c r="E1013" s="28" t="s">
        <v>4063</v>
      </c>
      <c r="F1013" s="28" t="s">
        <v>4122</v>
      </c>
      <c r="G1013" s="127">
        <v>14.04</v>
      </c>
      <c r="H1013" s="128">
        <v>-5.9841421796386803E-2</v>
      </c>
      <c r="I1013" s="93">
        <v>-4262.2095296571806</v>
      </c>
      <c r="J1013" s="93">
        <v>618552.0625</v>
      </c>
      <c r="K1013" s="94">
        <v>-6.890623745446133E-3</v>
      </c>
      <c r="L1013" s="133">
        <v>6.890623745446133E-3</v>
      </c>
      <c r="M1013" s="86"/>
    </row>
    <row r="1014" spans="1:13">
      <c r="A1014" s="132" t="s">
        <v>5794</v>
      </c>
      <c r="B1014" s="126" t="s">
        <v>5800</v>
      </c>
      <c r="C1014" s="28" t="s">
        <v>5813</v>
      </c>
      <c r="D1014" s="28" t="s">
        <v>4457</v>
      </c>
      <c r="E1014" s="28" t="s">
        <v>4063</v>
      </c>
      <c r="F1014" s="28" t="s">
        <v>4122</v>
      </c>
      <c r="G1014" s="127">
        <v>39.450000000000003</v>
      </c>
      <c r="H1014" s="128">
        <v>-6.1241710980953191E-2</v>
      </c>
      <c r="I1014" s="93">
        <v>-1552.388111050778</v>
      </c>
      <c r="J1014" s="93">
        <v>627781.875</v>
      </c>
      <c r="K1014" s="94">
        <v>-2.4728144804288558E-3</v>
      </c>
      <c r="L1014" s="133">
        <v>2.4728144804288558E-3</v>
      </c>
      <c r="M1014" s="86"/>
    </row>
    <row r="1015" spans="1:13">
      <c r="A1015" s="132" t="s">
        <v>1088</v>
      </c>
      <c r="B1015" s="126" t="s">
        <v>2452</v>
      </c>
      <c r="C1015" s="28" t="s">
        <v>3911</v>
      </c>
      <c r="D1015" s="28" t="s">
        <v>4455</v>
      </c>
      <c r="E1015" s="28" t="s">
        <v>4063</v>
      </c>
      <c r="F1015" s="28" t="s">
        <v>4122</v>
      </c>
      <c r="G1015" s="127">
        <v>64.459999999999994</v>
      </c>
      <c r="H1015" s="128">
        <v>-6.1827987291985832E-2</v>
      </c>
      <c r="I1015" s="93">
        <v>-959.16827942888358</v>
      </c>
      <c r="J1015" s="93">
        <v>34568.3984375</v>
      </c>
      <c r="K1015" s="94">
        <v>-2.7746968988542214E-2</v>
      </c>
      <c r="L1015" s="133">
        <v>2.7746968988542214E-2</v>
      </c>
      <c r="M1015" s="86"/>
    </row>
    <row r="1016" spans="1:13">
      <c r="A1016" s="132" t="s">
        <v>6061</v>
      </c>
      <c r="B1016" s="126" t="s">
        <v>6107</v>
      </c>
      <c r="C1016" s="28" t="s">
        <v>6191</v>
      </c>
      <c r="D1016" s="28" t="s">
        <v>4456</v>
      </c>
      <c r="E1016" s="28" t="s">
        <v>4063</v>
      </c>
      <c r="F1016" s="28" t="s">
        <v>4122</v>
      </c>
      <c r="G1016" s="127">
        <v>18.579999999999998</v>
      </c>
      <c r="H1016" s="128">
        <v>-6.2124486681558067E-2</v>
      </c>
      <c r="I1016" s="93">
        <v>-3343.6214575650197</v>
      </c>
      <c r="J1016" s="93">
        <v>1008485.4375</v>
      </c>
      <c r="K1016" s="94">
        <v>-3.3154880905903214E-3</v>
      </c>
      <c r="L1016" s="133">
        <v>3.3154880905903214E-3</v>
      </c>
      <c r="M1016" s="86"/>
    </row>
    <row r="1017" spans="1:13">
      <c r="A1017" s="132" t="s">
        <v>714</v>
      </c>
      <c r="B1017" s="126" t="s">
        <v>700</v>
      </c>
      <c r="C1017" s="28" t="s">
        <v>675</v>
      </c>
      <c r="D1017" s="28" t="s">
        <v>4457</v>
      </c>
      <c r="E1017" s="28" t="s">
        <v>4063</v>
      </c>
      <c r="F1017" s="28" t="s">
        <v>4122</v>
      </c>
      <c r="G1017" s="127">
        <v>29</v>
      </c>
      <c r="H1017" s="128">
        <v>-6.2203417408704637E-2</v>
      </c>
      <c r="I1017" s="93">
        <v>-2144.9454278863668</v>
      </c>
      <c r="J1017" s="93">
        <v>288997.90625</v>
      </c>
      <c r="K1017" s="94">
        <v>-7.4220102689286065E-3</v>
      </c>
      <c r="L1017" s="133">
        <v>7.4220102689286065E-3</v>
      </c>
      <c r="M1017" s="86"/>
    </row>
    <row r="1018" spans="1:13">
      <c r="A1018" s="132" t="s">
        <v>3423</v>
      </c>
      <c r="B1018" s="126" t="s">
        <v>562</v>
      </c>
      <c r="C1018" s="28" t="s">
        <v>2540</v>
      </c>
      <c r="D1018" s="28" t="s">
        <v>4467</v>
      </c>
      <c r="E1018" s="28" t="s">
        <v>4063</v>
      </c>
      <c r="F1018" s="28" t="s">
        <v>4120</v>
      </c>
      <c r="G1018" s="127">
        <v>4.55</v>
      </c>
      <c r="H1018" s="128">
        <v>-6.2489324042974637E-2</v>
      </c>
      <c r="I1018" s="93">
        <v>-13733.917372082338</v>
      </c>
      <c r="J1018" s="93">
        <v>2795342</v>
      </c>
      <c r="K1018" s="94">
        <v>-4.9131438557723306E-3</v>
      </c>
      <c r="L1018" s="133">
        <v>4.9131438557723306E-3</v>
      </c>
      <c r="M1018" s="86"/>
    </row>
    <row r="1019" spans="1:13">
      <c r="A1019" s="132" t="s">
        <v>1432</v>
      </c>
      <c r="B1019" s="126" t="s">
        <v>2853</v>
      </c>
      <c r="C1019" s="28" t="s">
        <v>918</v>
      </c>
      <c r="D1019" s="28" t="s">
        <v>4475</v>
      </c>
      <c r="E1019" s="28" t="s">
        <v>4063</v>
      </c>
      <c r="F1019" s="28" t="s">
        <v>4122</v>
      </c>
      <c r="G1019" s="127">
        <v>24.11</v>
      </c>
      <c r="H1019" s="128">
        <v>-6.2682130579498188E-2</v>
      </c>
      <c r="I1019" s="93">
        <v>-2599.8395097261796</v>
      </c>
      <c r="J1019" s="93">
        <v>221676.09375</v>
      </c>
      <c r="K1019" s="94">
        <v>-1.1728100517046302E-2</v>
      </c>
      <c r="L1019" s="133">
        <v>1.1728100517046302E-2</v>
      </c>
      <c r="M1019" s="86"/>
    </row>
    <row r="1020" spans="1:13">
      <c r="A1020" s="132" t="s">
        <v>5543</v>
      </c>
      <c r="B1020" s="126" t="s">
        <v>2674</v>
      </c>
      <c r="C1020" s="28" t="s">
        <v>759</v>
      </c>
      <c r="D1020" s="28" t="s">
        <v>4470</v>
      </c>
      <c r="E1020" s="28" t="s">
        <v>4063</v>
      </c>
      <c r="F1020" s="28" t="s">
        <v>4122</v>
      </c>
      <c r="G1020" s="127">
        <v>69.709999999999994</v>
      </c>
      <c r="H1020" s="128">
        <v>-6.4124754013493823E-2</v>
      </c>
      <c r="I1020" s="93">
        <v>-919.87884110592222</v>
      </c>
      <c r="J1020" s="93">
        <v>120599.953125</v>
      </c>
      <c r="K1020" s="94">
        <v>-7.6275223768327832E-3</v>
      </c>
      <c r="L1020" s="133">
        <v>7.6275223768327832E-3</v>
      </c>
      <c r="M1020" s="86"/>
    </row>
    <row r="1021" spans="1:13">
      <c r="A1021" s="132" t="s">
        <v>4249</v>
      </c>
      <c r="B1021" s="126" t="s">
        <v>2479</v>
      </c>
      <c r="C1021" s="28" t="s">
        <v>741</v>
      </c>
      <c r="D1021" s="28" t="s">
        <v>4464</v>
      </c>
      <c r="E1021" s="28" t="s">
        <v>4063</v>
      </c>
      <c r="F1021" s="28" t="s">
        <v>4122</v>
      </c>
      <c r="G1021" s="127">
        <v>46.99</v>
      </c>
      <c r="H1021" s="128">
        <v>-6.6420785533669896E-2</v>
      </c>
      <c r="I1021" s="93">
        <v>-1413.5089494290253</v>
      </c>
      <c r="J1021" s="93">
        <v>225319.15625</v>
      </c>
      <c r="K1021" s="94">
        <v>-6.2733634057313995E-3</v>
      </c>
      <c r="L1021" s="133">
        <v>6.2733634057313995E-3</v>
      </c>
      <c r="M1021" s="86"/>
    </row>
    <row r="1022" spans="1:13">
      <c r="A1022" s="132" t="s">
        <v>1278</v>
      </c>
      <c r="B1022" s="126" t="s">
        <v>2703</v>
      </c>
      <c r="C1022" s="28" t="s">
        <v>789</v>
      </c>
      <c r="D1022" s="28" t="s">
        <v>4468</v>
      </c>
      <c r="E1022" s="28" t="s">
        <v>4063</v>
      </c>
      <c r="F1022" s="28" t="s">
        <v>4122</v>
      </c>
      <c r="G1022" s="127">
        <v>26.79</v>
      </c>
      <c r="H1022" s="128">
        <v>-6.7642070358622963E-2</v>
      </c>
      <c r="I1022" s="93">
        <v>-2524.8999760590882</v>
      </c>
      <c r="J1022" s="93">
        <v>310771</v>
      </c>
      <c r="K1022" s="94">
        <v>-8.1246318866917706E-3</v>
      </c>
      <c r="L1022" s="133">
        <v>8.1246318866917706E-3</v>
      </c>
      <c r="M1022" s="86"/>
    </row>
    <row r="1023" spans="1:13">
      <c r="A1023" s="132" t="s">
        <v>3395</v>
      </c>
      <c r="B1023" s="126" t="s">
        <v>533</v>
      </c>
      <c r="C1023" s="28" t="s">
        <v>2513</v>
      </c>
      <c r="D1023" s="28" t="s">
        <v>4468</v>
      </c>
      <c r="E1023" s="28" t="s">
        <v>4063</v>
      </c>
      <c r="F1023" s="28" t="s">
        <v>4122</v>
      </c>
      <c r="G1023" s="127">
        <v>46.3</v>
      </c>
      <c r="H1023" s="128">
        <v>-6.766949807705587E-2</v>
      </c>
      <c r="I1023" s="93">
        <v>-1461.5442349256132</v>
      </c>
      <c r="J1023" s="93">
        <v>694042.125</v>
      </c>
      <c r="K1023" s="94">
        <v>-2.1058436977807551E-3</v>
      </c>
      <c r="L1023" s="133">
        <v>2.1058436977807551E-3</v>
      </c>
      <c r="M1023" s="86"/>
    </row>
    <row r="1024" spans="1:13">
      <c r="A1024" s="132" t="s">
        <v>4750</v>
      </c>
      <c r="B1024" s="126" t="s">
        <v>4828</v>
      </c>
      <c r="C1024" s="28" t="s">
        <v>4783</v>
      </c>
      <c r="D1024" s="28" t="s">
        <v>4464</v>
      </c>
      <c r="E1024" s="28" t="s">
        <v>4063</v>
      </c>
      <c r="F1024" s="28" t="s">
        <v>4122</v>
      </c>
      <c r="G1024" s="127">
        <v>32.64</v>
      </c>
      <c r="H1024" s="128">
        <v>-6.7796221437728371E-2</v>
      </c>
      <c r="I1024" s="93">
        <v>-2077.0901175774625</v>
      </c>
      <c r="J1024" s="93">
        <v>327045.5</v>
      </c>
      <c r="K1024" s="94">
        <v>-6.3510738340000475E-3</v>
      </c>
      <c r="L1024" s="133">
        <v>6.3510738340000475E-3</v>
      </c>
      <c r="M1024" s="86"/>
    </row>
    <row r="1025" spans="1:13">
      <c r="A1025" s="132" t="s">
        <v>5254</v>
      </c>
      <c r="B1025" s="126" t="s">
        <v>5261</v>
      </c>
      <c r="C1025" s="28" t="s">
        <v>5247</v>
      </c>
      <c r="D1025" s="28" t="s">
        <v>4471</v>
      </c>
      <c r="E1025" s="28" t="s">
        <v>4063</v>
      </c>
      <c r="F1025" s="28" t="s">
        <v>4120</v>
      </c>
      <c r="G1025" s="127">
        <v>17.5</v>
      </c>
      <c r="H1025" s="128">
        <v>-6.799240198737809E-2</v>
      </c>
      <c r="I1025" s="93">
        <v>-3885.2801135644622</v>
      </c>
      <c r="J1025" s="93">
        <v>228716.703125</v>
      </c>
      <c r="K1025" s="94">
        <v>-1.6987303771343054E-2</v>
      </c>
      <c r="L1025" s="133">
        <v>1.6987303771343054E-2</v>
      </c>
      <c r="M1025" s="86"/>
    </row>
    <row r="1026" spans="1:13">
      <c r="A1026" s="132" t="s">
        <v>6032</v>
      </c>
      <c r="B1026" s="126" t="s">
        <v>6078</v>
      </c>
      <c r="C1026" s="28" t="s">
        <v>6159</v>
      </c>
      <c r="D1026" s="28" t="s">
        <v>4457</v>
      </c>
      <c r="E1026" s="28" t="s">
        <v>4063</v>
      </c>
      <c r="F1026" s="28" t="s">
        <v>4122</v>
      </c>
      <c r="G1026" s="127">
        <v>25.52</v>
      </c>
      <c r="H1026" s="128">
        <v>-6.8000298443812363E-2</v>
      </c>
      <c r="I1026" s="93">
        <v>-2664.5884970145912</v>
      </c>
      <c r="J1026" s="93">
        <v>278585.1875</v>
      </c>
      <c r="K1026" s="94">
        <v>-9.5647170652768156E-3</v>
      </c>
      <c r="L1026" s="133">
        <v>9.5647170652768156E-3</v>
      </c>
      <c r="M1026" s="86"/>
    </row>
    <row r="1027" spans="1:13">
      <c r="A1027" s="132" t="s">
        <v>1007</v>
      </c>
      <c r="B1027" s="126" t="s">
        <v>2369</v>
      </c>
      <c r="C1027" s="28" t="s">
        <v>3832</v>
      </c>
      <c r="D1027" s="28" t="s">
        <v>4471</v>
      </c>
      <c r="E1027" s="28" t="s">
        <v>4063</v>
      </c>
      <c r="F1027" s="28" t="s">
        <v>4122</v>
      </c>
      <c r="G1027" s="127">
        <v>24.78</v>
      </c>
      <c r="H1027" s="128">
        <v>-6.8407217754376151E-2</v>
      </c>
      <c r="I1027" s="93">
        <v>-2760.5818302815233</v>
      </c>
      <c r="J1027" s="93">
        <v>567246.875</v>
      </c>
      <c r="K1027" s="94">
        <v>-4.8666320643573806E-3</v>
      </c>
      <c r="L1027" s="133">
        <v>4.8666320643573806E-3</v>
      </c>
      <c r="M1027" s="86"/>
    </row>
    <row r="1028" spans="1:13">
      <c r="A1028" s="132" t="s">
        <v>3388</v>
      </c>
      <c r="B1028" s="126" t="s">
        <v>526</v>
      </c>
      <c r="C1028" s="28" t="s">
        <v>2507</v>
      </c>
      <c r="D1028" s="28" t="s">
        <v>4467</v>
      </c>
      <c r="E1028" s="28" t="s">
        <v>4063</v>
      </c>
      <c r="F1028" s="28" t="s">
        <v>4120</v>
      </c>
      <c r="G1028" s="127">
        <v>9.0500000000000007</v>
      </c>
      <c r="H1028" s="128">
        <v>-6.8940782469949682E-2</v>
      </c>
      <c r="I1028" s="93">
        <v>-7617.7660187789688</v>
      </c>
      <c r="J1028" s="93">
        <v>2120928.5</v>
      </c>
      <c r="K1028" s="94">
        <v>-3.5917127893651149E-3</v>
      </c>
      <c r="L1028" s="133">
        <v>3.5917127893651149E-3</v>
      </c>
      <c r="M1028" s="86"/>
    </row>
    <row r="1029" spans="1:13">
      <c r="A1029" s="132" t="s">
        <v>710</v>
      </c>
      <c r="B1029" s="126" t="s">
        <v>2441</v>
      </c>
      <c r="C1029" s="28" t="s">
        <v>3901</v>
      </c>
      <c r="D1029" s="28" t="s">
        <v>4466</v>
      </c>
      <c r="E1029" s="28" t="s">
        <v>4063</v>
      </c>
      <c r="F1029" s="28" t="s">
        <v>4122</v>
      </c>
      <c r="G1029" s="127">
        <v>41.08</v>
      </c>
      <c r="H1029" s="128">
        <v>-6.9740953870964198E-2</v>
      </c>
      <c r="I1029" s="93">
        <v>-1697.6863162357399</v>
      </c>
      <c r="J1029" s="93">
        <v>132406.40625</v>
      </c>
      <c r="K1029" s="94">
        <v>-1.2821783811806613E-2</v>
      </c>
      <c r="L1029" s="133">
        <v>1.2821783811806613E-2</v>
      </c>
      <c r="M1029" s="86"/>
    </row>
    <row r="1030" spans="1:13">
      <c r="A1030" s="132" t="s">
        <v>5434</v>
      </c>
      <c r="B1030" s="126" t="s">
        <v>5440</v>
      </c>
      <c r="C1030" s="28" t="s">
        <v>5447</v>
      </c>
      <c r="D1030" s="28" t="s">
        <v>4455</v>
      </c>
      <c r="E1030" s="28" t="s">
        <v>4063</v>
      </c>
      <c r="F1030" s="28" t="s">
        <v>4122</v>
      </c>
      <c r="G1030" s="127">
        <v>17.21</v>
      </c>
      <c r="H1030" s="128">
        <v>-6.9984507849341487E-2</v>
      </c>
      <c r="I1030" s="93">
        <v>-4066.5024897932308</v>
      </c>
      <c r="J1030" s="93">
        <v>597202.8125</v>
      </c>
      <c r="K1030" s="94">
        <v>-6.8092487253536352E-3</v>
      </c>
      <c r="L1030" s="133">
        <v>6.8092487253536352E-3</v>
      </c>
      <c r="M1030" s="86"/>
    </row>
    <row r="1031" spans="1:13">
      <c r="A1031" s="132" t="s">
        <v>1497</v>
      </c>
      <c r="B1031" s="126" t="s">
        <v>2914</v>
      </c>
      <c r="C1031" s="28" t="s">
        <v>978</v>
      </c>
      <c r="D1031" s="28" t="s">
        <v>4466</v>
      </c>
      <c r="E1031" s="28" t="s">
        <v>4063</v>
      </c>
      <c r="F1031" s="28" t="s">
        <v>4122</v>
      </c>
      <c r="G1031" s="127">
        <v>37.450000000000003</v>
      </c>
      <c r="H1031" s="128">
        <v>-7.0159365990452999E-2</v>
      </c>
      <c r="I1031" s="93">
        <v>-1873.4143121616289</v>
      </c>
      <c r="J1031" s="93">
        <v>178504.75</v>
      </c>
      <c r="K1031" s="94">
        <v>-1.0495038995666103E-2</v>
      </c>
      <c r="L1031" s="133">
        <v>1.0495038995666103E-2</v>
      </c>
      <c r="M1031" s="86"/>
    </row>
    <row r="1032" spans="1:13">
      <c r="A1032" s="132" t="s">
        <v>4258</v>
      </c>
      <c r="B1032" s="126" t="s">
        <v>2488</v>
      </c>
      <c r="C1032" s="28" t="s">
        <v>750</v>
      </c>
      <c r="D1032" s="28" t="s">
        <v>4463</v>
      </c>
      <c r="E1032" s="28" t="s">
        <v>4063</v>
      </c>
      <c r="F1032" s="28" t="s">
        <v>4122</v>
      </c>
      <c r="G1032" s="127">
        <v>12.29</v>
      </c>
      <c r="H1032" s="128">
        <v>-7.1531217532903313E-2</v>
      </c>
      <c r="I1032" s="93">
        <v>-5820.2780742801715</v>
      </c>
      <c r="J1032" s="93">
        <v>300092</v>
      </c>
      <c r="K1032" s="94">
        <v>-1.9394979120670234E-2</v>
      </c>
      <c r="L1032" s="133">
        <v>1.9394979120670234E-2</v>
      </c>
      <c r="M1032" s="86"/>
    </row>
    <row r="1033" spans="1:13">
      <c r="A1033" s="132" t="s">
        <v>4231</v>
      </c>
      <c r="B1033" s="126" t="s">
        <v>2463</v>
      </c>
      <c r="C1033" s="28" t="s">
        <v>3922</v>
      </c>
      <c r="D1033" s="28" t="s">
        <v>4461</v>
      </c>
      <c r="E1033" s="28" t="s">
        <v>4063</v>
      </c>
      <c r="F1033" s="28" t="s">
        <v>4120</v>
      </c>
      <c r="G1033" s="127">
        <v>36.020000000000003</v>
      </c>
      <c r="H1033" s="128">
        <v>-7.6724190801400263E-2</v>
      </c>
      <c r="I1033" s="93">
        <v>-2130.0441643920112</v>
      </c>
      <c r="J1033" s="93">
        <v>143942.953125</v>
      </c>
      <c r="K1033" s="94">
        <v>-1.4797835657451614E-2</v>
      </c>
      <c r="L1033" s="133">
        <v>1.4797835657451614E-2</v>
      </c>
      <c r="M1033" s="86"/>
    </row>
    <row r="1034" spans="1:13">
      <c r="A1034" s="132" t="s">
        <v>1467</v>
      </c>
      <c r="B1034" s="126" t="s">
        <v>2886</v>
      </c>
      <c r="C1034" s="28" t="s">
        <v>951</v>
      </c>
      <c r="D1034" s="28" t="s">
        <v>4473</v>
      </c>
      <c r="E1034" s="28" t="s">
        <v>4063</v>
      </c>
      <c r="F1034" s="28" t="s">
        <v>4122</v>
      </c>
      <c r="G1034" s="127">
        <v>56.16</v>
      </c>
      <c r="H1034" s="128">
        <v>-7.6848727211922443E-2</v>
      </c>
      <c r="I1034" s="93">
        <v>-1368.3890173063114</v>
      </c>
      <c r="J1034" s="93">
        <v>129899.75</v>
      </c>
      <c r="K1034" s="94">
        <v>-1.0534192847224967E-2</v>
      </c>
      <c r="L1034" s="133">
        <v>1.0534192847224967E-2</v>
      </c>
      <c r="M1034" s="86"/>
    </row>
    <row r="1035" spans="1:13">
      <c r="A1035" s="132" t="s">
        <v>4262</v>
      </c>
      <c r="B1035" s="126" t="s">
        <v>2492</v>
      </c>
      <c r="C1035" s="28" t="s">
        <v>753</v>
      </c>
      <c r="D1035" s="28" t="s">
        <v>4472</v>
      </c>
      <c r="E1035" s="28" t="s">
        <v>4063</v>
      </c>
      <c r="F1035" s="28" t="s">
        <v>4122</v>
      </c>
      <c r="G1035" s="127">
        <v>25.56</v>
      </c>
      <c r="H1035" s="128">
        <v>-7.9098293402042372E-2</v>
      </c>
      <c r="I1035" s="93">
        <v>-3094.6124179202807</v>
      </c>
      <c r="J1035" s="93">
        <v>363878.5</v>
      </c>
      <c r="K1035" s="94">
        <v>-8.504521201225905E-3</v>
      </c>
      <c r="L1035" s="133">
        <v>8.504521201225905E-3</v>
      </c>
      <c r="M1035" s="86"/>
    </row>
    <row r="1036" spans="1:13">
      <c r="A1036" s="132" t="s">
        <v>3571</v>
      </c>
      <c r="B1036" s="126" t="s">
        <v>3727</v>
      </c>
      <c r="C1036" s="28" t="s">
        <v>2940</v>
      </c>
      <c r="D1036" s="28" t="s">
        <v>4468</v>
      </c>
      <c r="E1036" s="28" t="s">
        <v>4063</v>
      </c>
      <c r="F1036" s="28" t="s">
        <v>4120</v>
      </c>
      <c r="G1036" s="127">
        <v>15.78</v>
      </c>
      <c r="H1036" s="128">
        <v>-7.9193972331413329E-2</v>
      </c>
      <c r="I1036" s="93">
        <v>-5018.6294253113647</v>
      </c>
      <c r="J1036" s="93">
        <v>225108.15625</v>
      </c>
      <c r="K1036" s="94">
        <v>-2.2294302920493867E-2</v>
      </c>
      <c r="L1036" s="133">
        <v>2.2294302920493867E-2</v>
      </c>
      <c r="M1036" s="86"/>
    </row>
    <row r="1037" spans="1:13">
      <c r="A1037" s="132" t="s">
        <v>719</v>
      </c>
      <c r="B1037" s="126" t="s">
        <v>704</v>
      </c>
      <c r="C1037" s="28" t="s">
        <v>679</v>
      </c>
      <c r="D1037" s="28" t="s">
        <v>4458</v>
      </c>
      <c r="E1037" s="28" t="s">
        <v>4063</v>
      </c>
      <c r="F1037" s="28" t="s">
        <v>4122</v>
      </c>
      <c r="G1037" s="127">
        <v>41.41</v>
      </c>
      <c r="H1037" s="128">
        <v>-8.0663710347645745E-2</v>
      </c>
      <c r="I1037" s="93">
        <v>-1947.9282865888854</v>
      </c>
      <c r="J1037" s="93">
        <v>284543.75</v>
      </c>
      <c r="K1037" s="94">
        <v>-6.8457953709715478E-3</v>
      </c>
      <c r="L1037" s="133">
        <v>6.8457953709715478E-3</v>
      </c>
      <c r="M1037" s="86"/>
    </row>
    <row r="1038" spans="1:13">
      <c r="A1038" s="132" t="s">
        <v>6348</v>
      </c>
      <c r="B1038" s="126" t="s">
        <v>6368</v>
      </c>
      <c r="C1038" s="28" t="s">
        <v>6360</v>
      </c>
      <c r="D1038" s="28" t="s">
        <v>4470</v>
      </c>
      <c r="E1038" s="28" t="s">
        <v>4063</v>
      </c>
      <c r="F1038" s="28" t="s">
        <v>4122</v>
      </c>
      <c r="G1038" s="127">
        <v>51.13</v>
      </c>
      <c r="H1038" s="128">
        <v>-8.1754562813361797E-2</v>
      </c>
      <c r="I1038" s="93">
        <v>-1598.9548760680968</v>
      </c>
      <c r="J1038" s="93">
        <v>139169.953125</v>
      </c>
      <c r="K1038" s="94">
        <v>-1.1489224794319962E-2</v>
      </c>
      <c r="L1038" s="133">
        <v>1.1489224794319962E-2</v>
      </c>
      <c r="M1038" s="86"/>
    </row>
    <row r="1039" spans="1:13">
      <c r="A1039" s="132" t="s">
        <v>1026</v>
      </c>
      <c r="B1039" s="126" t="s">
        <v>2389</v>
      </c>
      <c r="C1039" s="28" t="s">
        <v>3851</v>
      </c>
      <c r="D1039" s="28" t="s">
        <v>4466</v>
      </c>
      <c r="E1039" s="28" t="s">
        <v>4063</v>
      </c>
      <c r="F1039" s="28" t="s">
        <v>4122</v>
      </c>
      <c r="G1039" s="127">
        <v>48.67</v>
      </c>
      <c r="H1039" s="128">
        <v>-8.2024663663881711E-2</v>
      </c>
      <c r="I1039" s="93">
        <v>-1685.3228613906249</v>
      </c>
      <c r="J1039" s="93">
        <v>199972.296875</v>
      </c>
      <c r="K1039" s="94">
        <v>-8.4277816864007805E-3</v>
      </c>
      <c r="L1039" s="133">
        <v>8.4277816864007805E-3</v>
      </c>
      <c r="M1039" s="86"/>
    </row>
    <row r="1040" spans="1:13">
      <c r="A1040" s="132" t="s">
        <v>4279</v>
      </c>
      <c r="B1040" s="126" t="s">
        <v>2684</v>
      </c>
      <c r="C1040" s="28" t="s">
        <v>770</v>
      </c>
      <c r="D1040" s="28" t="s">
        <v>4466</v>
      </c>
      <c r="E1040" s="28" t="s">
        <v>4063</v>
      </c>
      <c r="F1040" s="28" t="s">
        <v>4122</v>
      </c>
      <c r="G1040" s="127">
        <v>51.93</v>
      </c>
      <c r="H1040" s="128">
        <v>-8.25712967930885E-2</v>
      </c>
      <c r="I1040" s="93">
        <v>-1590.0500056439146</v>
      </c>
      <c r="J1040" s="93">
        <v>236800.453125</v>
      </c>
      <c r="K1040" s="94">
        <v>-6.7147253506502956E-3</v>
      </c>
      <c r="L1040" s="133">
        <v>6.7147253506502956E-3</v>
      </c>
      <c r="M1040" s="86"/>
    </row>
    <row r="1041" spans="1:13">
      <c r="A1041" s="132" t="s">
        <v>5537</v>
      </c>
      <c r="B1041" s="126" t="s">
        <v>5612</v>
      </c>
      <c r="C1041" s="28" t="s">
        <v>5557</v>
      </c>
      <c r="D1041" s="28" t="s">
        <v>4467</v>
      </c>
      <c r="E1041" s="28" t="s">
        <v>4063</v>
      </c>
      <c r="F1041" s="28" t="s">
        <v>4122</v>
      </c>
      <c r="G1041" s="127">
        <v>47.19</v>
      </c>
      <c r="H1041" s="128">
        <v>-8.2771813907282055E-2</v>
      </c>
      <c r="I1041" s="93">
        <v>-1754.0117378105965</v>
      </c>
      <c r="J1041" s="93">
        <v>1131131.75</v>
      </c>
      <c r="K1041" s="94">
        <v>-1.5506697056382659E-3</v>
      </c>
      <c r="L1041" s="133">
        <v>1.5506697056382659E-3</v>
      </c>
      <c r="M1041" s="86"/>
    </row>
    <row r="1042" spans="1:13">
      <c r="A1042" s="132" t="s">
        <v>4264</v>
      </c>
      <c r="B1042" s="126" t="s">
        <v>6103</v>
      </c>
      <c r="C1042" s="28" t="s">
        <v>755</v>
      </c>
      <c r="D1042" s="28" t="s">
        <v>4463</v>
      </c>
      <c r="E1042" s="28" t="s">
        <v>4063</v>
      </c>
      <c r="F1042" s="28" t="s">
        <v>4122</v>
      </c>
      <c r="G1042" s="127">
        <v>41.79</v>
      </c>
      <c r="H1042" s="128">
        <v>-8.6094587387473553E-2</v>
      </c>
      <c r="I1042" s="93">
        <v>-2060.1719882142506</v>
      </c>
      <c r="J1042" s="93">
        <v>412667.90625</v>
      </c>
      <c r="K1042" s="94">
        <v>-4.9923242321785249E-3</v>
      </c>
      <c r="L1042" s="133">
        <v>4.9923242321785249E-3</v>
      </c>
      <c r="M1042" s="86"/>
    </row>
    <row r="1043" spans="1:13">
      <c r="A1043" s="132" t="s">
        <v>1038</v>
      </c>
      <c r="B1043" s="126" t="s">
        <v>2401</v>
      </c>
      <c r="C1043" s="28" t="s">
        <v>3863</v>
      </c>
      <c r="D1043" s="28" t="s">
        <v>4466</v>
      </c>
      <c r="E1043" s="28" t="s">
        <v>4063</v>
      </c>
      <c r="F1043" s="28" t="s">
        <v>4122</v>
      </c>
      <c r="G1043" s="127">
        <v>31.98</v>
      </c>
      <c r="H1043" s="128">
        <v>-8.8419979048574765E-2</v>
      </c>
      <c r="I1043" s="93">
        <v>-2764.8523780042133</v>
      </c>
      <c r="J1043" s="93">
        <v>237986.65625</v>
      </c>
      <c r="K1043" s="94">
        <v>-1.1617678157130766E-2</v>
      </c>
      <c r="L1043" s="133">
        <v>1.1617678157130766E-2</v>
      </c>
      <c r="M1043" s="86"/>
    </row>
    <row r="1044" spans="1:13">
      <c r="A1044" s="132" t="s">
        <v>3581</v>
      </c>
      <c r="B1044" s="126" t="s">
        <v>3738</v>
      </c>
      <c r="C1044" s="28" t="s">
        <v>2950</v>
      </c>
      <c r="D1044" s="28" t="s">
        <v>4475</v>
      </c>
      <c r="E1044" s="28" t="s">
        <v>4063</v>
      </c>
      <c r="F1044" s="28" t="s">
        <v>4120</v>
      </c>
      <c r="G1044" s="127">
        <v>36.270000000000003</v>
      </c>
      <c r="H1044" s="128">
        <v>-9.0098083583513983E-2</v>
      </c>
      <c r="I1044" s="93">
        <v>-2484.0938401851113</v>
      </c>
      <c r="J1044" s="93">
        <v>79945.453125</v>
      </c>
      <c r="K1044" s="94">
        <v>-3.1072359253515848E-2</v>
      </c>
      <c r="L1044" s="133">
        <v>3.1072359253515848E-2</v>
      </c>
      <c r="M1044" s="86"/>
    </row>
    <row r="1045" spans="1:13">
      <c r="A1045" s="132" t="s">
        <v>5256</v>
      </c>
      <c r="B1045" s="126" t="s">
        <v>5265</v>
      </c>
      <c r="C1045" s="28" t="s">
        <v>5249</v>
      </c>
      <c r="D1045" s="28" t="s">
        <v>4471</v>
      </c>
      <c r="E1045" s="28" t="s">
        <v>4063</v>
      </c>
      <c r="F1045" s="28" t="s">
        <v>4122</v>
      </c>
      <c r="G1045" s="127">
        <v>36.270000000000003</v>
      </c>
      <c r="H1045" s="128">
        <v>-9.10202927396115E-2</v>
      </c>
      <c r="I1045" s="93">
        <v>-2509.5200645054174</v>
      </c>
      <c r="J1045" s="93">
        <v>189063.046875</v>
      </c>
      <c r="K1045" s="94">
        <v>-1.327345616176703E-2</v>
      </c>
      <c r="L1045" s="133">
        <v>1.327345616176703E-2</v>
      </c>
      <c r="M1045" s="86"/>
    </row>
    <row r="1046" spans="1:13">
      <c r="A1046" s="132" t="s">
        <v>6345</v>
      </c>
      <c r="B1046" s="126" t="s">
        <v>6364</v>
      </c>
      <c r="C1046" s="28" t="s">
        <v>6356</v>
      </c>
      <c r="D1046" s="28" t="s">
        <v>4464</v>
      </c>
      <c r="E1046" s="28" t="s">
        <v>4063</v>
      </c>
      <c r="F1046" s="28" t="s">
        <v>4120</v>
      </c>
      <c r="G1046" s="127">
        <v>22.95</v>
      </c>
      <c r="H1046" s="128">
        <v>-9.2878676234845137E-2</v>
      </c>
      <c r="I1046" s="93">
        <v>-4047.001143130507</v>
      </c>
      <c r="J1046" s="93">
        <v>181519.046875</v>
      </c>
      <c r="K1046" s="94">
        <v>-2.2295187269892429E-2</v>
      </c>
      <c r="L1046" s="133">
        <v>2.2295187269892429E-2</v>
      </c>
      <c r="M1046" s="86"/>
    </row>
    <row r="1047" spans="1:13">
      <c r="A1047" s="132" t="s">
        <v>4283</v>
      </c>
      <c r="B1047" s="126" t="s">
        <v>2688</v>
      </c>
      <c r="C1047" s="28" t="s">
        <v>774</v>
      </c>
      <c r="D1047" s="28" t="s">
        <v>4472</v>
      </c>
      <c r="E1047" s="28" t="s">
        <v>4063</v>
      </c>
      <c r="F1047" s="28" t="s">
        <v>4122</v>
      </c>
      <c r="G1047" s="127">
        <v>32.369999999999997</v>
      </c>
      <c r="H1047" s="128">
        <v>-9.3610997521548403E-2</v>
      </c>
      <c r="I1047" s="93">
        <v>-2891.906009315675</v>
      </c>
      <c r="J1047" s="93">
        <v>137788</v>
      </c>
      <c r="K1047" s="94">
        <v>-2.0988083209827233E-2</v>
      </c>
      <c r="L1047" s="133">
        <v>2.0988083209827233E-2</v>
      </c>
      <c r="M1047" s="86"/>
    </row>
    <row r="1048" spans="1:13">
      <c r="A1048" s="132" t="s">
        <v>6384</v>
      </c>
      <c r="B1048" s="126" t="s">
        <v>6386</v>
      </c>
      <c r="C1048" s="28" t="s">
        <v>6388</v>
      </c>
      <c r="D1048" s="28" t="s">
        <v>4472</v>
      </c>
      <c r="E1048" s="28" t="s">
        <v>4063</v>
      </c>
      <c r="F1048" s="28" t="s">
        <v>4120</v>
      </c>
      <c r="G1048" s="127">
        <v>17.350000000000001</v>
      </c>
      <c r="H1048" s="128">
        <v>-9.4606071723230739E-2</v>
      </c>
      <c r="I1048" s="93">
        <v>-5452.7995229527805</v>
      </c>
      <c r="J1048" s="93">
        <v>331835.3125</v>
      </c>
      <c r="K1048" s="94">
        <v>-1.6432246109891576E-2</v>
      </c>
      <c r="L1048" s="133">
        <v>1.6432246109891576E-2</v>
      </c>
      <c r="M1048" s="86"/>
    </row>
    <row r="1049" spans="1:13">
      <c r="A1049" s="132" t="s">
        <v>1041</v>
      </c>
      <c r="B1049" s="126" t="s">
        <v>2404</v>
      </c>
      <c r="C1049" s="28" t="s">
        <v>3866</v>
      </c>
      <c r="D1049" s="28" t="s">
        <v>4460</v>
      </c>
      <c r="E1049" s="28" t="s">
        <v>4063</v>
      </c>
      <c r="F1049" s="28" t="s">
        <v>4122</v>
      </c>
      <c r="G1049" s="127">
        <v>36.96</v>
      </c>
      <c r="H1049" s="128">
        <v>-9.604393031841843E-2</v>
      </c>
      <c r="I1049" s="93">
        <v>-2598.591188268897</v>
      </c>
      <c r="J1049" s="93">
        <v>330083.5</v>
      </c>
      <c r="K1049" s="94">
        <v>-7.872526764497156E-3</v>
      </c>
      <c r="L1049" s="133">
        <v>7.872526764497156E-3</v>
      </c>
      <c r="M1049" s="86"/>
    </row>
    <row r="1050" spans="1:13">
      <c r="A1050" s="132" t="s">
        <v>5547</v>
      </c>
      <c r="B1050" s="126" t="s">
        <v>5621</v>
      </c>
      <c r="C1050" s="28" t="s">
        <v>5567</v>
      </c>
      <c r="D1050" s="28" t="s">
        <v>4464</v>
      </c>
      <c r="E1050" s="28" t="s">
        <v>4063</v>
      </c>
      <c r="F1050" s="28" t="s">
        <v>4122</v>
      </c>
      <c r="G1050" s="127">
        <v>34.630000000000003</v>
      </c>
      <c r="H1050" s="128">
        <v>-9.6681106076141554E-2</v>
      </c>
      <c r="I1050" s="93">
        <v>-2791.8309580173709</v>
      </c>
      <c r="J1050" s="93">
        <v>200573.953125</v>
      </c>
      <c r="K1050" s="94">
        <v>-1.3919209919931477E-2</v>
      </c>
      <c r="L1050" s="133">
        <v>1.3919209919931477E-2</v>
      </c>
      <c r="M1050" s="86"/>
    </row>
    <row r="1051" spans="1:13">
      <c r="A1051" s="132" t="s">
        <v>5720</v>
      </c>
      <c r="B1051" s="126" t="s">
        <v>5729</v>
      </c>
      <c r="C1051" s="28" t="s">
        <v>5740</v>
      </c>
      <c r="D1051" s="28" t="s">
        <v>4467</v>
      </c>
      <c r="E1051" s="28" t="s">
        <v>4063</v>
      </c>
      <c r="F1051" s="28" t="s">
        <v>4120</v>
      </c>
      <c r="G1051" s="127">
        <v>12.68</v>
      </c>
      <c r="H1051" s="128">
        <v>-9.7613836152396161E-2</v>
      </c>
      <c r="I1051" s="93">
        <v>-7698.2520624918106</v>
      </c>
      <c r="J1051" s="93">
        <v>1543420.25</v>
      </c>
      <c r="K1051" s="94">
        <v>-4.9877873913419307E-3</v>
      </c>
      <c r="L1051" s="133">
        <v>4.9877873913419307E-3</v>
      </c>
      <c r="M1051" s="86"/>
    </row>
    <row r="1052" spans="1:13">
      <c r="A1052" s="132" t="s">
        <v>992</v>
      </c>
      <c r="B1052" s="126" t="s">
        <v>2355</v>
      </c>
      <c r="C1052" s="28" t="s">
        <v>3818</v>
      </c>
      <c r="D1052" s="28" t="s">
        <v>4461</v>
      </c>
      <c r="E1052" s="28" t="s">
        <v>4063</v>
      </c>
      <c r="F1052" s="28" t="s">
        <v>4122</v>
      </c>
      <c r="G1052" s="127">
        <v>52.14</v>
      </c>
      <c r="H1052" s="128">
        <v>-9.8660991448052487E-2</v>
      </c>
      <c r="I1052" s="93">
        <v>-1892.232287074271</v>
      </c>
      <c r="J1052" s="93">
        <v>279643.40625</v>
      </c>
      <c r="K1052" s="94">
        <v>-6.7665900385386647E-3</v>
      </c>
      <c r="L1052" s="133">
        <v>6.7665900385386647E-3</v>
      </c>
      <c r="M1052" s="86"/>
    </row>
    <row r="1053" spans="1:13">
      <c r="A1053" s="132" t="s">
        <v>1485</v>
      </c>
      <c r="B1053" s="126" t="s">
        <v>2902</v>
      </c>
      <c r="C1053" s="28" t="s">
        <v>967</v>
      </c>
      <c r="D1053" s="28" t="s">
        <v>4477</v>
      </c>
      <c r="E1053" s="28" t="s">
        <v>4063</v>
      </c>
      <c r="F1053" s="28" t="s">
        <v>4120</v>
      </c>
      <c r="G1053" s="127">
        <v>22.65</v>
      </c>
      <c r="H1053" s="128">
        <v>-9.8913640265527875E-2</v>
      </c>
      <c r="I1053" s="93">
        <v>-4367.0481353433943</v>
      </c>
      <c r="J1053" s="93">
        <v>394185.15625</v>
      </c>
      <c r="K1053" s="94">
        <v>-1.10786722079756E-2</v>
      </c>
      <c r="L1053" s="133">
        <v>1.10786722079756E-2</v>
      </c>
      <c r="M1053" s="86"/>
    </row>
    <row r="1054" spans="1:13">
      <c r="A1054" s="132" t="s">
        <v>1000</v>
      </c>
      <c r="B1054" s="126" t="s">
        <v>2363</v>
      </c>
      <c r="C1054" s="28" t="s">
        <v>3825</v>
      </c>
      <c r="D1054" s="28" t="s">
        <v>4468</v>
      </c>
      <c r="E1054" s="28" t="s">
        <v>4063</v>
      </c>
      <c r="F1054" s="28" t="s">
        <v>4120</v>
      </c>
      <c r="G1054" s="127">
        <v>30.98</v>
      </c>
      <c r="H1054" s="128">
        <v>-9.9021554695004593E-2</v>
      </c>
      <c r="I1054" s="93">
        <v>-3196.3058326341056</v>
      </c>
      <c r="J1054" s="93">
        <v>78643.453125</v>
      </c>
      <c r="K1054" s="94">
        <v>-4.0642999583878021E-2</v>
      </c>
      <c r="L1054" s="133">
        <v>4.0642999583878021E-2</v>
      </c>
      <c r="M1054" s="86"/>
    </row>
    <row r="1055" spans="1:13">
      <c r="A1055" s="132" t="s">
        <v>1016</v>
      </c>
      <c r="B1055" s="126" t="s">
        <v>2379</v>
      </c>
      <c r="C1055" s="28" t="s">
        <v>3842</v>
      </c>
      <c r="D1055" s="28" t="s">
        <v>4456</v>
      </c>
      <c r="E1055" s="28" t="s">
        <v>4063</v>
      </c>
      <c r="F1055" s="28" t="s">
        <v>4122</v>
      </c>
      <c r="G1055" s="127">
        <v>35.340000000000003</v>
      </c>
      <c r="H1055" s="128">
        <v>-9.9644494269754164E-2</v>
      </c>
      <c r="I1055" s="93">
        <v>-2819.5951972199819</v>
      </c>
      <c r="J1055" s="93">
        <v>250330.65625</v>
      </c>
      <c r="K1055" s="94">
        <v>-1.1263483424116106E-2</v>
      </c>
      <c r="L1055" s="133">
        <v>1.1263483424116106E-2</v>
      </c>
      <c r="M1055" s="86"/>
    </row>
    <row r="1056" spans="1:13">
      <c r="A1056" s="132" t="s">
        <v>6052</v>
      </c>
      <c r="B1056" s="126" t="s">
        <v>6098</v>
      </c>
      <c r="C1056" s="28" t="s">
        <v>6181</v>
      </c>
      <c r="D1056" s="28" t="s">
        <v>4471</v>
      </c>
      <c r="E1056" s="28" t="s">
        <v>4063</v>
      </c>
      <c r="F1056" s="28" t="s">
        <v>4122</v>
      </c>
      <c r="G1056" s="127">
        <v>22.03</v>
      </c>
      <c r="H1056" s="128">
        <v>-0.1002251837846285</v>
      </c>
      <c r="I1056" s="93">
        <v>-4549.4863270371543</v>
      </c>
      <c r="J1056" s="93">
        <v>2346625.5</v>
      </c>
      <c r="K1056" s="94">
        <v>-1.938735570306022E-3</v>
      </c>
      <c r="L1056" s="133">
        <v>1.938735570306022E-3</v>
      </c>
      <c r="M1056" s="86"/>
    </row>
    <row r="1057" spans="1:13">
      <c r="A1057" s="132" t="s">
        <v>4981</v>
      </c>
      <c r="B1057" s="126" t="s">
        <v>5007</v>
      </c>
      <c r="C1057" s="28" t="s">
        <v>4998</v>
      </c>
      <c r="D1057" s="28" t="s">
        <v>4460</v>
      </c>
      <c r="E1057" s="28" t="s">
        <v>4063</v>
      </c>
      <c r="F1057" s="28" t="s">
        <v>4122</v>
      </c>
      <c r="G1057" s="127">
        <v>27.98</v>
      </c>
      <c r="H1057" s="128">
        <v>-0.10052545232942504</v>
      </c>
      <c r="I1057" s="93">
        <v>-3592.7609838965345</v>
      </c>
      <c r="J1057" s="93">
        <v>506361.9375</v>
      </c>
      <c r="K1057" s="94">
        <v>-7.0952429829829666E-3</v>
      </c>
      <c r="L1057" s="133">
        <v>7.0952429829829666E-3</v>
      </c>
      <c r="M1057" s="86"/>
    </row>
    <row r="1058" spans="1:13">
      <c r="A1058" s="132" t="s">
        <v>4745</v>
      </c>
      <c r="B1058" s="126" t="s">
        <v>4823</v>
      </c>
      <c r="C1058" s="28" t="s">
        <v>4778</v>
      </c>
      <c r="D1058" s="28" t="s">
        <v>4455</v>
      </c>
      <c r="E1058" s="28" t="s">
        <v>4063</v>
      </c>
      <c r="F1058" s="28" t="s">
        <v>4122</v>
      </c>
      <c r="G1058" s="127">
        <v>31.89</v>
      </c>
      <c r="H1058" s="128">
        <v>-0.10085402972467986</v>
      </c>
      <c r="I1058" s="93">
        <v>-3162.559727961112</v>
      </c>
      <c r="J1058" s="93">
        <v>1075203.375</v>
      </c>
      <c r="K1058" s="94">
        <v>-2.9413595618234664E-3</v>
      </c>
      <c r="L1058" s="133">
        <v>2.9413595618234664E-3</v>
      </c>
      <c r="M1058" s="86"/>
    </row>
    <row r="1059" spans="1:13">
      <c r="A1059" s="132" t="s">
        <v>1357</v>
      </c>
      <c r="B1059" s="126" t="s">
        <v>2779</v>
      </c>
      <c r="C1059" s="28" t="s">
        <v>3938</v>
      </c>
      <c r="D1059" s="28" t="s">
        <v>4456</v>
      </c>
      <c r="E1059" s="28" t="s">
        <v>4063</v>
      </c>
      <c r="F1059" s="28" t="s">
        <v>4122</v>
      </c>
      <c r="G1059" s="127">
        <v>32.840000000000003</v>
      </c>
      <c r="H1059" s="128">
        <v>-0.10128949261017217</v>
      </c>
      <c r="I1059" s="93">
        <v>-3084.3329053036596</v>
      </c>
      <c r="J1059" s="93">
        <v>204008.703125</v>
      </c>
      <c r="K1059" s="94">
        <v>-1.5118633950698811E-2</v>
      </c>
      <c r="L1059" s="133">
        <v>1.5118633950698811E-2</v>
      </c>
      <c r="M1059" s="86"/>
    </row>
    <row r="1060" spans="1:13">
      <c r="A1060" s="132" t="s">
        <v>1468</v>
      </c>
      <c r="B1060" s="126" t="s">
        <v>5359</v>
      </c>
      <c r="C1060" s="28" t="s">
        <v>5677</v>
      </c>
      <c r="D1060" s="28" t="s">
        <v>4462</v>
      </c>
      <c r="E1060" s="28" t="s">
        <v>4063</v>
      </c>
      <c r="F1060" s="28" t="s">
        <v>4120</v>
      </c>
      <c r="G1060" s="127">
        <v>28.37</v>
      </c>
      <c r="H1060" s="128">
        <v>-0.1012913541004332</v>
      </c>
      <c r="I1060" s="93">
        <v>-3570.3684913793873</v>
      </c>
      <c r="J1060" s="93">
        <v>32480.94921875</v>
      </c>
      <c r="K1060" s="94">
        <v>-0.10992192584440701</v>
      </c>
      <c r="L1060" s="133">
        <v>0.10992192584440701</v>
      </c>
      <c r="M1060" s="86"/>
    </row>
    <row r="1061" spans="1:13">
      <c r="A1061" s="132" t="s">
        <v>1069</v>
      </c>
      <c r="B1061" s="126" t="s">
        <v>2432</v>
      </c>
      <c r="C1061" s="28" t="s">
        <v>3892</v>
      </c>
      <c r="D1061" s="28" t="s">
        <v>4468</v>
      </c>
      <c r="E1061" s="28" t="s">
        <v>4063</v>
      </c>
      <c r="F1061" s="28" t="s">
        <v>4120</v>
      </c>
      <c r="G1061" s="127">
        <v>66.12</v>
      </c>
      <c r="H1061" s="128">
        <v>-0.10132900904930237</v>
      </c>
      <c r="I1061" s="93">
        <v>-1532.5016492634961</v>
      </c>
      <c r="J1061" s="93">
        <v>87608.1015625</v>
      </c>
      <c r="K1061" s="94">
        <v>-1.7492693277575508E-2</v>
      </c>
      <c r="L1061" s="133">
        <v>1.7492693277575508E-2</v>
      </c>
      <c r="M1061" s="86"/>
    </row>
    <row r="1062" spans="1:13">
      <c r="A1062" s="132" t="s">
        <v>4276</v>
      </c>
      <c r="B1062" s="126" t="s">
        <v>2922</v>
      </c>
      <c r="C1062" s="28" t="s">
        <v>768</v>
      </c>
      <c r="D1062" s="28" t="s">
        <v>4473</v>
      </c>
      <c r="E1062" s="28" t="s">
        <v>4063</v>
      </c>
      <c r="F1062" s="28" t="s">
        <v>4122</v>
      </c>
      <c r="G1062" s="127">
        <v>76.510000000000005</v>
      </c>
      <c r="H1062" s="128">
        <v>-0.10195901235517826</v>
      </c>
      <c r="I1062" s="93">
        <v>-1332.6233479960561</v>
      </c>
      <c r="J1062" s="93">
        <v>140929.796875</v>
      </c>
      <c r="K1062" s="94">
        <v>-9.455937477707772E-3</v>
      </c>
      <c r="L1062" s="133">
        <v>9.455937477707772E-3</v>
      </c>
      <c r="M1062" s="86"/>
    </row>
    <row r="1063" spans="1:13">
      <c r="A1063" s="132" t="s">
        <v>980</v>
      </c>
      <c r="B1063" s="126" t="s">
        <v>2343</v>
      </c>
      <c r="C1063" s="28" t="s">
        <v>3806</v>
      </c>
      <c r="D1063" s="28" t="s">
        <v>4456</v>
      </c>
      <c r="E1063" s="28" t="s">
        <v>4063</v>
      </c>
      <c r="F1063" s="28" t="s">
        <v>4122</v>
      </c>
      <c r="G1063" s="127">
        <v>63.34</v>
      </c>
      <c r="H1063" s="128">
        <v>-0.10642865602202453</v>
      </c>
      <c r="I1063" s="93">
        <v>-1680.275592390662</v>
      </c>
      <c r="J1063" s="93">
        <v>154751.703125</v>
      </c>
      <c r="K1063" s="94">
        <v>-1.0857881098946141E-2</v>
      </c>
      <c r="L1063" s="133">
        <v>1.0857881098946141E-2</v>
      </c>
      <c r="M1063" s="86"/>
    </row>
    <row r="1064" spans="1:13">
      <c r="A1064" s="132" t="s">
        <v>1385</v>
      </c>
      <c r="B1064" s="126" t="s">
        <v>2807</v>
      </c>
      <c r="C1064" s="28" t="s">
        <v>874</v>
      </c>
      <c r="D1064" s="28" t="s">
        <v>4463</v>
      </c>
      <c r="E1064" s="28" t="s">
        <v>4063</v>
      </c>
      <c r="F1064" s="28" t="s">
        <v>4122</v>
      </c>
      <c r="G1064" s="127">
        <v>78.17</v>
      </c>
      <c r="H1064" s="128">
        <v>-0.10650748431910373</v>
      </c>
      <c r="I1064" s="93">
        <v>-1362.510992952587</v>
      </c>
      <c r="J1064" s="93">
        <v>96374.6015625</v>
      </c>
      <c r="K1064" s="94">
        <v>-1.41376563001299E-2</v>
      </c>
      <c r="L1064" s="133">
        <v>1.41376563001299E-2</v>
      </c>
      <c r="M1064" s="86"/>
    </row>
    <row r="1065" spans="1:13">
      <c r="A1065" s="132" t="s">
        <v>4289</v>
      </c>
      <c r="B1065" s="126" t="s">
        <v>2694</v>
      </c>
      <c r="C1065" s="28" t="s">
        <v>780</v>
      </c>
      <c r="D1065" s="28" t="s">
        <v>4474</v>
      </c>
      <c r="E1065" s="28" t="s">
        <v>4063</v>
      </c>
      <c r="F1065" s="28" t="s">
        <v>4122</v>
      </c>
      <c r="G1065" s="127">
        <v>24.39</v>
      </c>
      <c r="H1065" s="128">
        <v>-0.10671834701005772</v>
      </c>
      <c r="I1065" s="93">
        <v>-4375.4959823721902</v>
      </c>
      <c r="J1065" s="93">
        <v>639209.625</v>
      </c>
      <c r="K1065" s="94">
        <v>-6.8451659850587987E-3</v>
      </c>
      <c r="L1065" s="133">
        <v>6.8451659850587987E-3</v>
      </c>
      <c r="M1065" s="86"/>
    </row>
    <row r="1066" spans="1:13">
      <c r="A1066" s="132" t="s">
        <v>4575</v>
      </c>
      <c r="B1066" s="126" t="s">
        <v>3189</v>
      </c>
      <c r="C1066" s="28" t="s">
        <v>5970</v>
      </c>
      <c r="D1066" s="28" t="s">
        <v>4468</v>
      </c>
      <c r="E1066" s="28" t="s">
        <v>4062</v>
      </c>
      <c r="F1066" s="28" t="s">
        <v>4120</v>
      </c>
      <c r="G1066" s="127">
        <v>34.880000000000003</v>
      </c>
      <c r="H1066" s="128">
        <v>-0.1068861874474487</v>
      </c>
      <c r="I1066" s="93">
        <v>-3064.3975759016253</v>
      </c>
      <c r="J1066" s="93">
        <v>573510.25</v>
      </c>
      <c r="K1066" s="94">
        <v>-5.3432307023311707E-3</v>
      </c>
      <c r="L1066" s="133">
        <v>5.3432307023311707E-3</v>
      </c>
      <c r="M1066" s="86"/>
    </row>
    <row r="1067" spans="1:13">
      <c r="A1067" s="132" t="s">
        <v>1085</v>
      </c>
      <c r="B1067" s="126" t="s">
        <v>2449</v>
      </c>
      <c r="C1067" s="28" t="s">
        <v>6185</v>
      </c>
      <c r="D1067" s="28" t="s">
        <v>4460</v>
      </c>
      <c r="E1067" s="28" t="s">
        <v>4063</v>
      </c>
      <c r="F1067" s="28" t="s">
        <v>4122</v>
      </c>
      <c r="G1067" s="127">
        <v>14.76</v>
      </c>
      <c r="H1067" s="128">
        <v>-0.1087950101765912</v>
      </c>
      <c r="I1067" s="93">
        <v>-7370.9356488205431</v>
      </c>
      <c r="J1067" s="93">
        <v>3086807</v>
      </c>
      <c r="K1067" s="94">
        <v>-2.3878835472449502E-3</v>
      </c>
      <c r="L1067" s="133">
        <v>2.3878835472449502E-3</v>
      </c>
      <c r="M1067" s="86"/>
    </row>
    <row r="1068" spans="1:13">
      <c r="A1068" s="132" t="s">
        <v>1332</v>
      </c>
      <c r="B1068" s="126" t="s">
        <v>2754</v>
      </c>
      <c r="C1068" s="28" t="s">
        <v>836</v>
      </c>
      <c r="D1068" s="28" t="s">
        <v>4459</v>
      </c>
      <c r="E1068" s="28" t="s">
        <v>4063</v>
      </c>
      <c r="F1068" s="28" t="s">
        <v>4122</v>
      </c>
      <c r="G1068" s="127">
        <v>33.29</v>
      </c>
      <c r="H1068" s="128">
        <v>-0.1139918354397832</v>
      </c>
      <c r="I1068" s="93">
        <v>-3424.2065316846865</v>
      </c>
      <c r="J1068" s="93">
        <v>521138.59375</v>
      </c>
      <c r="K1068" s="94">
        <v>-6.5706254972306716E-3</v>
      </c>
      <c r="L1068" s="133">
        <v>6.5706254972306716E-3</v>
      </c>
      <c r="M1068" s="86"/>
    </row>
    <row r="1069" spans="1:13">
      <c r="A1069" s="132" t="s">
        <v>1481</v>
      </c>
      <c r="B1069" s="126" t="s">
        <v>5360</v>
      </c>
      <c r="C1069" s="28" t="s">
        <v>5343</v>
      </c>
      <c r="D1069" s="28" t="s">
        <v>4466</v>
      </c>
      <c r="E1069" s="28" t="s">
        <v>4063</v>
      </c>
      <c r="F1069" s="28" t="s">
        <v>4120</v>
      </c>
      <c r="G1069" s="127">
        <v>8.07</v>
      </c>
      <c r="H1069" s="128">
        <v>-0.11756319597237129</v>
      </c>
      <c r="I1069" s="93">
        <v>-14567.930108100531</v>
      </c>
      <c r="J1069" s="93">
        <v>103972.75</v>
      </c>
      <c r="K1069" s="94">
        <v>-0.14011296333030079</v>
      </c>
      <c r="L1069" s="133">
        <v>0.14011296333030079</v>
      </c>
      <c r="M1069" s="86"/>
    </row>
    <row r="1070" spans="1:13">
      <c r="A1070" s="132" t="s">
        <v>1275</v>
      </c>
      <c r="B1070" s="126" t="s">
        <v>2700</v>
      </c>
      <c r="C1070" s="28" t="s">
        <v>786</v>
      </c>
      <c r="D1070" s="28" t="s">
        <v>4456</v>
      </c>
      <c r="E1070" s="28" t="s">
        <v>4063</v>
      </c>
      <c r="F1070" s="28" t="s">
        <v>4120</v>
      </c>
      <c r="G1070" s="127">
        <v>59.06</v>
      </c>
      <c r="H1070" s="128">
        <v>-0.11960408549566444</v>
      </c>
      <c r="I1070" s="93">
        <v>-2025.1284371091169</v>
      </c>
      <c r="J1070" s="93">
        <v>201974.84375</v>
      </c>
      <c r="K1070" s="94">
        <v>-1.0026636978691149E-2</v>
      </c>
      <c r="L1070" s="133">
        <v>1.0026636978691149E-2</v>
      </c>
      <c r="M1070" s="86"/>
    </row>
    <row r="1071" spans="1:13">
      <c r="A1071" s="132" t="s">
        <v>1018</v>
      </c>
      <c r="B1071" s="126" t="s">
        <v>2381</v>
      </c>
      <c r="C1071" s="28" t="s">
        <v>3844</v>
      </c>
      <c r="D1071" s="28" t="s">
        <v>4454</v>
      </c>
      <c r="E1071" s="28" t="s">
        <v>4063</v>
      </c>
      <c r="F1071" s="28" t="s">
        <v>4120</v>
      </c>
      <c r="G1071" s="127">
        <v>21.99</v>
      </c>
      <c r="H1071" s="128">
        <v>-0.12080438459707217</v>
      </c>
      <c r="I1071" s="93">
        <v>-5493.605484177906</v>
      </c>
      <c r="J1071" s="93">
        <v>38738.1484375</v>
      </c>
      <c r="K1071" s="94">
        <v>-0.14181383741252557</v>
      </c>
      <c r="L1071" s="133">
        <v>0.14181383741252557</v>
      </c>
      <c r="M1071" s="86"/>
    </row>
    <row r="1072" spans="1:13">
      <c r="A1072" s="132" t="s">
        <v>1364</v>
      </c>
      <c r="B1072" s="126" t="s">
        <v>2786</v>
      </c>
      <c r="C1072" s="28" t="s">
        <v>4215</v>
      </c>
      <c r="D1072" s="28" t="s">
        <v>4473</v>
      </c>
      <c r="E1072" s="28" t="s">
        <v>4063</v>
      </c>
      <c r="F1072" s="28" t="s">
        <v>4120</v>
      </c>
      <c r="G1072" s="127">
        <v>22.59</v>
      </c>
      <c r="H1072" s="128">
        <v>-0.12196581787389515</v>
      </c>
      <c r="I1072" s="93">
        <v>-5399.106590256536</v>
      </c>
      <c r="J1072" s="93">
        <v>140664.296875</v>
      </c>
      <c r="K1072" s="94">
        <v>-3.8382920970019857E-2</v>
      </c>
      <c r="L1072" s="133">
        <v>3.8382920970019857E-2</v>
      </c>
      <c r="M1072" s="86"/>
    </row>
    <row r="1073" spans="1:13">
      <c r="A1073" s="132" t="s">
        <v>5165</v>
      </c>
      <c r="B1073" s="126" t="s">
        <v>5192</v>
      </c>
      <c r="C1073" s="28" t="s">
        <v>5141</v>
      </c>
      <c r="D1073" s="28" t="s">
        <v>4464</v>
      </c>
      <c r="E1073" s="28" t="s">
        <v>4063</v>
      </c>
      <c r="F1073" s="28" t="s">
        <v>4122</v>
      </c>
      <c r="G1073" s="127">
        <v>42.26</v>
      </c>
      <c r="H1073" s="128">
        <v>-0.12438655397904004</v>
      </c>
      <c r="I1073" s="93">
        <v>-2943.3637950553725</v>
      </c>
      <c r="J1073" s="93">
        <v>571042.4375</v>
      </c>
      <c r="K1073" s="94">
        <v>-5.154369626084703E-3</v>
      </c>
      <c r="L1073" s="133">
        <v>5.154369626084703E-3</v>
      </c>
      <c r="M1073" s="86"/>
    </row>
    <row r="1074" spans="1:13">
      <c r="A1074" s="132" t="s">
        <v>1470</v>
      </c>
      <c r="B1074" s="126" t="s">
        <v>2888</v>
      </c>
      <c r="C1074" s="28" t="s">
        <v>953</v>
      </c>
      <c r="D1074" s="28" t="s">
        <v>4461</v>
      </c>
      <c r="E1074" s="28" t="s">
        <v>4063</v>
      </c>
      <c r="F1074" s="28" t="s">
        <v>4122</v>
      </c>
      <c r="G1074" s="127">
        <v>49.59</v>
      </c>
      <c r="H1074" s="128">
        <v>-0.12550450017158407</v>
      </c>
      <c r="I1074" s="93">
        <v>-2530.8429153374486</v>
      </c>
      <c r="J1074" s="93">
        <v>723148.375</v>
      </c>
      <c r="K1074" s="94">
        <v>-3.4997560705815715E-3</v>
      </c>
      <c r="L1074" s="133">
        <v>3.4997560705815715E-3</v>
      </c>
      <c r="M1074" s="86"/>
    </row>
    <row r="1075" spans="1:13">
      <c r="A1075" s="132" t="s">
        <v>1394</v>
      </c>
      <c r="B1075" s="126" t="s">
        <v>2816</v>
      </c>
      <c r="C1075" s="28" t="s">
        <v>882</v>
      </c>
      <c r="D1075" s="28" t="s">
        <v>4455</v>
      </c>
      <c r="E1075" s="28" t="s">
        <v>4062</v>
      </c>
      <c r="F1075" s="28" t="s">
        <v>4120</v>
      </c>
      <c r="G1075" s="127">
        <v>64.709999999999994</v>
      </c>
      <c r="H1075" s="128">
        <v>-0.12586297241025782</v>
      </c>
      <c r="I1075" s="93">
        <v>-1945.031253442402</v>
      </c>
      <c r="J1075" s="93">
        <v>1284685.75</v>
      </c>
      <c r="K1075" s="94">
        <v>-1.5140132545584802E-3</v>
      </c>
      <c r="L1075" s="133">
        <v>1.5140132545584802E-3</v>
      </c>
      <c r="M1075" s="86"/>
    </row>
    <row r="1076" spans="1:13">
      <c r="A1076" s="132" t="s">
        <v>1283</v>
      </c>
      <c r="B1076" s="126" t="s">
        <v>2708</v>
      </c>
      <c r="C1076" s="28" t="s">
        <v>794</v>
      </c>
      <c r="D1076" s="28" t="s">
        <v>4462</v>
      </c>
      <c r="E1076" s="28" t="s">
        <v>4063</v>
      </c>
      <c r="F1076" s="28" t="s">
        <v>4120</v>
      </c>
      <c r="G1076" s="127">
        <v>79.099999999999994</v>
      </c>
      <c r="H1076" s="128">
        <v>-0.13032077598409733</v>
      </c>
      <c r="I1076" s="93">
        <v>-1647.5445762844163</v>
      </c>
      <c r="J1076" s="93">
        <v>34894.80078125</v>
      </c>
      <c r="K1076" s="94">
        <v>-4.7214614767759053E-2</v>
      </c>
      <c r="L1076" s="133">
        <v>4.7214614767759053E-2</v>
      </c>
      <c r="M1076" s="86"/>
    </row>
    <row r="1077" spans="1:13">
      <c r="A1077" s="132" t="s">
        <v>1307</v>
      </c>
      <c r="B1077" s="126" t="s">
        <v>5013</v>
      </c>
      <c r="C1077" s="28" t="s">
        <v>5004</v>
      </c>
      <c r="D1077" s="28" t="s">
        <v>4460</v>
      </c>
      <c r="E1077" s="28" t="s">
        <v>4063</v>
      </c>
      <c r="F1077" s="28" t="s">
        <v>4122</v>
      </c>
      <c r="G1077" s="127">
        <v>29.81</v>
      </c>
      <c r="H1077" s="128">
        <v>-0.13428647828642173</v>
      </c>
      <c r="I1077" s="93">
        <v>-4504.7460008863382</v>
      </c>
      <c r="J1077" s="93">
        <v>154692.09375</v>
      </c>
      <c r="K1077" s="94">
        <v>-2.9120725511457099E-2</v>
      </c>
      <c r="L1077" s="133">
        <v>2.9120725511457099E-2</v>
      </c>
      <c r="M1077" s="86"/>
    </row>
    <row r="1078" spans="1:13">
      <c r="A1078" s="132" t="s">
        <v>1028</v>
      </c>
      <c r="B1078" s="126" t="s">
        <v>2391</v>
      </c>
      <c r="C1078" s="28" t="s">
        <v>3853</v>
      </c>
      <c r="D1078" s="28" t="s">
        <v>4458</v>
      </c>
      <c r="E1078" s="28" t="s">
        <v>4063</v>
      </c>
      <c r="F1078" s="28" t="s">
        <v>4122</v>
      </c>
      <c r="G1078" s="127">
        <v>45.27</v>
      </c>
      <c r="H1078" s="128">
        <v>-0.13430618365227381</v>
      </c>
      <c r="I1078" s="93">
        <v>-2966.78117190797</v>
      </c>
      <c r="J1078" s="93">
        <v>218911.046875</v>
      </c>
      <c r="K1078" s="94">
        <v>-1.3552450706619782E-2</v>
      </c>
      <c r="L1078" s="133">
        <v>1.3552450706619782E-2</v>
      </c>
      <c r="M1078" s="86"/>
    </row>
    <row r="1079" spans="1:13">
      <c r="A1079" s="132" t="s">
        <v>712</v>
      </c>
      <c r="B1079" s="126" t="s">
        <v>698</v>
      </c>
      <c r="C1079" s="28" t="s">
        <v>673</v>
      </c>
      <c r="D1079" s="28" t="s">
        <v>4456</v>
      </c>
      <c r="E1079" s="28" t="s">
        <v>4063</v>
      </c>
      <c r="F1079" s="28" t="s">
        <v>4122</v>
      </c>
      <c r="G1079" s="127">
        <v>44.49</v>
      </c>
      <c r="H1079" s="128">
        <v>-0.13603914254198826</v>
      </c>
      <c r="I1079" s="93">
        <v>-3057.7465170147957</v>
      </c>
      <c r="J1079" s="93">
        <v>100484.953125</v>
      </c>
      <c r="K1079" s="94">
        <v>-3.0429894446097405E-2</v>
      </c>
      <c r="L1079" s="133">
        <v>3.0429894446097405E-2</v>
      </c>
      <c r="M1079" s="86"/>
    </row>
    <row r="1080" spans="1:13">
      <c r="A1080" s="132" t="s">
        <v>1300</v>
      </c>
      <c r="B1080" s="126" t="s">
        <v>2723</v>
      </c>
      <c r="C1080" s="28" t="s">
        <v>809</v>
      </c>
      <c r="D1080" s="28" t="s">
        <v>4466</v>
      </c>
      <c r="E1080" s="28" t="s">
        <v>4063</v>
      </c>
      <c r="F1080" s="28" t="s">
        <v>4122</v>
      </c>
      <c r="G1080" s="127">
        <v>90.02</v>
      </c>
      <c r="H1080" s="128">
        <v>-0.13678065813269777</v>
      </c>
      <c r="I1080" s="93">
        <v>-1519.4474353776693</v>
      </c>
      <c r="J1080" s="93">
        <v>293882.40625</v>
      </c>
      <c r="K1080" s="94">
        <v>-5.1702565484138072E-3</v>
      </c>
      <c r="L1080" s="133">
        <v>5.1702565484138072E-3</v>
      </c>
      <c r="M1080" s="86"/>
    </row>
    <row r="1081" spans="1:13">
      <c r="A1081" s="132" t="s">
        <v>1415</v>
      </c>
      <c r="B1081" s="126" t="s">
        <v>2837</v>
      </c>
      <c r="C1081" s="28" t="s">
        <v>5673</v>
      </c>
      <c r="D1081" s="28" t="s">
        <v>4455</v>
      </c>
      <c r="E1081" s="28" t="s">
        <v>4063</v>
      </c>
      <c r="F1081" s="28" t="s">
        <v>4120</v>
      </c>
      <c r="G1081" s="127">
        <v>41.16</v>
      </c>
      <c r="H1081" s="128">
        <v>-0.13807778426582851</v>
      </c>
      <c r="I1081" s="93">
        <v>-3354.659481677078</v>
      </c>
      <c r="J1081" s="93">
        <v>122841</v>
      </c>
      <c r="K1081" s="94">
        <v>-2.7308956143934665E-2</v>
      </c>
      <c r="L1081" s="133">
        <v>2.7308956143934665E-2</v>
      </c>
      <c r="M1081" s="86"/>
    </row>
    <row r="1082" spans="1:13">
      <c r="A1082" s="132" t="s">
        <v>5031</v>
      </c>
      <c r="B1082" s="126" t="s">
        <v>5095</v>
      </c>
      <c r="C1082" s="28" t="s">
        <v>5063</v>
      </c>
      <c r="D1082" s="28" t="s">
        <v>4455</v>
      </c>
      <c r="E1082" s="28" t="s">
        <v>4063</v>
      </c>
      <c r="F1082" s="28" t="s">
        <v>4120</v>
      </c>
      <c r="G1082" s="127">
        <v>36.770000000000003</v>
      </c>
      <c r="H1082" s="128">
        <v>-0.140302012682644</v>
      </c>
      <c r="I1082" s="93">
        <v>-3815.6652891662766</v>
      </c>
      <c r="J1082" s="93">
        <v>79159.546875</v>
      </c>
      <c r="K1082" s="94">
        <v>-4.820221236475182E-2</v>
      </c>
      <c r="L1082" s="133">
        <v>4.820221236475182E-2</v>
      </c>
      <c r="M1082" s="86"/>
    </row>
    <row r="1083" spans="1:13">
      <c r="A1083" s="132" t="s">
        <v>4263</v>
      </c>
      <c r="B1083" s="126" t="s">
        <v>2493</v>
      </c>
      <c r="C1083" s="28" t="s">
        <v>754</v>
      </c>
      <c r="D1083" s="28" t="s">
        <v>4466</v>
      </c>
      <c r="E1083" s="28" t="s">
        <v>4063</v>
      </c>
      <c r="F1083" s="28" t="s">
        <v>4120</v>
      </c>
      <c r="G1083" s="127">
        <v>73.52</v>
      </c>
      <c r="H1083" s="128">
        <v>-0.14275119861145691</v>
      </c>
      <c r="I1083" s="93">
        <v>-1941.6648342145936</v>
      </c>
      <c r="J1083" s="93">
        <v>99560.6015625</v>
      </c>
      <c r="K1083" s="94">
        <v>-1.9502341325204803E-2</v>
      </c>
      <c r="L1083" s="133">
        <v>1.9502341325204803E-2</v>
      </c>
      <c r="M1083" s="86"/>
    </row>
    <row r="1084" spans="1:13">
      <c r="A1084" s="132" t="s">
        <v>711</v>
      </c>
      <c r="B1084" s="126" t="s">
        <v>697</v>
      </c>
      <c r="C1084" s="28" t="s">
        <v>672</v>
      </c>
      <c r="D1084" s="28" t="s">
        <v>4472</v>
      </c>
      <c r="E1084" s="28" t="s">
        <v>4063</v>
      </c>
      <c r="F1084" s="28" t="s">
        <v>4120</v>
      </c>
      <c r="G1084" s="127">
        <v>46.01</v>
      </c>
      <c r="H1084" s="128">
        <v>-0.15049720716533443</v>
      </c>
      <c r="I1084" s="93">
        <v>-3270.9673367818837</v>
      </c>
      <c r="J1084" s="93">
        <v>36009.55078125</v>
      </c>
      <c r="K1084" s="94">
        <v>-9.083610502814328E-2</v>
      </c>
      <c r="L1084" s="133">
        <v>9.083610502814328E-2</v>
      </c>
      <c r="M1084" s="86"/>
    </row>
    <row r="1085" spans="1:13">
      <c r="A1085" s="132" t="s">
        <v>6050</v>
      </c>
      <c r="B1085" s="126" t="s">
        <v>6096</v>
      </c>
      <c r="C1085" s="28" t="s">
        <v>6179</v>
      </c>
      <c r="D1085" s="28" t="s">
        <v>4465</v>
      </c>
      <c r="E1085" s="28" t="s">
        <v>4063</v>
      </c>
      <c r="F1085" s="28" t="s">
        <v>4120</v>
      </c>
      <c r="G1085" s="127">
        <v>20.96</v>
      </c>
      <c r="H1085" s="128">
        <v>-0.16009386842734777</v>
      </c>
      <c r="I1085" s="93">
        <v>-7638.0662417627755</v>
      </c>
      <c r="J1085" s="93">
        <v>280377.15625</v>
      </c>
      <c r="K1085" s="94">
        <v>-2.7242113244604876E-2</v>
      </c>
      <c r="L1085" s="133">
        <v>2.7242113244604876E-2</v>
      </c>
      <c r="M1085" s="86"/>
    </row>
    <row r="1086" spans="1:13">
      <c r="A1086" s="132" t="s">
        <v>5129</v>
      </c>
      <c r="B1086" s="126" t="s">
        <v>5183</v>
      </c>
      <c r="C1086" s="28" t="s">
        <v>5119</v>
      </c>
      <c r="D1086" s="28" t="s">
        <v>4475</v>
      </c>
      <c r="E1086" s="28" t="s">
        <v>4062</v>
      </c>
      <c r="F1086" s="28" t="s">
        <v>4120</v>
      </c>
      <c r="G1086" s="127">
        <v>72.78</v>
      </c>
      <c r="H1086" s="128">
        <v>-0.16139269523579608</v>
      </c>
      <c r="I1086" s="93">
        <v>-2217.5418416569946</v>
      </c>
      <c r="J1086" s="93">
        <v>717980.25</v>
      </c>
      <c r="K1086" s="94">
        <v>-3.0885833442591141E-3</v>
      </c>
      <c r="L1086" s="133">
        <v>3.0885833442591141E-3</v>
      </c>
      <c r="M1086" s="86"/>
    </row>
    <row r="1087" spans="1:13">
      <c r="A1087" s="132" t="s">
        <v>3503</v>
      </c>
      <c r="B1087" s="126" t="s">
        <v>3662</v>
      </c>
      <c r="C1087" s="28" t="s">
        <v>2616</v>
      </c>
      <c r="D1087" s="28" t="s">
        <v>4471</v>
      </c>
      <c r="E1087" s="28" t="s">
        <v>4062</v>
      </c>
      <c r="F1087" s="28" t="s">
        <v>4120</v>
      </c>
      <c r="G1087" s="127">
        <v>15.56</v>
      </c>
      <c r="H1087" s="128">
        <v>-0.16194180623501564</v>
      </c>
      <c r="I1087" s="93">
        <v>-10407.571094795348</v>
      </c>
      <c r="J1087" s="93">
        <v>2207011.25</v>
      </c>
      <c r="K1087" s="94">
        <v>-4.7156855656242573E-3</v>
      </c>
      <c r="L1087" s="133">
        <v>4.7156855656242573E-3</v>
      </c>
      <c r="M1087" s="86"/>
    </row>
    <row r="1088" spans="1:13">
      <c r="A1088" s="132" t="s">
        <v>1279</v>
      </c>
      <c r="B1088" s="126" t="s">
        <v>2704</v>
      </c>
      <c r="C1088" s="28" t="s">
        <v>790</v>
      </c>
      <c r="D1088" s="28" t="s">
        <v>4454</v>
      </c>
      <c r="E1088" s="28" t="s">
        <v>4063</v>
      </c>
      <c r="F1088" s="28" t="s">
        <v>4120</v>
      </c>
      <c r="G1088" s="127">
        <v>17.510000000000002</v>
      </c>
      <c r="H1088" s="128">
        <v>-0.16362293510795659</v>
      </c>
      <c r="I1088" s="93">
        <v>-9344.5422677302449</v>
      </c>
      <c r="J1088" s="93">
        <v>215175.703125</v>
      </c>
      <c r="K1088" s="94">
        <v>-4.3427497305779952E-2</v>
      </c>
      <c r="L1088" s="133">
        <v>4.3427497305779952E-2</v>
      </c>
      <c r="M1088" s="86"/>
    </row>
    <row r="1089" spans="1:13">
      <c r="A1089" s="132" t="s">
        <v>1047</v>
      </c>
      <c r="B1089" s="126" t="s">
        <v>2410</v>
      </c>
      <c r="C1089" s="28" t="s">
        <v>3871</v>
      </c>
      <c r="D1089" s="28" t="s">
        <v>4468</v>
      </c>
      <c r="E1089" s="28" t="s">
        <v>4063</v>
      </c>
      <c r="F1089" s="28" t="s">
        <v>4122</v>
      </c>
      <c r="G1089" s="127">
        <v>150.13</v>
      </c>
      <c r="H1089" s="128">
        <v>-0.16752952992144216</v>
      </c>
      <c r="I1089" s="93">
        <v>-1115.8964225767147</v>
      </c>
      <c r="J1089" s="93">
        <v>438050.8125</v>
      </c>
      <c r="K1089" s="94">
        <v>-2.5474132012407E-3</v>
      </c>
      <c r="L1089" s="133">
        <v>2.5474132012407E-3</v>
      </c>
      <c r="M1089" s="86"/>
    </row>
    <row r="1090" spans="1:13">
      <c r="A1090" s="132" t="s">
        <v>6029</v>
      </c>
      <c r="B1090" s="126" t="s">
        <v>6075</v>
      </c>
      <c r="C1090" s="28" t="s">
        <v>6156</v>
      </c>
      <c r="D1090" s="28" t="s">
        <v>4473</v>
      </c>
      <c r="E1090" s="28" t="s">
        <v>4063</v>
      </c>
      <c r="F1090" s="28" t="s">
        <v>4122</v>
      </c>
      <c r="G1090" s="127">
        <v>103.57</v>
      </c>
      <c r="H1090" s="128">
        <v>-0.17137879424151134</v>
      </c>
      <c r="I1090" s="93">
        <v>-1654.7146301198354</v>
      </c>
      <c r="J1090" s="93">
        <v>117524.796875</v>
      </c>
      <c r="K1090" s="94">
        <v>-1.4079706360861009E-2</v>
      </c>
      <c r="L1090" s="133">
        <v>1.4079706360861009E-2</v>
      </c>
      <c r="M1090" s="86"/>
    </row>
    <row r="1091" spans="1:13">
      <c r="A1091" s="132" t="s">
        <v>4755</v>
      </c>
      <c r="B1091" s="126" t="s">
        <v>4834</v>
      </c>
      <c r="C1091" s="28" t="s">
        <v>4789</v>
      </c>
      <c r="D1091" s="28" t="s">
        <v>4466</v>
      </c>
      <c r="E1091" s="28" t="s">
        <v>4063</v>
      </c>
      <c r="F1091" s="28" t="s">
        <v>4120</v>
      </c>
      <c r="G1091" s="127">
        <v>23.41</v>
      </c>
      <c r="H1091" s="128">
        <v>-0.1763505514092093</v>
      </c>
      <c r="I1091" s="93">
        <v>-7533.1290648957402</v>
      </c>
      <c r="J1091" s="93">
        <v>119052.25</v>
      </c>
      <c r="K1091" s="94">
        <v>-6.3275822715620586E-2</v>
      </c>
      <c r="L1091" s="133">
        <v>6.3275822715620586E-2</v>
      </c>
      <c r="M1091" s="86"/>
    </row>
    <row r="1092" spans="1:13">
      <c r="A1092" s="132" t="s">
        <v>4270</v>
      </c>
      <c r="B1092" s="126" t="s">
        <v>2677</v>
      </c>
      <c r="C1092" s="28" t="s">
        <v>762</v>
      </c>
      <c r="D1092" s="28" t="s">
        <v>4471</v>
      </c>
      <c r="E1092" s="28" t="s">
        <v>4063</v>
      </c>
      <c r="F1092" s="28" t="s">
        <v>4120</v>
      </c>
      <c r="G1092" s="127">
        <v>20.21</v>
      </c>
      <c r="H1092" s="128">
        <v>-0.17784835522965922</v>
      </c>
      <c r="I1092" s="93">
        <v>-8800.0175769252437</v>
      </c>
      <c r="J1092" s="93">
        <v>412972.5</v>
      </c>
      <c r="K1092" s="94">
        <v>-2.1308967490390386E-2</v>
      </c>
      <c r="L1092" s="133">
        <v>2.1308967490390386E-2</v>
      </c>
      <c r="M1092" s="86"/>
    </row>
    <row r="1093" spans="1:13">
      <c r="A1093" s="132" t="s">
        <v>4735</v>
      </c>
      <c r="B1093" s="126" t="s">
        <v>4815</v>
      </c>
      <c r="C1093" s="28" t="s">
        <v>4771</v>
      </c>
      <c r="D1093" s="28" t="s">
        <v>4454</v>
      </c>
      <c r="E1093" s="28" t="s">
        <v>4063</v>
      </c>
      <c r="F1093" s="28" t="s">
        <v>4120</v>
      </c>
      <c r="G1093" s="127">
        <v>73.03</v>
      </c>
      <c r="H1093" s="128">
        <v>-0.17852087325987687</v>
      </c>
      <c r="I1093" s="93">
        <v>-2444.486830889728</v>
      </c>
      <c r="J1093" s="93">
        <v>122834.203125</v>
      </c>
      <c r="K1093" s="94">
        <v>-1.9900701666962745E-2</v>
      </c>
      <c r="L1093" s="133">
        <v>1.9900701666962745E-2</v>
      </c>
      <c r="M1093" s="86"/>
    </row>
    <row r="1094" spans="1:13">
      <c r="A1094" s="132" t="s">
        <v>6055</v>
      </c>
      <c r="B1094" s="126" t="s">
        <v>6101</v>
      </c>
      <c r="C1094" s="28" t="s">
        <v>6184</v>
      </c>
      <c r="D1094" s="28" t="s">
        <v>4474</v>
      </c>
      <c r="E1094" s="28" t="s">
        <v>4063</v>
      </c>
      <c r="F1094" s="28" t="s">
        <v>4120</v>
      </c>
      <c r="G1094" s="127">
        <v>40.56</v>
      </c>
      <c r="H1094" s="128">
        <v>-0.18449759327031953</v>
      </c>
      <c r="I1094" s="93">
        <v>-4548.7572305305603</v>
      </c>
      <c r="J1094" s="93">
        <v>310805.09375</v>
      </c>
      <c r="K1094" s="94">
        <v>-1.4635401162985477E-2</v>
      </c>
      <c r="L1094" s="133">
        <v>1.4635401162985477E-2</v>
      </c>
      <c r="M1094" s="86"/>
    </row>
    <row r="1095" spans="1:13">
      <c r="A1095" s="132" t="s">
        <v>4265</v>
      </c>
      <c r="B1095" s="126" t="s">
        <v>2671</v>
      </c>
      <c r="C1095" s="28" t="s">
        <v>756</v>
      </c>
      <c r="D1095" s="28" t="s">
        <v>4471</v>
      </c>
      <c r="E1095" s="28" t="s">
        <v>4063</v>
      </c>
      <c r="F1095" s="28" t="s">
        <v>4120</v>
      </c>
      <c r="G1095" s="127">
        <v>16.21</v>
      </c>
      <c r="H1095" s="128">
        <v>-0.18729366480839807</v>
      </c>
      <c r="I1095" s="93">
        <v>-11554.20510847613</v>
      </c>
      <c r="J1095" s="93">
        <v>146143.90625</v>
      </c>
      <c r="K1095" s="94">
        <v>-7.9060464476096687E-2</v>
      </c>
      <c r="L1095" s="133">
        <v>7.9060464476096687E-2</v>
      </c>
      <c r="M1095" s="86"/>
    </row>
    <row r="1096" spans="1:13">
      <c r="A1096" s="132" t="s">
        <v>5170</v>
      </c>
      <c r="B1096" s="126" t="s">
        <v>5198</v>
      </c>
      <c r="C1096" s="28" t="s">
        <v>5669</v>
      </c>
      <c r="D1096" s="28" t="s">
        <v>4472</v>
      </c>
      <c r="E1096" s="28" t="s">
        <v>4063</v>
      </c>
      <c r="F1096" s="28" t="s">
        <v>4120</v>
      </c>
      <c r="G1096" s="127">
        <v>11.83</v>
      </c>
      <c r="H1096" s="128">
        <v>-0.19196968125592739</v>
      </c>
      <c r="I1096" s="93">
        <v>-16227.361052910175</v>
      </c>
      <c r="J1096" s="93">
        <v>811913.6875</v>
      </c>
      <c r="K1096" s="94">
        <v>-1.9986559289173426E-2</v>
      </c>
      <c r="L1096" s="133">
        <v>1.9986559289173426E-2</v>
      </c>
      <c r="M1096" s="86"/>
    </row>
    <row r="1097" spans="1:13">
      <c r="A1097" s="132" t="s">
        <v>1037</v>
      </c>
      <c r="B1097" s="126" t="s">
        <v>2400</v>
      </c>
      <c r="C1097" s="28" t="s">
        <v>3862</v>
      </c>
      <c r="D1097" s="28" t="s">
        <v>4468</v>
      </c>
      <c r="E1097" s="28" t="s">
        <v>4063</v>
      </c>
      <c r="F1097" s="28" t="s">
        <v>4122</v>
      </c>
      <c r="G1097" s="127">
        <v>189.38</v>
      </c>
      <c r="H1097" s="128">
        <v>-0.19610112953844847</v>
      </c>
      <c r="I1097" s="93">
        <v>-1035.4901760399644</v>
      </c>
      <c r="J1097" s="93">
        <v>318925.40625</v>
      </c>
      <c r="K1097" s="94">
        <v>-3.2468099303078471E-3</v>
      </c>
      <c r="L1097" s="133">
        <v>3.2468099303078471E-3</v>
      </c>
      <c r="M1097" s="86"/>
    </row>
    <row r="1098" spans="1:13">
      <c r="A1098" s="132" t="s">
        <v>3453</v>
      </c>
      <c r="B1098" s="126" t="s">
        <v>591</v>
      </c>
      <c r="C1098" s="28" t="s">
        <v>2571</v>
      </c>
      <c r="D1098" s="28" t="s">
        <v>4458</v>
      </c>
      <c r="E1098" s="28" t="s">
        <v>4062</v>
      </c>
      <c r="F1098" s="28" t="s">
        <v>4120</v>
      </c>
      <c r="G1098" s="127">
        <v>152.66</v>
      </c>
      <c r="H1098" s="128">
        <v>-0.19962361445864429</v>
      </c>
      <c r="I1098" s="93">
        <v>-1307.6353626270425</v>
      </c>
      <c r="J1098" s="93">
        <v>266902.1875</v>
      </c>
      <c r="K1098" s="94">
        <v>-4.8993055278988389E-3</v>
      </c>
      <c r="L1098" s="133">
        <v>4.8993055278988389E-3</v>
      </c>
      <c r="M1098" s="86"/>
    </row>
    <row r="1099" spans="1:13">
      <c r="A1099" s="132" t="s">
        <v>5721</v>
      </c>
      <c r="B1099" s="126" t="s">
        <v>5730</v>
      </c>
      <c r="C1099" s="28" t="s">
        <v>5741</v>
      </c>
      <c r="D1099" s="28" t="s">
        <v>4477</v>
      </c>
      <c r="E1099" s="28" t="s">
        <v>4063</v>
      </c>
      <c r="F1099" s="28" t="s">
        <v>4120</v>
      </c>
      <c r="G1099" s="127">
        <v>45.36</v>
      </c>
      <c r="H1099" s="128">
        <v>-0.20506063050455128</v>
      </c>
      <c r="I1099" s="93">
        <v>-4520.7370040685919</v>
      </c>
      <c r="J1099" s="93">
        <v>319538.59375</v>
      </c>
      <c r="K1099" s="94">
        <v>-1.4147702632770293E-2</v>
      </c>
      <c r="L1099" s="133">
        <v>1.4147702632770293E-2</v>
      </c>
      <c r="M1099" s="86"/>
    </row>
    <row r="1100" spans="1:13">
      <c r="A1100" s="132" t="s">
        <v>3636</v>
      </c>
      <c r="B1100" s="126" t="s">
        <v>3790</v>
      </c>
      <c r="C1100" s="28" t="s">
        <v>3004</v>
      </c>
      <c r="D1100" s="28" t="s">
        <v>4470</v>
      </c>
      <c r="E1100" s="28" t="s">
        <v>4062</v>
      </c>
      <c r="F1100" s="28" t="s">
        <v>4120</v>
      </c>
      <c r="G1100" s="127">
        <v>47.32</v>
      </c>
      <c r="H1100" s="128">
        <v>-0.20793370472960454</v>
      </c>
      <c r="I1100" s="93">
        <v>-4394.2033966526742</v>
      </c>
      <c r="J1100" s="93">
        <v>1143707</v>
      </c>
      <c r="K1100" s="94">
        <v>-3.8420709120890878E-3</v>
      </c>
      <c r="L1100" s="133">
        <v>3.8420709120890878E-3</v>
      </c>
      <c r="M1100" s="86"/>
    </row>
    <row r="1101" spans="1:13">
      <c r="A1101" s="132" t="s">
        <v>1316</v>
      </c>
      <c r="B1101" s="126" t="s">
        <v>2738</v>
      </c>
      <c r="C1101" s="28" t="s">
        <v>822</v>
      </c>
      <c r="D1101" s="28" t="s">
        <v>4459</v>
      </c>
      <c r="E1101" s="28" t="s">
        <v>4063</v>
      </c>
      <c r="F1101" s="28" t="s">
        <v>4120</v>
      </c>
      <c r="G1101" s="127">
        <v>15.35</v>
      </c>
      <c r="H1101" s="128">
        <v>-0.20797580182196151</v>
      </c>
      <c r="I1101" s="93">
        <v>-13548.912170811824</v>
      </c>
      <c r="J1101" s="93">
        <v>266571.75</v>
      </c>
      <c r="K1101" s="94">
        <v>-5.0826511702053288E-2</v>
      </c>
      <c r="L1101" s="133">
        <v>5.0826511702053288E-2</v>
      </c>
      <c r="M1101" s="86"/>
    </row>
    <row r="1102" spans="1:13">
      <c r="A1102" s="132" t="s">
        <v>4743</v>
      </c>
      <c r="B1102" s="126" t="s">
        <v>579</v>
      </c>
      <c r="C1102" s="28" t="s">
        <v>2557</v>
      </c>
      <c r="D1102" s="28" t="s">
        <v>4471</v>
      </c>
      <c r="E1102" s="28" t="s">
        <v>4063</v>
      </c>
      <c r="F1102" s="28" t="s">
        <v>4120</v>
      </c>
      <c r="G1102" s="127">
        <v>46.09</v>
      </c>
      <c r="H1102" s="128">
        <v>-0.21303412961752169</v>
      </c>
      <c r="I1102" s="93">
        <v>-4622.1334262859982</v>
      </c>
      <c r="J1102" s="93">
        <v>337113.09375</v>
      </c>
      <c r="K1102" s="94">
        <v>-1.3710928207712188E-2</v>
      </c>
      <c r="L1102" s="133">
        <v>1.3710928207712188E-2</v>
      </c>
      <c r="M1102" s="86"/>
    </row>
    <row r="1103" spans="1:13">
      <c r="A1103" s="132" t="s">
        <v>3488</v>
      </c>
      <c r="B1103" s="126" t="s">
        <v>3645</v>
      </c>
      <c r="C1103" s="28" t="s">
        <v>2602</v>
      </c>
      <c r="D1103" s="28" t="s">
        <v>4472</v>
      </c>
      <c r="E1103" s="28" t="s">
        <v>4062</v>
      </c>
      <c r="F1103" s="28" t="s">
        <v>4120</v>
      </c>
      <c r="G1103" s="127">
        <v>25.38</v>
      </c>
      <c r="H1103" s="128">
        <v>-0.21452897283799136</v>
      </c>
      <c r="I1103" s="93">
        <v>-8452.6782048065943</v>
      </c>
      <c r="J1103" s="93">
        <v>173110.65625</v>
      </c>
      <c r="K1103" s="94">
        <v>-4.8828179546610631E-2</v>
      </c>
      <c r="L1103" s="133">
        <v>4.8828179546610631E-2</v>
      </c>
      <c r="M1103" s="86"/>
    </row>
    <row r="1104" spans="1:13">
      <c r="A1104" s="132" t="s">
        <v>5236</v>
      </c>
      <c r="B1104" s="126" t="s">
        <v>5275</v>
      </c>
      <c r="C1104" s="28" t="s">
        <v>5231</v>
      </c>
      <c r="D1104" s="28" t="s">
        <v>4471</v>
      </c>
      <c r="E1104" s="28" t="s">
        <v>4062</v>
      </c>
      <c r="F1104" s="28" t="s">
        <v>4120</v>
      </c>
      <c r="G1104" s="127">
        <v>23.91</v>
      </c>
      <c r="H1104" s="128">
        <v>-0.21601888726366239</v>
      </c>
      <c r="I1104" s="93">
        <v>-9034.6669704584856</v>
      </c>
      <c r="J1104" s="93">
        <v>4343455</v>
      </c>
      <c r="K1104" s="94">
        <v>-2.0800645961471884E-3</v>
      </c>
      <c r="L1104" s="133">
        <v>2.0800645961471884E-3</v>
      </c>
      <c r="M1104" s="86"/>
    </row>
    <row r="1105" spans="1:13">
      <c r="A1105" s="132" t="s">
        <v>3427</v>
      </c>
      <c r="B1105" s="126" t="s">
        <v>566</v>
      </c>
      <c r="C1105" s="28" t="s">
        <v>2544</v>
      </c>
      <c r="D1105" s="28" t="s">
        <v>4463</v>
      </c>
      <c r="E1105" s="28" t="s">
        <v>4063</v>
      </c>
      <c r="F1105" s="28" t="s">
        <v>4120</v>
      </c>
      <c r="G1105" s="127">
        <v>10.15</v>
      </c>
      <c r="H1105" s="128">
        <v>-0.21791829150840919</v>
      </c>
      <c r="I1105" s="93">
        <v>-21469.782414621593</v>
      </c>
      <c r="J1105" s="93">
        <v>1550296.5</v>
      </c>
      <c r="K1105" s="94">
        <v>-1.3848823379670659E-2</v>
      </c>
      <c r="L1105" s="133">
        <v>1.3848823379670659E-2</v>
      </c>
      <c r="M1105" s="86"/>
    </row>
    <row r="1106" spans="1:13">
      <c r="A1106" s="132" t="s">
        <v>988</v>
      </c>
      <c r="B1106" s="126" t="s">
        <v>2351</v>
      </c>
      <c r="C1106" s="28" t="s">
        <v>3814</v>
      </c>
      <c r="D1106" s="28" t="s">
        <v>4471</v>
      </c>
      <c r="E1106" s="28" t="s">
        <v>4063</v>
      </c>
      <c r="F1106" s="28" t="s">
        <v>4120</v>
      </c>
      <c r="G1106" s="127">
        <v>31.98</v>
      </c>
      <c r="H1106" s="128">
        <v>-0.21816399694522942</v>
      </c>
      <c r="I1106" s="93">
        <v>-6821.8885849039852</v>
      </c>
      <c r="J1106" s="93">
        <v>208848.953125</v>
      </c>
      <c r="K1106" s="94">
        <v>-3.2664222074510266E-2</v>
      </c>
      <c r="L1106" s="133">
        <v>3.2664222074510266E-2</v>
      </c>
      <c r="M1106" s="86"/>
    </row>
    <row r="1107" spans="1:13">
      <c r="A1107" s="132" t="s">
        <v>1431</v>
      </c>
      <c r="B1107" s="126" t="s">
        <v>2852</v>
      </c>
      <c r="C1107" s="28" t="s">
        <v>917</v>
      </c>
      <c r="D1107" s="28" t="s">
        <v>4466</v>
      </c>
      <c r="E1107" s="28" t="s">
        <v>4063</v>
      </c>
      <c r="F1107" s="28" t="s">
        <v>4120</v>
      </c>
      <c r="G1107" s="127">
        <v>21.06</v>
      </c>
      <c r="H1107" s="128">
        <v>-0.21973217949045962</v>
      </c>
      <c r="I1107" s="93">
        <v>-10433.626756432082</v>
      </c>
      <c r="J1107" s="93">
        <v>455771.25</v>
      </c>
      <c r="K1107" s="94">
        <v>-2.2892244204591849E-2</v>
      </c>
      <c r="L1107" s="133">
        <v>2.2892244204591849E-2</v>
      </c>
      <c r="M1107" s="86"/>
    </row>
    <row r="1108" spans="1:13">
      <c r="A1108" s="132" t="s">
        <v>6034</v>
      </c>
      <c r="B1108" s="126" t="s">
        <v>6080</v>
      </c>
      <c r="C1108" s="28" t="s">
        <v>6161</v>
      </c>
      <c r="D1108" s="28" t="s">
        <v>4463</v>
      </c>
      <c r="E1108" s="28" t="s">
        <v>4063</v>
      </c>
      <c r="F1108" s="28" t="s">
        <v>4120</v>
      </c>
      <c r="G1108" s="127">
        <v>40.54</v>
      </c>
      <c r="H1108" s="128">
        <v>-0.22102548044562245</v>
      </c>
      <c r="I1108" s="93">
        <v>-5452.0345447859509</v>
      </c>
      <c r="J1108" s="93">
        <v>146614.59375</v>
      </c>
      <c r="K1108" s="94">
        <v>-3.7186165478741443E-2</v>
      </c>
      <c r="L1108" s="133">
        <v>3.7186165478741443E-2</v>
      </c>
      <c r="M1108" s="86"/>
    </row>
    <row r="1109" spans="1:13">
      <c r="A1109" s="132" t="s">
        <v>6461</v>
      </c>
      <c r="B1109" s="126" t="s">
        <v>6504</v>
      </c>
      <c r="C1109" s="28" t="s">
        <v>6486</v>
      </c>
      <c r="D1109" s="28" t="s">
        <v>4472</v>
      </c>
      <c r="E1109" s="28" t="s">
        <v>4063</v>
      </c>
      <c r="F1109" s="28" t="s">
        <v>4120</v>
      </c>
      <c r="G1109" s="127">
        <v>24.15</v>
      </c>
      <c r="H1109" s="128">
        <v>-0.22615939729054746</v>
      </c>
      <c r="I1109" s="93">
        <v>-9364.7783557162529</v>
      </c>
      <c r="J1109" s="93">
        <v>137474.453125</v>
      </c>
      <c r="K1109" s="94">
        <v>-6.8120135362176967E-2</v>
      </c>
      <c r="L1109" s="133">
        <v>6.8120135362176967E-2</v>
      </c>
      <c r="M1109" s="86"/>
    </row>
    <row r="1110" spans="1:13">
      <c r="A1110" s="132" t="s">
        <v>4748</v>
      </c>
      <c r="B1110" s="126" t="s">
        <v>4826</v>
      </c>
      <c r="C1110" s="28" t="s">
        <v>4781</v>
      </c>
      <c r="D1110" s="28" t="s">
        <v>4467</v>
      </c>
      <c r="E1110" s="28" t="s">
        <v>4063</v>
      </c>
      <c r="F1110" s="28" t="s">
        <v>4120</v>
      </c>
      <c r="G1110" s="127">
        <v>21.8</v>
      </c>
      <c r="H1110" s="128">
        <v>-0.22672791670345885</v>
      </c>
      <c r="I1110" s="93">
        <v>-10400.36315153481</v>
      </c>
      <c r="J1110" s="93">
        <v>201286.65625</v>
      </c>
      <c r="K1110" s="94">
        <v>-5.1669411898906288E-2</v>
      </c>
      <c r="L1110" s="133">
        <v>5.1669411898906288E-2</v>
      </c>
      <c r="M1110" s="86"/>
    </row>
    <row r="1111" spans="1:13">
      <c r="A1111" s="132" t="s">
        <v>1074</v>
      </c>
      <c r="B1111" s="126" t="s">
        <v>2437</v>
      </c>
      <c r="C1111" s="28" t="s">
        <v>3897</v>
      </c>
      <c r="D1111" s="28" t="s">
        <v>4456</v>
      </c>
      <c r="E1111" s="28" t="s">
        <v>4063</v>
      </c>
      <c r="F1111" s="28" t="s">
        <v>4120</v>
      </c>
      <c r="G1111" s="127">
        <v>34.299999999999997</v>
      </c>
      <c r="H1111" s="128">
        <v>-0.22858602927694296</v>
      </c>
      <c r="I1111" s="93">
        <v>-6664.3157223598537</v>
      </c>
      <c r="J1111" s="93">
        <v>41889.25</v>
      </c>
      <c r="K1111" s="94">
        <v>-0.15909369879765939</v>
      </c>
      <c r="L1111" s="133">
        <v>0.15909369879765939</v>
      </c>
      <c r="M1111" s="86"/>
    </row>
    <row r="1112" spans="1:13">
      <c r="A1112" s="132" t="s">
        <v>1405</v>
      </c>
      <c r="B1112" s="126" t="s">
        <v>2827</v>
      </c>
      <c r="C1112" s="28" t="s">
        <v>893</v>
      </c>
      <c r="D1112" s="28" t="s">
        <v>4466</v>
      </c>
      <c r="E1112" s="28" t="s">
        <v>4063</v>
      </c>
      <c r="F1112" s="28" t="s">
        <v>4120</v>
      </c>
      <c r="G1112" s="127">
        <v>23.57</v>
      </c>
      <c r="H1112" s="128">
        <v>-0.23347997765992343</v>
      </c>
      <c r="I1112" s="93">
        <v>-9905.8115256649726</v>
      </c>
      <c r="J1112" s="93">
        <v>246580.15625</v>
      </c>
      <c r="K1112" s="94">
        <v>-4.0172784689217964E-2</v>
      </c>
      <c r="L1112" s="133">
        <v>4.0172784689217964E-2</v>
      </c>
      <c r="M1112" s="86"/>
    </row>
    <row r="1113" spans="1:13">
      <c r="A1113" s="132" t="s">
        <v>1057</v>
      </c>
      <c r="B1113" s="126" t="s">
        <v>2420</v>
      </c>
      <c r="C1113" s="28" t="s">
        <v>3880</v>
      </c>
      <c r="D1113" s="28" t="s">
        <v>4456</v>
      </c>
      <c r="E1113" s="28" t="s">
        <v>4063</v>
      </c>
      <c r="F1113" s="28" t="s">
        <v>4120</v>
      </c>
      <c r="G1113" s="127">
        <v>115.35</v>
      </c>
      <c r="H1113" s="128">
        <v>-0.23965156386517256</v>
      </c>
      <c r="I1113" s="93">
        <v>-2077.6035012151933</v>
      </c>
      <c r="J1113" s="93">
        <v>168467.296875</v>
      </c>
      <c r="K1113" s="94">
        <v>-1.233238462154908E-2</v>
      </c>
      <c r="L1113" s="133">
        <v>1.233238462154908E-2</v>
      </c>
      <c r="M1113" s="86"/>
    </row>
    <row r="1114" spans="1:13">
      <c r="A1114" s="132" t="s">
        <v>1294</v>
      </c>
      <c r="B1114" s="126" t="s">
        <v>2718</v>
      </c>
      <c r="C1114" s="28" t="s">
        <v>803</v>
      </c>
      <c r="D1114" s="28" t="s">
        <v>4459</v>
      </c>
      <c r="E1114" s="28" t="s">
        <v>4063</v>
      </c>
      <c r="F1114" s="28" t="s">
        <v>4120</v>
      </c>
      <c r="G1114" s="127">
        <v>16.16</v>
      </c>
      <c r="H1114" s="128">
        <v>-0.24488957893337543</v>
      </c>
      <c r="I1114" s="93">
        <v>-15154.058102312836</v>
      </c>
      <c r="J1114" s="93">
        <v>449128.09375</v>
      </c>
      <c r="K1114" s="94">
        <v>-3.3741060319304142E-2</v>
      </c>
      <c r="L1114" s="133">
        <v>3.3741060319304142E-2</v>
      </c>
      <c r="M1114" s="86"/>
    </row>
    <row r="1115" spans="1:13">
      <c r="A1115" s="132" t="s">
        <v>1054</v>
      </c>
      <c r="B1115" s="126" t="s">
        <v>2417</v>
      </c>
      <c r="C1115" s="28" t="s">
        <v>3877</v>
      </c>
      <c r="D1115" s="28" t="s">
        <v>4469</v>
      </c>
      <c r="E1115" s="28" t="s">
        <v>4063</v>
      </c>
      <c r="F1115" s="28" t="s">
        <v>4120</v>
      </c>
      <c r="G1115" s="127">
        <v>10.14</v>
      </c>
      <c r="H1115" s="128">
        <v>-0.2561602630235022</v>
      </c>
      <c r="I1115" s="93">
        <v>-25262.353355374969</v>
      </c>
      <c r="J1115" s="93">
        <v>144766.40625</v>
      </c>
      <c r="K1115" s="94">
        <v>-0.17450425143350529</v>
      </c>
      <c r="L1115" s="133">
        <v>0.17450425143350529</v>
      </c>
      <c r="M1115" s="86"/>
    </row>
    <row r="1116" spans="1:13">
      <c r="A1116" s="132" t="s">
        <v>998</v>
      </c>
      <c r="B1116" s="126" t="s">
        <v>2361</v>
      </c>
      <c r="C1116" s="28" t="s">
        <v>3824</v>
      </c>
      <c r="D1116" s="28" t="s">
        <v>4476</v>
      </c>
      <c r="E1116" s="28" t="s">
        <v>4063</v>
      </c>
      <c r="F1116" s="28" t="s">
        <v>4120</v>
      </c>
      <c r="G1116" s="127">
        <v>41.24</v>
      </c>
      <c r="H1116" s="128">
        <v>-0.25654488169799633</v>
      </c>
      <c r="I1116" s="93">
        <v>-6220.777926721541</v>
      </c>
      <c r="J1116" s="93">
        <v>348288.8125</v>
      </c>
      <c r="K1116" s="94">
        <v>-1.7860975441815377E-2</v>
      </c>
      <c r="L1116" s="133">
        <v>1.7860975441815377E-2</v>
      </c>
      <c r="M1116" s="86"/>
    </row>
    <row r="1117" spans="1:13">
      <c r="A1117" s="132" t="s">
        <v>987</v>
      </c>
      <c r="B1117" s="126" t="s">
        <v>2350</v>
      </c>
      <c r="C1117" s="28" t="s">
        <v>3813</v>
      </c>
      <c r="D1117" s="28" t="s">
        <v>4471</v>
      </c>
      <c r="E1117" s="28" t="s">
        <v>4063</v>
      </c>
      <c r="F1117" s="28" t="s">
        <v>4120</v>
      </c>
      <c r="G1117" s="127">
        <v>38.32</v>
      </c>
      <c r="H1117" s="128">
        <v>-0.2565504510156294</v>
      </c>
      <c r="I1117" s="93">
        <v>-6694.9491392387627</v>
      </c>
      <c r="J1117" s="93">
        <v>79336</v>
      </c>
      <c r="K1117" s="94">
        <v>-8.4387278653306988E-2</v>
      </c>
      <c r="L1117" s="133">
        <v>8.4387278653306988E-2</v>
      </c>
      <c r="M1117" s="86"/>
    </row>
    <row r="1118" spans="1:13">
      <c r="A1118" s="132" t="s">
        <v>1087</v>
      </c>
      <c r="B1118" s="126" t="s">
        <v>2451</v>
      </c>
      <c r="C1118" s="28" t="s">
        <v>3910</v>
      </c>
      <c r="D1118" s="28" t="s">
        <v>4473</v>
      </c>
      <c r="E1118" s="28" t="s">
        <v>4062</v>
      </c>
      <c r="F1118" s="28" t="s">
        <v>4120</v>
      </c>
      <c r="G1118" s="127">
        <v>72.08</v>
      </c>
      <c r="H1118" s="128">
        <v>-0.26107982584109907</v>
      </c>
      <c r="I1118" s="93">
        <v>-3622.0841542882781</v>
      </c>
      <c r="J1118" s="93">
        <v>708296.9375</v>
      </c>
      <c r="K1118" s="94">
        <v>-5.1137933294936461E-3</v>
      </c>
      <c r="L1118" s="133">
        <v>5.1137933294936461E-3</v>
      </c>
      <c r="M1118" s="86"/>
    </row>
    <row r="1119" spans="1:13">
      <c r="A1119" s="132" t="s">
        <v>1435</v>
      </c>
      <c r="B1119" s="126" t="s">
        <v>2856</v>
      </c>
      <c r="C1119" s="28" t="s">
        <v>921</v>
      </c>
      <c r="D1119" s="28" t="s">
        <v>4462</v>
      </c>
      <c r="E1119" s="28" t="s">
        <v>4063</v>
      </c>
      <c r="F1119" s="28" t="s">
        <v>4120</v>
      </c>
      <c r="G1119" s="127">
        <v>37.07</v>
      </c>
      <c r="H1119" s="128">
        <v>-0.26128788998320746</v>
      </c>
      <c r="I1119" s="93">
        <v>-7048.4998646670474</v>
      </c>
      <c r="J1119" s="93">
        <v>109393.6484375</v>
      </c>
      <c r="K1119" s="94">
        <v>-6.4432441602805438E-2</v>
      </c>
      <c r="L1119" s="133">
        <v>6.4432441602805438E-2</v>
      </c>
      <c r="M1119" s="86"/>
    </row>
    <row r="1120" spans="1:13">
      <c r="A1120" s="132" t="s">
        <v>1493</v>
      </c>
      <c r="B1120" s="126" t="s">
        <v>2910</v>
      </c>
      <c r="C1120" s="28" t="s">
        <v>974</v>
      </c>
      <c r="D1120" s="28" t="s">
        <v>4473</v>
      </c>
      <c r="E1120" s="28" t="s">
        <v>4063</v>
      </c>
      <c r="F1120" s="28" t="s">
        <v>4122</v>
      </c>
      <c r="G1120" s="127">
        <v>30.12</v>
      </c>
      <c r="H1120" s="128">
        <v>-0.2650147505508571</v>
      </c>
      <c r="I1120" s="93">
        <v>-8798.6304963763978</v>
      </c>
      <c r="J1120" s="93">
        <v>664233.0625</v>
      </c>
      <c r="K1120" s="94">
        <v>-1.3246300121316827E-2</v>
      </c>
      <c r="L1120" s="133">
        <v>1.3246300121316827E-2</v>
      </c>
      <c r="M1120" s="86"/>
    </row>
    <row r="1121" spans="1:13">
      <c r="A1121" s="132" t="s">
        <v>1414</v>
      </c>
      <c r="B1121" s="126" t="s">
        <v>2836</v>
      </c>
      <c r="C1121" s="28" t="s">
        <v>902</v>
      </c>
      <c r="D1121" s="28" t="s">
        <v>4467</v>
      </c>
      <c r="E1121" s="28" t="s">
        <v>4063</v>
      </c>
      <c r="F1121" s="28" t="s">
        <v>4120</v>
      </c>
      <c r="G1121" s="127">
        <v>16.53</v>
      </c>
      <c r="H1121" s="128">
        <v>-0.27255731596479271</v>
      </c>
      <c r="I1121" s="93">
        <v>-16488.645853889455</v>
      </c>
      <c r="J1121" s="93">
        <v>1111939.125</v>
      </c>
      <c r="K1121" s="94">
        <v>-1.4828730713014037E-2</v>
      </c>
      <c r="L1121" s="133">
        <v>1.4828730713014037E-2</v>
      </c>
      <c r="M1121" s="86"/>
    </row>
    <row r="1122" spans="1:13">
      <c r="A1122" s="132" t="s">
        <v>1089</v>
      </c>
      <c r="B1122" s="126" t="s">
        <v>2453</v>
      </c>
      <c r="C1122" s="28" t="s">
        <v>3912</v>
      </c>
      <c r="D1122" s="28" t="s">
        <v>4454</v>
      </c>
      <c r="E1122" s="28" t="s">
        <v>4063</v>
      </c>
      <c r="F1122" s="28" t="s">
        <v>4120</v>
      </c>
      <c r="G1122" s="127">
        <v>10.15</v>
      </c>
      <c r="H1122" s="128">
        <v>-0.27963449814447694</v>
      </c>
      <c r="I1122" s="93">
        <v>-27550.196861524819</v>
      </c>
      <c r="J1122" s="93">
        <v>57640.19921875</v>
      </c>
      <c r="K1122" s="94">
        <v>-0.47796845317916442</v>
      </c>
      <c r="L1122" s="133">
        <v>0.47796845317916442</v>
      </c>
      <c r="M1122" s="86"/>
    </row>
    <row r="1123" spans="1:13">
      <c r="A1123" s="132" t="s">
        <v>1076</v>
      </c>
      <c r="B1123" s="126" t="s">
        <v>2439</v>
      </c>
      <c r="C1123" s="28" t="s">
        <v>3899</v>
      </c>
      <c r="D1123" s="28" t="s">
        <v>4458</v>
      </c>
      <c r="E1123" s="28" t="s">
        <v>4063</v>
      </c>
      <c r="F1123" s="28" t="s">
        <v>4120</v>
      </c>
      <c r="G1123" s="127">
        <v>29.81</v>
      </c>
      <c r="H1123" s="128">
        <v>-0.29027988918976932</v>
      </c>
      <c r="I1123" s="93">
        <v>-9737.6682049570409</v>
      </c>
      <c r="J1123" s="93">
        <v>337274</v>
      </c>
      <c r="K1123" s="94">
        <v>-2.8871683571686645E-2</v>
      </c>
      <c r="L1123" s="133">
        <v>2.8871683571686645E-2</v>
      </c>
      <c r="M1123" s="86"/>
    </row>
    <row r="1124" spans="1:13">
      <c r="A1124" s="132" t="s">
        <v>3398</v>
      </c>
      <c r="B1124" s="126" t="s">
        <v>536</v>
      </c>
      <c r="C1124" s="28" t="s">
        <v>2515</v>
      </c>
      <c r="D1124" s="28" t="s">
        <v>4462</v>
      </c>
      <c r="E1124" s="28" t="s">
        <v>4062</v>
      </c>
      <c r="F1124" s="28" t="s">
        <v>4120</v>
      </c>
      <c r="G1124" s="127">
        <v>31.91</v>
      </c>
      <c r="H1124" s="128">
        <v>-0.29808519804892891</v>
      </c>
      <c r="I1124" s="93">
        <v>-9341.4352256010316</v>
      </c>
      <c r="J1124" s="93">
        <v>525549.6875</v>
      </c>
      <c r="K1124" s="94">
        <v>-1.7774599524618746E-2</v>
      </c>
      <c r="L1124" s="133">
        <v>1.7774599524618746E-2</v>
      </c>
      <c r="M1124" s="86"/>
    </row>
    <row r="1125" spans="1:13">
      <c r="A1125" s="132" t="s">
        <v>5168</v>
      </c>
      <c r="B1125" s="126" t="s">
        <v>5196</v>
      </c>
      <c r="C1125" s="28" t="s">
        <v>5145</v>
      </c>
      <c r="D1125" s="28" t="s">
        <v>4459</v>
      </c>
      <c r="E1125" s="28" t="s">
        <v>4063</v>
      </c>
      <c r="F1125" s="28" t="s">
        <v>4120</v>
      </c>
      <c r="G1125" s="127">
        <v>17.559999999999999</v>
      </c>
      <c r="H1125" s="128">
        <v>-0.31643096795289838</v>
      </c>
      <c r="I1125" s="93">
        <v>-18019.986785472574</v>
      </c>
      <c r="J1125" s="93">
        <v>76228.453125</v>
      </c>
      <c r="K1125" s="94">
        <v>-0.23639449636900361</v>
      </c>
      <c r="L1125" s="133">
        <v>0.23639449636900361</v>
      </c>
      <c r="M1125" s="86"/>
    </row>
    <row r="1126" spans="1:13">
      <c r="A1126" s="132" t="s">
        <v>3536</v>
      </c>
      <c r="B1126" s="126" t="s">
        <v>3696</v>
      </c>
      <c r="C1126" s="28" t="s">
        <v>2649</v>
      </c>
      <c r="D1126" s="28" t="s">
        <v>4470</v>
      </c>
      <c r="E1126" s="28" t="s">
        <v>4063</v>
      </c>
      <c r="F1126" s="28" t="s">
        <v>4120</v>
      </c>
      <c r="G1126" s="127">
        <v>13.16</v>
      </c>
      <c r="H1126" s="128">
        <v>-0.31755397707195926</v>
      </c>
      <c r="I1126" s="93">
        <v>-24130.241418841888</v>
      </c>
      <c r="J1126" s="93">
        <v>337934.5625</v>
      </c>
      <c r="K1126" s="94">
        <v>-7.1405070970927659E-2</v>
      </c>
      <c r="L1126" s="133">
        <v>7.1405070970927659E-2</v>
      </c>
      <c r="M1126" s="86"/>
    </row>
    <row r="1127" spans="1:13">
      <c r="A1127" s="132" t="s">
        <v>1019</v>
      </c>
      <c r="B1127" s="126" t="s">
        <v>2382</v>
      </c>
      <c r="C1127" s="28" t="s">
        <v>3845</v>
      </c>
      <c r="D1127" s="28" t="s">
        <v>4473</v>
      </c>
      <c r="E1127" s="28" t="s">
        <v>4062</v>
      </c>
      <c r="F1127" s="28" t="s">
        <v>4120</v>
      </c>
      <c r="G1127" s="127">
        <v>52.67</v>
      </c>
      <c r="H1127" s="128">
        <v>-0.32068853461624391</v>
      </c>
      <c r="I1127" s="93">
        <v>-6088.6374523684053</v>
      </c>
      <c r="J1127" s="93">
        <v>864815.375</v>
      </c>
      <c r="K1127" s="94">
        <v>-7.0403899241134622E-3</v>
      </c>
      <c r="L1127" s="133">
        <v>7.0403899241134622E-3</v>
      </c>
      <c r="M1127" s="86"/>
    </row>
    <row r="1128" spans="1:13">
      <c r="A1128" s="132" t="s">
        <v>1188</v>
      </c>
      <c r="B1128" s="126" t="s">
        <v>3339</v>
      </c>
      <c r="C1128" s="28" t="s">
        <v>155</v>
      </c>
      <c r="D1128" s="28" t="s">
        <v>4458</v>
      </c>
      <c r="E1128" s="28" t="s">
        <v>4116</v>
      </c>
      <c r="F1128" s="28" t="s">
        <v>4120</v>
      </c>
      <c r="G1128" s="127">
        <v>37.83</v>
      </c>
      <c r="H1128" s="128">
        <v>-0.3229616971155303</v>
      </c>
      <c r="I1128" s="93">
        <v>-8537.1846977406894</v>
      </c>
      <c r="J1128" s="93">
        <v>685164.3125</v>
      </c>
      <c r="K1128" s="94">
        <v>-1.2460054532890881E-2</v>
      </c>
      <c r="L1128" s="133">
        <v>1.2460054532890881E-2</v>
      </c>
      <c r="M1128" s="86"/>
    </row>
    <row r="1129" spans="1:13">
      <c r="A1129" s="132" t="s">
        <v>4269</v>
      </c>
      <c r="B1129" s="126" t="s">
        <v>2676</v>
      </c>
      <c r="C1129" s="28" t="s">
        <v>761</v>
      </c>
      <c r="D1129" s="28" t="s">
        <v>4466</v>
      </c>
      <c r="E1129" s="28" t="s">
        <v>4063</v>
      </c>
      <c r="F1129" s="28" t="s">
        <v>4120</v>
      </c>
      <c r="G1129" s="127">
        <v>75.88</v>
      </c>
      <c r="H1129" s="128">
        <v>-0.32398341991278712</v>
      </c>
      <c r="I1129" s="93">
        <v>-4269.6813378068937</v>
      </c>
      <c r="J1129" s="93">
        <v>227491.296875</v>
      </c>
      <c r="K1129" s="94">
        <v>-1.8768548056381087E-2</v>
      </c>
      <c r="L1129" s="133">
        <v>1.8768548056381087E-2</v>
      </c>
      <c r="M1129" s="86"/>
    </row>
    <row r="1130" spans="1:13">
      <c r="A1130" s="132" t="s">
        <v>3407</v>
      </c>
      <c r="B1130" s="126" t="s">
        <v>545</v>
      </c>
      <c r="C1130" s="28" t="s">
        <v>2524</v>
      </c>
      <c r="D1130" s="28" t="s">
        <v>4458</v>
      </c>
      <c r="E1130" s="28" t="s">
        <v>4062</v>
      </c>
      <c r="F1130" s="28" t="s">
        <v>4120</v>
      </c>
      <c r="G1130" s="127">
        <v>18.204999999999998</v>
      </c>
      <c r="H1130" s="128">
        <v>-0.32783024312868297</v>
      </c>
      <c r="I1130" s="93">
        <v>-18007.70355005125</v>
      </c>
      <c r="J1130" s="93">
        <v>2711677.75</v>
      </c>
      <c r="K1130" s="94">
        <v>-6.6407977681165291E-3</v>
      </c>
      <c r="L1130" s="133">
        <v>6.6407977681165291E-3</v>
      </c>
      <c r="M1130" s="86"/>
    </row>
    <row r="1131" spans="1:13">
      <c r="A1131" s="132" t="s">
        <v>1142</v>
      </c>
      <c r="B1131" s="126" t="s">
        <v>5117</v>
      </c>
      <c r="C1131" s="28" t="s">
        <v>5113</v>
      </c>
      <c r="D1131" s="28" t="s">
        <v>4473</v>
      </c>
      <c r="E1131" s="28" t="s">
        <v>4116</v>
      </c>
      <c r="F1131" s="28" t="s">
        <v>4120</v>
      </c>
      <c r="G1131" s="127">
        <v>132.86000000000001</v>
      </c>
      <c r="H1131" s="128">
        <v>-0.3351197167710549</v>
      </c>
      <c r="I1131" s="93">
        <v>-2522.3522261858716</v>
      </c>
      <c r="J1131" s="93">
        <v>1158007</v>
      </c>
      <c r="K1131" s="94">
        <v>-2.1781839196014113E-3</v>
      </c>
      <c r="L1131" s="133">
        <v>2.1781839196014113E-3</v>
      </c>
      <c r="M1131" s="86"/>
    </row>
    <row r="1132" spans="1:13">
      <c r="A1132" s="132" t="s">
        <v>3595</v>
      </c>
      <c r="B1132" s="126" t="s">
        <v>3751</v>
      </c>
      <c r="C1132" s="28" t="s">
        <v>2964</v>
      </c>
      <c r="D1132" s="28" t="s">
        <v>4471</v>
      </c>
      <c r="E1132" s="28" t="s">
        <v>4062</v>
      </c>
      <c r="F1132" s="28" t="s">
        <v>4120</v>
      </c>
      <c r="G1132" s="127">
        <v>86.62</v>
      </c>
      <c r="H1132" s="128">
        <v>-0.34339697955894194</v>
      </c>
      <c r="I1132" s="93">
        <v>-3964.4075220381196</v>
      </c>
      <c r="J1132" s="93">
        <v>425667.6875</v>
      </c>
      <c r="K1132" s="94">
        <v>-9.3133860954341743E-3</v>
      </c>
      <c r="L1132" s="133">
        <v>9.3133860954341743E-3</v>
      </c>
      <c r="M1132" s="86"/>
    </row>
    <row r="1133" spans="1:13">
      <c r="A1133" s="132" t="s">
        <v>1276</v>
      </c>
      <c r="B1133" s="126" t="s">
        <v>2701</v>
      </c>
      <c r="C1133" s="28" t="s">
        <v>787</v>
      </c>
      <c r="D1133" s="28" t="s">
        <v>4473</v>
      </c>
      <c r="E1133" s="28" t="s">
        <v>4063</v>
      </c>
      <c r="F1133" s="28" t="s">
        <v>4120</v>
      </c>
      <c r="G1133" s="127">
        <v>34.01</v>
      </c>
      <c r="H1133" s="128">
        <v>-0.35238834854625062</v>
      </c>
      <c r="I1133" s="93">
        <v>-10361.315746728922</v>
      </c>
      <c r="J1133" s="93">
        <v>991240.1875</v>
      </c>
      <c r="K1133" s="94">
        <v>-1.045288102458913E-2</v>
      </c>
      <c r="L1133" s="133">
        <v>1.045288102458913E-2</v>
      </c>
      <c r="M1133" s="86"/>
    </row>
    <row r="1134" spans="1:13">
      <c r="A1134" s="132" t="s">
        <v>3518</v>
      </c>
      <c r="B1134" s="126" t="s">
        <v>3679</v>
      </c>
      <c r="C1134" s="28" t="s">
        <v>2634</v>
      </c>
      <c r="D1134" s="28" t="s">
        <v>4468</v>
      </c>
      <c r="E1134" s="28" t="s">
        <v>4062</v>
      </c>
      <c r="F1134" s="28" t="s">
        <v>4120</v>
      </c>
      <c r="G1134" s="127">
        <v>65.69</v>
      </c>
      <c r="H1134" s="128">
        <v>-0.35340338265270815</v>
      </c>
      <c r="I1134" s="93">
        <v>-5379.8657733705013</v>
      </c>
      <c r="J1134" s="93">
        <v>468780.34375</v>
      </c>
      <c r="K1134" s="94">
        <v>-1.1476304083772712E-2</v>
      </c>
      <c r="L1134" s="133">
        <v>1.1476304083772712E-2</v>
      </c>
      <c r="M1134" s="86"/>
    </row>
    <row r="1135" spans="1:13">
      <c r="A1135" s="132" t="s">
        <v>5028</v>
      </c>
      <c r="B1135" s="126" t="s">
        <v>5092</v>
      </c>
      <c r="C1135" s="28" t="s">
        <v>5060</v>
      </c>
      <c r="D1135" s="28" t="s">
        <v>4458</v>
      </c>
      <c r="E1135" s="28" t="s">
        <v>4063</v>
      </c>
      <c r="F1135" s="28" t="s">
        <v>4120</v>
      </c>
      <c r="G1135" s="127">
        <v>11.41</v>
      </c>
      <c r="H1135" s="128">
        <v>-0.36018236493270062</v>
      </c>
      <c r="I1135" s="93">
        <v>-31567.253718904522</v>
      </c>
      <c r="J1135" s="93">
        <v>343545.8125</v>
      </c>
      <c r="K1135" s="94">
        <v>-9.1886591453954988E-2</v>
      </c>
      <c r="L1135" s="133">
        <v>9.1886591453954988E-2</v>
      </c>
      <c r="M1135" s="86"/>
    </row>
    <row r="1136" spans="1:13">
      <c r="A1136" s="132" t="s">
        <v>4157</v>
      </c>
      <c r="B1136" s="126" t="s">
        <v>4334</v>
      </c>
      <c r="C1136" s="28" t="s">
        <v>3994</v>
      </c>
      <c r="D1136" s="28" t="s">
        <v>4461</v>
      </c>
      <c r="E1136" s="28" t="s">
        <v>4116</v>
      </c>
      <c r="F1136" s="28" t="s">
        <v>4120</v>
      </c>
      <c r="G1136" s="127">
        <v>74.7</v>
      </c>
      <c r="H1136" s="128">
        <v>-0.36161811096129931</v>
      </c>
      <c r="I1136" s="93">
        <v>-4840.9385670856673</v>
      </c>
      <c r="J1136" s="93">
        <v>1410828.25</v>
      </c>
      <c r="K1136" s="94">
        <v>-3.4312741944922545E-3</v>
      </c>
      <c r="L1136" s="133">
        <v>3.4312741944922545E-3</v>
      </c>
      <c r="M1136" s="86"/>
    </row>
    <row r="1137" spans="1:13">
      <c r="A1137" s="132" t="s">
        <v>4629</v>
      </c>
      <c r="B1137" s="126" t="s">
        <v>3225</v>
      </c>
      <c r="C1137" s="28" t="s">
        <v>13</v>
      </c>
      <c r="D1137" s="28" t="s">
        <v>4454</v>
      </c>
      <c r="E1137" s="28" t="s">
        <v>4116</v>
      </c>
      <c r="F1137" s="28" t="s">
        <v>4120</v>
      </c>
      <c r="G1137" s="127">
        <v>75.08</v>
      </c>
      <c r="H1137" s="128">
        <v>-0.37309435379843991</v>
      </c>
      <c r="I1137" s="93">
        <v>-4969.2908071182728</v>
      </c>
      <c r="J1137" s="93">
        <v>986828.875</v>
      </c>
      <c r="K1137" s="94">
        <v>-5.0356155286987048E-3</v>
      </c>
      <c r="L1137" s="133">
        <v>5.0356155286987048E-3</v>
      </c>
      <c r="M1137" s="86"/>
    </row>
    <row r="1138" spans="1:13">
      <c r="A1138" s="132" t="s">
        <v>1409</v>
      </c>
      <c r="B1138" s="126" t="s">
        <v>2831</v>
      </c>
      <c r="C1138" s="28" t="s">
        <v>897</v>
      </c>
      <c r="D1138" s="28" t="s">
        <v>4458</v>
      </c>
      <c r="E1138" s="28" t="s">
        <v>4063</v>
      </c>
      <c r="F1138" s="28" t="s">
        <v>4120</v>
      </c>
      <c r="G1138" s="127">
        <v>50.94</v>
      </c>
      <c r="H1138" s="128">
        <v>-0.37750050229568854</v>
      </c>
      <c r="I1138" s="93">
        <v>-7410.6890910029169</v>
      </c>
      <c r="J1138" s="93">
        <v>387363.34375</v>
      </c>
      <c r="K1138" s="94">
        <v>-1.9131105744960974E-2</v>
      </c>
      <c r="L1138" s="133">
        <v>1.9131105744960974E-2</v>
      </c>
      <c r="M1138" s="86"/>
    </row>
    <row r="1139" spans="1:13">
      <c r="A1139" s="132" t="s">
        <v>1335</v>
      </c>
      <c r="B1139" s="126" t="s">
        <v>2757</v>
      </c>
      <c r="C1139" s="28" t="s">
        <v>839</v>
      </c>
      <c r="D1139" s="28" t="s">
        <v>4454</v>
      </c>
      <c r="E1139" s="28" t="s">
        <v>4063</v>
      </c>
      <c r="F1139" s="28" t="s">
        <v>4120</v>
      </c>
      <c r="G1139" s="127">
        <v>71.25</v>
      </c>
      <c r="H1139" s="128">
        <v>-0.39021024668717774</v>
      </c>
      <c r="I1139" s="93">
        <v>-5476.635041223547</v>
      </c>
      <c r="J1139" s="93">
        <v>54859.80078125</v>
      </c>
      <c r="K1139" s="94">
        <v>-9.9829656018279839E-2</v>
      </c>
      <c r="L1139" s="133">
        <v>9.9829656018279839E-2</v>
      </c>
      <c r="M1139" s="86"/>
    </row>
    <row r="1140" spans="1:13">
      <c r="A1140" s="132" t="s">
        <v>3490</v>
      </c>
      <c r="B1140" s="126" t="s">
        <v>3647</v>
      </c>
      <c r="C1140" s="28" t="s">
        <v>2604</v>
      </c>
      <c r="D1140" s="28" t="s">
        <v>4459</v>
      </c>
      <c r="E1140" s="28" t="s">
        <v>4062</v>
      </c>
      <c r="F1140" s="28" t="s">
        <v>4120</v>
      </c>
      <c r="G1140" s="127">
        <v>20</v>
      </c>
      <c r="H1140" s="128">
        <v>-0.39076522731162405</v>
      </c>
      <c r="I1140" s="93">
        <v>-19538.261365581206</v>
      </c>
      <c r="J1140" s="93">
        <v>2485890.25</v>
      </c>
      <c r="K1140" s="94">
        <v>-7.8596637022013364E-3</v>
      </c>
      <c r="L1140" s="133">
        <v>7.8596637022013364E-3</v>
      </c>
      <c r="M1140" s="86"/>
    </row>
    <row r="1141" spans="1:13">
      <c r="A1141" s="132" t="s">
        <v>5540</v>
      </c>
      <c r="B1141" s="126" t="s">
        <v>5616</v>
      </c>
      <c r="C1141" s="28" t="s">
        <v>5562</v>
      </c>
      <c r="D1141" s="28" t="s">
        <v>4454</v>
      </c>
      <c r="E1141" s="28" t="s">
        <v>4063</v>
      </c>
      <c r="F1141" s="28" t="s">
        <v>4120</v>
      </c>
      <c r="G1141" s="127">
        <v>40.229999999999997</v>
      </c>
      <c r="H1141" s="128">
        <v>-0.42231277710468329</v>
      </c>
      <c r="I1141" s="93">
        <v>-10497.459038147734</v>
      </c>
      <c r="J1141" s="93">
        <v>378163.25</v>
      </c>
      <c r="K1141" s="94">
        <v>-2.7759067117568228E-2</v>
      </c>
      <c r="L1141" s="133">
        <v>2.7759067117568228E-2</v>
      </c>
      <c r="M1141" s="86"/>
    </row>
    <row r="1142" spans="1:13">
      <c r="A1142" s="132" t="s">
        <v>1017</v>
      </c>
      <c r="B1142" s="126" t="s">
        <v>2380</v>
      </c>
      <c r="C1142" s="28" t="s">
        <v>3843</v>
      </c>
      <c r="D1142" s="28" t="s">
        <v>4467</v>
      </c>
      <c r="E1142" s="28" t="s">
        <v>4063</v>
      </c>
      <c r="F1142" s="28" t="s">
        <v>4120</v>
      </c>
      <c r="G1142" s="127">
        <v>7.19</v>
      </c>
      <c r="H1142" s="128">
        <v>-0.43043889156242654</v>
      </c>
      <c r="I1142" s="93">
        <v>-59866.327060142765</v>
      </c>
      <c r="J1142" s="93">
        <v>2676711.75</v>
      </c>
      <c r="K1142" s="94">
        <v>-2.2365623440829131E-2</v>
      </c>
      <c r="L1142" s="133">
        <v>2.2365623440829131E-2</v>
      </c>
      <c r="M1142" s="86"/>
    </row>
    <row r="1143" spans="1:13">
      <c r="A1143" s="132" t="s">
        <v>1492</v>
      </c>
      <c r="B1143" s="126" t="s">
        <v>2909</v>
      </c>
      <c r="C1143" s="28" t="s">
        <v>973</v>
      </c>
      <c r="D1143" s="28" t="s">
        <v>4471</v>
      </c>
      <c r="E1143" s="28" t="s">
        <v>4063</v>
      </c>
      <c r="F1143" s="28" t="s">
        <v>4120</v>
      </c>
      <c r="G1143" s="127">
        <v>53.67</v>
      </c>
      <c r="H1143" s="128">
        <v>-0.43522711758034838</v>
      </c>
      <c r="I1143" s="93">
        <v>-8109.3183823429918</v>
      </c>
      <c r="J1143" s="93">
        <v>246895.75</v>
      </c>
      <c r="K1143" s="94">
        <v>-3.2845111276087142E-2</v>
      </c>
      <c r="L1143" s="133">
        <v>3.2845111276087142E-2</v>
      </c>
      <c r="M1143" s="86"/>
    </row>
    <row r="1144" spans="1:13">
      <c r="A1144" s="132" t="s">
        <v>5550</v>
      </c>
      <c r="B1144" s="126" t="s">
        <v>5623</v>
      </c>
      <c r="C1144" s="28" t="s">
        <v>5570</v>
      </c>
      <c r="D1144" s="28" t="s">
        <v>4464</v>
      </c>
      <c r="E1144" s="28" t="s">
        <v>4063</v>
      </c>
      <c r="F1144" s="28" t="s">
        <v>4120</v>
      </c>
      <c r="G1144" s="127">
        <v>85.27</v>
      </c>
      <c r="H1144" s="128">
        <v>-0.43690758337175795</v>
      </c>
      <c r="I1144" s="93">
        <v>-5123.8135730240174</v>
      </c>
      <c r="J1144" s="93">
        <v>159141.25</v>
      </c>
      <c r="K1144" s="94">
        <v>-3.2196640236419015E-2</v>
      </c>
      <c r="L1144" s="133">
        <v>3.2196640236419015E-2</v>
      </c>
      <c r="M1144" s="86"/>
    </row>
    <row r="1145" spans="1:13">
      <c r="A1145" s="132" t="s">
        <v>1024</v>
      </c>
      <c r="B1145" s="126" t="s">
        <v>2387</v>
      </c>
      <c r="C1145" s="28" t="s">
        <v>3849</v>
      </c>
      <c r="D1145" s="28" t="s">
        <v>4471</v>
      </c>
      <c r="E1145" s="28" t="s">
        <v>4063</v>
      </c>
      <c r="F1145" s="28" t="s">
        <v>4120</v>
      </c>
      <c r="G1145" s="127">
        <v>20.23</v>
      </c>
      <c r="H1145" s="128">
        <v>-0.43729502467091591</v>
      </c>
      <c r="I1145" s="93">
        <v>-21616.165332225202</v>
      </c>
      <c r="J1145" s="93">
        <v>330645</v>
      </c>
      <c r="K1145" s="94">
        <v>-6.537575143197448E-2</v>
      </c>
      <c r="L1145" s="133">
        <v>6.537575143197448E-2</v>
      </c>
      <c r="M1145" s="86"/>
    </row>
    <row r="1146" spans="1:13">
      <c r="A1146" s="132" t="s">
        <v>5260</v>
      </c>
      <c r="B1146" s="126" t="s">
        <v>5272</v>
      </c>
      <c r="C1146" s="28" t="s">
        <v>5253</v>
      </c>
      <c r="D1146" s="28" t="s">
        <v>4470</v>
      </c>
      <c r="E1146" s="28" t="s">
        <v>4063</v>
      </c>
      <c r="F1146" s="28" t="s">
        <v>4120</v>
      </c>
      <c r="G1146" s="127">
        <v>17.32</v>
      </c>
      <c r="H1146" s="128">
        <v>-0.43883487096963225</v>
      </c>
      <c r="I1146" s="93">
        <v>-25336.886314643893</v>
      </c>
      <c r="J1146" s="93">
        <v>181841.40625</v>
      </c>
      <c r="K1146" s="94">
        <v>-0.13933507685158419</v>
      </c>
      <c r="L1146" s="133">
        <v>0.13933507685158419</v>
      </c>
      <c r="M1146" s="86"/>
    </row>
    <row r="1147" spans="1:13">
      <c r="A1147" s="132" t="s">
        <v>999</v>
      </c>
      <c r="B1147" s="126" t="s">
        <v>2362</v>
      </c>
      <c r="C1147" s="28" t="s">
        <v>5674</v>
      </c>
      <c r="D1147" s="28" t="s">
        <v>4471</v>
      </c>
      <c r="E1147" s="28" t="s">
        <v>4062</v>
      </c>
      <c r="F1147" s="28" t="s">
        <v>4120</v>
      </c>
      <c r="G1147" s="127">
        <v>63.65</v>
      </c>
      <c r="H1147" s="128">
        <v>-0.4423546635950158</v>
      </c>
      <c r="I1147" s="93">
        <v>-6949.7983282799041</v>
      </c>
      <c r="J1147" s="93">
        <v>409590.5</v>
      </c>
      <c r="K1147" s="94">
        <v>-1.6967674612277151E-2</v>
      </c>
      <c r="L1147" s="133">
        <v>1.6967674612277151E-2</v>
      </c>
      <c r="M1147" s="86"/>
    </row>
    <row r="1148" spans="1:13">
      <c r="A1148" s="132" t="s">
        <v>1187</v>
      </c>
      <c r="B1148" s="126" t="s">
        <v>3338</v>
      </c>
      <c r="C1148" s="28" t="s">
        <v>154</v>
      </c>
      <c r="D1148" s="28" t="s">
        <v>4467</v>
      </c>
      <c r="E1148" s="28" t="s">
        <v>4116</v>
      </c>
      <c r="F1148" s="28" t="s">
        <v>4120</v>
      </c>
      <c r="G1148" s="127">
        <v>86.15</v>
      </c>
      <c r="H1148" s="128">
        <v>-0.44757041489619853</v>
      </c>
      <c r="I1148" s="93">
        <v>-5195.2456749413632</v>
      </c>
      <c r="J1148" s="93">
        <v>3727662.5</v>
      </c>
      <c r="K1148" s="94">
        <v>-1.3937006568972817E-3</v>
      </c>
      <c r="L1148" s="133">
        <v>1.3937006568972817E-3</v>
      </c>
      <c r="M1148" s="86"/>
    </row>
    <row r="1149" spans="1:13">
      <c r="A1149" s="132" t="s">
        <v>1366</v>
      </c>
      <c r="B1149" s="126" t="s">
        <v>2788</v>
      </c>
      <c r="C1149" s="28" t="s">
        <v>4217</v>
      </c>
      <c r="D1149" s="28" t="s">
        <v>4473</v>
      </c>
      <c r="E1149" s="28" t="s">
        <v>4062</v>
      </c>
      <c r="F1149" s="28" t="s">
        <v>4120</v>
      </c>
      <c r="G1149" s="127">
        <v>148.49</v>
      </c>
      <c r="H1149" s="128">
        <v>-0.46334795334712431</v>
      </c>
      <c r="I1149" s="93">
        <v>-3120.3983658638581</v>
      </c>
      <c r="J1149" s="93">
        <v>655400.3125</v>
      </c>
      <c r="K1149" s="94">
        <v>-4.7610571834505464E-3</v>
      </c>
      <c r="L1149" s="133">
        <v>4.7610571834505464E-3</v>
      </c>
      <c r="M1149" s="86"/>
    </row>
    <row r="1150" spans="1:13">
      <c r="A1150" s="132" t="s">
        <v>979</v>
      </c>
      <c r="B1150" s="126" t="s">
        <v>2342</v>
      </c>
      <c r="C1150" s="28" t="s">
        <v>3805</v>
      </c>
      <c r="D1150" s="28" t="s">
        <v>4471</v>
      </c>
      <c r="E1150" s="28" t="s">
        <v>4063</v>
      </c>
      <c r="F1150" s="28" t="s">
        <v>4120</v>
      </c>
      <c r="G1150" s="127">
        <v>21.92</v>
      </c>
      <c r="H1150" s="128">
        <v>-0.46336093836108333</v>
      </c>
      <c r="I1150" s="93">
        <v>-21138.728939830442</v>
      </c>
      <c r="J1150" s="93">
        <v>139610.15625</v>
      </c>
      <c r="K1150" s="94">
        <v>-0.15141254409870658</v>
      </c>
      <c r="L1150" s="133">
        <v>0.15141254409870658</v>
      </c>
      <c r="M1150" s="86"/>
    </row>
    <row r="1151" spans="1:13">
      <c r="A1151" s="132" t="s">
        <v>990</v>
      </c>
      <c r="B1151" s="126" t="s">
        <v>2353</v>
      </c>
      <c r="C1151" s="28" t="s">
        <v>3816</v>
      </c>
      <c r="D1151" s="28" t="s">
        <v>4471</v>
      </c>
      <c r="E1151" s="28" t="s">
        <v>4063</v>
      </c>
      <c r="F1151" s="28" t="s">
        <v>4120</v>
      </c>
      <c r="G1151" s="127">
        <v>43.92</v>
      </c>
      <c r="H1151" s="128">
        <v>-0.46741105500663388</v>
      </c>
      <c r="I1151" s="93">
        <v>-10642.328210533558</v>
      </c>
      <c r="J1151" s="93">
        <v>257155.5</v>
      </c>
      <c r="K1151" s="94">
        <v>-4.1384797177324843E-2</v>
      </c>
      <c r="L1151" s="133">
        <v>4.1384797177324843E-2</v>
      </c>
      <c r="M1151" s="86"/>
    </row>
    <row r="1152" spans="1:13">
      <c r="A1152" s="132" t="s">
        <v>3457</v>
      </c>
      <c r="B1152" s="126" t="s">
        <v>595</v>
      </c>
      <c r="C1152" s="28" t="s">
        <v>2575</v>
      </c>
      <c r="D1152" s="28" t="s">
        <v>4460</v>
      </c>
      <c r="E1152" s="28" t="s">
        <v>4062</v>
      </c>
      <c r="F1152" s="28" t="s">
        <v>4120</v>
      </c>
      <c r="G1152" s="127">
        <v>21.07</v>
      </c>
      <c r="H1152" s="128">
        <v>-0.46808411833548963</v>
      </c>
      <c r="I1152" s="93">
        <v>-22215.667695087308</v>
      </c>
      <c r="J1152" s="93">
        <v>1011612.4375</v>
      </c>
      <c r="K1152" s="94">
        <v>-2.1960651007799918E-2</v>
      </c>
      <c r="L1152" s="133">
        <v>2.1960651007799918E-2</v>
      </c>
      <c r="M1152" s="86"/>
    </row>
    <row r="1153" spans="1:13">
      <c r="A1153" s="132" t="s">
        <v>1071</v>
      </c>
      <c r="B1153" s="126" t="s">
        <v>2434</v>
      </c>
      <c r="C1153" s="28" t="s">
        <v>3894</v>
      </c>
      <c r="D1153" s="28" t="s">
        <v>4473</v>
      </c>
      <c r="E1153" s="28" t="s">
        <v>4062</v>
      </c>
      <c r="F1153" s="28" t="s">
        <v>4120</v>
      </c>
      <c r="G1153" s="127">
        <v>88.93</v>
      </c>
      <c r="H1153" s="128">
        <v>-0.48029774712835765</v>
      </c>
      <c r="I1153" s="93">
        <v>-5400.8517612544429</v>
      </c>
      <c r="J1153" s="93">
        <v>885589</v>
      </c>
      <c r="K1153" s="94">
        <v>-6.0985985160773712E-3</v>
      </c>
      <c r="L1153" s="133">
        <v>6.0985985160773712E-3</v>
      </c>
      <c r="M1153" s="86"/>
    </row>
    <row r="1154" spans="1:13">
      <c r="A1154" s="132" t="s">
        <v>3385</v>
      </c>
      <c r="B1154" s="126" t="s">
        <v>523</v>
      </c>
      <c r="C1154" s="28" t="s">
        <v>2504</v>
      </c>
      <c r="D1154" s="28" t="s">
        <v>4459</v>
      </c>
      <c r="E1154" s="28" t="s">
        <v>4062</v>
      </c>
      <c r="F1154" s="28" t="s">
        <v>4120</v>
      </c>
      <c r="G1154" s="127">
        <v>8.83</v>
      </c>
      <c r="H1154" s="128">
        <v>-0.48416837819239728</v>
      </c>
      <c r="I1154" s="93">
        <v>-54832.205910803765</v>
      </c>
      <c r="J1154" s="93">
        <v>4836991.5</v>
      </c>
      <c r="K1154" s="94">
        <v>-1.1336014526964491E-2</v>
      </c>
      <c r="L1154" s="133">
        <v>1.1336014526964491E-2</v>
      </c>
      <c r="M1154" s="86"/>
    </row>
    <row r="1155" spans="1:13">
      <c r="A1155" s="132" t="s">
        <v>1011</v>
      </c>
      <c r="B1155" s="126" t="s">
        <v>2374</v>
      </c>
      <c r="C1155" s="28" t="s">
        <v>3837</v>
      </c>
      <c r="D1155" s="28" t="s">
        <v>4461</v>
      </c>
      <c r="E1155" s="28" t="s">
        <v>4063</v>
      </c>
      <c r="F1155" s="28" t="s">
        <v>4120</v>
      </c>
      <c r="G1155" s="127">
        <v>39.119999999999997</v>
      </c>
      <c r="H1155" s="128">
        <v>-0.48751675223791824</v>
      </c>
      <c r="I1155" s="93">
        <v>-12462.084668658445</v>
      </c>
      <c r="J1155" s="93">
        <v>185899.84375</v>
      </c>
      <c r="K1155" s="94">
        <v>-6.7036552679504036E-2</v>
      </c>
      <c r="L1155" s="133">
        <v>6.7036552679504036E-2</v>
      </c>
      <c r="M1155" s="86"/>
    </row>
    <row r="1156" spans="1:13">
      <c r="A1156" s="132" t="s">
        <v>4238</v>
      </c>
      <c r="B1156" s="126" t="s">
        <v>2469</v>
      </c>
      <c r="C1156" s="28" t="s">
        <v>730</v>
      </c>
      <c r="D1156" s="28" t="s">
        <v>4471</v>
      </c>
      <c r="E1156" s="28" t="s">
        <v>4063</v>
      </c>
      <c r="F1156" s="28" t="s">
        <v>4120</v>
      </c>
      <c r="G1156" s="127">
        <v>39.61</v>
      </c>
      <c r="H1156" s="128">
        <v>-0.4896559900283084</v>
      </c>
      <c r="I1156" s="93">
        <v>-12361.928554110285</v>
      </c>
      <c r="J1156" s="93">
        <v>111027</v>
      </c>
      <c r="K1156" s="94">
        <v>-0.11134164261044868</v>
      </c>
      <c r="L1156" s="133">
        <v>0.11134164261044868</v>
      </c>
      <c r="M1156" s="86"/>
    </row>
    <row r="1157" spans="1:13">
      <c r="A1157" s="132" t="s">
        <v>3384</v>
      </c>
      <c r="B1157" s="126" t="s">
        <v>522</v>
      </c>
      <c r="C1157" s="28" t="s">
        <v>2503</v>
      </c>
      <c r="D1157" s="28" t="s">
        <v>4455</v>
      </c>
      <c r="E1157" s="28" t="s">
        <v>4062</v>
      </c>
      <c r="F1157" s="28" t="s">
        <v>4120</v>
      </c>
      <c r="G1157" s="127">
        <v>126.09</v>
      </c>
      <c r="H1157" s="128">
        <v>-0.49171458456007255</v>
      </c>
      <c r="I1157" s="93">
        <v>-3899.7111948613892</v>
      </c>
      <c r="J1157" s="93">
        <v>555197.9375</v>
      </c>
      <c r="K1157" s="94">
        <v>-7.0240015883729565E-3</v>
      </c>
      <c r="L1157" s="133">
        <v>7.0240015883729565E-3</v>
      </c>
      <c r="M1157" s="86"/>
    </row>
    <row r="1158" spans="1:13">
      <c r="A1158" s="132" t="s">
        <v>5259</v>
      </c>
      <c r="B1158" s="126" t="s">
        <v>5270</v>
      </c>
      <c r="C1158" s="28" t="s">
        <v>5252</v>
      </c>
      <c r="D1158" s="28" t="s">
        <v>4472</v>
      </c>
      <c r="E1158" s="28" t="s">
        <v>4063</v>
      </c>
      <c r="F1158" s="28" t="s">
        <v>4120</v>
      </c>
      <c r="G1158" s="127">
        <v>14.41</v>
      </c>
      <c r="H1158" s="128">
        <v>-0.49304609724925585</v>
      </c>
      <c r="I1158" s="93">
        <v>-34215.551509316851</v>
      </c>
      <c r="J1158" s="93">
        <v>143625.703125</v>
      </c>
      <c r="K1158" s="94">
        <v>-0.23822721675060102</v>
      </c>
      <c r="L1158" s="133">
        <v>0.23822721675060102</v>
      </c>
      <c r="M1158" s="86"/>
    </row>
    <row r="1159" spans="1:13">
      <c r="A1159" s="132" t="s">
        <v>5843</v>
      </c>
      <c r="B1159" s="126" t="s">
        <v>5875</v>
      </c>
      <c r="C1159" s="28" t="s">
        <v>5865</v>
      </c>
      <c r="D1159" s="28" t="s">
        <v>4455</v>
      </c>
      <c r="E1159" s="28" t="s">
        <v>4063</v>
      </c>
      <c r="F1159" s="28" t="s">
        <v>4120</v>
      </c>
      <c r="G1159" s="127">
        <v>15.39</v>
      </c>
      <c r="H1159" s="128">
        <v>-0.51801880076925211</v>
      </c>
      <c r="I1159" s="93">
        <v>-33659.441245565438</v>
      </c>
      <c r="J1159" s="93">
        <v>772249.125</v>
      </c>
      <c r="K1159" s="94">
        <v>-4.358624717841595E-2</v>
      </c>
      <c r="L1159" s="133">
        <v>4.358624717841595E-2</v>
      </c>
      <c r="M1159" s="86"/>
    </row>
    <row r="1160" spans="1:13">
      <c r="A1160" s="132" t="s">
        <v>5377</v>
      </c>
      <c r="B1160" s="126" t="s">
        <v>5361</v>
      </c>
      <c r="C1160" s="28" t="s">
        <v>5344</v>
      </c>
      <c r="D1160" s="28" t="s">
        <v>4464</v>
      </c>
      <c r="E1160" s="28" t="s">
        <v>4063</v>
      </c>
      <c r="F1160" s="28" t="s">
        <v>4120</v>
      </c>
      <c r="G1160" s="127">
        <v>131.19999999999999</v>
      </c>
      <c r="H1160" s="128">
        <v>-0.52378860876389022</v>
      </c>
      <c r="I1160" s="93">
        <v>-3992.2912253345298</v>
      </c>
      <c r="J1160" s="93">
        <v>66529.1484375</v>
      </c>
      <c r="K1160" s="94">
        <v>-6.0008151601174321E-2</v>
      </c>
      <c r="L1160" s="133">
        <v>6.0008151601174321E-2</v>
      </c>
      <c r="M1160" s="86"/>
    </row>
    <row r="1161" spans="1:13">
      <c r="A1161" s="132" t="s">
        <v>3642</v>
      </c>
      <c r="B1161" s="126" t="s">
        <v>3797</v>
      </c>
      <c r="C1161" s="28" t="s">
        <v>3008</v>
      </c>
      <c r="D1161" s="28" t="s">
        <v>4455</v>
      </c>
      <c r="E1161" s="28" t="s">
        <v>4062</v>
      </c>
      <c r="F1161" s="28" t="s">
        <v>4120</v>
      </c>
      <c r="G1161" s="127">
        <v>26.05</v>
      </c>
      <c r="H1161" s="128">
        <v>-0.52394298589430277</v>
      </c>
      <c r="I1161" s="93">
        <v>-20112.974506499144</v>
      </c>
      <c r="J1161" s="93">
        <v>450762.4375</v>
      </c>
      <c r="K1161" s="94">
        <v>-4.4619899160295816E-2</v>
      </c>
      <c r="L1161" s="133">
        <v>4.4619899160295816E-2</v>
      </c>
      <c r="M1161" s="86"/>
    </row>
    <row r="1162" spans="1:13">
      <c r="A1162" s="132" t="s">
        <v>1049</v>
      </c>
      <c r="B1162" s="126" t="s">
        <v>2412</v>
      </c>
      <c r="C1162" s="28" t="s">
        <v>3873</v>
      </c>
      <c r="D1162" s="28" t="s">
        <v>4455</v>
      </c>
      <c r="E1162" s="28" t="s">
        <v>4063</v>
      </c>
      <c r="F1162" s="28" t="s">
        <v>4120</v>
      </c>
      <c r="G1162" s="127">
        <v>20.69</v>
      </c>
      <c r="H1162" s="128">
        <v>-0.55951256297787666</v>
      </c>
      <c r="I1162" s="93">
        <v>-27042.65649965571</v>
      </c>
      <c r="J1162" s="93">
        <v>272726.25</v>
      </c>
      <c r="K1162" s="94">
        <v>-9.9156779003325535E-2</v>
      </c>
      <c r="L1162" s="133">
        <v>9.9156779003325535E-2</v>
      </c>
      <c r="M1162" s="86"/>
    </row>
    <row r="1163" spans="1:13">
      <c r="A1163" s="132" t="s">
        <v>4237</v>
      </c>
      <c r="B1163" s="126" t="s">
        <v>5615</v>
      </c>
      <c r="C1163" s="28" t="s">
        <v>5561</v>
      </c>
      <c r="D1163" s="28" t="s">
        <v>4463</v>
      </c>
      <c r="E1163" s="28" t="s">
        <v>4063</v>
      </c>
      <c r="F1163" s="28" t="s">
        <v>4120</v>
      </c>
      <c r="G1163" s="127">
        <v>58.04</v>
      </c>
      <c r="H1163" s="128">
        <v>-0.56662625630910923</v>
      </c>
      <c r="I1163" s="93">
        <v>-9762.6853257944385</v>
      </c>
      <c r="J1163" s="93">
        <v>299014.4375</v>
      </c>
      <c r="K1163" s="94">
        <v>-3.2649544976551301E-2</v>
      </c>
      <c r="L1163" s="133">
        <v>3.2649544976551301E-2</v>
      </c>
      <c r="M1163" s="86"/>
    </row>
    <row r="1164" spans="1:13">
      <c r="A1164" s="132" t="s">
        <v>1400</v>
      </c>
      <c r="B1164" s="126" t="s">
        <v>2822</v>
      </c>
      <c r="C1164" s="28" t="s">
        <v>888</v>
      </c>
      <c r="D1164" s="28" t="s">
        <v>4459</v>
      </c>
      <c r="E1164" s="28" t="s">
        <v>4063</v>
      </c>
      <c r="F1164" s="28" t="s">
        <v>4120</v>
      </c>
      <c r="G1164" s="127">
        <v>12.21</v>
      </c>
      <c r="H1164" s="128">
        <v>-0.61961415961899435</v>
      </c>
      <c r="I1164" s="93">
        <v>-50746.450419246044</v>
      </c>
      <c r="J1164" s="93">
        <v>197754.953125</v>
      </c>
      <c r="K1164" s="94">
        <v>-0.25661279081677135</v>
      </c>
      <c r="L1164" s="133">
        <v>0.25661279081677135</v>
      </c>
      <c r="M1164" s="86"/>
    </row>
    <row r="1165" spans="1:13">
      <c r="A1165" s="132" t="s">
        <v>4248</v>
      </c>
      <c r="B1165" s="126" t="s">
        <v>2478</v>
      </c>
      <c r="C1165" s="28" t="s">
        <v>740</v>
      </c>
      <c r="D1165" s="28" t="s">
        <v>4472</v>
      </c>
      <c r="E1165" s="28" t="s">
        <v>4063</v>
      </c>
      <c r="F1165" s="28" t="s">
        <v>4120</v>
      </c>
      <c r="G1165" s="127">
        <v>8.76</v>
      </c>
      <c r="H1165" s="128">
        <v>-0.6215001290614337</v>
      </c>
      <c r="I1165" s="93">
        <v>-70947.503317515278</v>
      </c>
      <c r="J1165" s="93">
        <v>361613.59375</v>
      </c>
      <c r="K1165" s="94">
        <v>-0.19619700294387862</v>
      </c>
      <c r="L1165" s="133">
        <v>0.19619700294387862</v>
      </c>
      <c r="M1165" s="86"/>
    </row>
    <row r="1166" spans="1:13">
      <c r="A1166" s="132" t="s">
        <v>4670</v>
      </c>
      <c r="B1166" s="126" t="s">
        <v>3255</v>
      </c>
      <c r="C1166" s="28" t="s">
        <v>50</v>
      </c>
      <c r="D1166" s="28" t="s">
        <v>4464</v>
      </c>
      <c r="E1166" s="28" t="s">
        <v>4116</v>
      </c>
      <c r="F1166" s="28" t="s">
        <v>4120</v>
      </c>
      <c r="G1166" s="127">
        <v>23.4</v>
      </c>
      <c r="H1166" s="128">
        <v>-0.62729180437114285</v>
      </c>
      <c r="I1166" s="93">
        <v>-26807.342067142858</v>
      </c>
      <c r="J1166" s="93">
        <v>1178964.25</v>
      </c>
      <c r="K1166" s="94">
        <v>-2.2738044912848594E-2</v>
      </c>
      <c r="L1166" s="133">
        <v>2.2738044912848594E-2</v>
      </c>
      <c r="M1166" s="86"/>
    </row>
    <row r="1167" spans="1:13">
      <c r="A1167" s="132" t="s">
        <v>1025</v>
      </c>
      <c r="B1167" s="126" t="s">
        <v>2388</v>
      </c>
      <c r="C1167" s="28" t="s">
        <v>3850</v>
      </c>
      <c r="D1167" s="28" t="s">
        <v>4454</v>
      </c>
      <c r="E1167" s="28" t="s">
        <v>4063</v>
      </c>
      <c r="F1167" s="28" t="s">
        <v>4120</v>
      </c>
      <c r="G1167" s="127">
        <v>23.35</v>
      </c>
      <c r="H1167" s="128">
        <v>-0.6413504049553872</v>
      </c>
      <c r="I1167" s="93">
        <v>-27466.826764684673</v>
      </c>
      <c r="J1167" s="93">
        <v>345590.59375</v>
      </c>
      <c r="K1167" s="94">
        <v>-7.9477935052115908E-2</v>
      </c>
      <c r="L1167" s="133">
        <v>7.9477935052115908E-2</v>
      </c>
      <c r="M1167" s="86"/>
    </row>
    <row r="1168" spans="1:13">
      <c r="A1168" s="132" t="s">
        <v>3415</v>
      </c>
      <c r="B1168" s="126" t="s">
        <v>554</v>
      </c>
      <c r="C1168" s="28" t="s">
        <v>2533</v>
      </c>
      <c r="D1168" s="28" t="s">
        <v>4455</v>
      </c>
      <c r="E1168" s="28" t="s">
        <v>4062</v>
      </c>
      <c r="F1168" s="28" t="s">
        <v>4120</v>
      </c>
      <c r="G1168" s="127">
        <v>14.77</v>
      </c>
      <c r="H1168" s="128">
        <v>-0.6517362688560725</v>
      </c>
      <c r="I1168" s="93">
        <v>-44125.678324717162</v>
      </c>
      <c r="J1168" s="93">
        <v>735449.125</v>
      </c>
      <c r="K1168" s="94">
        <v>-5.9998274285413232E-2</v>
      </c>
      <c r="L1168" s="133">
        <v>5.9998274285413232E-2</v>
      </c>
      <c r="M1168" s="86"/>
    </row>
    <row r="1169" spans="1:13">
      <c r="A1169" s="132" t="s">
        <v>1136</v>
      </c>
      <c r="B1169" s="126" t="s">
        <v>3302</v>
      </c>
      <c r="C1169" s="28" t="s">
        <v>109</v>
      </c>
      <c r="D1169" s="28" t="s">
        <v>4454</v>
      </c>
      <c r="E1169" s="28" t="s">
        <v>4063</v>
      </c>
      <c r="F1169" s="28" t="s">
        <v>4120</v>
      </c>
      <c r="G1169" s="127">
        <v>14.89</v>
      </c>
      <c r="H1169" s="128">
        <v>-0.69985033854111312</v>
      </c>
      <c r="I1169" s="93">
        <v>-47001.365919483753</v>
      </c>
      <c r="J1169" s="93">
        <v>865985.6875</v>
      </c>
      <c r="K1169" s="94">
        <v>-5.4274991605428528E-2</v>
      </c>
      <c r="L1169" s="133">
        <v>5.4274991605428528E-2</v>
      </c>
      <c r="M1169" s="86"/>
    </row>
    <row r="1170" spans="1:13">
      <c r="A1170" s="132" t="s">
        <v>1322</v>
      </c>
      <c r="B1170" s="126" t="s">
        <v>2744</v>
      </c>
      <c r="C1170" s="28" t="s">
        <v>827</v>
      </c>
      <c r="D1170" s="28" t="s">
        <v>4470</v>
      </c>
      <c r="E1170" s="28" t="s">
        <v>4063</v>
      </c>
      <c r="F1170" s="28" t="s">
        <v>4120</v>
      </c>
      <c r="G1170" s="127">
        <v>40.65</v>
      </c>
      <c r="H1170" s="128">
        <v>-0.70243236091659678</v>
      </c>
      <c r="I1170" s="93">
        <v>-17280.008878637065</v>
      </c>
      <c r="J1170" s="93">
        <v>250013.953125</v>
      </c>
      <c r="K1170" s="94">
        <v>-6.9116177967865428E-2</v>
      </c>
      <c r="L1170" s="133">
        <v>6.9116177967865428E-2</v>
      </c>
      <c r="M1170" s="86"/>
    </row>
    <row r="1171" spans="1:13">
      <c r="A1171" s="132" t="s">
        <v>4751</v>
      </c>
      <c r="B1171" s="126" t="s">
        <v>4830</v>
      </c>
      <c r="C1171" s="28" t="s">
        <v>4785</v>
      </c>
      <c r="D1171" s="28" t="s">
        <v>4459</v>
      </c>
      <c r="E1171" s="28" t="s">
        <v>4063</v>
      </c>
      <c r="F1171" s="28" t="s">
        <v>4120</v>
      </c>
      <c r="G1171" s="127">
        <v>56.23</v>
      </c>
      <c r="H1171" s="128">
        <v>-0.70446547371726598</v>
      </c>
      <c r="I1171" s="93">
        <v>-12528.285145247484</v>
      </c>
      <c r="J1171" s="93">
        <v>195290.453125</v>
      </c>
      <c r="K1171" s="94">
        <v>-6.4152061428361148E-2</v>
      </c>
      <c r="L1171" s="133">
        <v>6.4152061428361148E-2</v>
      </c>
      <c r="M1171" s="86"/>
    </row>
    <row r="1172" spans="1:13">
      <c r="A1172" s="132" t="s">
        <v>3633</v>
      </c>
      <c r="B1172" s="126" t="s">
        <v>3787</v>
      </c>
      <c r="C1172" s="28" t="s">
        <v>3001</v>
      </c>
      <c r="D1172" s="28" t="s">
        <v>4472</v>
      </c>
      <c r="E1172" s="28" t="s">
        <v>4063</v>
      </c>
      <c r="F1172" s="28" t="s">
        <v>4120</v>
      </c>
      <c r="G1172" s="127">
        <v>43.95</v>
      </c>
      <c r="H1172" s="128">
        <v>-0.70762051566763495</v>
      </c>
      <c r="I1172" s="93">
        <v>-16100.580561265868</v>
      </c>
      <c r="J1172" s="93">
        <v>111678.046875</v>
      </c>
      <c r="K1172" s="94">
        <v>-0.1441696108751532</v>
      </c>
      <c r="L1172" s="133">
        <v>0.1441696108751532</v>
      </c>
      <c r="M1172" s="86"/>
    </row>
    <row r="1173" spans="1:13">
      <c r="A1173" s="132" t="s">
        <v>3441</v>
      </c>
      <c r="B1173" s="126" t="s">
        <v>581</v>
      </c>
      <c r="C1173" s="28" t="s">
        <v>2559</v>
      </c>
      <c r="D1173" s="28" t="s">
        <v>4467</v>
      </c>
      <c r="E1173" s="28" t="s">
        <v>4062</v>
      </c>
      <c r="F1173" s="28" t="s">
        <v>4120</v>
      </c>
      <c r="G1173" s="127">
        <v>65.56</v>
      </c>
      <c r="H1173" s="128">
        <v>-0.70930220427658297</v>
      </c>
      <c r="I1173" s="93">
        <v>-10819.130632650747</v>
      </c>
      <c r="J1173" s="93">
        <v>1009043.375</v>
      </c>
      <c r="K1173" s="94">
        <v>-1.0722166064120631E-2</v>
      </c>
      <c r="L1173" s="133">
        <v>1.0722166064120631E-2</v>
      </c>
      <c r="M1173" s="86"/>
    </row>
    <row r="1174" spans="1:13">
      <c r="A1174" s="132" t="s">
        <v>3479</v>
      </c>
      <c r="B1174" s="126" t="s">
        <v>616</v>
      </c>
      <c r="C1174" s="28" t="s">
        <v>2594</v>
      </c>
      <c r="D1174" s="28" t="s">
        <v>4470</v>
      </c>
      <c r="E1174" s="28" t="s">
        <v>4062</v>
      </c>
      <c r="F1174" s="28" t="s">
        <v>4120</v>
      </c>
      <c r="G1174" s="127">
        <v>50.84</v>
      </c>
      <c r="H1174" s="128">
        <v>-0.71440558310303959</v>
      </c>
      <c r="I1174" s="93">
        <v>-14052.037433183312</v>
      </c>
      <c r="J1174" s="93">
        <v>191099.296875</v>
      </c>
      <c r="K1174" s="94">
        <v>-7.3532648539125153E-2</v>
      </c>
      <c r="L1174" s="133">
        <v>7.3532648539125153E-2</v>
      </c>
      <c r="M1174" s="86"/>
    </row>
    <row r="1175" spans="1:13">
      <c r="A1175" s="132" t="s">
        <v>3587</v>
      </c>
      <c r="B1175" s="126" t="s">
        <v>3744</v>
      </c>
      <c r="C1175" s="28" t="s">
        <v>2956</v>
      </c>
      <c r="D1175" s="28" t="s">
        <v>4459</v>
      </c>
      <c r="E1175" s="28" t="s">
        <v>4062</v>
      </c>
      <c r="F1175" s="28" t="s">
        <v>4120</v>
      </c>
      <c r="G1175" s="127">
        <v>50.48</v>
      </c>
      <c r="H1175" s="128">
        <v>-0.71892645652101539</v>
      </c>
      <c r="I1175" s="93">
        <v>-14241.807775772888</v>
      </c>
      <c r="J1175" s="93">
        <v>275471.25</v>
      </c>
      <c r="K1175" s="94">
        <v>-5.1699797259325206E-2</v>
      </c>
      <c r="L1175" s="133">
        <v>5.1699797259325206E-2</v>
      </c>
      <c r="M1175" s="86"/>
    </row>
    <row r="1176" spans="1:13">
      <c r="A1176" s="132" t="s">
        <v>4527</v>
      </c>
      <c r="B1176" s="126" t="s">
        <v>1229</v>
      </c>
      <c r="C1176" s="28" t="s">
        <v>3061</v>
      </c>
      <c r="D1176" s="28" t="s">
        <v>4458</v>
      </c>
      <c r="E1176" s="28" t="s">
        <v>4116</v>
      </c>
      <c r="F1176" s="28" t="s">
        <v>4120</v>
      </c>
      <c r="G1176" s="127">
        <v>31.86</v>
      </c>
      <c r="H1176" s="128">
        <v>-0.72162997920243899</v>
      </c>
      <c r="I1176" s="93">
        <v>-22650.030734539832</v>
      </c>
      <c r="J1176" s="93">
        <v>2611075</v>
      </c>
      <c r="K1176" s="94">
        <v>-8.6745998236511142E-3</v>
      </c>
      <c r="L1176" s="133">
        <v>8.6745998236511142E-3</v>
      </c>
      <c r="M1176" s="86"/>
    </row>
    <row r="1177" spans="1:13">
      <c r="A1177" s="132" t="s">
        <v>3485</v>
      </c>
      <c r="B1177" s="126" t="s">
        <v>622</v>
      </c>
      <c r="C1177" s="28" t="s">
        <v>2600</v>
      </c>
      <c r="D1177" s="28" t="s">
        <v>4471</v>
      </c>
      <c r="E1177" s="28" t="s">
        <v>4062</v>
      </c>
      <c r="F1177" s="28" t="s">
        <v>4120</v>
      </c>
      <c r="G1177" s="127">
        <v>15.99</v>
      </c>
      <c r="H1177" s="128">
        <v>-0.72738035558759828</v>
      </c>
      <c r="I1177" s="93">
        <v>-45489.70328878038</v>
      </c>
      <c r="J1177" s="93">
        <v>744258.5</v>
      </c>
      <c r="K1177" s="94">
        <v>-6.1120838107700991E-2</v>
      </c>
      <c r="L1177" s="133">
        <v>6.1120838107700991E-2</v>
      </c>
      <c r="M1177" s="86"/>
    </row>
    <row r="1178" spans="1:13">
      <c r="A1178" s="132" t="s">
        <v>4284</v>
      </c>
      <c r="B1178" s="126" t="s">
        <v>2689</v>
      </c>
      <c r="C1178" s="28" t="s">
        <v>775</v>
      </c>
      <c r="D1178" s="28" t="s">
        <v>4467</v>
      </c>
      <c r="E1178" s="28" t="s">
        <v>4063</v>
      </c>
      <c r="F1178" s="28" t="s">
        <v>4120</v>
      </c>
      <c r="G1178" s="127">
        <v>19.2</v>
      </c>
      <c r="H1178" s="128">
        <v>-0.74140445846523229</v>
      </c>
      <c r="I1178" s="93">
        <v>-38614.815545064179</v>
      </c>
      <c r="J1178" s="93">
        <v>971663.4375</v>
      </c>
      <c r="K1178" s="94">
        <v>-3.9740937092802957E-2</v>
      </c>
      <c r="L1178" s="133">
        <v>3.9740937092802957E-2</v>
      </c>
      <c r="M1178" s="86"/>
    </row>
    <row r="1179" spans="1:13">
      <c r="A1179" s="132" t="s">
        <v>3396</v>
      </c>
      <c r="B1179" s="126" t="s">
        <v>534</v>
      </c>
      <c r="C1179" s="28" t="s">
        <v>2514</v>
      </c>
      <c r="D1179" s="28" t="s">
        <v>4472</v>
      </c>
      <c r="E1179" s="28" t="s">
        <v>4062</v>
      </c>
      <c r="F1179" s="28" t="s">
        <v>4120</v>
      </c>
      <c r="G1179" s="127">
        <v>61.58</v>
      </c>
      <c r="H1179" s="128">
        <v>-0.74266685525688791</v>
      </c>
      <c r="I1179" s="93">
        <v>-12060.195765782526</v>
      </c>
      <c r="J1179" s="93">
        <v>209937.203125</v>
      </c>
      <c r="K1179" s="94">
        <v>-5.7446682085221891E-2</v>
      </c>
      <c r="L1179" s="133">
        <v>5.7446682085221891E-2</v>
      </c>
      <c r="M1179" s="86"/>
    </row>
    <row r="1180" spans="1:13">
      <c r="A1180" s="132" t="s">
        <v>3583</v>
      </c>
      <c r="B1180" s="126" t="s">
        <v>3740</v>
      </c>
      <c r="C1180" s="28" t="s">
        <v>2952</v>
      </c>
      <c r="D1180" s="28" t="s">
        <v>4464</v>
      </c>
      <c r="E1180" s="28" t="s">
        <v>4062</v>
      </c>
      <c r="F1180" s="28" t="s">
        <v>4120</v>
      </c>
      <c r="G1180" s="127">
        <v>42.24</v>
      </c>
      <c r="H1180" s="128">
        <v>-0.75205616467696201</v>
      </c>
      <c r="I1180" s="93">
        <v>-17804.359959208377</v>
      </c>
      <c r="J1180" s="93">
        <v>504811.3125</v>
      </c>
      <c r="K1180" s="94">
        <v>-3.5269336321000884E-2</v>
      </c>
      <c r="L1180" s="133">
        <v>3.5269336321000884E-2</v>
      </c>
      <c r="M1180" s="86"/>
    </row>
    <row r="1181" spans="1:13">
      <c r="A1181" s="132" t="s">
        <v>1151</v>
      </c>
      <c r="B1181" s="126" t="s">
        <v>1765</v>
      </c>
      <c r="C1181" s="28" t="s">
        <v>120</v>
      </c>
      <c r="D1181" s="28" t="s">
        <v>4455</v>
      </c>
      <c r="E1181" s="28" t="s">
        <v>4116</v>
      </c>
      <c r="F1181" s="28" t="s">
        <v>4120</v>
      </c>
      <c r="G1181" s="127">
        <v>46.09</v>
      </c>
      <c r="H1181" s="128">
        <v>-0.76000728555573216</v>
      </c>
      <c r="I1181" s="93">
        <v>-16489.635182376482</v>
      </c>
      <c r="J1181" s="93">
        <v>2302728.5</v>
      </c>
      <c r="K1181" s="94">
        <v>-7.1609115804909182E-3</v>
      </c>
      <c r="L1181" s="133">
        <v>7.1609115804909182E-3</v>
      </c>
      <c r="M1181" s="86"/>
    </row>
    <row r="1182" spans="1:13">
      <c r="A1182" s="132" t="s">
        <v>1475</v>
      </c>
      <c r="B1182" s="126" t="s">
        <v>2893</v>
      </c>
      <c r="C1182" s="28" t="s">
        <v>958</v>
      </c>
      <c r="D1182" s="28" t="s">
        <v>4470</v>
      </c>
      <c r="E1182" s="28" t="s">
        <v>4063</v>
      </c>
      <c r="F1182" s="28" t="s">
        <v>4120</v>
      </c>
      <c r="G1182" s="127">
        <v>39.5</v>
      </c>
      <c r="H1182" s="128">
        <v>-0.78699695172238049</v>
      </c>
      <c r="I1182" s="93">
        <v>-19923.973461326088</v>
      </c>
      <c r="J1182" s="93">
        <v>226605.65625</v>
      </c>
      <c r="K1182" s="94">
        <v>-8.7923548736776463E-2</v>
      </c>
      <c r="L1182" s="133">
        <v>8.7923548736776463E-2</v>
      </c>
      <c r="M1182" s="86"/>
    </row>
    <row r="1183" spans="1:13">
      <c r="A1183" s="132" t="s">
        <v>5504</v>
      </c>
      <c r="B1183" s="126" t="s">
        <v>587</v>
      </c>
      <c r="C1183" s="28" t="s">
        <v>2567</v>
      </c>
      <c r="D1183" s="28" t="s">
        <v>4470</v>
      </c>
      <c r="E1183" s="28" t="s">
        <v>4062</v>
      </c>
      <c r="F1183" s="28" t="s">
        <v>4120</v>
      </c>
      <c r="G1183" s="127">
        <v>79.09</v>
      </c>
      <c r="H1183" s="128">
        <v>-0.80236561901569614</v>
      </c>
      <c r="I1183" s="93">
        <v>-10144.969263063549</v>
      </c>
      <c r="J1183" s="93">
        <v>151600.703125</v>
      </c>
      <c r="K1183" s="94">
        <v>-6.6919011943491272E-2</v>
      </c>
      <c r="L1183" s="133">
        <v>6.6919011943491272E-2</v>
      </c>
      <c r="M1183" s="86"/>
    </row>
    <row r="1184" spans="1:13">
      <c r="A1184" s="132" t="s">
        <v>1418</v>
      </c>
      <c r="B1184" s="126" t="s">
        <v>2840</v>
      </c>
      <c r="C1184" s="28" t="s">
        <v>905</v>
      </c>
      <c r="D1184" s="28" t="s">
        <v>4463</v>
      </c>
      <c r="E1184" s="28" t="s">
        <v>4062</v>
      </c>
      <c r="F1184" s="28" t="s">
        <v>4120</v>
      </c>
      <c r="G1184" s="127">
        <v>34.729999999999997</v>
      </c>
      <c r="H1184" s="128">
        <v>-0.81298989061959914</v>
      </c>
      <c r="I1184" s="93">
        <v>-23408.865264025317</v>
      </c>
      <c r="J1184" s="93">
        <v>793452.625</v>
      </c>
      <c r="K1184" s="94">
        <v>-2.9502536794840543E-2</v>
      </c>
      <c r="L1184" s="133">
        <v>2.9502536794840543E-2</v>
      </c>
      <c r="M1184" s="86"/>
    </row>
    <row r="1185" spans="1:13">
      <c r="A1185" s="132" t="s">
        <v>708</v>
      </c>
      <c r="B1185" s="126" t="s">
        <v>695</v>
      </c>
      <c r="C1185" s="28" t="s">
        <v>670</v>
      </c>
      <c r="D1185" s="28" t="s">
        <v>4474</v>
      </c>
      <c r="E1185" s="28" t="s">
        <v>4063</v>
      </c>
      <c r="F1185" s="28" t="s">
        <v>4120</v>
      </c>
      <c r="G1185" s="127">
        <v>191.24</v>
      </c>
      <c r="H1185" s="128">
        <v>-0.81570311340337309</v>
      </c>
      <c r="I1185" s="93">
        <v>-4265.3373426237868</v>
      </c>
      <c r="J1185" s="93">
        <v>119892.1015625</v>
      </c>
      <c r="K1185" s="94">
        <v>-3.5576466564815848E-2</v>
      </c>
      <c r="L1185" s="133">
        <v>3.5576466564815848E-2</v>
      </c>
      <c r="M1185" s="86"/>
    </row>
    <row r="1186" spans="1:13">
      <c r="A1186" s="132" t="s">
        <v>3373</v>
      </c>
      <c r="B1186" s="126" t="s">
        <v>512</v>
      </c>
      <c r="C1186" s="28" t="s">
        <v>2154</v>
      </c>
      <c r="D1186" s="28" t="s">
        <v>4455</v>
      </c>
      <c r="E1186" s="28" t="s">
        <v>4062</v>
      </c>
      <c r="F1186" s="28" t="s">
        <v>4120</v>
      </c>
      <c r="G1186" s="127">
        <v>54.9</v>
      </c>
      <c r="H1186" s="128">
        <v>-0.81653996227035752</v>
      </c>
      <c r="I1186" s="93">
        <v>-14873.223356472818</v>
      </c>
      <c r="J1186" s="93">
        <v>1258320</v>
      </c>
      <c r="K1186" s="94">
        <v>-1.181990539487E-2</v>
      </c>
      <c r="L1186" s="133">
        <v>1.181990539487E-2</v>
      </c>
      <c r="M1186" s="86"/>
    </row>
    <row r="1187" spans="1:13">
      <c r="A1187" s="132" t="s">
        <v>6462</v>
      </c>
      <c r="B1187" s="126" t="s">
        <v>6505</v>
      </c>
      <c r="C1187" s="28" t="s">
        <v>6487</v>
      </c>
      <c r="D1187" s="28" t="s">
        <v>4468</v>
      </c>
      <c r="E1187" s="28" t="s">
        <v>4063</v>
      </c>
      <c r="F1187" s="28" t="s">
        <v>4120</v>
      </c>
      <c r="G1187" s="127">
        <v>59.93</v>
      </c>
      <c r="H1187" s="128">
        <v>-0.84186739784797249</v>
      </c>
      <c r="I1187" s="93">
        <v>-14047.512061538004</v>
      </c>
      <c r="J1187" s="93">
        <v>647884.875</v>
      </c>
      <c r="K1187" s="94">
        <v>-2.1682111442311421E-2</v>
      </c>
      <c r="L1187" s="133">
        <v>2.1682111442311421E-2</v>
      </c>
      <c r="M1187" s="86"/>
    </row>
    <row r="1188" spans="1:13">
      <c r="A1188" s="132" t="s">
        <v>1355</v>
      </c>
      <c r="B1188" s="126" t="s">
        <v>2777</v>
      </c>
      <c r="C1188" s="28" t="s">
        <v>3936</v>
      </c>
      <c r="D1188" s="28" t="s">
        <v>4474</v>
      </c>
      <c r="E1188" s="28" t="s">
        <v>4062</v>
      </c>
      <c r="F1188" s="28" t="s">
        <v>4120</v>
      </c>
      <c r="G1188" s="127">
        <v>77.75</v>
      </c>
      <c r="H1188" s="128">
        <v>-0.85601208243829829</v>
      </c>
      <c r="I1188" s="93">
        <v>-11009.801703386473</v>
      </c>
      <c r="J1188" s="93">
        <v>494267.84375</v>
      </c>
      <c r="K1188" s="94">
        <v>-2.2274970631015224E-2</v>
      </c>
      <c r="L1188" s="133">
        <v>2.2274970631015224E-2</v>
      </c>
      <c r="M1188" s="86"/>
    </row>
    <row r="1189" spans="1:13">
      <c r="A1189" s="132" t="s">
        <v>3406</v>
      </c>
      <c r="B1189" s="126" t="s">
        <v>544</v>
      </c>
      <c r="C1189" s="28" t="s">
        <v>2523</v>
      </c>
      <c r="D1189" s="28" t="s">
        <v>4455</v>
      </c>
      <c r="E1189" s="28" t="s">
        <v>4062</v>
      </c>
      <c r="F1189" s="28" t="s">
        <v>4120</v>
      </c>
      <c r="G1189" s="127">
        <v>44.84</v>
      </c>
      <c r="H1189" s="128">
        <v>-0.86541787139800441</v>
      </c>
      <c r="I1189" s="93">
        <v>-19300.130941079489</v>
      </c>
      <c r="J1189" s="93">
        <v>348109</v>
      </c>
      <c r="K1189" s="94">
        <v>-5.5442780683864795E-2</v>
      </c>
      <c r="L1189" s="133">
        <v>5.5442780683864795E-2</v>
      </c>
      <c r="M1189" s="86"/>
    </row>
    <row r="1190" spans="1:13">
      <c r="A1190" s="132" t="s">
        <v>1476</v>
      </c>
      <c r="B1190" s="126" t="s">
        <v>2894</v>
      </c>
      <c r="C1190" s="28" t="s">
        <v>959</v>
      </c>
      <c r="D1190" s="28" t="s">
        <v>4459</v>
      </c>
      <c r="E1190" s="28" t="s">
        <v>4063</v>
      </c>
      <c r="F1190" s="28" t="s">
        <v>4120</v>
      </c>
      <c r="G1190" s="127">
        <v>17.690000000000001</v>
      </c>
      <c r="H1190" s="128">
        <v>-0.86646774689658124</v>
      </c>
      <c r="I1190" s="93">
        <v>-48980.652735815784</v>
      </c>
      <c r="J1190" s="93">
        <v>235429.5</v>
      </c>
      <c r="K1190" s="94">
        <v>-0.20804806846982127</v>
      </c>
      <c r="L1190" s="133">
        <v>0.20804806846982127</v>
      </c>
      <c r="M1190" s="86"/>
    </row>
    <row r="1191" spans="1:13">
      <c r="A1191" s="132" t="s">
        <v>1312</v>
      </c>
      <c r="B1191" s="126" t="s">
        <v>2734</v>
      </c>
      <c r="C1191" s="28" t="s">
        <v>818</v>
      </c>
      <c r="D1191" s="28" t="s">
        <v>4473</v>
      </c>
      <c r="E1191" s="28" t="s">
        <v>4063</v>
      </c>
      <c r="F1191" s="28" t="s">
        <v>4120</v>
      </c>
      <c r="G1191" s="127">
        <v>25.89</v>
      </c>
      <c r="H1191" s="128">
        <v>-0.87578190045557003</v>
      </c>
      <c r="I1191" s="93">
        <v>-33827.033621304363</v>
      </c>
      <c r="J1191" s="93">
        <v>395363</v>
      </c>
      <c r="K1191" s="94">
        <v>-8.5559431766008359E-2</v>
      </c>
      <c r="L1191" s="133">
        <v>8.5559431766008359E-2</v>
      </c>
      <c r="M1191" s="86"/>
    </row>
    <row r="1192" spans="1:13">
      <c r="A1192" s="132" t="s">
        <v>4597</v>
      </c>
      <c r="B1192" s="126" t="s">
        <v>3203</v>
      </c>
      <c r="C1192" s="28" t="s">
        <v>3123</v>
      </c>
      <c r="D1192" s="28" t="s">
        <v>4472</v>
      </c>
      <c r="E1192" s="28" t="s">
        <v>4062</v>
      </c>
      <c r="F1192" s="28" t="s">
        <v>4120</v>
      </c>
      <c r="G1192" s="127">
        <v>14.48</v>
      </c>
      <c r="H1192" s="128">
        <v>-0.88664332518876054</v>
      </c>
      <c r="I1192" s="93">
        <v>-61232.273839002803</v>
      </c>
      <c r="J1192" s="93">
        <v>2322166</v>
      </c>
      <c r="K1192" s="94">
        <v>-2.6368603208815736E-2</v>
      </c>
      <c r="L1192" s="133">
        <v>2.6368603208815736E-2</v>
      </c>
      <c r="M1192" s="86"/>
    </row>
    <row r="1193" spans="1:13">
      <c r="A1193" s="132" t="s">
        <v>4507</v>
      </c>
      <c r="B1193" s="126" t="s">
        <v>3140</v>
      </c>
      <c r="C1193" s="28" t="s">
        <v>5973</v>
      </c>
      <c r="D1193" s="28" t="s">
        <v>4468</v>
      </c>
      <c r="E1193" s="28" t="s">
        <v>4062</v>
      </c>
      <c r="F1193" s="28" t="s">
        <v>4120</v>
      </c>
      <c r="G1193" s="127">
        <v>26.84</v>
      </c>
      <c r="H1193" s="128">
        <v>-0.88983576339422132</v>
      </c>
      <c r="I1193" s="93">
        <v>-33153.344388756384</v>
      </c>
      <c r="J1193" s="93">
        <v>933819.625</v>
      </c>
      <c r="K1193" s="94">
        <v>-3.5502942432545669E-2</v>
      </c>
      <c r="L1193" s="133">
        <v>3.5502942432545669E-2</v>
      </c>
      <c r="M1193" s="86"/>
    </row>
    <row r="1194" spans="1:13">
      <c r="A1194" s="132" t="s">
        <v>1308</v>
      </c>
      <c r="B1194" s="126" t="s">
        <v>2730</v>
      </c>
      <c r="C1194" s="28" t="s">
        <v>815</v>
      </c>
      <c r="D1194" s="28" t="s">
        <v>4471</v>
      </c>
      <c r="E1194" s="28" t="s">
        <v>4063</v>
      </c>
      <c r="F1194" s="28" t="s">
        <v>4120</v>
      </c>
      <c r="G1194" s="127">
        <v>81.61</v>
      </c>
      <c r="H1194" s="128">
        <v>-0.8939920934093889</v>
      </c>
      <c r="I1194" s="93">
        <v>-10954.443002198124</v>
      </c>
      <c r="J1194" s="93">
        <v>84419.1015625</v>
      </c>
      <c r="K1194" s="94">
        <v>-0.12976261058746238</v>
      </c>
      <c r="L1194" s="133">
        <v>0.12976261058746238</v>
      </c>
      <c r="M1194" s="86"/>
    </row>
    <row r="1195" spans="1:13">
      <c r="A1195" s="132" t="s">
        <v>3418</v>
      </c>
      <c r="B1195" s="126" t="s">
        <v>557</v>
      </c>
      <c r="C1195" s="28" t="s">
        <v>2535</v>
      </c>
      <c r="D1195" s="28" t="s">
        <v>4474</v>
      </c>
      <c r="E1195" s="28" t="s">
        <v>4062</v>
      </c>
      <c r="F1195" s="28" t="s">
        <v>4120</v>
      </c>
      <c r="G1195" s="127">
        <v>44.51</v>
      </c>
      <c r="H1195" s="128">
        <v>-0.89974950790706976</v>
      </c>
      <c r="I1195" s="93">
        <v>-20214.547470390247</v>
      </c>
      <c r="J1195" s="93">
        <v>659233.25</v>
      </c>
      <c r="K1195" s="94">
        <v>-3.0663725578754176E-2</v>
      </c>
      <c r="L1195" s="133">
        <v>3.0663725578754176E-2</v>
      </c>
      <c r="M1195" s="86"/>
    </row>
    <row r="1196" spans="1:13">
      <c r="A1196" s="132" t="s">
        <v>4511</v>
      </c>
      <c r="B1196" s="126" t="s">
        <v>3143</v>
      </c>
      <c r="C1196" s="28" t="s">
        <v>3047</v>
      </c>
      <c r="D1196" s="28" t="s">
        <v>4466</v>
      </c>
      <c r="E1196" s="28" t="s">
        <v>4116</v>
      </c>
      <c r="F1196" s="28" t="s">
        <v>4120</v>
      </c>
      <c r="G1196" s="127">
        <v>650.89</v>
      </c>
      <c r="H1196" s="128">
        <v>-0.9087395495878775</v>
      </c>
      <c r="I1196" s="93">
        <v>-1396.1491950834666</v>
      </c>
      <c r="J1196" s="93">
        <v>261582.796875</v>
      </c>
      <c r="K1196" s="94">
        <v>-5.3373127428965857E-3</v>
      </c>
      <c r="L1196" s="133">
        <v>5.3373127428965857E-3</v>
      </c>
      <c r="M1196" s="86"/>
    </row>
    <row r="1197" spans="1:13">
      <c r="A1197" s="132" t="s">
        <v>5022</v>
      </c>
      <c r="B1197" s="126" t="s">
        <v>5086</v>
      </c>
      <c r="C1197" s="28" t="s">
        <v>5054</v>
      </c>
      <c r="D1197" s="28" t="s">
        <v>4459</v>
      </c>
      <c r="E1197" s="28" t="s">
        <v>4063</v>
      </c>
      <c r="F1197" s="28" t="s">
        <v>4120</v>
      </c>
      <c r="G1197" s="127">
        <v>32.86</v>
      </c>
      <c r="H1197" s="128">
        <v>-0.91274257299119543</v>
      </c>
      <c r="I1197" s="93">
        <v>-27776.706420912826</v>
      </c>
      <c r="J1197" s="93">
        <v>1166320.5</v>
      </c>
      <c r="K1197" s="94">
        <v>-2.3815671953732121E-2</v>
      </c>
      <c r="L1197" s="133">
        <v>2.3815671953732121E-2</v>
      </c>
      <c r="M1197" s="86"/>
    </row>
    <row r="1198" spans="1:13">
      <c r="A1198" s="132" t="s">
        <v>3375</v>
      </c>
      <c r="B1198" s="126" t="s">
        <v>513</v>
      </c>
      <c r="C1198" s="28" t="s">
        <v>2494</v>
      </c>
      <c r="D1198" s="28" t="s">
        <v>4474</v>
      </c>
      <c r="E1198" s="28" t="s">
        <v>4062</v>
      </c>
      <c r="F1198" s="28" t="s">
        <v>4120</v>
      </c>
      <c r="G1198" s="127">
        <v>63.98</v>
      </c>
      <c r="H1198" s="128">
        <v>-0.96467176904090035</v>
      </c>
      <c r="I1198" s="93">
        <v>-15077.708175068779</v>
      </c>
      <c r="J1198" s="93">
        <v>1543764.75</v>
      </c>
      <c r="K1198" s="94">
        <v>-9.7668431508549335E-3</v>
      </c>
      <c r="L1198" s="133">
        <v>9.7668431508549335E-3</v>
      </c>
      <c r="M1198" s="86"/>
    </row>
    <row r="1199" spans="1:13">
      <c r="A1199" s="132" t="s">
        <v>3610</v>
      </c>
      <c r="B1199" s="126" t="s">
        <v>3764</v>
      </c>
      <c r="C1199" s="28" t="s">
        <v>2978</v>
      </c>
      <c r="D1199" s="28" t="s">
        <v>4471</v>
      </c>
      <c r="E1199" s="28" t="s">
        <v>4062</v>
      </c>
      <c r="F1199" s="28" t="s">
        <v>4120</v>
      </c>
      <c r="G1199" s="127">
        <v>42.62</v>
      </c>
      <c r="H1199" s="128">
        <v>-0.99587182946446506</v>
      </c>
      <c r="I1199" s="93">
        <v>-23366.302896866851</v>
      </c>
      <c r="J1199" s="93">
        <v>846959.0625</v>
      </c>
      <c r="K1199" s="94">
        <v>-2.7588467886388371E-2</v>
      </c>
      <c r="L1199" s="133">
        <v>2.7588467886388371E-2</v>
      </c>
      <c r="M1199" s="86"/>
    </row>
    <row r="1200" spans="1:13">
      <c r="A1200" s="132" t="s">
        <v>1358</v>
      </c>
      <c r="B1200" s="126" t="s">
        <v>2780</v>
      </c>
      <c r="C1200" s="28" t="s">
        <v>3939</v>
      </c>
      <c r="D1200" s="28" t="s">
        <v>4455</v>
      </c>
      <c r="E1200" s="28" t="s">
        <v>4063</v>
      </c>
      <c r="F1200" s="28" t="s">
        <v>4120</v>
      </c>
      <c r="G1200" s="127">
        <v>30.79</v>
      </c>
      <c r="H1200" s="128">
        <v>-0.9993665391312927</v>
      </c>
      <c r="I1200" s="93">
        <v>-32457.503706764946</v>
      </c>
      <c r="J1200" s="93">
        <v>245614.546875</v>
      </c>
      <c r="K1200" s="94">
        <v>-0.13214813259119976</v>
      </c>
      <c r="L1200" s="133">
        <v>0.13214813259119976</v>
      </c>
      <c r="M1200" s="86"/>
    </row>
    <row r="1201" spans="1:13">
      <c r="A1201" s="132" t="s">
        <v>6030</v>
      </c>
      <c r="B1201" s="126" t="s">
        <v>6076</v>
      </c>
      <c r="C1201" s="28" t="s">
        <v>6157</v>
      </c>
      <c r="D1201" s="28" t="s">
        <v>4467</v>
      </c>
      <c r="E1201" s="28" t="s">
        <v>4063</v>
      </c>
      <c r="F1201" s="28" t="s">
        <v>4120</v>
      </c>
      <c r="G1201" s="127">
        <v>15.02</v>
      </c>
      <c r="H1201" s="128">
        <v>-1.0031616387256574</v>
      </c>
      <c r="I1201" s="93">
        <v>-66788.391393186248</v>
      </c>
      <c r="J1201" s="93">
        <v>785772.875</v>
      </c>
      <c r="K1201" s="94">
        <v>-8.4997069150785143E-2</v>
      </c>
      <c r="L1201" s="133">
        <v>8.4997069150785143E-2</v>
      </c>
      <c r="M1201" s="86"/>
    </row>
    <row r="1202" spans="1:13">
      <c r="A1202" s="132" t="s">
        <v>3447</v>
      </c>
      <c r="B1202" s="126" t="s">
        <v>586</v>
      </c>
      <c r="C1202" s="28" t="s">
        <v>2565</v>
      </c>
      <c r="D1202" s="28" t="s">
        <v>4464</v>
      </c>
      <c r="E1202" s="28" t="s">
        <v>4062</v>
      </c>
      <c r="F1202" s="28" t="s">
        <v>4120</v>
      </c>
      <c r="G1202" s="127">
        <v>42.35</v>
      </c>
      <c r="H1202" s="128">
        <v>-1.0155550275862268</v>
      </c>
      <c r="I1202" s="93">
        <v>-23980.047876888471</v>
      </c>
      <c r="J1202" s="93">
        <v>823186.8125</v>
      </c>
      <c r="K1202" s="94">
        <v>-2.9130748346249135E-2</v>
      </c>
      <c r="L1202" s="133">
        <v>2.9130748346249135E-2</v>
      </c>
      <c r="M1202" s="86"/>
    </row>
    <row r="1203" spans="1:13">
      <c r="A1203" s="132" t="s">
        <v>3365</v>
      </c>
      <c r="B1203" s="126" t="s">
        <v>504</v>
      </c>
      <c r="C1203" s="28" t="s">
        <v>2146</v>
      </c>
      <c r="D1203" s="28" t="s">
        <v>4454</v>
      </c>
      <c r="E1203" s="28" t="s">
        <v>4063</v>
      </c>
      <c r="F1203" s="28" t="s">
        <v>4120</v>
      </c>
      <c r="G1203" s="127">
        <v>20.51</v>
      </c>
      <c r="H1203" s="128">
        <v>-1.0236915702660601</v>
      </c>
      <c r="I1203" s="93">
        <v>-49911.826926672838</v>
      </c>
      <c r="J1203" s="93">
        <v>687748.875</v>
      </c>
      <c r="K1203" s="94">
        <v>-7.2572749648878512E-2</v>
      </c>
      <c r="L1203" s="133">
        <v>7.2572749648878512E-2</v>
      </c>
      <c r="M1203" s="86"/>
    </row>
    <row r="1204" spans="1:13">
      <c r="A1204" s="132" t="s">
        <v>4749</v>
      </c>
      <c r="B1204" s="126" t="s">
        <v>4827</v>
      </c>
      <c r="C1204" s="28" t="s">
        <v>4782</v>
      </c>
      <c r="D1204" s="28" t="s">
        <v>4473</v>
      </c>
      <c r="E1204" s="28" t="s">
        <v>4063</v>
      </c>
      <c r="F1204" s="28" t="s">
        <v>4120</v>
      </c>
      <c r="G1204" s="127">
        <v>35.42</v>
      </c>
      <c r="H1204" s="128">
        <v>-1.0869270286491102</v>
      </c>
      <c r="I1204" s="93">
        <v>-30686.816167394412</v>
      </c>
      <c r="J1204" s="93">
        <v>666845.1875</v>
      </c>
      <c r="K1204" s="94">
        <v>-4.6017901519900241E-2</v>
      </c>
      <c r="L1204" s="133">
        <v>4.6017901519900241E-2</v>
      </c>
      <c r="M1204" s="86"/>
    </row>
    <row r="1205" spans="1:13">
      <c r="A1205" s="132" t="s">
        <v>1445</v>
      </c>
      <c r="B1205" s="126" t="s">
        <v>2865</v>
      </c>
      <c r="C1205" s="28" t="s">
        <v>930</v>
      </c>
      <c r="D1205" s="28" t="s">
        <v>4459</v>
      </c>
      <c r="E1205" s="28" t="s">
        <v>4063</v>
      </c>
      <c r="F1205" s="28" t="s">
        <v>4120</v>
      </c>
      <c r="G1205" s="127">
        <v>80.73</v>
      </c>
      <c r="H1205" s="128">
        <v>-1.0870620874502468</v>
      </c>
      <c r="I1205" s="93">
        <v>-13465.404279081466</v>
      </c>
      <c r="J1205" s="93">
        <v>809369.75</v>
      </c>
      <c r="K1205" s="94">
        <v>-1.6636900846716183E-2</v>
      </c>
      <c r="L1205" s="133">
        <v>1.6636900846716183E-2</v>
      </c>
      <c r="M1205" s="86"/>
    </row>
    <row r="1206" spans="1:13">
      <c r="A1206" s="132" t="s">
        <v>1389</v>
      </c>
      <c r="B1206" s="126" t="s">
        <v>2811</v>
      </c>
      <c r="C1206" s="28" t="s">
        <v>878</v>
      </c>
      <c r="D1206" s="28" t="s">
        <v>4468</v>
      </c>
      <c r="E1206" s="28" t="s">
        <v>4063</v>
      </c>
      <c r="F1206" s="28" t="s">
        <v>4120</v>
      </c>
      <c r="G1206" s="127">
        <v>61.16</v>
      </c>
      <c r="H1206" s="128">
        <v>-1.0968829569348086</v>
      </c>
      <c r="I1206" s="93">
        <v>-17934.64612385233</v>
      </c>
      <c r="J1206" s="93">
        <v>416277.8125</v>
      </c>
      <c r="K1206" s="94">
        <v>-4.308335824132431E-2</v>
      </c>
      <c r="L1206" s="133">
        <v>4.308335824132431E-2</v>
      </c>
      <c r="M1206" s="86"/>
    </row>
    <row r="1207" spans="1:13">
      <c r="A1207" s="132" t="s">
        <v>1384</v>
      </c>
      <c r="B1207" s="126" t="s">
        <v>2806</v>
      </c>
      <c r="C1207" s="28" t="s">
        <v>873</v>
      </c>
      <c r="D1207" s="28" t="s">
        <v>4457</v>
      </c>
      <c r="E1207" s="28" t="s">
        <v>4063</v>
      </c>
      <c r="F1207" s="28" t="s">
        <v>4120</v>
      </c>
      <c r="G1207" s="127">
        <v>66.27</v>
      </c>
      <c r="H1207" s="128">
        <v>-1.1346404987612162</v>
      </c>
      <c r="I1207" s="93">
        <v>-17121.480289138617</v>
      </c>
      <c r="J1207" s="93">
        <v>395441.5625</v>
      </c>
      <c r="K1207" s="94">
        <v>-4.3297118747194455E-2</v>
      </c>
      <c r="L1207" s="133">
        <v>4.3297118747194455E-2</v>
      </c>
      <c r="M1207" s="86"/>
    </row>
    <row r="1208" spans="1:13">
      <c r="A1208" s="132" t="s">
        <v>6458</v>
      </c>
      <c r="B1208" s="126" t="s">
        <v>6500</v>
      </c>
      <c r="C1208" s="28" t="s">
        <v>6481</v>
      </c>
      <c r="D1208" s="28" t="s">
        <v>4472</v>
      </c>
      <c r="E1208" s="28" t="s">
        <v>4063</v>
      </c>
      <c r="F1208" s="28" t="s">
        <v>4120</v>
      </c>
      <c r="G1208" s="127">
        <v>23.8</v>
      </c>
      <c r="H1208" s="128">
        <v>-1.143592210766373</v>
      </c>
      <c r="I1208" s="93">
        <v>-48050.092889343396</v>
      </c>
      <c r="J1208" s="93">
        <v>142328.296875</v>
      </c>
      <c r="K1208" s="94">
        <v>-0.33760042060745971</v>
      </c>
      <c r="L1208" s="133">
        <v>0.33760042060745971</v>
      </c>
      <c r="M1208" s="86"/>
    </row>
    <row r="1209" spans="1:13">
      <c r="A1209" s="132" t="s">
        <v>6047</v>
      </c>
      <c r="B1209" s="126" t="s">
        <v>6092</v>
      </c>
      <c r="C1209" s="28" t="s">
        <v>6175</v>
      </c>
      <c r="D1209" s="28" t="s">
        <v>4467</v>
      </c>
      <c r="E1209" s="28" t="s">
        <v>4063</v>
      </c>
      <c r="F1209" s="28" t="s">
        <v>4120</v>
      </c>
      <c r="G1209" s="127">
        <v>31.87</v>
      </c>
      <c r="H1209" s="128">
        <v>-1.1814044048092023</v>
      </c>
      <c r="I1209" s="93">
        <v>-37069.482422629502</v>
      </c>
      <c r="J1209" s="93">
        <v>2483757.5</v>
      </c>
      <c r="K1209" s="94">
        <v>-1.4924759129113653E-2</v>
      </c>
      <c r="L1209" s="133">
        <v>1.4924759129113653E-2</v>
      </c>
      <c r="M1209" s="86"/>
    </row>
    <row r="1210" spans="1:13">
      <c r="A1210" s="132" t="s">
        <v>1083</v>
      </c>
      <c r="B1210" s="126" t="s">
        <v>2447</v>
      </c>
      <c r="C1210" s="28" t="s">
        <v>3907</v>
      </c>
      <c r="D1210" s="28" t="s">
        <v>4456</v>
      </c>
      <c r="E1210" s="28" t="s">
        <v>4063</v>
      </c>
      <c r="F1210" s="28" t="s">
        <v>4120</v>
      </c>
      <c r="G1210" s="127">
        <v>69.39</v>
      </c>
      <c r="H1210" s="128">
        <v>-1.1880186642489652</v>
      </c>
      <c r="I1210" s="93">
        <v>-17120.891544155715</v>
      </c>
      <c r="J1210" s="93">
        <v>934949.875</v>
      </c>
      <c r="K1210" s="94">
        <v>-1.8312095655561977E-2</v>
      </c>
      <c r="L1210" s="133">
        <v>1.8312095655561977E-2</v>
      </c>
      <c r="M1210" s="86"/>
    </row>
    <row r="1211" spans="1:13">
      <c r="A1211" s="132" t="s">
        <v>1449</v>
      </c>
      <c r="B1211" s="126" t="s">
        <v>2869</v>
      </c>
      <c r="C1211" s="28" t="s">
        <v>934</v>
      </c>
      <c r="D1211" s="28" t="s">
        <v>4471</v>
      </c>
      <c r="E1211" s="28" t="s">
        <v>4062</v>
      </c>
      <c r="F1211" s="28" t="s">
        <v>4120</v>
      </c>
      <c r="G1211" s="127">
        <v>59.04</v>
      </c>
      <c r="H1211" s="128">
        <v>-1.2021663776264366</v>
      </c>
      <c r="I1211" s="93">
        <v>-20361.896640014173</v>
      </c>
      <c r="J1211" s="93">
        <v>507036.0625</v>
      </c>
      <c r="K1211" s="94">
        <v>-4.015867538024314E-2</v>
      </c>
      <c r="L1211" s="133">
        <v>4.015867538024314E-2</v>
      </c>
      <c r="M1211" s="86"/>
    </row>
    <row r="1212" spans="1:13">
      <c r="A1212" s="132" t="s">
        <v>4551</v>
      </c>
      <c r="B1212" s="126" t="s">
        <v>3174</v>
      </c>
      <c r="C1212" s="28" t="s">
        <v>3083</v>
      </c>
      <c r="D1212" s="28" t="s">
        <v>4471</v>
      </c>
      <c r="E1212" s="28" t="s">
        <v>4116</v>
      </c>
      <c r="F1212" s="28" t="s">
        <v>4120</v>
      </c>
      <c r="G1212" s="127">
        <v>93.2</v>
      </c>
      <c r="H1212" s="128">
        <v>-1.2380476533008762</v>
      </c>
      <c r="I1212" s="93">
        <v>-13283.773104086655</v>
      </c>
      <c r="J1212" s="93">
        <v>793240</v>
      </c>
      <c r="K1212" s="94">
        <v>-1.6746221955633422E-2</v>
      </c>
      <c r="L1212" s="133">
        <v>1.6746221955633422E-2</v>
      </c>
      <c r="M1212" s="86"/>
    </row>
    <row r="1213" spans="1:13">
      <c r="A1213" s="132" t="s">
        <v>1081</v>
      </c>
      <c r="B1213" s="126" t="s">
        <v>2445</v>
      </c>
      <c r="C1213" s="28" t="s">
        <v>3905</v>
      </c>
      <c r="D1213" s="28" t="s">
        <v>4471</v>
      </c>
      <c r="E1213" s="28" t="s">
        <v>4063</v>
      </c>
      <c r="F1213" s="28" t="s">
        <v>4120</v>
      </c>
      <c r="G1213" s="127">
        <v>71.25</v>
      </c>
      <c r="H1213" s="128">
        <v>-1.2393499626167397</v>
      </c>
      <c r="I1213" s="93">
        <v>-17394.385440234946</v>
      </c>
      <c r="J1213" s="93">
        <v>242124.90625</v>
      </c>
      <c r="K1213" s="94">
        <v>-7.1840545896896743E-2</v>
      </c>
      <c r="L1213" s="133">
        <v>7.1840545896896743E-2</v>
      </c>
      <c r="M1213" s="86"/>
    </row>
    <row r="1214" spans="1:13">
      <c r="A1214" s="132" t="s">
        <v>5033</v>
      </c>
      <c r="B1214" s="126" t="s">
        <v>5097</v>
      </c>
      <c r="C1214" s="28" t="s">
        <v>5065</v>
      </c>
      <c r="D1214" s="28" t="s">
        <v>4466</v>
      </c>
      <c r="E1214" s="28" t="s">
        <v>4063</v>
      </c>
      <c r="F1214" s="28" t="s">
        <v>4120</v>
      </c>
      <c r="G1214" s="127">
        <v>32.36</v>
      </c>
      <c r="H1214" s="128">
        <v>-1.249346483816389</v>
      </c>
      <c r="I1214" s="93">
        <v>-38607.740538207319</v>
      </c>
      <c r="J1214" s="93">
        <v>979018.875</v>
      </c>
      <c r="K1214" s="94">
        <v>-3.9435134014354237E-2</v>
      </c>
      <c r="L1214" s="133">
        <v>3.9435134014354237E-2</v>
      </c>
      <c r="M1214" s="86"/>
    </row>
    <row r="1215" spans="1:13">
      <c r="A1215" s="132" t="s">
        <v>1446</v>
      </c>
      <c r="B1215" s="126" t="s">
        <v>2866</v>
      </c>
      <c r="C1215" s="28" t="s">
        <v>931</v>
      </c>
      <c r="D1215" s="28" t="s">
        <v>4470</v>
      </c>
      <c r="E1215" s="28" t="s">
        <v>4063</v>
      </c>
      <c r="F1215" s="28" t="s">
        <v>4120</v>
      </c>
      <c r="G1215" s="127">
        <v>23.72</v>
      </c>
      <c r="H1215" s="128">
        <v>-1.289119142894275</v>
      </c>
      <c r="I1215" s="93">
        <v>-54347.350037701312</v>
      </c>
      <c r="J1215" s="93">
        <v>436690.8125</v>
      </c>
      <c r="K1215" s="94">
        <v>-0.1244526985272934</v>
      </c>
      <c r="L1215" s="133">
        <v>0.1244526985272934</v>
      </c>
      <c r="M1215" s="86"/>
    </row>
    <row r="1216" spans="1:13">
      <c r="A1216" s="132" t="s">
        <v>3482</v>
      </c>
      <c r="B1216" s="126" t="s">
        <v>619</v>
      </c>
      <c r="C1216" s="28" t="s">
        <v>2597</v>
      </c>
      <c r="D1216" s="28" t="s">
        <v>4467</v>
      </c>
      <c r="E1216" s="28" t="s">
        <v>4116</v>
      </c>
      <c r="F1216" s="28" t="s">
        <v>4120</v>
      </c>
      <c r="G1216" s="127">
        <v>65.760000000000005</v>
      </c>
      <c r="H1216" s="128">
        <v>-1.2948395988327877</v>
      </c>
      <c r="I1216" s="93">
        <v>-19690.383193929254</v>
      </c>
      <c r="J1216" s="93">
        <v>2249596.5</v>
      </c>
      <c r="K1216" s="94">
        <v>-8.7528510974875951E-3</v>
      </c>
      <c r="L1216" s="133">
        <v>8.7528510974875951E-3</v>
      </c>
      <c r="M1216" s="86"/>
    </row>
    <row r="1217" spans="1:13">
      <c r="A1217" s="132" t="s">
        <v>5912</v>
      </c>
      <c r="B1217" s="126" t="s">
        <v>5929</v>
      </c>
      <c r="C1217" s="28" t="s">
        <v>5958</v>
      </c>
      <c r="D1217" s="28" t="s">
        <v>4455</v>
      </c>
      <c r="E1217" s="28" t="s">
        <v>4062</v>
      </c>
      <c r="F1217" s="28" t="s">
        <v>4120</v>
      </c>
      <c r="G1217" s="127">
        <v>27.2</v>
      </c>
      <c r="H1217" s="128">
        <v>-1.3354890249872982</v>
      </c>
      <c r="I1217" s="93">
        <v>-49098.861212768308</v>
      </c>
      <c r="J1217" s="93">
        <v>356251.4375</v>
      </c>
      <c r="K1217" s="94">
        <v>-0.1378208086887181</v>
      </c>
      <c r="L1217" s="133">
        <v>0.1378208086887181</v>
      </c>
      <c r="M1217" s="86"/>
    </row>
    <row r="1218" spans="1:13">
      <c r="A1218" s="132" t="s">
        <v>5773</v>
      </c>
      <c r="B1218" s="126" t="s">
        <v>5777</v>
      </c>
      <c r="C1218" s="28" t="s">
        <v>5782</v>
      </c>
      <c r="D1218" s="28" t="s">
        <v>4466</v>
      </c>
      <c r="E1218" s="28" t="s">
        <v>4062</v>
      </c>
      <c r="F1218" s="28" t="s">
        <v>4120</v>
      </c>
      <c r="G1218" s="127">
        <v>42.57</v>
      </c>
      <c r="H1218" s="128">
        <v>-1.3579330131092013</v>
      </c>
      <c r="I1218" s="93">
        <v>-31898.825771886339</v>
      </c>
      <c r="J1218" s="93">
        <v>733509.875</v>
      </c>
      <c r="K1218" s="94">
        <v>-4.3487929554985663E-2</v>
      </c>
      <c r="L1218" s="133">
        <v>4.3487929554985663E-2</v>
      </c>
      <c r="M1218" s="86"/>
    </row>
    <row r="1219" spans="1:13">
      <c r="A1219" s="132" t="s">
        <v>1457</v>
      </c>
      <c r="B1219" s="126" t="s">
        <v>2877</v>
      </c>
      <c r="C1219" s="28" t="s">
        <v>941</v>
      </c>
      <c r="D1219" s="28" t="s">
        <v>4470</v>
      </c>
      <c r="E1219" s="28" t="s">
        <v>4063</v>
      </c>
      <c r="F1219" s="28" t="s">
        <v>4120</v>
      </c>
      <c r="G1219" s="127">
        <v>25.36</v>
      </c>
      <c r="H1219" s="128">
        <v>-1.3627392844308364</v>
      </c>
      <c r="I1219" s="93">
        <v>-53735.776199954111</v>
      </c>
      <c r="J1219" s="93">
        <v>361916.90625</v>
      </c>
      <c r="K1219" s="94">
        <v>-0.1484754518840721</v>
      </c>
      <c r="L1219" s="133">
        <v>0.1484754518840721</v>
      </c>
      <c r="M1219" s="86"/>
    </row>
    <row r="1220" spans="1:13">
      <c r="A1220" s="132" t="s">
        <v>4619</v>
      </c>
      <c r="B1220" s="126" t="s">
        <v>3219</v>
      </c>
      <c r="C1220" s="28" t="s">
        <v>3</v>
      </c>
      <c r="D1220" s="28" t="s">
        <v>4472</v>
      </c>
      <c r="E1220" s="28" t="s">
        <v>4116</v>
      </c>
      <c r="F1220" s="28" t="s">
        <v>4120</v>
      </c>
      <c r="G1220" s="127">
        <v>11.09</v>
      </c>
      <c r="H1220" s="128">
        <v>-1.3870425594176763</v>
      </c>
      <c r="I1220" s="93">
        <v>-125071.46613324403</v>
      </c>
      <c r="J1220" s="93">
        <v>8099331</v>
      </c>
      <c r="K1220" s="94">
        <v>-1.5442197155943378E-2</v>
      </c>
      <c r="L1220" s="133">
        <v>1.5442197155943378E-2</v>
      </c>
      <c r="M1220" s="86"/>
    </row>
    <row r="1221" spans="1:13">
      <c r="A1221" s="132" t="s">
        <v>4738</v>
      </c>
      <c r="B1221" s="126" t="s">
        <v>4816</v>
      </c>
      <c r="C1221" s="28" t="s">
        <v>4772</v>
      </c>
      <c r="D1221" s="28" t="s">
        <v>4455</v>
      </c>
      <c r="E1221" s="28" t="s">
        <v>4063</v>
      </c>
      <c r="F1221" s="28" t="s">
        <v>4120</v>
      </c>
      <c r="G1221" s="127">
        <v>75.400000000000006</v>
      </c>
      <c r="H1221" s="128">
        <v>-1.3903522643429245</v>
      </c>
      <c r="I1221" s="93">
        <v>-18439.685203487061</v>
      </c>
      <c r="J1221" s="93">
        <v>345615.84375</v>
      </c>
      <c r="K1221" s="94">
        <v>-5.3353124681475371E-2</v>
      </c>
      <c r="L1221" s="133">
        <v>5.3353124681475371E-2</v>
      </c>
      <c r="M1221" s="86"/>
    </row>
    <row r="1222" spans="1:13">
      <c r="A1222" s="132" t="s">
        <v>1036</v>
      </c>
      <c r="B1222" s="126" t="s">
        <v>2399</v>
      </c>
      <c r="C1222" s="28" t="s">
        <v>3861</v>
      </c>
      <c r="D1222" s="28" t="s">
        <v>4467</v>
      </c>
      <c r="E1222" s="28" t="s">
        <v>4063</v>
      </c>
      <c r="F1222" s="28" t="s">
        <v>4120</v>
      </c>
      <c r="G1222" s="127">
        <v>60.1</v>
      </c>
      <c r="H1222" s="128">
        <v>-1.3981413170934389</v>
      </c>
      <c r="I1222" s="93">
        <v>-23263.582647145406</v>
      </c>
      <c r="J1222" s="93">
        <v>361990.65625</v>
      </c>
      <c r="K1222" s="94">
        <v>-6.4265699253516037E-2</v>
      </c>
      <c r="L1222" s="133">
        <v>6.4265699253516037E-2</v>
      </c>
      <c r="M1222" s="86"/>
    </row>
    <row r="1223" spans="1:13">
      <c r="A1223" s="132" t="s">
        <v>4510</v>
      </c>
      <c r="B1223" s="126" t="s">
        <v>3142</v>
      </c>
      <c r="C1223" s="28" t="s">
        <v>3046</v>
      </c>
      <c r="D1223" s="28" t="s">
        <v>4455</v>
      </c>
      <c r="E1223" s="28" t="s">
        <v>4116</v>
      </c>
      <c r="F1223" s="28" t="s">
        <v>4120</v>
      </c>
      <c r="G1223" s="127">
        <v>52.41</v>
      </c>
      <c r="H1223" s="128">
        <v>-1.4121917275060747</v>
      </c>
      <c r="I1223" s="93">
        <v>-26945.081616219708</v>
      </c>
      <c r="J1223" s="93">
        <v>567576.1875</v>
      </c>
      <c r="K1223" s="94">
        <v>-4.7473946598965991E-2</v>
      </c>
      <c r="L1223" s="133">
        <v>4.7473946598965991E-2</v>
      </c>
      <c r="M1223" s="86"/>
    </row>
    <row r="1224" spans="1:13">
      <c r="A1224" s="132" t="s">
        <v>1314</v>
      </c>
      <c r="B1224" s="126" t="s">
        <v>2736</v>
      </c>
      <c r="C1224" s="28" t="s">
        <v>820</v>
      </c>
      <c r="D1224" s="28" t="s">
        <v>4458</v>
      </c>
      <c r="E1224" s="28" t="s">
        <v>4063</v>
      </c>
      <c r="F1224" s="28" t="s">
        <v>4120</v>
      </c>
      <c r="G1224" s="127">
        <v>50.01</v>
      </c>
      <c r="H1224" s="128">
        <v>-1.4163234407343217</v>
      </c>
      <c r="I1224" s="93">
        <v>-28320.804653755684</v>
      </c>
      <c r="J1224" s="93">
        <v>380061.59375</v>
      </c>
      <c r="K1224" s="94">
        <v>-7.4516355031613038E-2</v>
      </c>
      <c r="L1224" s="133">
        <v>7.4516355031613038E-2</v>
      </c>
      <c r="M1224" s="86"/>
    </row>
    <row r="1225" spans="1:13">
      <c r="A1225" s="132" t="s">
        <v>5027</v>
      </c>
      <c r="B1225" s="126" t="s">
        <v>5091</v>
      </c>
      <c r="C1225" s="28" t="s">
        <v>5059</v>
      </c>
      <c r="D1225" s="28" t="s">
        <v>4455</v>
      </c>
      <c r="E1225" s="28" t="s">
        <v>4063</v>
      </c>
      <c r="F1225" s="28" t="s">
        <v>4120</v>
      </c>
      <c r="G1225" s="127">
        <v>19.46</v>
      </c>
      <c r="H1225" s="128">
        <v>-1.419803095668807</v>
      </c>
      <c r="I1225" s="93">
        <v>-72960.076858623172</v>
      </c>
      <c r="J1225" s="93">
        <v>259226.90625</v>
      </c>
      <c r="K1225" s="94">
        <v>-0.28145256182728207</v>
      </c>
      <c r="L1225" s="133">
        <v>0.28145256182728207</v>
      </c>
      <c r="M1225" s="86"/>
    </row>
    <row r="1226" spans="1:13">
      <c r="A1226" s="132" t="s">
        <v>5538</v>
      </c>
      <c r="B1226" s="126" t="s">
        <v>5613</v>
      </c>
      <c r="C1226" s="28" t="s">
        <v>5558</v>
      </c>
      <c r="D1226" s="28" t="s">
        <v>4454</v>
      </c>
      <c r="E1226" s="28" t="s">
        <v>4063</v>
      </c>
      <c r="F1226" s="28" t="s">
        <v>4120</v>
      </c>
      <c r="G1226" s="127">
        <v>64.81</v>
      </c>
      <c r="H1226" s="128">
        <v>-1.4261399066599196</v>
      </c>
      <c r="I1226" s="93">
        <v>-22004.936069432493</v>
      </c>
      <c r="J1226" s="93">
        <v>114704.703125</v>
      </c>
      <c r="K1226" s="94">
        <v>-0.19183987639506384</v>
      </c>
      <c r="L1226" s="133">
        <v>0.19183987639506384</v>
      </c>
      <c r="M1226" s="86"/>
    </row>
    <row r="1227" spans="1:13">
      <c r="A1227" s="132" t="s">
        <v>1062</v>
      </c>
      <c r="B1227" s="126" t="s">
        <v>2425</v>
      </c>
      <c r="C1227" s="28" t="s">
        <v>3885</v>
      </c>
      <c r="D1227" s="28" t="s">
        <v>4455</v>
      </c>
      <c r="E1227" s="28" t="s">
        <v>4063</v>
      </c>
      <c r="F1227" s="28" t="s">
        <v>4120</v>
      </c>
      <c r="G1227" s="127">
        <v>61.15</v>
      </c>
      <c r="H1227" s="128">
        <v>-1.4494878594443665</v>
      </c>
      <c r="I1227" s="93">
        <v>-23703.808003996182</v>
      </c>
      <c r="J1227" s="93">
        <v>177529.703125</v>
      </c>
      <c r="K1227" s="94">
        <v>-0.13352023682091188</v>
      </c>
      <c r="L1227" s="133">
        <v>0.13352023682091188</v>
      </c>
      <c r="M1227" s="86"/>
    </row>
    <row r="1228" spans="1:13">
      <c r="A1228" s="132" t="s">
        <v>5414</v>
      </c>
      <c r="B1228" s="126" t="s">
        <v>5424</v>
      </c>
      <c r="C1228" s="28" t="s">
        <v>5419</v>
      </c>
      <c r="D1228" s="28" t="s">
        <v>4455</v>
      </c>
      <c r="E1228" s="28" t="s">
        <v>4062</v>
      </c>
      <c r="F1228" s="28" t="s">
        <v>4120</v>
      </c>
      <c r="G1228" s="127">
        <v>60.78</v>
      </c>
      <c r="H1228" s="128">
        <v>-1.4648469723822719</v>
      </c>
      <c r="I1228" s="93">
        <v>-24100.805731857057</v>
      </c>
      <c r="J1228" s="93">
        <v>610752.0625</v>
      </c>
      <c r="K1228" s="94">
        <v>-3.9460866711124788E-2</v>
      </c>
      <c r="L1228" s="133">
        <v>3.9460866711124788E-2</v>
      </c>
      <c r="M1228" s="86"/>
    </row>
    <row r="1229" spans="1:13">
      <c r="A1229" s="132" t="s">
        <v>3563</v>
      </c>
      <c r="B1229" s="126" t="s">
        <v>3722</v>
      </c>
      <c r="C1229" s="28" t="s">
        <v>2935</v>
      </c>
      <c r="D1229" s="28" t="s">
        <v>4468</v>
      </c>
      <c r="E1229" s="28" t="s">
        <v>4062</v>
      </c>
      <c r="F1229" s="28" t="s">
        <v>4120</v>
      </c>
      <c r="G1229" s="127">
        <v>159</v>
      </c>
      <c r="H1229" s="128">
        <v>-1.4652998842579568</v>
      </c>
      <c r="I1229" s="93">
        <v>-9215.7225425028737</v>
      </c>
      <c r="J1229" s="93">
        <v>741476.0625</v>
      </c>
      <c r="K1229" s="94">
        <v>-1.2428887469988789E-2</v>
      </c>
      <c r="L1229" s="133">
        <v>1.2428887469988789E-2</v>
      </c>
      <c r="M1229" s="86"/>
    </row>
    <row r="1230" spans="1:13">
      <c r="A1230" s="132" t="s">
        <v>3625</v>
      </c>
      <c r="B1230" s="126" t="s">
        <v>3779</v>
      </c>
      <c r="C1230" s="28" t="s">
        <v>2993</v>
      </c>
      <c r="D1230" s="28" t="s">
        <v>4460</v>
      </c>
      <c r="E1230" s="28" t="s">
        <v>4063</v>
      </c>
      <c r="F1230" s="28" t="s">
        <v>4120</v>
      </c>
      <c r="G1230" s="127">
        <v>46.75</v>
      </c>
      <c r="H1230" s="128">
        <v>-1.471146017957405</v>
      </c>
      <c r="I1230" s="93">
        <v>-31468.364020479246</v>
      </c>
      <c r="J1230" s="93">
        <v>257839.796875</v>
      </c>
      <c r="K1230" s="94">
        <v>-0.12204618682559318</v>
      </c>
      <c r="L1230" s="133">
        <v>0.12204618682559318</v>
      </c>
      <c r="M1230" s="86"/>
    </row>
    <row r="1231" spans="1:13">
      <c r="A1231" s="132" t="s">
        <v>5435</v>
      </c>
      <c r="B1231" s="126" t="s">
        <v>5441</v>
      </c>
      <c r="C1231" s="28" t="s">
        <v>5448</v>
      </c>
      <c r="D1231" s="28" t="s">
        <v>4455</v>
      </c>
      <c r="E1231" s="28" t="s">
        <v>4063</v>
      </c>
      <c r="F1231" s="28" t="s">
        <v>4120</v>
      </c>
      <c r="G1231" s="127">
        <v>53.92</v>
      </c>
      <c r="H1231" s="128">
        <v>-1.4792340136432567</v>
      </c>
      <c r="I1231" s="93">
        <v>-27433.865238190963</v>
      </c>
      <c r="J1231" s="93">
        <v>148625.59375</v>
      </c>
      <c r="K1231" s="94">
        <v>-0.18458372172653448</v>
      </c>
      <c r="L1231" s="133">
        <v>0.18458372172653448</v>
      </c>
      <c r="M1231" s="86"/>
    </row>
    <row r="1232" spans="1:13">
      <c r="A1232" s="132" t="s">
        <v>3612</v>
      </c>
      <c r="B1232" s="126" t="s">
        <v>3766</v>
      </c>
      <c r="C1232" s="28" t="s">
        <v>2980</v>
      </c>
      <c r="D1232" s="28" t="s">
        <v>4460</v>
      </c>
      <c r="E1232" s="28" t="s">
        <v>4062</v>
      </c>
      <c r="F1232" s="28" t="s">
        <v>4120</v>
      </c>
      <c r="G1232" s="127">
        <v>31.67</v>
      </c>
      <c r="H1232" s="128">
        <v>-1.4960917270322058</v>
      </c>
      <c r="I1232" s="93">
        <v>-47240.029271620006</v>
      </c>
      <c r="J1232" s="93">
        <v>74336.4296875</v>
      </c>
      <c r="K1232" s="94">
        <v>-0.63548961754298006</v>
      </c>
      <c r="L1232" s="133">
        <v>0.63548961754298006</v>
      </c>
      <c r="M1232" s="86"/>
    </row>
    <row r="1233" spans="1:13">
      <c r="A1233" s="132" t="s">
        <v>1056</v>
      </c>
      <c r="B1233" s="126" t="s">
        <v>2419</v>
      </c>
      <c r="C1233" s="28" t="s">
        <v>3879</v>
      </c>
      <c r="D1233" s="28" t="s">
        <v>4454</v>
      </c>
      <c r="E1233" s="28" t="s">
        <v>4062</v>
      </c>
      <c r="F1233" s="28" t="s">
        <v>4120</v>
      </c>
      <c r="G1233" s="127">
        <v>46.55</v>
      </c>
      <c r="H1233" s="128">
        <v>-1.5075918807486208</v>
      </c>
      <c r="I1233" s="93">
        <v>-32386.506568176603</v>
      </c>
      <c r="J1233" s="93">
        <v>724199.125</v>
      </c>
      <c r="K1233" s="94">
        <v>-4.4720444212324344E-2</v>
      </c>
      <c r="L1233" s="133">
        <v>4.4720444212324344E-2</v>
      </c>
      <c r="M1233" s="86"/>
    </row>
    <row r="1234" spans="1:13">
      <c r="A1234" s="132" t="s">
        <v>3593</v>
      </c>
      <c r="B1234" s="126" t="s">
        <v>3749</v>
      </c>
      <c r="C1234" s="28" t="s">
        <v>2962</v>
      </c>
      <c r="D1234" s="28" t="s">
        <v>4455</v>
      </c>
      <c r="E1234" s="28" t="s">
        <v>4062</v>
      </c>
      <c r="F1234" s="28" t="s">
        <v>4120</v>
      </c>
      <c r="G1234" s="127">
        <v>45.01</v>
      </c>
      <c r="H1234" s="128">
        <v>-1.515132992180118</v>
      </c>
      <c r="I1234" s="93">
        <v>-33662.141572542059</v>
      </c>
      <c r="J1234" s="93">
        <v>402835.5625</v>
      </c>
      <c r="K1234" s="94">
        <v>-8.3562983773415131E-2</v>
      </c>
      <c r="L1234" s="133">
        <v>8.3562983773415131E-2</v>
      </c>
      <c r="M1234" s="86"/>
    </row>
    <row r="1235" spans="1:13">
      <c r="A1235" s="132" t="s">
        <v>5324</v>
      </c>
      <c r="B1235" s="126" t="s">
        <v>5330</v>
      </c>
      <c r="C1235" s="28" t="s">
        <v>5313</v>
      </c>
      <c r="D1235" s="28" t="s">
        <v>4464</v>
      </c>
      <c r="E1235" s="28" t="s">
        <v>4062</v>
      </c>
      <c r="F1235" s="28" t="s">
        <v>4120</v>
      </c>
      <c r="G1235" s="127">
        <v>60.44</v>
      </c>
      <c r="H1235" s="128">
        <v>-1.5152399219721817</v>
      </c>
      <c r="I1235" s="93">
        <v>-25070.150926078459</v>
      </c>
      <c r="J1235" s="93">
        <v>770035.75</v>
      </c>
      <c r="K1235" s="94">
        <v>-3.2557125985486338E-2</v>
      </c>
      <c r="L1235" s="133">
        <v>3.2557125985486338E-2</v>
      </c>
      <c r="M1235" s="86"/>
    </row>
    <row r="1236" spans="1:13">
      <c r="A1236" s="132" t="s">
        <v>3478</v>
      </c>
      <c r="B1236" s="126" t="s">
        <v>615</v>
      </c>
      <c r="C1236" s="28" t="s">
        <v>2593</v>
      </c>
      <c r="D1236" s="28" t="s">
        <v>4462</v>
      </c>
      <c r="E1236" s="28" t="s">
        <v>4063</v>
      </c>
      <c r="F1236" s="28" t="s">
        <v>4120</v>
      </c>
      <c r="G1236" s="127">
        <v>32.81</v>
      </c>
      <c r="H1236" s="128">
        <v>-1.5273348970657714</v>
      </c>
      <c r="I1236" s="93">
        <v>-46550.895978840941</v>
      </c>
      <c r="J1236" s="93">
        <v>122917.5</v>
      </c>
      <c r="K1236" s="94">
        <v>-0.37871658615608794</v>
      </c>
      <c r="L1236" s="133">
        <v>0.37871658615608794</v>
      </c>
      <c r="M1236" s="86"/>
    </row>
    <row r="1237" spans="1:13">
      <c r="A1237" s="132" t="s">
        <v>3551</v>
      </c>
      <c r="B1237" s="126" t="s">
        <v>3711</v>
      </c>
      <c r="C1237" s="28" t="s">
        <v>2665</v>
      </c>
      <c r="D1237" s="28" t="s">
        <v>4455</v>
      </c>
      <c r="E1237" s="28" t="s">
        <v>4062</v>
      </c>
      <c r="F1237" s="28" t="s">
        <v>4120</v>
      </c>
      <c r="G1237" s="127">
        <v>30.53</v>
      </c>
      <c r="H1237" s="128">
        <v>-1.5630949129942497</v>
      </c>
      <c r="I1237" s="93">
        <v>-51198.654208786429</v>
      </c>
      <c r="J1237" s="93">
        <v>898828.3125</v>
      </c>
      <c r="K1237" s="94">
        <v>-5.6961550383724066E-2</v>
      </c>
      <c r="L1237" s="133">
        <v>5.6961550383724066E-2</v>
      </c>
      <c r="M1237" s="86"/>
    </row>
    <row r="1238" spans="1:13">
      <c r="A1238" s="132" t="s">
        <v>1140</v>
      </c>
      <c r="B1238" s="126" t="s">
        <v>3305</v>
      </c>
      <c r="C1238" s="28" t="s">
        <v>112</v>
      </c>
      <c r="D1238" s="28" t="s">
        <v>4470</v>
      </c>
      <c r="E1238" s="28" t="s">
        <v>4116</v>
      </c>
      <c r="F1238" s="28" t="s">
        <v>4120</v>
      </c>
      <c r="G1238" s="127">
        <v>60.68</v>
      </c>
      <c r="H1238" s="128">
        <v>-1.5988745632801902</v>
      </c>
      <c r="I1238" s="93">
        <v>-26349.284167438866</v>
      </c>
      <c r="J1238" s="93">
        <v>751001.9375</v>
      </c>
      <c r="K1238" s="94">
        <v>-3.50855075755898E-2</v>
      </c>
      <c r="L1238" s="133">
        <v>3.50855075755898E-2</v>
      </c>
      <c r="M1238" s="86"/>
    </row>
    <row r="1239" spans="1:13">
      <c r="A1239" s="132" t="s">
        <v>4253</v>
      </c>
      <c r="B1239" s="126" t="s">
        <v>2483</v>
      </c>
      <c r="C1239" s="28" t="s">
        <v>745</v>
      </c>
      <c r="D1239" s="28" t="s">
        <v>4466</v>
      </c>
      <c r="E1239" s="28" t="s">
        <v>4063</v>
      </c>
      <c r="F1239" s="28" t="s">
        <v>4120</v>
      </c>
      <c r="G1239" s="127">
        <v>24.56</v>
      </c>
      <c r="H1239" s="128">
        <v>-1.6079150500996333</v>
      </c>
      <c r="I1239" s="93">
        <v>-65468.853831418295</v>
      </c>
      <c r="J1239" s="93">
        <v>555802.4375</v>
      </c>
      <c r="K1239" s="94">
        <v>-0.11779159178555833</v>
      </c>
      <c r="L1239" s="133">
        <v>0.11779159178555833</v>
      </c>
      <c r="M1239" s="86"/>
    </row>
    <row r="1240" spans="1:13">
      <c r="A1240" s="132" t="s">
        <v>3425</v>
      </c>
      <c r="B1240" s="126" t="s">
        <v>564</v>
      </c>
      <c r="C1240" s="28" t="s">
        <v>2542</v>
      </c>
      <c r="D1240" s="28" t="s">
        <v>4455</v>
      </c>
      <c r="E1240" s="28" t="s">
        <v>4062</v>
      </c>
      <c r="F1240" s="28" t="s">
        <v>4120</v>
      </c>
      <c r="G1240" s="127">
        <v>38.700000000000003</v>
      </c>
      <c r="H1240" s="128">
        <v>-1.6128859572366394</v>
      </c>
      <c r="I1240" s="93">
        <v>-41676.639721876978</v>
      </c>
      <c r="J1240" s="93">
        <v>379329.3125</v>
      </c>
      <c r="K1240" s="94">
        <v>-0.10986928336015946</v>
      </c>
      <c r="L1240" s="133">
        <v>0.10986928336015946</v>
      </c>
      <c r="M1240" s="86"/>
    </row>
    <row r="1241" spans="1:13">
      <c r="A1241" s="132" t="s">
        <v>4642</v>
      </c>
      <c r="B1241" s="126" t="s">
        <v>5279</v>
      </c>
      <c r="C1241" s="28" t="s">
        <v>24</v>
      </c>
      <c r="D1241" s="28" t="s">
        <v>4471</v>
      </c>
      <c r="E1241" s="28" t="s">
        <v>4062</v>
      </c>
      <c r="F1241" s="28" t="s">
        <v>4120</v>
      </c>
      <c r="G1241" s="127">
        <v>41.16</v>
      </c>
      <c r="H1241" s="128">
        <v>-1.6140869448315038</v>
      </c>
      <c r="I1241" s="93">
        <v>-39214.940350619632</v>
      </c>
      <c r="J1241" s="93">
        <v>756619.125</v>
      </c>
      <c r="K1241" s="94">
        <v>-5.1829168804872108E-2</v>
      </c>
      <c r="L1241" s="133">
        <v>5.1829168804872108E-2</v>
      </c>
      <c r="M1241" s="86"/>
    </row>
    <row r="1242" spans="1:13">
      <c r="A1242" s="132" t="s">
        <v>1059</v>
      </c>
      <c r="B1242" s="126" t="s">
        <v>2422</v>
      </c>
      <c r="C1242" s="28" t="s">
        <v>3882</v>
      </c>
      <c r="D1242" s="28" t="s">
        <v>4467</v>
      </c>
      <c r="E1242" s="28" t="s">
        <v>4063</v>
      </c>
      <c r="F1242" s="28" t="s">
        <v>4120</v>
      </c>
      <c r="G1242" s="127">
        <v>70.239999999999995</v>
      </c>
      <c r="H1242" s="128">
        <v>-1.6144222612703252</v>
      </c>
      <c r="I1242" s="93">
        <v>-22984.371601229002</v>
      </c>
      <c r="J1242" s="93">
        <v>146236.546875</v>
      </c>
      <c r="K1242" s="94">
        <v>-0.15717255427862073</v>
      </c>
      <c r="L1242" s="133">
        <v>0.15717255427862073</v>
      </c>
      <c r="M1242" s="86"/>
    </row>
    <row r="1243" spans="1:13">
      <c r="A1243" s="132" t="s">
        <v>4967</v>
      </c>
      <c r="B1243" s="126" t="s">
        <v>3795</v>
      </c>
      <c r="C1243" s="28" t="s">
        <v>5660</v>
      </c>
      <c r="D1243" s="28" t="s">
        <v>4471</v>
      </c>
      <c r="E1243" s="28" t="s">
        <v>4062</v>
      </c>
      <c r="F1243" s="28" t="s">
        <v>4120</v>
      </c>
      <c r="G1243" s="127">
        <v>48.92</v>
      </c>
      <c r="H1243" s="128">
        <v>-1.6206388234643174</v>
      </c>
      <c r="I1243" s="93">
        <v>-33128.348803440662</v>
      </c>
      <c r="J1243" s="93">
        <v>282626.1875</v>
      </c>
      <c r="K1243" s="94">
        <v>-0.11721613307132292</v>
      </c>
      <c r="L1243" s="133">
        <v>0.11721613307132292</v>
      </c>
      <c r="M1243" s="86"/>
    </row>
    <row r="1244" spans="1:13">
      <c r="A1244" s="132" t="s">
        <v>3473</v>
      </c>
      <c r="B1244" s="126" t="s">
        <v>610</v>
      </c>
      <c r="C1244" s="28" t="s">
        <v>2588</v>
      </c>
      <c r="D1244" s="28" t="s">
        <v>4462</v>
      </c>
      <c r="E1244" s="28" t="s">
        <v>4062</v>
      </c>
      <c r="F1244" s="28" t="s">
        <v>4120</v>
      </c>
      <c r="G1244" s="127">
        <v>56.25</v>
      </c>
      <c r="H1244" s="128">
        <v>-1.6455694904338456</v>
      </c>
      <c r="I1244" s="93">
        <v>-29254.568718823921</v>
      </c>
      <c r="J1244" s="93">
        <v>346566.9375</v>
      </c>
      <c r="K1244" s="94">
        <v>-8.4412462798255011E-2</v>
      </c>
      <c r="L1244" s="133">
        <v>8.4412462798255011E-2</v>
      </c>
      <c r="M1244" s="86"/>
    </row>
    <row r="1245" spans="1:13">
      <c r="A1245" s="132" t="s">
        <v>5412</v>
      </c>
      <c r="B1245" s="126" t="s">
        <v>5422</v>
      </c>
      <c r="C1245" s="28" t="s">
        <v>5417</v>
      </c>
      <c r="D1245" s="28" t="s">
        <v>4460</v>
      </c>
      <c r="E1245" s="28" t="s">
        <v>4062</v>
      </c>
      <c r="F1245" s="28" t="s">
        <v>4120</v>
      </c>
      <c r="G1245" s="127">
        <v>79.58</v>
      </c>
      <c r="H1245" s="128">
        <v>-1.6568879412455111</v>
      </c>
      <c r="I1245" s="93">
        <v>-20820.406399164505</v>
      </c>
      <c r="J1245" s="93">
        <v>283121.5625</v>
      </c>
      <c r="K1245" s="94">
        <v>-7.3538752101103236E-2</v>
      </c>
      <c r="L1245" s="133">
        <v>7.3538752101103236E-2</v>
      </c>
      <c r="M1245" s="86"/>
    </row>
    <row r="1246" spans="1:13">
      <c r="A1246" s="132" t="s">
        <v>1021</v>
      </c>
      <c r="B1246" s="126" t="s">
        <v>2384</v>
      </c>
      <c r="C1246" s="28" t="s">
        <v>4765</v>
      </c>
      <c r="D1246" s="28" t="s">
        <v>4454</v>
      </c>
      <c r="E1246" s="28" t="s">
        <v>4062</v>
      </c>
      <c r="F1246" s="28" t="s">
        <v>4120</v>
      </c>
      <c r="G1246" s="127">
        <v>87.94</v>
      </c>
      <c r="H1246" s="128">
        <v>-1.6690589071327186</v>
      </c>
      <c r="I1246" s="93">
        <v>-18979.519071329531</v>
      </c>
      <c r="J1246" s="93">
        <v>211068.90625</v>
      </c>
      <c r="K1246" s="94">
        <v>-8.9920961872277341E-2</v>
      </c>
      <c r="L1246" s="133">
        <v>8.9920961872277341E-2</v>
      </c>
      <c r="M1246" s="86"/>
    </row>
    <row r="1247" spans="1:13">
      <c r="A1247" s="132" t="s">
        <v>1004</v>
      </c>
      <c r="B1247" s="126" t="s">
        <v>2366</v>
      </c>
      <c r="C1247" s="28" t="s">
        <v>3829</v>
      </c>
      <c r="D1247" s="28" t="s">
        <v>4470</v>
      </c>
      <c r="E1247" s="28" t="s">
        <v>4063</v>
      </c>
      <c r="F1247" s="28" t="s">
        <v>4120</v>
      </c>
      <c r="G1247" s="127">
        <v>37.75</v>
      </c>
      <c r="H1247" s="128">
        <v>-1.6764647884253501</v>
      </c>
      <c r="I1247" s="93">
        <v>-44409.663269545701</v>
      </c>
      <c r="J1247" s="93">
        <v>308925.5</v>
      </c>
      <c r="K1247" s="94">
        <v>-0.14375525254323682</v>
      </c>
      <c r="L1247" s="133">
        <v>0.14375525254323682</v>
      </c>
      <c r="M1247" s="86"/>
    </row>
    <row r="1248" spans="1:13">
      <c r="A1248" s="132" t="s">
        <v>6066</v>
      </c>
      <c r="B1248" s="126" t="s">
        <v>6114</v>
      </c>
      <c r="C1248" s="28" t="s">
        <v>6198</v>
      </c>
      <c r="D1248" s="28" t="s">
        <v>4457</v>
      </c>
      <c r="E1248" s="28" t="s">
        <v>4063</v>
      </c>
      <c r="F1248" s="28" t="s">
        <v>4120</v>
      </c>
      <c r="G1248" s="127">
        <v>70.44</v>
      </c>
      <c r="H1248" s="128">
        <v>-1.6775728027702494</v>
      </c>
      <c r="I1248" s="93">
        <v>-23815.627523711664</v>
      </c>
      <c r="J1248" s="93">
        <v>393307.84375</v>
      </c>
      <c r="K1248" s="94">
        <v>-6.0552129590503913E-2</v>
      </c>
      <c r="L1248" s="133">
        <v>6.0552129590503913E-2</v>
      </c>
      <c r="M1248" s="86"/>
    </row>
    <row r="1249" spans="1:13">
      <c r="A1249" s="132" t="s">
        <v>3502</v>
      </c>
      <c r="B1249" s="126" t="s">
        <v>3661</v>
      </c>
      <c r="C1249" s="28" t="s">
        <v>5655</v>
      </c>
      <c r="D1249" s="28" t="s">
        <v>4475</v>
      </c>
      <c r="E1249" s="28" t="s">
        <v>4062</v>
      </c>
      <c r="F1249" s="28" t="s">
        <v>4120</v>
      </c>
      <c r="G1249" s="127">
        <v>63.01</v>
      </c>
      <c r="H1249" s="128">
        <v>-1.6786253177200772</v>
      </c>
      <c r="I1249" s="93">
        <v>-26640.617643549871</v>
      </c>
      <c r="J1249" s="93">
        <v>152748.90625</v>
      </c>
      <c r="K1249" s="94">
        <v>-0.17440791098004912</v>
      </c>
      <c r="L1249" s="133">
        <v>0.17440791098004912</v>
      </c>
      <c r="M1249" s="86"/>
    </row>
    <row r="1250" spans="1:13">
      <c r="A1250" s="132" t="s">
        <v>3440</v>
      </c>
      <c r="B1250" s="126" t="s">
        <v>580</v>
      </c>
      <c r="C1250" s="28" t="s">
        <v>2558</v>
      </c>
      <c r="D1250" s="28" t="s">
        <v>4468</v>
      </c>
      <c r="E1250" s="28" t="s">
        <v>4062</v>
      </c>
      <c r="F1250" s="28" t="s">
        <v>4120</v>
      </c>
      <c r="G1250" s="127">
        <v>59.13</v>
      </c>
      <c r="H1250" s="128">
        <v>-1.6951775798906747</v>
      </c>
      <c r="I1250" s="93">
        <v>-28668.655164733209</v>
      </c>
      <c r="J1250" s="93">
        <v>1058940.5</v>
      </c>
      <c r="K1250" s="94">
        <v>-2.7072961289829986E-2</v>
      </c>
      <c r="L1250" s="133">
        <v>2.7072961289829986E-2</v>
      </c>
      <c r="M1250" s="86"/>
    </row>
    <row r="1251" spans="1:13">
      <c r="A1251" s="132" t="s">
        <v>3387</v>
      </c>
      <c r="B1251" s="126" t="s">
        <v>525</v>
      </c>
      <c r="C1251" s="28" t="s">
        <v>2506</v>
      </c>
      <c r="D1251" s="28" t="s">
        <v>4454</v>
      </c>
      <c r="E1251" s="28" t="s">
        <v>4062</v>
      </c>
      <c r="F1251" s="28" t="s">
        <v>4120</v>
      </c>
      <c r="G1251" s="127">
        <v>46.11</v>
      </c>
      <c r="H1251" s="128">
        <v>-1.8034436946038226</v>
      </c>
      <c r="I1251" s="93">
        <v>-39111.769564168782</v>
      </c>
      <c r="J1251" s="93">
        <v>633842.3125</v>
      </c>
      <c r="K1251" s="94">
        <v>-6.1705835651621604E-2</v>
      </c>
      <c r="L1251" s="133">
        <v>6.1705835651621604E-2</v>
      </c>
      <c r="M1251" s="86"/>
    </row>
    <row r="1252" spans="1:13">
      <c r="A1252" s="132" t="s">
        <v>5132</v>
      </c>
      <c r="B1252" s="126" t="s">
        <v>5186</v>
      </c>
      <c r="C1252" s="28" t="s">
        <v>5122</v>
      </c>
      <c r="D1252" s="28" t="s">
        <v>4462</v>
      </c>
      <c r="E1252" s="28" t="s">
        <v>4062</v>
      </c>
      <c r="F1252" s="28" t="s">
        <v>4120</v>
      </c>
      <c r="G1252" s="127">
        <v>37.159999999999997</v>
      </c>
      <c r="H1252" s="128">
        <v>-1.8085823687030411</v>
      </c>
      <c r="I1252" s="93">
        <v>-48670.139093192716</v>
      </c>
      <c r="J1252" s="93">
        <v>148498.34375</v>
      </c>
      <c r="K1252" s="94">
        <v>-0.32774869984496185</v>
      </c>
      <c r="L1252" s="133">
        <v>0.32774869984496185</v>
      </c>
      <c r="M1252" s="86"/>
    </row>
    <row r="1253" spans="1:13">
      <c r="A1253" s="132" t="s">
        <v>5212</v>
      </c>
      <c r="B1253" s="126" t="s">
        <v>3660</v>
      </c>
      <c r="C1253" s="28" t="s">
        <v>2615</v>
      </c>
      <c r="D1253" s="28" t="s">
        <v>4471</v>
      </c>
      <c r="E1253" s="28" t="s">
        <v>4116</v>
      </c>
      <c r="F1253" s="28" t="s">
        <v>4120</v>
      </c>
      <c r="G1253" s="127">
        <v>39</v>
      </c>
      <c r="H1253" s="128">
        <v>-1.8148229304547363</v>
      </c>
      <c r="I1253" s="93">
        <v>-46533.921293711188</v>
      </c>
      <c r="J1253" s="93">
        <v>1681239.625</v>
      </c>
      <c r="K1253" s="94">
        <v>-2.7678339602370001E-2</v>
      </c>
      <c r="L1253" s="133">
        <v>2.7678339602370001E-2</v>
      </c>
      <c r="M1253" s="86"/>
    </row>
    <row r="1254" spans="1:13">
      <c r="A1254" s="132" t="s">
        <v>1350</v>
      </c>
      <c r="B1254" s="126" t="s">
        <v>2772</v>
      </c>
      <c r="C1254" s="28" t="s">
        <v>3932</v>
      </c>
      <c r="D1254" s="28" t="s">
        <v>4454</v>
      </c>
      <c r="E1254" s="28" t="s">
        <v>4063</v>
      </c>
      <c r="F1254" s="28" t="s">
        <v>4120</v>
      </c>
      <c r="G1254" s="127">
        <v>27.15</v>
      </c>
      <c r="H1254" s="128">
        <v>-1.8384155339353727</v>
      </c>
      <c r="I1254" s="93">
        <v>-67713.279334636201</v>
      </c>
      <c r="J1254" s="93">
        <v>190090.203125</v>
      </c>
      <c r="K1254" s="94">
        <v>-0.3562165657222699</v>
      </c>
      <c r="L1254" s="133">
        <v>0.3562165657222699</v>
      </c>
      <c r="M1254" s="86"/>
    </row>
    <row r="1255" spans="1:13">
      <c r="A1255" s="132" t="s">
        <v>4847</v>
      </c>
      <c r="B1255" s="126" t="s">
        <v>3181</v>
      </c>
      <c r="C1255" s="28" t="s">
        <v>3090</v>
      </c>
      <c r="D1255" s="28" t="s">
        <v>4458</v>
      </c>
      <c r="E1255" s="28" t="s">
        <v>4062</v>
      </c>
      <c r="F1255" s="28" t="s">
        <v>4120</v>
      </c>
      <c r="G1255" s="127">
        <v>22.04</v>
      </c>
      <c r="H1255" s="128">
        <v>-1.84226521670077</v>
      </c>
      <c r="I1255" s="93">
        <v>-83587.351029980491</v>
      </c>
      <c r="J1255" s="93">
        <v>464176.59375</v>
      </c>
      <c r="K1255" s="94">
        <v>-0.1800766177257952</v>
      </c>
      <c r="L1255" s="133">
        <v>0.1800766177257952</v>
      </c>
      <c r="M1255" s="86"/>
    </row>
    <row r="1256" spans="1:13">
      <c r="A1256" s="132" t="s">
        <v>3497</v>
      </c>
      <c r="B1256" s="126" t="s">
        <v>3655</v>
      </c>
      <c r="C1256" s="28" t="s">
        <v>2612</v>
      </c>
      <c r="D1256" s="28" t="s">
        <v>4454</v>
      </c>
      <c r="E1256" s="28" t="s">
        <v>4062</v>
      </c>
      <c r="F1256" s="28" t="s">
        <v>4120</v>
      </c>
      <c r="G1256" s="127">
        <v>35.92</v>
      </c>
      <c r="H1256" s="128">
        <v>-1.8496626758477717</v>
      </c>
      <c r="I1256" s="93">
        <v>-51493.949773044871</v>
      </c>
      <c r="J1256" s="93">
        <v>342635.1875</v>
      </c>
      <c r="K1256" s="94">
        <v>-0.15028797873553157</v>
      </c>
      <c r="L1256" s="133">
        <v>0.15028797873553157</v>
      </c>
      <c r="M1256" s="86"/>
    </row>
    <row r="1257" spans="1:13">
      <c r="A1257" s="132" t="s">
        <v>3578</v>
      </c>
      <c r="B1257" s="126" t="s">
        <v>3735</v>
      </c>
      <c r="C1257" s="28" t="s">
        <v>2947</v>
      </c>
      <c r="D1257" s="28" t="s">
        <v>4455</v>
      </c>
      <c r="E1257" s="28" t="s">
        <v>4062</v>
      </c>
      <c r="F1257" s="28" t="s">
        <v>4120</v>
      </c>
      <c r="G1257" s="127">
        <v>58.61</v>
      </c>
      <c r="H1257" s="128">
        <v>-1.8524438961192715</v>
      </c>
      <c r="I1257" s="93">
        <v>-31606.277019608795</v>
      </c>
      <c r="J1257" s="93">
        <v>733276.375</v>
      </c>
      <c r="K1257" s="94">
        <v>-4.3102816478450975E-2</v>
      </c>
      <c r="L1257" s="133">
        <v>4.3102816478450975E-2</v>
      </c>
      <c r="M1257" s="86"/>
    </row>
    <row r="1258" spans="1:13">
      <c r="A1258" s="132" t="s">
        <v>4602</v>
      </c>
      <c r="B1258" s="126" t="s">
        <v>3207</v>
      </c>
      <c r="C1258" s="28" t="s">
        <v>3128</v>
      </c>
      <c r="D1258" s="28" t="s">
        <v>4454</v>
      </c>
      <c r="E1258" s="28" t="s">
        <v>4116</v>
      </c>
      <c r="F1258" s="28" t="s">
        <v>4120</v>
      </c>
      <c r="G1258" s="127">
        <v>31.87</v>
      </c>
      <c r="H1258" s="128">
        <v>-1.9301018918012045</v>
      </c>
      <c r="I1258" s="93">
        <v>-60561.716090404894</v>
      </c>
      <c r="J1258" s="93">
        <v>681800.5</v>
      </c>
      <c r="K1258" s="94">
        <v>-8.8826153824183018E-2</v>
      </c>
      <c r="L1258" s="133">
        <v>8.8826153824183018E-2</v>
      </c>
      <c r="M1258" s="86"/>
    </row>
    <row r="1259" spans="1:13">
      <c r="A1259" s="132" t="s">
        <v>3452</v>
      </c>
      <c r="B1259" s="126" t="s">
        <v>590</v>
      </c>
      <c r="C1259" s="28" t="s">
        <v>2570</v>
      </c>
      <c r="D1259" s="28" t="s">
        <v>4459</v>
      </c>
      <c r="E1259" s="28" t="s">
        <v>4062</v>
      </c>
      <c r="F1259" s="28" t="s">
        <v>4120</v>
      </c>
      <c r="G1259" s="127">
        <v>17.850000000000001</v>
      </c>
      <c r="H1259" s="128">
        <v>-1.9374039869109856</v>
      </c>
      <c r="I1259" s="93">
        <v>-108538.03848240816</v>
      </c>
      <c r="J1259" s="93">
        <v>1433997.125</v>
      </c>
      <c r="K1259" s="94">
        <v>-7.5689160452401996E-2</v>
      </c>
      <c r="L1259" s="133">
        <v>7.5689160452401996E-2</v>
      </c>
      <c r="M1259" s="86"/>
    </row>
    <row r="1260" spans="1:13">
      <c r="A1260" s="132" t="s">
        <v>5258</v>
      </c>
      <c r="B1260" s="126" t="s">
        <v>5268</v>
      </c>
      <c r="C1260" s="28" t="s">
        <v>5251</v>
      </c>
      <c r="D1260" s="28" t="s">
        <v>4468</v>
      </c>
      <c r="E1260" s="28" t="s">
        <v>4063</v>
      </c>
      <c r="F1260" s="28" t="s">
        <v>4120</v>
      </c>
      <c r="G1260" s="127">
        <v>77.97</v>
      </c>
      <c r="H1260" s="128">
        <v>-1.9423846468313566</v>
      </c>
      <c r="I1260" s="93">
        <v>-24911.948785832457</v>
      </c>
      <c r="J1260" s="93">
        <v>158240.203125</v>
      </c>
      <c r="K1260" s="94">
        <v>-0.15743122350616268</v>
      </c>
      <c r="L1260" s="133">
        <v>0.15743122350616268</v>
      </c>
      <c r="M1260" s="86"/>
    </row>
    <row r="1261" spans="1:13">
      <c r="A1261" s="132" t="s">
        <v>3559</v>
      </c>
      <c r="B1261" s="126" t="s">
        <v>3719</v>
      </c>
      <c r="C1261" s="28" t="s">
        <v>2932</v>
      </c>
      <c r="D1261" s="28" t="s">
        <v>4454</v>
      </c>
      <c r="E1261" s="28" t="s">
        <v>4062</v>
      </c>
      <c r="F1261" s="28" t="s">
        <v>4120</v>
      </c>
      <c r="G1261" s="127">
        <v>13.16</v>
      </c>
      <c r="H1261" s="128">
        <v>-1.9729983211010054</v>
      </c>
      <c r="I1261" s="93">
        <v>-149923.88458214325</v>
      </c>
      <c r="J1261" s="93">
        <v>974398.6875</v>
      </c>
      <c r="K1261" s="94">
        <v>-0.15386297878417785</v>
      </c>
      <c r="L1261" s="133">
        <v>0.15386297878417785</v>
      </c>
      <c r="M1261" s="86"/>
    </row>
    <row r="1262" spans="1:13">
      <c r="A1262" s="132" t="s">
        <v>3370</v>
      </c>
      <c r="B1262" s="126" t="s">
        <v>508</v>
      </c>
      <c r="C1262" s="28" t="s">
        <v>2151</v>
      </c>
      <c r="D1262" s="28" t="s">
        <v>4462</v>
      </c>
      <c r="E1262" s="28" t="s">
        <v>4062</v>
      </c>
      <c r="F1262" s="28" t="s">
        <v>4120</v>
      </c>
      <c r="G1262" s="127">
        <v>63.27</v>
      </c>
      <c r="H1262" s="128">
        <v>-1.9940804352275743</v>
      </c>
      <c r="I1262" s="93">
        <v>-31516.997553778634</v>
      </c>
      <c r="J1262" s="93">
        <v>247166.34375</v>
      </c>
      <c r="K1262" s="94">
        <v>-0.1275133057179377</v>
      </c>
      <c r="L1262" s="133">
        <v>0.1275133057179377</v>
      </c>
      <c r="M1262" s="86"/>
    </row>
    <row r="1263" spans="1:13">
      <c r="A1263" s="132" t="s">
        <v>1427</v>
      </c>
      <c r="B1263" s="126" t="s">
        <v>2849</v>
      </c>
      <c r="C1263" s="28" t="s">
        <v>914</v>
      </c>
      <c r="D1263" s="28" t="s">
        <v>4473</v>
      </c>
      <c r="E1263" s="28" t="s">
        <v>4063</v>
      </c>
      <c r="F1263" s="28" t="s">
        <v>4120</v>
      </c>
      <c r="G1263" s="127">
        <v>8.33</v>
      </c>
      <c r="H1263" s="128">
        <v>-2.0037151534537792</v>
      </c>
      <c r="I1263" s="93">
        <v>-240542.0352285449</v>
      </c>
      <c r="J1263" s="93">
        <v>4002565.5</v>
      </c>
      <c r="K1263" s="94">
        <v>-6.0096964116775828E-2</v>
      </c>
      <c r="L1263" s="133">
        <v>6.0096964116775828E-2</v>
      </c>
      <c r="M1263" s="86"/>
    </row>
    <row r="1264" spans="1:13">
      <c r="A1264" s="132" t="s">
        <v>1393</v>
      </c>
      <c r="B1264" s="126" t="s">
        <v>2815</v>
      </c>
      <c r="C1264" s="28" t="s">
        <v>5676</v>
      </c>
      <c r="D1264" s="28" t="s">
        <v>4473</v>
      </c>
      <c r="E1264" s="28" t="s">
        <v>4063</v>
      </c>
      <c r="F1264" s="28" t="s">
        <v>4120</v>
      </c>
      <c r="G1264" s="127">
        <v>53.85</v>
      </c>
      <c r="H1264" s="128">
        <v>-2.0128519282573745</v>
      </c>
      <c r="I1264" s="93">
        <v>-37378.865891501839</v>
      </c>
      <c r="J1264" s="93">
        <v>414456.6875</v>
      </c>
      <c r="K1264" s="94">
        <v>-9.0187628813449508E-2</v>
      </c>
      <c r="L1264" s="133">
        <v>9.0187628813449508E-2</v>
      </c>
      <c r="M1264" s="86"/>
    </row>
    <row r="1265" spans="1:13">
      <c r="A1265" s="132" t="s">
        <v>5083</v>
      </c>
      <c r="B1265" s="126" t="s">
        <v>5102</v>
      </c>
      <c r="C1265" s="28" t="s">
        <v>5072</v>
      </c>
      <c r="D1265" s="28" t="s">
        <v>4455</v>
      </c>
      <c r="E1265" s="28" t="s">
        <v>4062</v>
      </c>
      <c r="F1265" s="28" t="s">
        <v>4120</v>
      </c>
      <c r="G1265" s="127">
        <v>44.71</v>
      </c>
      <c r="H1265" s="128">
        <v>-2.0302926527470415</v>
      </c>
      <c r="I1265" s="93">
        <v>-45410.2583929108</v>
      </c>
      <c r="J1265" s="93">
        <v>950158.875</v>
      </c>
      <c r="K1265" s="94">
        <v>-4.7792279362660062E-2</v>
      </c>
      <c r="L1265" s="133">
        <v>4.7792279362660062E-2</v>
      </c>
      <c r="M1265" s="86"/>
    </row>
    <row r="1266" spans="1:13">
      <c r="A1266" s="132" t="s">
        <v>4986</v>
      </c>
      <c r="B1266" s="126" t="s">
        <v>5804</v>
      </c>
      <c r="C1266" s="28" t="s">
        <v>5006</v>
      </c>
      <c r="D1266" s="28" t="s">
        <v>4466</v>
      </c>
      <c r="E1266" s="28" t="s">
        <v>4063</v>
      </c>
      <c r="F1266" s="28" t="s">
        <v>4120</v>
      </c>
      <c r="G1266" s="127">
        <v>42.37</v>
      </c>
      <c r="H1266" s="128">
        <v>-2.129466224328691</v>
      </c>
      <c r="I1266" s="93">
        <v>-50258.820493950698</v>
      </c>
      <c r="J1266" s="93">
        <v>350531.59375</v>
      </c>
      <c r="K1266" s="94">
        <v>-0.14337886053659235</v>
      </c>
      <c r="L1266" s="133">
        <v>0.14337886053659235</v>
      </c>
      <c r="M1266" s="86"/>
    </row>
    <row r="1267" spans="1:13">
      <c r="A1267" s="132" t="s">
        <v>4274</v>
      </c>
      <c r="B1267" s="126" t="s">
        <v>2680</v>
      </c>
      <c r="C1267" s="28" t="s">
        <v>766</v>
      </c>
      <c r="D1267" s="28" t="s">
        <v>4472</v>
      </c>
      <c r="E1267" s="28" t="s">
        <v>4062</v>
      </c>
      <c r="F1267" s="28" t="s">
        <v>4120</v>
      </c>
      <c r="G1267" s="127">
        <v>30.36</v>
      </c>
      <c r="H1267" s="128">
        <v>-2.216652183976433</v>
      </c>
      <c r="I1267" s="93">
        <v>-73012.25902425668</v>
      </c>
      <c r="J1267" s="93">
        <v>715373.75</v>
      </c>
      <c r="K1267" s="94">
        <v>-0.10206169715376988</v>
      </c>
      <c r="L1267" s="133">
        <v>0.10206169715376988</v>
      </c>
      <c r="M1267" s="86"/>
    </row>
    <row r="1268" spans="1:13">
      <c r="A1268" s="132" t="s">
        <v>1341</v>
      </c>
      <c r="B1268" s="126" t="s">
        <v>2763</v>
      </c>
      <c r="C1268" s="28" t="s">
        <v>845</v>
      </c>
      <c r="D1268" s="28" t="s">
        <v>4455</v>
      </c>
      <c r="E1268" s="28" t="s">
        <v>4062</v>
      </c>
      <c r="F1268" s="28" t="s">
        <v>4120</v>
      </c>
      <c r="G1268" s="127">
        <v>468.86</v>
      </c>
      <c r="H1268" s="128">
        <v>-2.2290093458200677</v>
      </c>
      <c r="I1268" s="93">
        <v>-4754.1043079385481</v>
      </c>
      <c r="J1268" s="93">
        <v>37371.5</v>
      </c>
      <c r="K1268" s="94">
        <v>-0.12721202809463222</v>
      </c>
      <c r="L1268" s="133">
        <v>0.12721202809463222</v>
      </c>
      <c r="M1268" s="86"/>
    </row>
    <row r="1269" spans="1:13">
      <c r="A1269" s="132" t="s">
        <v>3466</v>
      </c>
      <c r="B1269" s="126" t="s">
        <v>603</v>
      </c>
      <c r="C1269" s="28" t="s">
        <v>2581</v>
      </c>
      <c r="D1269" s="28" t="s">
        <v>4471</v>
      </c>
      <c r="E1269" s="28" t="s">
        <v>4062</v>
      </c>
      <c r="F1269" s="28" t="s">
        <v>4120</v>
      </c>
      <c r="G1269" s="127">
        <v>74.83</v>
      </c>
      <c r="H1269" s="128">
        <v>-2.3164907152244503</v>
      </c>
      <c r="I1269" s="93">
        <v>-30956.711415534552</v>
      </c>
      <c r="J1269" s="93">
        <v>191016.34375</v>
      </c>
      <c r="K1269" s="94">
        <v>-0.16206315547558769</v>
      </c>
      <c r="L1269" s="133">
        <v>0.16206315547558769</v>
      </c>
      <c r="M1269" s="86"/>
    </row>
    <row r="1270" spans="1:13">
      <c r="A1270" s="132" t="s">
        <v>5918</v>
      </c>
      <c r="B1270" s="126" t="s">
        <v>5933</v>
      </c>
      <c r="C1270" s="28" t="s">
        <v>5963</v>
      </c>
      <c r="D1270" s="28" t="s">
        <v>4461</v>
      </c>
      <c r="E1270" s="28" t="s">
        <v>4062</v>
      </c>
      <c r="F1270" s="28" t="s">
        <v>4120</v>
      </c>
      <c r="G1270" s="127">
        <v>39.380000000000003</v>
      </c>
      <c r="H1270" s="128">
        <v>-2.3349070671271948</v>
      </c>
      <c r="I1270" s="93">
        <v>-59291.697997135467</v>
      </c>
      <c r="J1270" s="93">
        <v>219483.953125</v>
      </c>
      <c r="K1270" s="94">
        <v>-0.27014138005509586</v>
      </c>
      <c r="L1270" s="133">
        <v>0.27014138005509586</v>
      </c>
      <c r="M1270" s="86"/>
    </row>
    <row r="1271" spans="1:13">
      <c r="A1271" s="132" t="s">
        <v>1122</v>
      </c>
      <c r="B1271" s="126" t="s">
        <v>3293</v>
      </c>
      <c r="C1271" s="28" t="s">
        <v>4907</v>
      </c>
      <c r="D1271" s="28" t="s">
        <v>4473</v>
      </c>
      <c r="E1271" s="28" t="s">
        <v>4116</v>
      </c>
      <c r="F1271" s="28" t="s">
        <v>4120</v>
      </c>
      <c r="G1271" s="127">
        <v>21.35</v>
      </c>
      <c r="H1271" s="128">
        <v>-2.3426417925870848</v>
      </c>
      <c r="I1271" s="93">
        <v>-109725.61089400867</v>
      </c>
      <c r="J1271" s="93">
        <v>4909981</v>
      </c>
      <c r="K1271" s="94">
        <v>-2.2347461404434898E-2</v>
      </c>
      <c r="L1271" s="133">
        <v>2.2347461404434898E-2</v>
      </c>
      <c r="M1271" s="86"/>
    </row>
    <row r="1272" spans="1:13">
      <c r="A1272" s="132" t="s">
        <v>5926</v>
      </c>
      <c r="B1272" s="126" t="s">
        <v>5702</v>
      </c>
      <c r="C1272" s="28" t="s">
        <v>5707</v>
      </c>
      <c r="D1272" s="28" t="s">
        <v>4458</v>
      </c>
      <c r="E1272" s="28" t="s">
        <v>4062</v>
      </c>
      <c r="F1272" s="28" t="s">
        <v>4120</v>
      </c>
      <c r="G1272" s="127">
        <v>33.67</v>
      </c>
      <c r="H1272" s="128">
        <v>-2.4039630193799733</v>
      </c>
      <c r="I1272" s="93">
        <v>-71397.773073358272</v>
      </c>
      <c r="J1272" s="93">
        <v>848471.25</v>
      </c>
      <c r="K1272" s="94">
        <v>-8.4148724041454875E-2</v>
      </c>
      <c r="L1272" s="133">
        <v>8.4148724041454875E-2</v>
      </c>
      <c r="M1272" s="86"/>
    </row>
    <row r="1273" spans="1:13">
      <c r="A1273" s="132" t="s">
        <v>4290</v>
      </c>
      <c r="B1273" s="126" t="s">
        <v>2695</v>
      </c>
      <c r="C1273" s="28" t="s">
        <v>781</v>
      </c>
      <c r="D1273" s="28" t="s">
        <v>4474</v>
      </c>
      <c r="E1273" s="28" t="s">
        <v>4063</v>
      </c>
      <c r="F1273" s="28" t="s">
        <v>4120</v>
      </c>
      <c r="G1273" s="127">
        <v>40.020000000000003</v>
      </c>
      <c r="H1273" s="128">
        <v>-2.4881540703588474</v>
      </c>
      <c r="I1273" s="93">
        <v>-62172.765376283045</v>
      </c>
      <c r="J1273" s="93">
        <v>284742.3125</v>
      </c>
      <c r="K1273" s="94">
        <v>-0.21834747646183791</v>
      </c>
      <c r="L1273" s="133">
        <v>0.21834747646183791</v>
      </c>
      <c r="M1273" s="86"/>
    </row>
    <row r="1274" spans="1:13">
      <c r="A1274" s="132" t="s">
        <v>5328</v>
      </c>
      <c r="B1274" s="126" t="s">
        <v>3793</v>
      </c>
      <c r="C1274" s="28" t="s">
        <v>5659</v>
      </c>
      <c r="D1274" s="28" t="s">
        <v>4472</v>
      </c>
      <c r="E1274" s="28" t="s">
        <v>4062</v>
      </c>
      <c r="F1274" s="28" t="s">
        <v>4120</v>
      </c>
      <c r="G1274" s="127">
        <v>21.5</v>
      </c>
      <c r="H1274" s="128">
        <v>-2.5250982321390869</v>
      </c>
      <c r="I1274" s="93">
        <v>-117446.42940181799</v>
      </c>
      <c r="J1274" s="93">
        <v>409765.59375</v>
      </c>
      <c r="K1274" s="94">
        <v>-0.28661857216219239</v>
      </c>
      <c r="L1274" s="133">
        <v>0.28661857216219239</v>
      </c>
      <c r="M1274" s="86"/>
    </row>
    <row r="1275" spans="1:13">
      <c r="A1275" s="132" t="s">
        <v>1080</v>
      </c>
      <c r="B1275" s="126" t="s">
        <v>2444</v>
      </c>
      <c r="C1275" s="28" t="s">
        <v>3904</v>
      </c>
      <c r="D1275" s="28" t="s">
        <v>4458</v>
      </c>
      <c r="E1275" s="28" t="s">
        <v>4062</v>
      </c>
      <c r="F1275" s="28" t="s">
        <v>4120</v>
      </c>
      <c r="G1275" s="127">
        <v>46.19</v>
      </c>
      <c r="H1275" s="128">
        <v>-2.5319725950959908</v>
      </c>
      <c r="I1275" s="93">
        <v>-54816.466661528269</v>
      </c>
      <c r="J1275" s="93">
        <v>599013</v>
      </c>
      <c r="K1275" s="94">
        <v>-9.1511313880547285E-2</v>
      </c>
      <c r="L1275" s="133">
        <v>9.1511313880547285E-2</v>
      </c>
      <c r="M1275" s="86"/>
    </row>
    <row r="1276" spans="1:13">
      <c r="A1276" s="132" t="s">
        <v>4478</v>
      </c>
      <c r="B1276" s="126" t="s">
        <v>3654</v>
      </c>
      <c r="C1276" s="28" t="s">
        <v>2611</v>
      </c>
      <c r="D1276" s="28" t="s">
        <v>4458</v>
      </c>
      <c r="E1276" s="28" t="s">
        <v>4062</v>
      </c>
      <c r="F1276" s="28" t="s">
        <v>4120</v>
      </c>
      <c r="G1276" s="127">
        <v>81.2</v>
      </c>
      <c r="H1276" s="128">
        <v>-2.6557150729736225</v>
      </c>
      <c r="I1276" s="93">
        <v>-32705.85065238451</v>
      </c>
      <c r="J1276" s="93">
        <v>615218.375</v>
      </c>
      <c r="K1276" s="94">
        <v>-5.3161368355398211E-2</v>
      </c>
      <c r="L1276" s="133">
        <v>5.3161368355398211E-2</v>
      </c>
      <c r="M1276" s="86"/>
    </row>
    <row r="1277" spans="1:13">
      <c r="A1277" s="132" t="s">
        <v>3616</v>
      </c>
      <c r="B1277" s="126" t="s">
        <v>3770</v>
      </c>
      <c r="C1277" s="28" t="s">
        <v>2984</v>
      </c>
      <c r="D1277" s="28" t="s">
        <v>4473</v>
      </c>
      <c r="E1277" s="28" t="s">
        <v>4062</v>
      </c>
      <c r="F1277" s="28" t="s">
        <v>4120</v>
      </c>
      <c r="G1277" s="127">
        <v>67.37</v>
      </c>
      <c r="H1277" s="128">
        <v>-2.6980766973471941</v>
      </c>
      <c r="I1277" s="93">
        <v>-40048.637336309839</v>
      </c>
      <c r="J1277" s="93">
        <v>385217.09375</v>
      </c>
      <c r="K1277" s="94">
        <v>-0.10396381153921688</v>
      </c>
      <c r="L1277" s="133">
        <v>0.10396381153921688</v>
      </c>
      <c r="M1277" s="86"/>
    </row>
    <row r="1278" spans="1:13">
      <c r="A1278" s="132" t="s">
        <v>4591</v>
      </c>
      <c r="B1278" s="126" t="s">
        <v>3199</v>
      </c>
      <c r="C1278" s="28" t="s">
        <v>3118</v>
      </c>
      <c r="D1278" s="28" t="s">
        <v>4474</v>
      </c>
      <c r="E1278" s="28" t="s">
        <v>4116</v>
      </c>
      <c r="F1278" s="28" t="s">
        <v>4120</v>
      </c>
      <c r="G1278" s="127">
        <v>47.83</v>
      </c>
      <c r="H1278" s="128">
        <v>-2.7085285367361771</v>
      </c>
      <c r="I1278" s="93">
        <v>-56628.236185159461</v>
      </c>
      <c r="J1278" s="93">
        <v>1183645.125</v>
      </c>
      <c r="K1278" s="94">
        <v>-4.784224172355668E-2</v>
      </c>
      <c r="L1278" s="133">
        <v>4.784224172355668E-2</v>
      </c>
      <c r="M1278" s="86"/>
    </row>
    <row r="1279" spans="1:13">
      <c r="A1279" s="132" t="s">
        <v>3599</v>
      </c>
      <c r="B1279" s="126" t="s">
        <v>3755</v>
      </c>
      <c r="C1279" s="28" t="s">
        <v>2968</v>
      </c>
      <c r="D1279" s="28" t="s">
        <v>4455</v>
      </c>
      <c r="E1279" s="28" t="s">
        <v>4062</v>
      </c>
      <c r="F1279" s="28" t="s">
        <v>4120</v>
      </c>
      <c r="G1279" s="127">
        <v>64.709999999999994</v>
      </c>
      <c r="H1279" s="128">
        <v>-2.7206471512841595</v>
      </c>
      <c r="I1279" s="93">
        <v>-42043.689557783335</v>
      </c>
      <c r="J1279" s="93">
        <v>234851.84375</v>
      </c>
      <c r="K1279" s="94">
        <v>-0.17902218218281854</v>
      </c>
      <c r="L1279" s="133">
        <v>0.17902218218281854</v>
      </c>
      <c r="M1279" s="86"/>
    </row>
    <row r="1280" spans="1:13">
      <c r="A1280" s="132" t="s">
        <v>3498</v>
      </c>
      <c r="B1280" s="126" t="s">
        <v>3656</v>
      </c>
      <c r="C1280" s="28" t="s">
        <v>5653</v>
      </c>
      <c r="D1280" s="28" t="s">
        <v>4474</v>
      </c>
      <c r="E1280" s="28" t="s">
        <v>4062</v>
      </c>
      <c r="F1280" s="28" t="s">
        <v>4120</v>
      </c>
      <c r="G1280" s="127">
        <v>84.53</v>
      </c>
      <c r="H1280" s="128">
        <v>-2.7445669794276024</v>
      </c>
      <c r="I1280" s="93">
        <v>-32468.555299037056</v>
      </c>
      <c r="J1280" s="93">
        <v>574620.375</v>
      </c>
      <c r="K1280" s="94">
        <v>-5.6504357853716998E-2</v>
      </c>
      <c r="L1280" s="133">
        <v>5.6504357853716998E-2</v>
      </c>
      <c r="M1280" s="86"/>
    </row>
    <row r="1281" spans="1:13">
      <c r="A1281" s="132" t="s">
        <v>1201</v>
      </c>
      <c r="B1281" s="126" t="s">
        <v>3346</v>
      </c>
      <c r="C1281" s="28" t="s">
        <v>168</v>
      </c>
      <c r="D1281" s="28" t="s">
        <v>4454</v>
      </c>
      <c r="E1281" s="28" t="s">
        <v>4116</v>
      </c>
      <c r="F1281" s="28" t="s">
        <v>4120</v>
      </c>
      <c r="G1281" s="127">
        <v>102.58</v>
      </c>
      <c r="H1281" s="128">
        <v>-2.7901507023417254</v>
      </c>
      <c r="I1281" s="93">
        <v>-27199.753386056982</v>
      </c>
      <c r="J1281" s="93">
        <v>1759202</v>
      </c>
      <c r="K1281" s="94">
        <v>-1.5461415679414293E-2</v>
      </c>
      <c r="L1281" s="133">
        <v>1.5461415679414293E-2</v>
      </c>
      <c r="M1281" s="86"/>
    </row>
    <row r="1282" spans="1:13">
      <c r="A1282" s="132" t="s">
        <v>4502</v>
      </c>
      <c r="B1282" s="126" t="s">
        <v>3135</v>
      </c>
      <c r="C1282" s="28" t="s">
        <v>3039</v>
      </c>
      <c r="D1282" s="28" t="s">
        <v>4466</v>
      </c>
      <c r="E1282" s="28" t="s">
        <v>4062</v>
      </c>
      <c r="F1282" s="28" t="s">
        <v>4120</v>
      </c>
      <c r="G1282" s="127">
        <v>20.72</v>
      </c>
      <c r="H1282" s="128">
        <v>-2.7908035179749056</v>
      </c>
      <c r="I1282" s="93">
        <v>-134691.28947755336</v>
      </c>
      <c r="J1282" s="93">
        <v>4417628</v>
      </c>
      <c r="K1282" s="94">
        <v>-3.0489504656696618E-2</v>
      </c>
      <c r="L1282" s="133">
        <v>3.0489504656696618E-2</v>
      </c>
      <c r="M1282" s="86"/>
    </row>
    <row r="1283" spans="1:13">
      <c r="A1283" s="132" t="s">
        <v>4846</v>
      </c>
      <c r="B1283" s="126" t="s">
        <v>4873</v>
      </c>
      <c r="C1283" s="28" t="s">
        <v>4860</v>
      </c>
      <c r="D1283" s="28" t="s">
        <v>4470</v>
      </c>
      <c r="E1283" s="28" t="s">
        <v>4062</v>
      </c>
      <c r="F1283" s="28" t="s">
        <v>4120</v>
      </c>
      <c r="G1283" s="127">
        <v>129.88</v>
      </c>
      <c r="H1283" s="128">
        <v>-2.7960316771448945</v>
      </c>
      <c r="I1283" s="93">
        <v>-21527.807800622842</v>
      </c>
      <c r="J1283" s="93">
        <v>426461.34375</v>
      </c>
      <c r="K1283" s="94">
        <v>-5.0480091844485826E-2</v>
      </c>
      <c r="L1283" s="133">
        <v>5.0480091844485826E-2</v>
      </c>
      <c r="M1283" s="86"/>
    </row>
    <row r="1284" spans="1:13">
      <c r="A1284" s="132" t="s">
        <v>3431</v>
      </c>
      <c r="B1284" s="126" t="s">
        <v>570</v>
      </c>
      <c r="C1284" s="28" t="s">
        <v>2548</v>
      </c>
      <c r="D1284" s="28" t="s">
        <v>4455</v>
      </c>
      <c r="E1284" s="28" t="s">
        <v>4062</v>
      </c>
      <c r="F1284" s="28" t="s">
        <v>4120</v>
      </c>
      <c r="G1284" s="127">
        <v>52.87</v>
      </c>
      <c r="H1284" s="128">
        <v>-2.8242844786451782</v>
      </c>
      <c r="I1284" s="93">
        <v>-53419.415143657629</v>
      </c>
      <c r="J1284" s="93">
        <v>380399.15625</v>
      </c>
      <c r="K1284" s="94">
        <v>-0.14042989913613307</v>
      </c>
      <c r="L1284" s="133">
        <v>0.14042989913613307</v>
      </c>
      <c r="M1284" s="86"/>
    </row>
    <row r="1285" spans="1:13">
      <c r="A1285" s="132" t="s">
        <v>3644</v>
      </c>
      <c r="B1285" s="126" t="s">
        <v>3799</v>
      </c>
      <c r="C1285" s="28" t="s">
        <v>3010</v>
      </c>
      <c r="D1285" s="28" t="s">
        <v>4462</v>
      </c>
      <c r="E1285" s="28" t="s">
        <v>4062</v>
      </c>
      <c r="F1285" s="28" t="s">
        <v>4120</v>
      </c>
      <c r="G1285" s="127">
        <v>50.2</v>
      </c>
      <c r="H1285" s="128">
        <v>-2.8349905937010544</v>
      </c>
      <c r="I1285" s="93">
        <v>-56473.916209184346</v>
      </c>
      <c r="J1285" s="93">
        <v>605475.375</v>
      </c>
      <c r="K1285" s="94">
        <v>-9.3272028130267637E-2</v>
      </c>
      <c r="L1285" s="133">
        <v>9.3272028130267637E-2</v>
      </c>
      <c r="M1285" s="86"/>
    </row>
    <row r="1286" spans="1:13">
      <c r="A1286" s="132" t="s">
        <v>3421</v>
      </c>
      <c r="B1286" s="126" t="s">
        <v>560</v>
      </c>
      <c r="C1286" s="28" t="s">
        <v>2538</v>
      </c>
      <c r="D1286" s="28" t="s">
        <v>4471</v>
      </c>
      <c r="E1286" s="28" t="s">
        <v>4062</v>
      </c>
      <c r="F1286" s="28" t="s">
        <v>4120</v>
      </c>
      <c r="G1286" s="127">
        <v>65.38</v>
      </c>
      <c r="H1286" s="128">
        <v>-2.8450908144464369</v>
      </c>
      <c r="I1286" s="93">
        <v>-43516.225366265477</v>
      </c>
      <c r="J1286" s="93">
        <v>892893.375</v>
      </c>
      <c r="K1286" s="94">
        <v>-4.8736194695436594E-2</v>
      </c>
      <c r="L1286" s="133">
        <v>4.8736194695436594E-2</v>
      </c>
      <c r="M1286" s="86"/>
    </row>
    <row r="1287" spans="1:13">
      <c r="A1287" s="132" t="s">
        <v>4672</v>
      </c>
      <c r="B1287" s="126" t="s">
        <v>3257</v>
      </c>
      <c r="C1287" s="28" t="s">
        <v>52</v>
      </c>
      <c r="D1287" s="28" t="s">
        <v>4454</v>
      </c>
      <c r="E1287" s="28" t="s">
        <v>4062</v>
      </c>
      <c r="F1287" s="28" t="s">
        <v>4120</v>
      </c>
      <c r="G1287" s="127">
        <v>39.94</v>
      </c>
      <c r="H1287" s="128">
        <v>-2.873491113496438</v>
      </c>
      <c r="I1287" s="93">
        <v>-71945.195630857241</v>
      </c>
      <c r="J1287" s="93">
        <v>776376.1875</v>
      </c>
      <c r="K1287" s="94">
        <v>-9.2667957607673587E-2</v>
      </c>
      <c r="L1287" s="133">
        <v>9.2667957607673587E-2</v>
      </c>
      <c r="M1287" s="86"/>
    </row>
    <row r="1288" spans="1:13">
      <c r="A1288" s="132" t="s">
        <v>1354</v>
      </c>
      <c r="B1288" s="126" t="s">
        <v>2776</v>
      </c>
      <c r="C1288" s="28" t="s">
        <v>3935</v>
      </c>
      <c r="D1288" s="28" t="s">
        <v>4471</v>
      </c>
      <c r="E1288" s="28" t="s">
        <v>4063</v>
      </c>
      <c r="F1288" s="28" t="s">
        <v>4120</v>
      </c>
      <c r="G1288" s="127">
        <v>19.43</v>
      </c>
      <c r="H1288" s="128">
        <v>-2.9019775050608154</v>
      </c>
      <c r="I1288" s="93">
        <v>-149355.50720848254</v>
      </c>
      <c r="J1288" s="93">
        <v>211446.90625</v>
      </c>
      <c r="K1288" s="94">
        <v>-0.70634992895992077</v>
      </c>
      <c r="L1288" s="133">
        <v>0.70634992895992077</v>
      </c>
      <c r="M1288" s="86"/>
    </row>
    <row r="1289" spans="1:13">
      <c r="A1289" s="132" t="s">
        <v>1369</v>
      </c>
      <c r="B1289" s="126" t="s">
        <v>2791</v>
      </c>
      <c r="C1289" s="28" t="s">
        <v>4220</v>
      </c>
      <c r="D1289" s="28" t="s">
        <v>4463</v>
      </c>
      <c r="E1289" s="28" t="s">
        <v>4063</v>
      </c>
      <c r="F1289" s="28" t="s">
        <v>4120</v>
      </c>
      <c r="G1289" s="127">
        <v>16.809999999999999</v>
      </c>
      <c r="H1289" s="128">
        <v>-2.9063434077483272</v>
      </c>
      <c r="I1289" s="93">
        <v>-172893.71848592072</v>
      </c>
      <c r="J1289" s="93">
        <v>834775.6875</v>
      </c>
      <c r="K1289" s="94">
        <v>-0.2071139841215377</v>
      </c>
      <c r="L1289" s="133">
        <v>0.2071139841215377</v>
      </c>
      <c r="M1289" s="86"/>
    </row>
    <row r="1290" spans="1:13">
      <c r="A1290" s="132" t="s">
        <v>1072</v>
      </c>
      <c r="B1290" s="126" t="s">
        <v>2435</v>
      </c>
      <c r="C1290" s="28" t="s">
        <v>3895</v>
      </c>
      <c r="D1290" s="28" t="s">
        <v>4473</v>
      </c>
      <c r="E1290" s="28" t="s">
        <v>4063</v>
      </c>
      <c r="F1290" s="28" t="s">
        <v>4120</v>
      </c>
      <c r="G1290" s="127">
        <v>11.44</v>
      </c>
      <c r="H1290" s="128">
        <v>-2.9204676649588648</v>
      </c>
      <c r="I1290" s="93">
        <v>-255285.63504885184</v>
      </c>
      <c r="J1290" s="93">
        <v>1320152.125</v>
      </c>
      <c r="K1290" s="94">
        <v>-0.19337592252775554</v>
      </c>
      <c r="L1290" s="133">
        <v>0.19337592252775554</v>
      </c>
      <c r="M1290" s="86"/>
    </row>
    <row r="1291" spans="1:13">
      <c r="A1291" s="132" t="s">
        <v>4681</v>
      </c>
      <c r="B1291" s="126" t="s">
        <v>3265</v>
      </c>
      <c r="C1291" s="28" t="s">
        <v>61</v>
      </c>
      <c r="D1291" s="28" t="s">
        <v>4460</v>
      </c>
      <c r="E1291" s="28" t="s">
        <v>4116</v>
      </c>
      <c r="F1291" s="28" t="s">
        <v>4120</v>
      </c>
      <c r="G1291" s="127">
        <v>73.83</v>
      </c>
      <c r="H1291" s="128">
        <v>-2.9744957499855311</v>
      </c>
      <c r="I1291" s="93">
        <v>-40288.443044636748</v>
      </c>
      <c r="J1291" s="93">
        <v>416914.75</v>
      </c>
      <c r="K1291" s="94">
        <v>-9.6634726990677947E-2</v>
      </c>
      <c r="L1291" s="133">
        <v>9.6634726990677947E-2</v>
      </c>
      <c r="M1291" s="86"/>
    </row>
    <row r="1292" spans="1:13">
      <c r="A1292" s="132" t="s">
        <v>3592</v>
      </c>
      <c r="B1292" s="126" t="s">
        <v>5934</v>
      </c>
      <c r="C1292" s="28" t="s">
        <v>2961</v>
      </c>
      <c r="D1292" s="28" t="s">
        <v>4472</v>
      </c>
      <c r="E1292" s="28" t="s">
        <v>4062</v>
      </c>
      <c r="F1292" s="28" t="s">
        <v>4120</v>
      </c>
      <c r="G1292" s="127">
        <v>28.26</v>
      </c>
      <c r="H1292" s="128">
        <v>-2.9809600331718404</v>
      </c>
      <c r="I1292" s="93">
        <v>-105483.36989284643</v>
      </c>
      <c r="J1292" s="93">
        <v>1276324.75</v>
      </c>
      <c r="K1292" s="94">
        <v>-8.2646183812424251E-2</v>
      </c>
      <c r="L1292" s="133">
        <v>8.2646183812424251E-2</v>
      </c>
      <c r="M1292" s="86"/>
    </row>
    <row r="1293" spans="1:13">
      <c r="A1293" s="132" t="s">
        <v>3511</v>
      </c>
      <c r="B1293" s="126" t="s">
        <v>3670</v>
      </c>
      <c r="C1293" s="28" t="s">
        <v>2625</v>
      </c>
      <c r="D1293" s="28" t="s">
        <v>4471</v>
      </c>
      <c r="E1293" s="28" t="s">
        <v>4062</v>
      </c>
      <c r="F1293" s="28" t="s">
        <v>4120</v>
      </c>
      <c r="G1293" s="127">
        <v>67.605000000000004</v>
      </c>
      <c r="H1293" s="128">
        <v>-2.9810742672136739</v>
      </c>
      <c r="I1293" s="93">
        <v>-44095.470264235977</v>
      </c>
      <c r="J1293" s="93">
        <v>337182.6875</v>
      </c>
      <c r="K1293" s="94">
        <v>-0.13077619907230847</v>
      </c>
      <c r="L1293" s="133">
        <v>0.13077619907230847</v>
      </c>
      <c r="M1293" s="86"/>
    </row>
    <row r="1294" spans="1:13">
      <c r="A1294" s="132" t="s">
        <v>5323</v>
      </c>
      <c r="B1294" s="126" t="s">
        <v>5329</v>
      </c>
      <c r="C1294" s="28" t="s">
        <v>5312</v>
      </c>
      <c r="D1294" s="28" t="s">
        <v>4462</v>
      </c>
      <c r="E1294" s="28" t="s">
        <v>4062</v>
      </c>
      <c r="F1294" s="28" t="s">
        <v>4120</v>
      </c>
      <c r="G1294" s="127">
        <v>471.75</v>
      </c>
      <c r="H1294" s="128">
        <v>-3.0111173638430691</v>
      </c>
      <c r="I1294" s="93">
        <v>-6382.8666960107448</v>
      </c>
      <c r="J1294" s="93">
        <v>43059.55078125</v>
      </c>
      <c r="K1294" s="94">
        <v>-0.14823347155749061</v>
      </c>
      <c r="L1294" s="133">
        <v>0.14823347155749061</v>
      </c>
      <c r="M1294" s="86"/>
    </row>
    <row r="1295" spans="1:13">
      <c r="A1295" s="132" t="s">
        <v>4554</v>
      </c>
      <c r="B1295" s="126" t="s">
        <v>3176</v>
      </c>
      <c r="C1295" s="28" t="s">
        <v>3086</v>
      </c>
      <c r="D1295" s="28" t="s">
        <v>4474</v>
      </c>
      <c r="E1295" s="28" t="s">
        <v>4116</v>
      </c>
      <c r="F1295" s="28" t="s">
        <v>4120</v>
      </c>
      <c r="G1295" s="127">
        <v>33.950000000000003</v>
      </c>
      <c r="H1295" s="128">
        <v>-3.0127949097871891</v>
      </c>
      <c r="I1295" s="93">
        <v>-88742.118108606432</v>
      </c>
      <c r="J1295" s="93">
        <v>6799945.5</v>
      </c>
      <c r="K1295" s="94">
        <v>-1.3050416081806307E-2</v>
      </c>
      <c r="L1295" s="133">
        <v>1.3050416081806307E-2</v>
      </c>
      <c r="M1295" s="86"/>
    </row>
    <row r="1296" spans="1:13">
      <c r="A1296" s="132" t="s">
        <v>5700</v>
      </c>
      <c r="B1296" s="126" t="s">
        <v>5703</v>
      </c>
      <c r="C1296" s="28" t="s">
        <v>5708</v>
      </c>
      <c r="D1296" s="28" t="s">
        <v>4462</v>
      </c>
      <c r="E1296" s="28" t="s">
        <v>4062</v>
      </c>
      <c r="F1296" s="28" t="s">
        <v>4120</v>
      </c>
      <c r="G1296" s="127">
        <v>51.73</v>
      </c>
      <c r="H1296" s="128">
        <v>-3.1906532397032308</v>
      </c>
      <c r="I1296" s="93">
        <v>-61678.972350729382</v>
      </c>
      <c r="J1296" s="93">
        <v>230443.59375</v>
      </c>
      <c r="K1296" s="94">
        <v>-0.26765323065410396</v>
      </c>
      <c r="L1296" s="133">
        <v>0.26765323065410396</v>
      </c>
      <c r="M1296" s="86"/>
    </row>
    <row r="1297" spans="1:13">
      <c r="A1297" s="132" t="s">
        <v>4543</v>
      </c>
      <c r="B1297" s="126" t="s">
        <v>3169</v>
      </c>
      <c r="C1297" s="28" t="s">
        <v>3076</v>
      </c>
      <c r="D1297" s="28" t="s">
        <v>4472</v>
      </c>
      <c r="E1297" s="28" t="s">
        <v>4116</v>
      </c>
      <c r="F1297" s="28" t="s">
        <v>4120</v>
      </c>
      <c r="G1297" s="127">
        <v>46.98</v>
      </c>
      <c r="H1297" s="128">
        <v>-3.2092569695646804</v>
      </c>
      <c r="I1297" s="93">
        <v>-68311.131748928921</v>
      </c>
      <c r="J1297" s="93">
        <v>1514164.375</v>
      </c>
      <c r="K1297" s="94">
        <v>-4.5114739771188267E-2</v>
      </c>
      <c r="L1297" s="133">
        <v>4.5114739771188267E-2</v>
      </c>
      <c r="M1297" s="86"/>
    </row>
    <row r="1298" spans="1:13">
      <c r="A1298" s="132" t="s">
        <v>3484</v>
      </c>
      <c r="B1298" s="126" t="s">
        <v>621</v>
      </c>
      <c r="C1298" s="28" t="s">
        <v>2599</v>
      </c>
      <c r="D1298" s="28" t="s">
        <v>4456</v>
      </c>
      <c r="E1298" s="28" t="s">
        <v>4062</v>
      </c>
      <c r="F1298" s="28" t="s">
        <v>4120</v>
      </c>
      <c r="G1298" s="127">
        <v>48.21</v>
      </c>
      <c r="H1298" s="128">
        <v>-3.2685834947021113</v>
      </c>
      <c r="I1298" s="93">
        <v>-67798.869419251423</v>
      </c>
      <c r="J1298" s="93">
        <v>308741.6875</v>
      </c>
      <c r="K1298" s="94">
        <v>-0.21959739213789009</v>
      </c>
      <c r="L1298" s="133">
        <v>0.21959739213789009</v>
      </c>
      <c r="M1298" s="86"/>
    </row>
    <row r="1299" spans="1:13">
      <c r="A1299" s="132" t="s">
        <v>1094</v>
      </c>
      <c r="B1299" s="126" t="s">
        <v>2458</v>
      </c>
      <c r="C1299" s="28" t="s">
        <v>3917</v>
      </c>
      <c r="D1299" s="28" t="s">
        <v>4467</v>
      </c>
      <c r="E1299" s="28" t="s">
        <v>4062</v>
      </c>
      <c r="F1299" s="28" t="s">
        <v>4120</v>
      </c>
      <c r="G1299" s="127">
        <v>69.7</v>
      </c>
      <c r="H1299" s="128">
        <v>-3.2710553522966648</v>
      </c>
      <c r="I1299" s="93">
        <v>-46930.492859349564</v>
      </c>
      <c r="J1299" s="93">
        <v>670029.25</v>
      </c>
      <c r="K1299" s="94">
        <v>-7.0042453906825064E-2</v>
      </c>
      <c r="L1299" s="133">
        <v>7.0042453906825064E-2</v>
      </c>
      <c r="M1299" s="86"/>
    </row>
    <row r="1300" spans="1:13">
      <c r="A1300" s="132" t="s">
        <v>1288</v>
      </c>
      <c r="B1300" s="126" t="s">
        <v>2713</v>
      </c>
      <c r="C1300" s="28" t="s">
        <v>798</v>
      </c>
      <c r="D1300" s="28" t="s">
        <v>4468</v>
      </c>
      <c r="E1300" s="28" t="s">
        <v>4063</v>
      </c>
      <c r="F1300" s="28" t="s">
        <v>4120</v>
      </c>
      <c r="G1300" s="127">
        <v>96.7</v>
      </c>
      <c r="H1300" s="128">
        <v>-3.3291753166012703</v>
      </c>
      <c r="I1300" s="93">
        <v>-34427.872974159982</v>
      </c>
      <c r="J1300" s="93">
        <v>819891.625</v>
      </c>
      <c r="K1300" s="94">
        <v>-4.1990760637614734E-2</v>
      </c>
      <c r="L1300" s="133">
        <v>4.1990760637614734E-2</v>
      </c>
      <c r="M1300" s="86"/>
    </row>
    <row r="1301" spans="1:13">
      <c r="A1301" s="132" t="s">
        <v>3594</v>
      </c>
      <c r="B1301" s="126" t="s">
        <v>3750</v>
      </c>
      <c r="C1301" s="28" t="s">
        <v>2963</v>
      </c>
      <c r="D1301" s="28" t="s">
        <v>4467</v>
      </c>
      <c r="E1301" s="28" t="s">
        <v>4062</v>
      </c>
      <c r="F1301" s="28" t="s">
        <v>4120</v>
      </c>
      <c r="G1301" s="127">
        <v>21.55</v>
      </c>
      <c r="H1301" s="128">
        <v>-3.3373829270309265</v>
      </c>
      <c r="I1301" s="93">
        <v>-154866.95717080866</v>
      </c>
      <c r="J1301" s="93">
        <v>3634554.75</v>
      </c>
      <c r="K1301" s="94">
        <v>-4.260960910571196E-2</v>
      </c>
      <c r="L1301" s="133">
        <v>4.260960910571196E-2</v>
      </c>
      <c r="M1301" s="86"/>
    </row>
    <row r="1302" spans="1:13">
      <c r="A1302" s="132" t="s">
        <v>3609</v>
      </c>
      <c r="B1302" s="126" t="s">
        <v>3763</v>
      </c>
      <c r="C1302" s="28" t="s">
        <v>2977</v>
      </c>
      <c r="D1302" s="28" t="s">
        <v>4456</v>
      </c>
      <c r="E1302" s="28" t="s">
        <v>4062</v>
      </c>
      <c r="F1302" s="28" t="s">
        <v>4120</v>
      </c>
      <c r="G1302" s="127">
        <v>39.61</v>
      </c>
      <c r="H1302" s="128">
        <v>-3.3967077712913309</v>
      </c>
      <c r="I1302" s="93">
        <v>-85753.793771555953</v>
      </c>
      <c r="J1302" s="93">
        <v>787838.5625</v>
      </c>
      <c r="K1302" s="94">
        <v>-0.10884691084355998</v>
      </c>
      <c r="L1302" s="133">
        <v>0.10884691084355998</v>
      </c>
      <c r="M1302" s="86"/>
    </row>
    <row r="1303" spans="1:13">
      <c r="A1303" s="132" t="s">
        <v>1327</v>
      </c>
      <c r="B1303" s="126" t="s">
        <v>2749</v>
      </c>
      <c r="C1303" s="28" t="s">
        <v>832</v>
      </c>
      <c r="D1303" s="28" t="s">
        <v>4471</v>
      </c>
      <c r="E1303" s="28" t="s">
        <v>4063</v>
      </c>
      <c r="F1303" s="28" t="s">
        <v>4120</v>
      </c>
      <c r="G1303" s="127">
        <v>74.61</v>
      </c>
      <c r="H1303" s="128">
        <v>-3.4313754502418075</v>
      </c>
      <c r="I1303" s="93">
        <v>-45990.824959681107</v>
      </c>
      <c r="J1303" s="93">
        <v>110959.546875</v>
      </c>
      <c r="K1303" s="94">
        <v>-0.41448281157358602</v>
      </c>
      <c r="L1303" s="133">
        <v>0.41448281157358602</v>
      </c>
      <c r="M1303" s="86"/>
    </row>
    <row r="1304" spans="1:13">
      <c r="A1304" s="132" t="s">
        <v>1146</v>
      </c>
      <c r="B1304" s="126" t="s">
        <v>3309</v>
      </c>
      <c r="C1304" s="28" t="s">
        <v>116</v>
      </c>
      <c r="D1304" s="28" t="s">
        <v>4470</v>
      </c>
      <c r="E1304" s="28" t="s">
        <v>4116</v>
      </c>
      <c r="F1304" s="28" t="s">
        <v>4120</v>
      </c>
      <c r="G1304" s="127">
        <v>40.99</v>
      </c>
      <c r="H1304" s="128">
        <v>-3.4352922520448814</v>
      </c>
      <c r="I1304" s="93">
        <v>-83808.056893019777</v>
      </c>
      <c r="J1304" s="93">
        <v>1383897.75</v>
      </c>
      <c r="K1304" s="94">
        <v>-6.055942853655176E-2</v>
      </c>
      <c r="L1304" s="133">
        <v>6.055942853655176E-2</v>
      </c>
      <c r="M1304" s="86"/>
    </row>
    <row r="1305" spans="1:13">
      <c r="A1305" s="132" t="s">
        <v>1380</v>
      </c>
      <c r="B1305" s="126" t="s">
        <v>2802</v>
      </c>
      <c r="C1305" s="28" t="s">
        <v>869</v>
      </c>
      <c r="D1305" s="28" t="s">
        <v>4462</v>
      </c>
      <c r="E1305" s="28" t="s">
        <v>4063</v>
      </c>
      <c r="F1305" s="28" t="s">
        <v>4120</v>
      </c>
      <c r="G1305" s="127">
        <v>45.12</v>
      </c>
      <c r="H1305" s="128">
        <v>-3.4506909973654318</v>
      </c>
      <c r="I1305" s="93">
        <v>-76478.080615368628</v>
      </c>
      <c r="J1305" s="93">
        <v>194124.453125</v>
      </c>
      <c r="K1305" s="94">
        <v>-0.39396417805294787</v>
      </c>
      <c r="L1305" s="133">
        <v>0.39396417805294787</v>
      </c>
      <c r="M1305" s="86"/>
    </row>
    <row r="1306" spans="1:13">
      <c r="A1306" s="132" t="s">
        <v>3413</v>
      </c>
      <c r="B1306" s="126" t="s">
        <v>552</v>
      </c>
      <c r="C1306" s="28" t="s">
        <v>2531</v>
      </c>
      <c r="D1306" s="28" t="s">
        <v>4470</v>
      </c>
      <c r="E1306" s="28" t="s">
        <v>4062</v>
      </c>
      <c r="F1306" s="28" t="s">
        <v>4120</v>
      </c>
      <c r="G1306" s="127">
        <v>56.21</v>
      </c>
      <c r="H1306" s="128">
        <v>-3.4549989526572213</v>
      </c>
      <c r="I1306" s="93">
        <v>-61465.912696267944</v>
      </c>
      <c r="J1306" s="93">
        <v>673796.25</v>
      </c>
      <c r="K1306" s="94">
        <v>-9.1223292940956477E-2</v>
      </c>
      <c r="L1306" s="133">
        <v>9.1223292940956477E-2</v>
      </c>
      <c r="M1306" s="86"/>
    </row>
    <row r="1307" spans="1:13">
      <c r="A1307" s="132" t="s">
        <v>3469</v>
      </c>
      <c r="B1307" s="126" t="s">
        <v>606</v>
      </c>
      <c r="C1307" s="28" t="s">
        <v>2584</v>
      </c>
      <c r="D1307" s="28" t="s">
        <v>4458</v>
      </c>
      <c r="E1307" s="28" t="s">
        <v>4062</v>
      </c>
      <c r="F1307" s="28" t="s">
        <v>4120</v>
      </c>
      <c r="G1307" s="127">
        <v>90.43</v>
      </c>
      <c r="H1307" s="128">
        <v>-3.4729685223526787</v>
      </c>
      <c r="I1307" s="93">
        <v>-38405.04835068759</v>
      </c>
      <c r="J1307" s="93">
        <v>343530</v>
      </c>
      <c r="K1307" s="94">
        <v>-0.11179532602884054</v>
      </c>
      <c r="L1307" s="133">
        <v>0.11179532602884054</v>
      </c>
      <c r="M1307" s="86"/>
    </row>
    <row r="1308" spans="1:13">
      <c r="A1308" s="132" t="s">
        <v>4558</v>
      </c>
      <c r="B1308" s="126" t="s">
        <v>3180</v>
      </c>
      <c r="C1308" s="28" t="s">
        <v>3089</v>
      </c>
      <c r="D1308" s="28" t="s">
        <v>4458</v>
      </c>
      <c r="E1308" s="28" t="s">
        <v>4116</v>
      </c>
      <c r="F1308" s="28" t="s">
        <v>4120</v>
      </c>
      <c r="G1308" s="127">
        <v>61.55</v>
      </c>
      <c r="H1308" s="128">
        <v>-3.4899294060993369</v>
      </c>
      <c r="I1308" s="93">
        <v>-56700.721463839756</v>
      </c>
      <c r="J1308" s="93">
        <v>1150979</v>
      </c>
      <c r="K1308" s="94">
        <v>-4.9263037348066085E-2</v>
      </c>
      <c r="L1308" s="133">
        <v>4.9263037348066085E-2</v>
      </c>
      <c r="M1308" s="86"/>
    </row>
    <row r="1309" spans="1:13">
      <c r="A1309" s="132" t="s">
        <v>1320</v>
      </c>
      <c r="B1309" s="126" t="s">
        <v>2742</v>
      </c>
      <c r="C1309" s="28" t="s">
        <v>6162</v>
      </c>
      <c r="D1309" s="28" t="s">
        <v>4456</v>
      </c>
      <c r="E1309" s="28" t="s">
        <v>4063</v>
      </c>
      <c r="F1309" s="28" t="s">
        <v>4120</v>
      </c>
      <c r="G1309" s="127">
        <v>64.760000000000005</v>
      </c>
      <c r="H1309" s="128">
        <v>-3.5078841795468199</v>
      </c>
      <c r="I1309" s="93">
        <v>-54167.451815114575</v>
      </c>
      <c r="J1309" s="93">
        <v>136099.09375</v>
      </c>
      <c r="K1309" s="94">
        <v>-0.39800009186405455</v>
      </c>
      <c r="L1309" s="133">
        <v>0.39800009186405455</v>
      </c>
      <c r="M1309" s="86"/>
    </row>
    <row r="1310" spans="1:13">
      <c r="A1310" s="132" t="s">
        <v>3487</v>
      </c>
      <c r="B1310" s="126" t="s">
        <v>624</v>
      </c>
      <c r="C1310" s="28" t="s">
        <v>2601</v>
      </c>
      <c r="D1310" s="28" t="s">
        <v>4471</v>
      </c>
      <c r="E1310" s="28" t="s">
        <v>4062</v>
      </c>
      <c r="F1310" s="28" t="s">
        <v>4120</v>
      </c>
      <c r="G1310" s="127">
        <v>110.57</v>
      </c>
      <c r="H1310" s="128">
        <v>-3.5402758110282146</v>
      </c>
      <c r="I1310" s="93">
        <v>-32018.411965526044</v>
      </c>
      <c r="J1310" s="93">
        <v>307859.25</v>
      </c>
      <c r="K1310" s="94">
        <v>-0.10400341053752987</v>
      </c>
      <c r="L1310" s="133">
        <v>0.10400341053752987</v>
      </c>
      <c r="M1310" s="86"/>
    </row>
    <row r="1311" spans="1:13">
      <c r="A1311" s="132" t="s">
        <v>3486</v>
      </c>
      <c r="B1311" s="126" t="s">
        <v>623</v>
      </c>
      <c r="C1311" s="28" t="s">
        <v>5658</v>
      </c>
      <c r="D1311" s="28" t="s">
        <v>4456</v>
      </c>
      <c r="E1311" s="28" t="s">
        <v>4062</v>
      </c>
      <c r="F1311" s="28" t="s">
        <v>4120</v>
      </c>
      <c r="G1311" s="127">
        <v>138.97</v>
      </c>
      <c r="H1311" s="128">
        <v>-3.5482844758269017</v>
      </c>
      <c r="I1311" s="93">
        <v>-25532.737107482921</v>
      </c>
      <c r="J1311" s="93">
        <v>399230.90625</v>
      </c>
      <c r="K1311" s="94">
        <v>-6.3954810882036819E-2</v>
      </c>
      <c r="L1311" s="133">
        <v>6.3954810882036819E-2</v>
      </c>
      <c r="M1311" s="86"/>
    </row>
    <row r="1312" spans="1:13">
      <c r="A1312" s="132" t="s">
        <v>1213</v>
      </c>
      <c r="B1312" s="126" t="s">
        <v>3354</v>
      </c>
      <c r="C1312" s="28" t="s">
        <v>179</v>
      </c>
      <c r="D1312" s="28" t="s">
        <v>4456</v>
      </c>
      <c r="E1312" s="28" t="s">
        <v>4116</v>
      </c>
      <c r="F1312" s="28" t="s">
        <v>4120</v>
      </c>
      <c r="G1312" s="127">
        <v>51.86</v>
      </c>
      <c r="H1312" s="128">
        <v>-3.6124621141592765</v>
      </c>
      <c r="I1312" s="93">
        <v>-69657.965949851074</v>
      </c>
      <c r="J1312" s="93">
        <v>1119943.625</v>
      </c>
      <c r="K1312" s="94">
        <v>-6.2197743167519769E-2</v>
      </c>
      <c r="L1312" s="133">
        <v>6.2197743167519769E-2</v>
      </c>
      <c r="M1312" s="86"/>
    </row>
    <row r="1313" spans="1:13">
      <c r="A1313" s="132" t="s">
        <v>1347</v>
      </c>
      <c r="B1313" s="126" t="s">
        <v>2769</v>
      </c>
      <c r="C1313" s="28" t="s">
        <v>3929</v>
      </c>
      <c r="D1313" s="28" t="s">
        <v>4472</v>
      </c>
      <c r="E1313" s="28" t="s">
        <v>4063</v>
      </c>
      <c r="F1313" s="28" t="s">
        <v>4120</v>
      </c>
      <c r="G1313" s="127">
        <v>10.84</v>
      </c>
      <c r="H1313" s="128">
        <v>-3.6469974511228727</v>
      </c>
      <c r="I1313" s="93">
        <v>-336438.87925487757</v>
      </c>
      <c r="J1313" s="93">
        <v>612447.5625</v>
      </c>
      <c r="K1313" s="94">
        <v>-0.54933499593261514</v>
      </c>
      <c r="L1313" s="133">
        <v>0.54933499593261514</v>
      </c>
      <c r="M1313" s="86"/>
    </row>
    <row r="1314" spans="1:13">
      <c r="A1314" s="132" t="s">
        <v>669</v>
      </c>
      <c r="B1314" s="126" t="s">
        <v>664</v>
      </c>
      <c r="C1314" s="28" t="s">
        <v>661</v>
      </c>
      <c r="D1314" s="28" t="s">
        <v>4458</v>
      </c>
      <c r="E1314" s="28" t="s">
        <v>4062</v>
      </c>
      <c r="F1314" s="28" t="s">
        <v>4120</v>
      </c>
      <c r="G1314" s="127">
        <v>53.01</v>
      </c>
      <c r="H1314" s="128">
        <v>-3.6575080852357122</v>
      </c>
      <c r="I1314" s="93">
        <v>-68996.568293448625</v>
      </c>
      <c r="J1314" s="93">
        <v>391593.59375</v>
      </c>
      <c r="K1314" s="94">
        <v>-0.17619432338695817</v>
      </c>
      <c r="L1314" s="133">
        <v>0.17619432338695817</v>
      </c>
      <c r="M1314" s="86"/>
    </row>
    <row r="1315" spans="1:13">
      <c r="A1315" s="132" t="s">
        <v>3605</v>
      </c>
      <c r="B1315" s="126" t="s">
        <v>3759</v>
      </c>
      <c r="C1315" s="28" t="s">
        <v>2973</v>
      </c>
      <c r="D1315" s="28" t="s">
        <v>4471</v>
      </c>
      <c r="E1315" s="28" t="s">
        <v>4062</v>
      </c>
      <c r="F1315" s="28" t="s">
        <v>4120</v>
      </c>
      <c r="G1315" s="127">
        <v>25.37</v>
      </c>
      <c r="H1315" s="128">
        <v>-3.6625837027176753</v>
      </c>
      <c r="I1315" s="93">
        <v>-144366.72064318781</v>
      </c>
      <c r="J1315" s="93">
        <v>2765197.25</v>
      </c>
      <c r="K1315" s="94">
        <v>-5.2208471074961404E-2</v>
      </c>
      <c r="L1315" s="133">
        <v>5.2208471074961404E-2</v>
      </c>
      <c r="M1315" s="86"/>
    </row>
    <row r="1316" spans="1:13">
      <c r="A1316" s="132" t="s">
        <v>3480</v>
      </c>
      <c r="B1316" s="126" t="s">
        <v>617</v>
      </c>
      <c r="C1316" s="28" t="s">
        <v>2595</v>
      </c>
      <c r="D1316" s="28" t="s">
        <v>4456</v>
      </c>
      <c r="E1316" s="28" t="s">
        <v>4062</v>
      </c>
      <c r="F1316" s="28" t="s">
        <v>4120</v>
      </c>
      <c r="G1316" s="127">
        <v>56.64</v>
      </c>
      <c r="H1316" s="128">
        <v>-3.6985017160656555</v>
      </c>
      <c r="I1316" s="93">
        <v>-65298.406003984033</v>
      </c>
      <c r="J1316" s="93">
        <v>524691.125</v>
      </c>
      <c r="K1316" s="94">
        <v>-0.12445113494912656</v>
      </c>
      <c r="L1316" s="133">
        <v>0.12445113494912656</v>
      </c>
      <c r="M1316" s="86"/>
    </row>
    <row r="1317" spans="1:13">
      <c r="A1317" s="132" t="s">
        <v>3545</v>
      </c>
      <c r="B1317" s="126" t="s">
        <v>3705</v>
      </c>
      <c r="C1317" s="28" t="s">
        <v>2659</v>
      </c>
      <c r="D1317" s="28" t="s">
        <v>4456</v>
      </c>
      <c r="E1317" s="28" t="s">
        <v>4062</v>
      </c>
      <c r="F1317" s="28" t="s">
        <v>4120</v>
      </c>
      <c r="G1317" s="127">
        <v>75.41</v>
      </c>
      <c r="H1317" s="128">
        <v>-3.73443022305629</v>
      </c>
      <c r="I1317" s="93">
        <v>-49521.684432519425</v>
      </c>
      <c r="J1317" s="93">
        <v>819740.5625</v>
      </c>
      <c r="K1317" s="94">
        <v>-6.0411411485471571E-2</v>
      </c>
      <c r="L1317" s="133">
        <v>6.0411411485471571E-2</v>
      </c>
      <c r="M1317" s="86"/>
    </row>
    <row r="1318" spans="1:13">
      <c r="A1318" s="132" t="s">
        <v>3946</v>
      </c>
      <c r="B1318" s="126" t="s">
        <v>4370</v>
      </c>
      <c r="C1318" s="28" t="s">
        <v>4202</v>
      </c>
      <c r="D1318" s="28" t="s">
        <v>4460</v>
      </c>
      <c r="E1318" s="28" t="s">
        <v>4116</v>
      </c>
      <c r="F1318" s="28" t="s">
        <v>4120</v>
      </c>
      <c r="G1318" s="127">
        <v>80.45</v>
      </c>
      <c r="H1318" s="128">
        <v>-3.8757006446176514</v>
      </c>
      <c r="I1318" s="93">
        <v>-48175.272151866389</v>
      </c>
      <c r="J1318" s="93">
        <v>4291250.5</v>
      </c>
      <c r="K1318" s="94">
        <v>-1.1226394765783632E-2</v>
      </c>
      <c r="L1318" s="133">
        <v>1.1226394765783632E-2</v>
      </c>
      <c r="M1318" s="86"/>
    </row>
    <row r="1319" spans="1:13">
      <c r="A1319" s="132" t="s">
        <v>3455</v>
      </c>
      <c r="B1319" s="126" t="s">
        <v>593</v>
      </c>
      <c r="C1319" s="28" t="s">
        <v>2573</v>
      </c>
      <c r="D1319" s="28" t="s">
        <v>4458</v>
      </c>
      <c r="E1319" s="28" t="s">
        <v>4062</v>
      </c>
      <c r="F1319" s="28" t="s">
        <v>4120</v>
      </c>
      <c r="G1319" s="127">
        <v>84.68</v>
      </c>
      <c r="H1319" s="128">
        <v>-3.9693414215498466</v>
      </c>
      <c r="I1319" s="93">
        <v>-46874.60346657825</v>
      </c>
      <c r="J1319" s="93">
        <v>212265</v>
      </c>
      <c r="K1319" s="94">
        <v>-0.22083058189799662</v>
      </c>
      <c r="L1319" s="133">
        <v>0.22083058189799662</v>
      </c>
      <c r="M1319" s="86"/>
    </row>
    <row r="1320" spans="1:13">
      <c r="A1320" s="132" t="s">
        <v>1108</v>
      </c>
      <c r="B1320" s="126" t="s">
        <v>3282</v>
      </c>
      <c r="C1320" s="28" t="s">
        <v>83</v>
      </c>
      <c r="D1320" s="28" t="s">
        <v>4475</v>
      </c>
      <c r="E1320" s="28" t="s">
        <v>4116</v>
      </c>
      <c r="F1320" s="28" t="s">
        <v>4120</v>
      </c>
      <c r="G1320" s="127">
        <v>77.680000000000007</v>
      </c>
      <c r="H1320" s="128">
        <v>-3.985397743870684</v>
      </c>
      <c r="I1320" s="93">
        <v>-51305.326259921269</v>
      </c>
      <c r="J1320" s="93">
        <v>1575334</v>
      </c>
      <c r="K1320" s="94">
        <v>-3.2567903860337727E-2</v>
      </c>
      <c r="L1320" s="133">
        <v>3.2567903860337727E-2</v>
      </c>
      <c r="M1320" s="86"/>
    </row>
    <row r="1321" spans="1:13">
      <c r="A1321" s="132" t="s">
        <v>3543</v>
      </c>
      <c r="B1321" s="126" t="s">
        <v>3702</v>
      </c>
      <c r="C1321" s="28" t="s">
        <v>2656</v>
      </c>
      <c r="D1321" s="28" t="s">
        <v>4473</v>
      </c>
      <c r="E1321" s="28" t="s">
        <v>4062</v>
      </c>
      <c r="F1321" s="28" t="s">
        <v>4120</v>
      </c>
      <c r="G1321" s="127">
        <v>1331</v>
      </c>
      <c r="H1321" s="128">
        <v>-4.0161862950588434</v>
      </c>
      <c r="I1321" s="93">
        <v>-3017.4202066557805</v>
      </c>
      <c r="J1321" s="93">
        <v>18595.099609375</v>
      </c>
      <c r="K1321" s="94">
        <v>-0.16226964469362146</v>
      </c>
      <c r="L1321" s="133">
        <v>0.16226964469362146</v>
      </c>
      <c r="M1321" s="86"/>
    </row>
    <row r="1322" spans="1:13">
      <c r="A1322" s="132" t="s">
        <v>6419</v>
      </c>
      <c r="B1322" s="126" t="s">
        <v>521</v>
      </c>
      <c r="C1322" s="28" t="s">
        <v>2502</v>
      </c>
      <c r="D1322" s="28" t="s">
        <v>4472</v>
      </c>
      <c r="E1322" s="28" t="s">
        <v>4062</v>
      </c>
      <c r="F1322" s="28" t="s">
        <v>4120</v>
      </c>
      <c r="G1322" s="127">
        <v>18.72</v>
      </c>
      <c r="H1322" s="128">
        <v>-4.0508707774713049</v>
      </c>
      <c r="I1322" s="93">
        <v>-216392.669736715</v>
      </c>
      <c r="J1322" s="93">
        <v>737553.1875</v>
      </c>
      <c r="K1322" s="94">
        <v>-0.29339263039482832</v>
      </c>
      <c r="L1322" s="133">
        <v>0.29339263039482832</v>
      </c>
      <c r="M1322" s="86"/>
    </row>
    <row r="1323" spans="1:13">
      <c r="A1323" s="132" t="s">
        <v>5920</v>
      </c>
      <c r="B1323" s="126" t="s">
        <v>5936</v>
      </c>
      <c r="C1323" s="28" t="s">
        <v>5965</v>
      </c>
      <c r="D1323" s="28" t="s">
        <v>4458</v>
      </c>
      <c r="E1323" s="28" t="s">
        <v>4062</v>
      </c>
      <c r="F1323" s="28" t="s">
        <v>4120</v>
      </c>
      <c r="G1323" s="127">
        <v>53.31</v>
      </c>
      <c r="H1323" s="128">
        <v>-4.0525004396827891</v>
      </c>
      <c r="I1323" s="93">
        <v>-76017.640961973157</v>
      </c>
      <c r="J1323" s="93">
        <v>201317.75</v>
      </c>
      <c r="K1323" s="94">
        <v>-0.37760029089324293</v>
      </c>
      <c r="L1323" s="133">
        <v>0.37760029089324293</v>
      </c>
      <c r="M1323" s="86"/>
    </row>
    <row r="1324" spans="1:13">
      <c r="A1324" s="132" t="s">
        <v>3460</v>
      </c>
      <c r="B1324" s="126" t="s">
        <v>5889</v>
      </c>
      <c r="C1324" s="28" t="s">
        <v>5825</v>
      </c>
      <c r="D1324" s="28" t="s">
        <v>4473</v>
      </c>
      <c r="E1324" s="28" t="s">
        <v>4116</v>
      </c>
      <c r="F1324" s="28" t="s">
        <v>4120</v>
      </c>
      <c r="G1324" s="127">
        <v>80.680000000000007</v>
      </c>
      <c r="H1324" s="128">
        <v>-4.0930857728541987</v>
      </c>
      <c r="I1324" s="93">
        <v>-50732.347209397587</v>
      </c>
      <c r="J1324" s="93">
        <v>2031292.25</v>
      </c>
      <c r="K1324" s="94">
        <v>-2.4975405291581054E-2</v>
      </c>
      <c r="L1324" s="133">
        <v>2.4975405291581054E-2</v>
      </c>
      <c r="M1324" s="86"/>
    </row>
    <row r="1325" spans="1:13">
      <c r="A1325" s="132" t="s">
        <v>3576</v>
      </c>
      <c r="B1325" s="126" t="s">
        <v>3733</v>
      </c>
      <c r="C1325" s="28" t="s">
        <v>4861</v>
      </c>
      <c r="D1325" s="28" t="s">
        <v>4458</v>
      </c>
      <c r="E1325" s="28" t="s">
        <v>4062</v>
      </c>
      <c r="F1325" s="28" t="s">
        <v>4120</v>
      </c>
      <c r="G1325" s="127">
        <v>22.164999999999999</v>
      </c>
      <c r="H1325" s="128">
        <v>-4.1936468872308676</v>
      </c>
      <c r="I1325" s="93">
        <v>-189201.30328133854</v>
      </c>
      <c r="J1325" s="93">
        <v>1487236</v>
      </c>
      <c r="K1325" s="94">
        <v>-0.12721673176371373</v>
      </c>
      <c r="L1325" s="133">
        <v>0.12721673176371373</v>
      </c>
      <c r="M1325" s="86"/>
    </row>
    <row r="1326" spans="1:13">
      <c r="A1326" s="132" t="s">
        <v>5286</v>
      </c>
      <c r="B1326" s="126" t="s">
        <v>5289</v>
      </c>
      <c r="C1326" s="28" t="s">
        <v>5288</v>
      </c>
      <c r="D1326" s="28" t="s">
        <v>4471</v>
      </c>
      <c r="E1326" s="28" t="s">
        <v>4063</v>
      </c>
      <c r="F1326" s="28" t="s">
        <v>4120</v>
      </c>
      <c r="G1326" s="127">
        <v>65.78</v>
      </c>
      <c r="H1326" s="128">
        <v>-4.318018255515951</v>
      </c>
      <c r="I1326" s="93">
        <v>-65643.330123380219</v>
      </c>
      <c r="J1326" s="93">
        <v>243126.5</v>
      </c>
      <c r="K1326" s="94">
        <v>-0.26999660721221347</v>
      </c>
      <c r="L1326" s="133">
        <v>0.26999660721221347</v>
      </c>
      <c r="M1326" s="86"/>
    </row>
    <row r="1327" spans="1:13">
      <c r="A1327" s="132" t="s">
        <v>3520</v>
      </c>
      <c r="B1327" s="126" t="s">
        <v>3681</v>
      </c>
      <c r="C1327" s="28" t="s">
        <v>5071</v>
      </c>
      <c r="D1327" s="28" t="s">
        <v>4470</v>
      </c>
      <c r="E1327" s="28" t="s">
        <v>4062</v>
      </c>
      <c r="F1327" s="28" t="s">
        <v>4120</v>
      </c>
      <c r="G1327" s="127">
        <v>82.01</v>
      </c>
      <c r="H1327" s="128">
        <v>-4.3456580786719226</v>
      </c>
      <c r="I1327" s="93">
        <v>-52989.368109644223</v>
      </c>
      <c r="J1327" s="93">
        <v>728395.8125</v>
      </c>
      <c r="K1327" s="94">
        <v>-7.2748040557473997E-2</v>
      </c>
      <c r="L1327" s="133">
        <v>7.2748040557473997E-2</v>
      </c>
      <c r="M1327" s="86"/>
    </row>
    <row r="1328" spans="1:13">
      <c r="A1328" s="132" t="s">
        <v>4235</v>
      </c>
      <c r="B1328" s="126" t="s">
        <v>2467</v>
      </c>
      <c r="C1328" s="28" t="s">
        <v>3926</v>
      </c>
      <c r="D1328" s="28" t="s">
        <v>4471</v>
      </c>
      <c r="E1328" s="28" t="s">
        <v>4063</v>
      </c>
      <c r="F1328" s="28" t="s">
        <v>4120</v>
      </c>
      <c r="G1328" s="127">
        <v>44.74</v>
      </c>
      <c r="H1328" s="128">
        <v>-4.3975308841415695</v>
      </c>
      <c r="I1328" s="93">
        <v>-98290.811000035072</v>
      </c>
      <c r="J1328" s="93">
        <v>250838.84375</v>
      </c>
      <c r="K1328" s="94">
        <v>-0.39184844552224607</v>
      </c>
      <c r="L1328" s="133">
        <v>0.39184844552224607</v>
      </c>
      <c r="M1328" s="86"/>
    </row>
    <row r="1329" spans="1:13">
      <c r="A1329" s="132" t="s">
        <v>4143</v>
      </c>
      <c r="B1329" s="126" t="s">
        <v>4320</v>
      </c>
      <c r="C1329" s="28" t="s">
        <v>3983</v>
      </c>
      <c r="D1329" s="28" t="s">
        <v>4469</v>
      </c>
      <c r="E1329" s="28" t="s">
        <v>4116</v>
      </c>
      <c r="F1329" s="28" t="s">
        <v>4120</v>
      </c>
      <c r="G1329" s="127">
        <v>69.59</v>
      </c>
      <c r="H1329" s="128">
        <v>-4.4152516909840021</v>
      </c>
      <c r="I1329" s="93">
        <v>-63446.640192326493</v>
      </c>
      <c r="J1329" s="93">
        <v>2549778.75</v>
      </c>
      <c r="K1329" s="94">
        <v>-2.4883194352579217E-2</v>
      </c>
      <c r="L1329" s="133">
        <v>2.4883194352579217E-2</v>
      </c>
      <c r="M1329" s="86"/>
    </row>
    <row r="1330" spans="1:13">
      <c r="A1330" s="132" t="s">
        <v>1116</v>
      </c>
      <c r="B1330" s="126" t="s">
        <v>3288</v>
      </c>
      <c r="C1330" s="28" t="s">
        <v>91</v>
      </c>
      <c r="D1330" s="28" t="s">
        <v>4471</v>
      </c>
      <c r="E1330" s="28" t="s">
        <v>4116</v>
      </c>
      <c r="F1330" s="28" t="s">
        <v>4120</v>
      </c>
      <c r="G1330" s="127">
        <v>212.19</v>
      </c>
      <c r="H1330" s="128">
        <v>-4.4557145033522438</v>
      </c>
      <c r="I1330" s="93">
        <v>-20998.701651125139</v>
      </c>
      <c r="J1330" s="93">
        <v>1021263.375</v>
      </c>
      <c r="K1330" s="94">
        <v>-2.0561494875036657E-2</v>
      </c>
      <c r="L1330" s="133">
        <v>2.0561494875036657E-2</v>
      </c>
      <c r="M1330" s="86"/>
    </row>
    <row r="1331" spans="1:13">
      <c r="A1331" s="132" t="s">
        <v>3957</v>
      </c>
      <c r="B1331" s="126" t="s">
        <v>4033</v>
      </c>
      <c r="C1331" s="28" t="s">
        <v>4295</v>
      </c>
      <c r="D1331" s="28" t="s">
        <v>4472</v>
      </c>
      <c r="E1331" s="28" t="s">
        <v>4116</v>
      </c>
      <c r="F1331" s="28" t="s">
        <v>4120</v>
      </c>
      <c r="G1331" s="127">
        <v>44.89</v>
      </c>
      <c r="H1331" s="128">
        <v>-4.4776021209892853</v>
      </c>
      <c r="I1331" s="93">
        <v>-99746.093138545009</v>
      </c>
      <c r="J1331" s="93">
        <v>5253827</v>
      </c>
      <c r="K1331" s="94">
        <v>-1.8985416371445997E-2</v>
      </c>
      <c r="L1331" s="133">
        <v>1.8985416371445997E-2</v>
      </c>
      <c r="M1331" s="86"/>
    </row>
    <row r="1332" spans="1:13">
      <c r="A1332" s="132" t="s">
        <v>1381</v>
      </c>
      <c r="B1332" s="126" t="s">
        <v>6366</v>
      </c>
      <c r="C1332" s="28" t="s">
        <v>6358</v>
      </c>
      <c r="D1332" s="28" t="s">
        <v>4464</v>
      </c>
      <c r="E1332" s="28" t="s">
        <v>4063</v>
      </c>
      <c r="F1332" s="28" t="s">
        <v>4120</v>
      </c>
      <c r="G1332" s="127">
        <v>51.58</v>
      </c>
      <c r="H1332" s="128">
        <v>-4.7669936433800544</v>
      </c>
      <c r="I1332" s="93">
        <v>-92419.419220241456</v>
      </c>
      <c r="J1332" s="93">
        <v>457610.5625</v>
      </c>
      <c r="K1332" s="94">
        <v>-0.201960852291825</v>
      </c>
      <c r="L1332" s="133">
        <v>0.201960852291825</v>
      </c>
      <c r="M1332" s="86"/>
    </row>
    <row r="1333" spans="1:13">
      <c r="A1333" s="132" t="s">
        <v>1376</v>
      </c>
      <c r="B1333" s="126" t="s">
        <v>2798</v>
      </c>
      <c r="C1333" s="28" t="s">
        <v>4226</v>
      </c>
      <c r="D1333" s="28" t="s">
        <v>4455</v>
      </c>
      <c r="E1333" s="28" t="s">
        <v>4062</v>
      </c>
      <c r="F1333" s="28" t="s">
        <v>4120</v>
      </c>
      <c r="G1333" s="127">
        <v>39.659999999999997</v>
      </c>
      <c r="H1333" s="128">
        <v>-4.8408980010476936</v>
      </c>
      <c r="I1333" s="93">
        <v>-122059.95968350212</v>
      </c>
      <c r="J1333" s="93">
        <v>453461.9375</v>
      </c>
      <c r="K1333" s="94">
        <v>-0.26917355038977692</v>
      </c>
      <c r="L1333" s="133">
        <v>0.26917355038977692</v>
      </c>
      <c r="M1333" s="86"/>
    </row>
    <row r="1334" spans="1:13">
      <c r="A1334" s="132" t="s">
        <v>4240</v>
      </c>
      <c r="B1334" s="126" t="s">
        <v>2471</v>
      </c>
      <c r="C1334" s="28" t="s">
        <v>732</v>
      </c>
      <c r="D1334" s="28" t="s">
        <v>4471</v>
      </c>
      <c r="E1334" s="28" t="s">
        <v>4062</v>
      </c>
      <c r="F1334" s="28" t="s">
        <v>4120</v>
      </c>
      <c r="G1334" s="127">
        <v>109.81</v>
      </c>
      <c r="H1334" s="128">
        <v>-4.9017515227835435</v>
      </c>
      <c r="I1334" s="93">
        <v>-44638.480309475854</v>
      </c>
      <c r="J1334" s="93">
        <v>258397</v>
      </c>
      <c r="K1334" s="94">
        <v>-0.17275154243073973</v>
      </c>
      <c r="L1334" s="133">
        <v>0.17275154243073973</v>
      </c>
      <c r="M1334" s="86"/>
    </row>
    <row r="1335" spans="1:13">
      <c r="A1335" s="132" t="s">
        <v>3383</v>
      </c>
      <c r="B1335" s="126" t="s">
        <v>520</v>
      </c>
      <c r="C1335" s="28" t="s">
        <v>2501</v>
      </c>
      <c r="D1335" s="28" t="s">
        <v>4454</v>
      </c>
      <c r="E1335" s="28" t="s">
        <v>4062</v>
      </c>
      <c r="F1335" s="28" t="s">
        <v>4120</v>
      </c>
      <c r="G1335" s="127">
        <v>61.72</v>
      </c>
      <c r="H1335" s="128">
        <v>-5.0182645893036462</v>
      </c>
      <c r="I1335" s="93">
        <v>-81306.944091115452</v>
      </c>
      <c r="J1335" s="93">
        <v>543967</v>
      </c>
      <c r="K1335" s="94">
        <v>-0.14947036142103373</v>
      </c>
      <c r="L1335" s="133">
        <v>0.14947036142103373</v>
      </c>
      <c r="M1335" s="86"/>
    </row>
    <row r="1336" spans="1:13">
      <c r="A1336" s="132" t="s">
        <v>3628</v>
      </c>
      <c r="B1336" s="126" t="s">
        <v>3782</v>
      </c>
      <c r="C1336" s="28" t="s">
        <v>2996</v>
      </c>
      <c r="D1336" s="28" t="s">
        <v>4471</v>
      </c>
      <c r="E1336" s="28" t="s">
        <v>4062</v>
      </c>
      <c r="F1336" s="28" t="s">
        <v>4120</v>
      </c>
      <c r="G1336" s="127">
        <v>125.18</v>
      </c>
      <c r="H1336" s="128">
        <v>-5.0529638534867694</v>
      </c>
      <c r="I1336" s="93">
        <v>-40365.58438637777</v>
      </c>
      <c r="J1336" s="93">
        <v>256547.046875</v>
      </c>
      <c r="K1336" s="94">
        <v>-0.1573418399395784</v>
      </c>
      <c r="L1336" s="133">
        <v>0.1573418399395784</v>
      </c>
      <c r="M1336" s="86"/>
    </row>
    <row r="1337" spans="1:13">
      <c r="A1337" s="132" t="s">
        <v>1356</v>
      </c>
      <c r="B1337" s="126" t="s">
        <v>2778</v>
      </c>
      <c r="C1337" s="28" t="s">
        <v>3937</v>
      </c>
      <c r="D1337" s="28" t="s">
        <v>4467</v>
      </c>
      <c r="E1337" s="28" t="s">
        <v>4062</v>
      </c>
      <c r="F1337" s="28" t="s">
        <v>4120</v>
      </c>
      <c r="G1337" s="127">
        <v>41.96</v>
      </c>
      <c r="H1337" s="128">
        <v>-5.0725109105437749</v>
      </c>
      <c r="I1337" s="93">
        <v>-120889.2018718726</v>
      </c>
      <c r="J1337" s="93">
        <v>1238476</v>
      </c>
      <c r="K1337" s="94">
        <v>-9.7611259218485139E-2</v>
      </c>
      <c r="L1337" s="133">
        <v>9.7611259218485139E-2</v>
      </c>
      <c r="M1337" s="86"/>
    </row>
    <row r="1338" spans="1:13">
      <c r="A1338" s="132" t="s">
        <v>3554</v>
      </c>
      <c r="B1338" s="126" t="s">
        <v>3714</v>
      </c>
      <c r="C1338" s="28" t="s">
        <v>2668</v>
      </c>
      <c r="D1338" s="28" t="s">
        <v>4471</v>
      </c>
      <c r="E1338" s="28" t="s">
        <v>4062</v>
      </c>
      <c r="F1338" s="28" t="s">
        <v>4120</v>
      </c>
      <c r="G1338" s="127">
        <v>46.99</v>
      </c>
      <c r="H1338" s="128">
        <v>-5.1328797982698076</v>
      </c>
      <c r="I1338" s="93">
        <v>-109233.44963332215</v>
      </c>
      <c r="J1338" s="93">
        <v>659419.5</v>
      </c>
      <c r="K1338" s="94">
        <v>-0.16565092423460656</v>
      </c>
      <c r="L1338" s="133">
        <v>0.16565092423460656</v>
      </c>
      <c r="M1338" s="86"/>
    </row>
    <row r="1339" spans="1:13">
      <c r="A1339" s="132" t="s">
        <v>3626</v>
      </c>
      <c r="B1339" s="126" t="s">
        <v>3780</v>
      </c>
      <c r="C1339" s="28" t="s">
        <v>2994</v>
      </c>
      <c r="D1339" s="28" t="s">
        <v>4455</v>
      </c>
      <c r="E1339" s="28" t="s">
        <v>4062</v>
      </c>
      <c r="F1339" s="28" t="s">
        <v>4120</v>
      </c>
      <c r="G1339" s="127">
        <v>87.7</v>
      </c>
      <c r="H1339" s="128">
        <v>-5.1626872172454821</v>
      </c>
      <c r="I1339" s="93">
        <v>-58867.585145330464</v>
      </c>
      <c r="J1339" s="93">
        <v>489796</v>
      </c>
      <c r="K1339" s="94">
        <v>-0.12018796630705532</v>
      </c>
      <c r="L1339" s="133">
        <v>0.12018796630705532</v>
      </c>
      <c r="M1339" s="86"/>
    </row>
    <row r="1340" spans="1:13">
      <c r="A1340" s="132" t="s">
        <v>3463</v>
      </c>
      <c r="B1340" s="126" t="s">
        <v>600</v>
      </c>
      <c r="C1340" s="28" t="s">
        <v>2579</v>
      </c>
      <c r="D1340" s="28" t="s">
        <v>4472</v>
      </c>
      <c r="E1340" s="28" t="s">
        <v>4062</v>
      </c>
      <c r="F1340" s="28" t="s">
        <v>4120</v>
      </c>
      <c r="G1340" s="127">
        <v>12.53</v>
      </c>
      <c r="H1340" s="128">
        <v>-5.2019276630817082</v>
      </c>
      <c r="I1340" s="93">
        <v>-415157.83424435026</v>
      </c>
      <c r="J1340" s="93">
        <v>676742.25</v>
      </c>
      <c r="K1340" s="94">
        <v>-0.61346522142566129</v>
      </c>
      <c r="L1340" s="133">
        <v>0.61346522142566129</v>
      </c>
      <c r="M1340" s="86"/>
    </row>
    <row r="1341" spans="1:13">
      <c r="A1341" s="132" t="s">
        <v>3514</v>
      </c>
      <c r="B1341" s="126" t="s">
        <v>3674</v>
      </c>
      <c r="C1341" s="28" t="s">
        <v>2629</v>
      </c>
      <c r="D1341" s="28" t="s">
        <v>4456</v>
      </c>
      <c r="E1341" s="28" t="s">
        <v>4062</v>
      </c>
      <c r="F1341" s="28" t="s">
        <v>4120</v>
      </c>
      <c r="G1341" s="127">
        <v>72.06</v>
      </c>
      <c r="H1341" s="128">
        <v>-5.2269642088641106</v>
      </c>
      <c r="I1341" s="93">
        <v>-72536.278224592141</v>
      </c>
      <c r="J1341" s="93">
        <v>374121.5625</v>
      </c>
      <c r="K1341" s="94">
        <v>-0.19388424911914062</v>
      </c>
      <c r="L1341" s="133">
        <v>0.19388424911914062</v>
      </c>
      <c r="M1341" s="86"/>
    </row>
    <row r="1342" spans="1:13">
      <c r="A1342" s="132" t="s">
        <v>3438</v>
      </c>
      <c r="B1342" s="126" t="s">
        <v>577</v>
      </c>
      <c r="C1342" s="28" t="s">
        <v>2555</v>
      </c>
      <c r="D1342" s="28" t="s">
        <v>4458</v>
      </c>
      <c r="E1342" s="28" t="s">
        <v>4062</v>
      </c>
      <c r="F1342" s="28" t="s">
        <v>4120</v>
      </c>
      <c r="G1342" s="127">
        <v>106.3</v>
      </c>
      <c r="H1342" s="128">
        <v>-5.2940692368772151</v>
      </c>
      <c r="I1342" s="93">
        <v>-49803.097242494972</v>
      </c>
      <c r="J1342" s="93">
        <v>230453.25</v>
      </c>
      <c r="K1342" s="94">
        <v>-0.21610932908299177</v>
      </c>
      <c r="L1342" s="133">
        <v>0.21610932908299177</v>
      </c>
      <c r="M1342" s="86"/>
    </row>
    <row r="1343" spans="1:13">
      <c r="A1343" s="132" t="s">
        <v>3538</v>
      </c>
      <c r="B1343" s="126" t="s">
        <v>3697</v>
      </c>
      <c r="C1343" s="28" t="s">
        <v>2651</v>
      </c>
      <c r="D1343" s="28" t="s">
        <v>4471</v>
      </c>
      <c r="E1343" s="28" t="s">
        <v>4062</v>
      </c>
      <c r="F1343" s="28" t="s">
        <v>4120</v>
      </c>
      <c r="G1343" s="127">
        <v>75.319999999999993</v>
      </c>
      <c r="H1343" s="128">
        <v>-5.3393128752065122</v>
      </c>
      <c r="I1343" s="93">
        <v>-70888.381242784279</v>
      </c>
      <c r="J1343" s="93">
        <v>194892.75</v>
      </c>
      <c r="K1343" s="94">
        <v>-0.36373021183591631</v>
      </c>
      <c r="L1343" s="133">
        <v>0.36373021183591631</v>
      </c>
      <c r="M1343" s="86"/>
    </row>
    <row r="1344" spans="1:13">
      <c r="A1344" s="132" t="s">
        <v>4618</v>
      </c>
      <c r="B1344" s="126" t="s">
        <v>3218</v>
      </c>
      <c r="C1344" s="28" t="s">
        <v>2</v>
      </c>
      <c r="D1344" s="28" t="s">
        <v>4473</v>
      </c>
      <c r="E1344" s="28" t="s">
        <v>4116</v>
      </c>
      <c r="F1344" s="28" t="s">
        <v>4120</v>
      </c>
      <c r="G1344" s="127">
        <v>61.97</v>
      </c>
      <c r="H1344" s="128">
        <v>-5.539388180657796</v>
      </c>
      <c r="I1344" s="93">
        <v>-89388.22302174916</v>
      </c>
      <c r="J1344" s="93">
        <v>1343693.25</v>
      </c>
      <c r="K1344" s="94">
        <v>-6.6524277785684469E-2</v>
      </c>
      <c r="L1344" s="133">
        <v>6.6524277785684469E-2</v>
      </c>
      <c r="M1344" s="86"/>
    </row>
    <row r="1345" spans="1:13">
      <c r="A1345" s="132" t="s">
        <v>3611</v>
      </c>
      <c r="B1345" s="126" t="s">
        <v>3765</v>
      </c>
      <c r="C1345" s="28" t="s">
        <v>2979</v>
      </c>
      <c r="D1345" s="28" t="s">
        <v>4473</v>
      </c>
      <c r="E1345" s="28" t="s">
        <v>4062</v>
      </c>
      <c r="F1345" s="28" t="s">
        <v>4120</v>
      </c>
      <c r="G1345" s="127">
        <v>37.08</v>
      </c>
      <c r="H1345" s="128">
        <v>-5.6203659310566447</v>
      </c>
      <c r="I1345" s="93">
        <v>-151574.05423561609</v>
      </c>
      <c r="J1345" s="93">
        <v>2457920.5</v>
      </c>
      <c r="K1345" s="94">
        <v>-6.1667598376601719E-2</v>
      </c>
      <c r="L1345" s="133">
        <v>6.1667598376601719E-2</v>
      </c>
      <c r="M1345" s="86"/>
    </row>
    <row r="1346" spans="1:13">
      <c r="A1346" s="132" t="s">
        <v>4667</v>
      </c>
      <c r="B1346" s="126" t="s">
        <v>3252</v>
      </c>
      <c r="C1346" s="28" t="s">
        <v>47</v>
      </c>
      <c r="D1346" s="28" t="s">
        <v>4464</v>
      </c>
      <c r="E1346" s="28" t="s">
        <v>4116</v>
      </c>
      <c r="F1346" s="28" t="s">
        <v>4120</v>
      </c>
      <c r="G1346" s="127">
        <v>56.55</v>
      </c>
      <c r="H1346" s="128">
        <v>-5.723360990655312</v>
      </c>
      <c r="I1346" s="93">
        <v>-101208.85925119916</v>
      </c>
      <c r="J1346" s="93">
        <v>742981.625</v>
      </c>
      <c r="K1346" s="94">
        <v>-0.13621986849432402</v>
      </c>
      <c r="L1346" s="133">
        <v>0.13621986849432402</v>
      </c>
      <c r="M1346" s="86"/>
    </row>
    <row r="1347" spans="1:13">
      <c r="A1347" s="132" t="s">
        <v>3491</v>
      </c>
      <c r="B1347" s="126" t="s">
        <v>3648</v>
      </c>
      <c r="C1347" s="28" t="s">
        <v>2605</v>
      </c>
      <c r="D1347" s="28" t="s">
        <v>4456</v>
      </c>
      <c r="E1347" s="28" t="s">
        <v>4062</v>
      </c>
      <c r="F1347" s="28" t="s">
        <v>4120</v>
      </c>
      <c r="G1347" s="127">
        <v>152.41999999999999</v>
      </c>
      <c r="H1347" s="128">
        <v>-5.731044725533927</v>
      </c>
      <c r="I1347" s="93">
        <v>-37600.345922673718</v>
      </c>
      <c r="J1347" s="93">
        <v>322250.4375</v>
      </c>
      <c r="K1347" s="94">
        <v>-0.11668051163677232</v>
      </c>
      <c r="L1347" s="133">
        <v>0.11668051163677232</v>
      </c>
      <c r="M1347" s="86"/>
    </row>
    <row r="1348" spans="1:13">
      <c r="A1348" s="132" t="s">
        <v>3492</v>
      </c>
      <c r="B1348" s="126" t="s">
        <v>3649</v>
      </c>
      <c r="C1348" s="28" t="s">
        <v>2606</v>
      </c>
      <c r="D1348" s="28" t="s">
        <v>4471</v>
      </c>
      <c r="E1348" s="28" t="s">
        <v>4062</v>
      </c>
      <c r="F1348" s="28" t="s">
        <v>4120</v>
      </c>
      <c r="G1348" s="127">
        <v>75.73</v>
      </c>
      <c r="H1348" s="128">
        <v>-5.8943798166513695</v>
      </c>
      <c r="I1348" s="93">
        <v>-77834.145208654008</v>
      </c>
      <c r="J1348" s="93">
        <v>322870.6875</v>
      </c>
      <c r="K1348" s="94">
        <v>-0.24106909738795662</v>
      </c>
      <c r="L1348" s="133">
        <v>0.24106909738795662</v>
      </c>
      <c r="M1348" s="86"/>
    </row>
    <row r="1349" spans="1:13">
      <c r="A1349" s="132" t="s">
        <v>4570</v>
      </c>
      <c r="B1349" s="126" t="s">
        <v>5750</v>
      </c>
      <c r="C1349" s="28" t="s">
        <v>3101</v>
      </c>
      <c r="D1349" s="28" t="s">
        <v>4460</v>
      </c>
      <c r="E1349" s="28" t="s">
        <v>4116</v>
      </c>
      <c r="F1349" s="28" t="s">
        <v>4120</v>
      </c>
      <c r="G1349" s="127">
        <v>78.790000000000006</v>
      </c>
      <c r="H1349" s="128">
        <v>-5.9750223376673901</v>
      </c>
      <c r="I1349" s="93">
        <v>-75834.78027246338</v>
      </c>
      <c r="J1349" s="93">
        <v>1592334.625</v>
      </c>
      <c r="K1349" s="94">
        <v>-4.7624901877934972E-2</v>
      </c>
      <c r="L1349" s="133">
        <v>4.7624901877934972E-2</v>
      </c>
      <c r="M1349" s="86"/>
    </row>
    <row r="1350" spans="1:13">
      <c r="A1350" s="132" t="s">
        <v>4923</v>
      </c>
      <c r="B1350" s="126" t="s">
        <v>3732</v>
      </c>
      <c r="C1350" s="28" t="s">
        <v>2945</v>
      </c>
      <c r="D1350" s="28" t="s">
        <v>4466</v>
      </c>
      <c r="E1350" s="28" t="s">
        <v>4116</v>
      </c>
      <c r="F1350" s="28" t="s">
        <v>4120</v>
      </c>
      <c r="G1350" s="127">
        <v>105.45</v>
      </c>
      <c r="H1350" s="128">
        <v>-5.9939618088457243</v>
      </c>
      <c r="I1350" s="93">
        <v>-56841.743090049538</v>
      </c>
      <c r="J1350" s="93">
        <v>1411850.5</v>
      </c>
      <c r="K1350" s="94">
        <v>-4.0260454694069615E-2</v>
      </c>
      <c r="L1350" s="133">
        <v>4.0260454694069615E-2</v>
      </c>
      <c r="M1350" s="86"/>
    </row>
    <row r="1351" spans="1:13">
      <c r="A1351" s="132" t="s">
        <v>4855</v>
      </c>
      <c r="B1351" s="126" t="s">
        <v>4879</v>
      </c>
      <c r="C1351" s="28" t="s">
        <v>4869</v>
      </c>
      <c r="D1351" s="28" t="s">
        <v>4458</v>
      </c>
      <c r="E1351" s="28" t="s">
        <v>4062</v>
      </c>
      <c r="F1351" s="28" t="s">
        <v>4120</v>
      </c>
      <c r="G1351" s="127">
        <v>51.39</v>
      </c>
      <c r="H1351" s="128">
        <v>-6.0050341971818586</v>
      </c>
      <c r="I1351" s="93">
        <v>-116852.19297882581</v>
      </c>
      <c r="J1351" s="93">
        <v>1559213.875</v>
      </c>
      <c r="K1351" s="94">
        <v>-7.4943017665761738E-2</v>
      </c>
      <c r="L1351" s="133">
        <v>7.4943017665761738E-2</v>
      </c>
      <c r="M1351" s="86"/>
    </row>
    <row r="1352" spans="1:13">
      <c r="A1352" s="132" t="s">
        <v>5505</v>
      </c>
      <c r="B1352" s="126" t="s">
        <v>5629</v>
      </c>
      <c r="C1352" s="28" t="s">
        <v>5527</v>
      </c>
      <c r="D1352" s="28" t="s">
        <v>4474</v>
      </c>
      <c r="E1352" s="28" t="s">
        <v>4062</v>
      </c>
      <c r="F1352" s="28" t="s">
        <v>4120</v>
      </c>
      <c r="G1352" s="127">
        <v>104.43</v>
      </c>
      <c r="H1352" s="128">
        <v>-6.1967818338063818</v>
      </c>
      <c r="I1352" s="93">
        <v>-59339.096368920633</v>
      </c>
      <c r="J1352" s="93">
        <v>554368.125</v>
      </c>
      <c r="K1352" s="94">
        <v>-0.10703915628071263</v>
      </c>
      <c r="L1352" s="133">
        <v>0.10703915628071263</v>
      </c>
      <c r="M1352" s="86"/>
    </row>
    <row r="1353" spans="1:13">
      <c r="A1353" s="132" t="s">
        <v>1182</v>
      </c>
      <c r="B1353" s="126" t="s">
        <v>3335</v>
      </c>
      <c r="C1353" s="28" t="s">
        <v>149</v>
      </c>
      <c r="D1353" s="28" t="s">
        <v>4462</v>
      </c>
      <c r="E1353" s="28" t="s">
        <v>4116</v>
      </c>
      <c r="F1353" s="28" t="s">
        <v>4120</v>
      </c>
      <c r="G1353" s="127">
        <v>54.08</v>
      </c>
      <c r="H1353" s="128">
        <v>-6.3092486986420093</v>
      </c>
      <c r="I1353" s="93">
        <v>-116665.10167607266</v>
      </c>
      <c r="J1353" s="93">
        <v>653513.875</v>
      </c>
      <c r="K1353" s="94">
        <v>-0.17851970117095473</v>
      </c>
      <c r="L1353" s="133">
        <v>0.17851970117095473</v>
      </c>
      <c r="M1353" s="86"/>
    </row>
    <row r="1354" spans="1:13">
      <c r="A1354" s="132" t="s">
        <v>4634</v>
      </c>
      <c r="B1354" s="126" t="s">
        <v>6265</v>
      </c>
      <c r="C1354" s="28" t="s">
        <v>6282</v>
      </c>
      <c r="D1354" s="28" t="s">
        <v>4464</v>
      </c>
      <c r="E1354" s="28" t="s">
        <v>4116</v>
      </c>
      <c r="F1354" s="28" t="s">
        <v>4120</v>
      </c>
      <c r="G1354" s="127">
        <v>233.93</v>
      </c>
      <c r="H1354" s="128">
        <v>-6.4315739032962789</v>
      </c>
      <c r="I1354" s="93">
        <v>-27493.583137247377</v>
      </c>
      <c r="J1354" s="93">
        <v>627727.125</v>
      </c>
      <c r="K1354" s="94">
        <v>-4.3798622111872854E-2</v>
      </c>
      <c r="L1354" s="133">
        <v>4.3798622111872854E-2</v>
      </c>
      <c r="M1354" s="86"/>
    </row>
    <row r="1355" spans="1:13">
      <c r="A1355" s="132" t="s">
        <v>4515</v>
      </c>
      <c r="B1355" s="126" t="s">
        <v>3147</v>
      </c>
      <c r="C1355" s="28" t="s">
        <v>5638</v>
      </c>
      <c r="D1355" s="28" t="s">
        <v>4456</v>
      </c>
      <c r="E1355" s="28" t="s">
        <v>4116</v>
      </c>
      <c r="F1355" s="28" t="s">
        <v>4120</v>
      </c>
      <c r="G1355" s="127">
        <v>167.44</v>
      </c>
      <c r="H1355" s="128">
        <v>-6.4699153597851007</v>
      </c>
      <c r="I1355" s="93">
        <v>-38640.201623179055</v>
      </c>
      <c r="J1355" s="93">
        <v>598023</v>
      </c>
      <c r="K1355" s="94">
        <v>-6.4613236653404724E-2</v>
      </c>
      <c r="L1355" s="133">
        <v>6.4613236653404724E-2</v>
      </c>
      <c r="M1355" s="86"/>
    </row>
    <row r="1356" spans="1:13">
      <c r="A1356" s="132" t="s">
        <v>4580</v>
      </c>
      <c r="B1356" s="126" t="s">
        <v>3193</v>
      </c>
      <c r="C1356" s="28" t="s">
        <v>3108</v>
      </c>
      <c r="D1356" s="28" t="s">
        <v>4470</v>
      </c>
      <c r="E1356" s="28" t="s">
        <v>4116</v>
      </c>
      <c r="F1356" s="28" t="s">
        <v>4120</v>
      </c>
      <c r="G1356" s="127">
        <v>92.97</v>
      </c>
      <c r="H1356" s="128">
        <v>-6.5545884021979726</v>
      </c>
      <c r="I1356" s="93">
        <v>-70502.187826158697</v>
      </c>
      <c r="J1356" s="93">
        <v>803095.5</v>
      </c>
      <c r="K1356" s="94">
        <v>-8.7788049897127671E-2</v>
      </c>
      <c r="L1356" s="133">
        <v>8.7788049897127671E-2</v>
      </c>
      <c r="M1356" s="86"/>
    </row>
    <row r="1357" spans="1:13">
      <c r="A1357" s="132" t="s">
        <v>3591</v>
      </c>
      <c r="B1357" s="126" t="s">
        <v>3748</v>
      </c>
      <c r="C1357" s="28" t="s">
        <v>2960</v>
      </c>
      <c r="D1357" s="28" t="s">
        <v>4458</v>
      </c>
      <c r="E1357" s="28" t="s">
        <v>4062</v>
      </c>
      <c r="F1357" s="28" t="s">
        <v>4120</v>
      </c>
      <c r="G1357" s="127">
        <v>45.96</v>
      </c>
      <c r="H1357" s="128">
        <v>-6.5672493706080664</v>
      </c>
      <c r="I1357" s="93">
        <v>-142890.54331175081</v>
      </c>
      <c r="J1357" s="93">
        <v>693716.1875</v>
      </c>
      <c r="K1357" s="94">
        <v>-0.20597838984656935</v>
      </c>
      <c r="L1357" s="133">
        <v>0.20597838984656935</v>
      </c>
      <c r="M1357" s="86"/>
    </row>
    <row r="1358" spans="1:13">
      <c r="A1358" s="132" t="s">
        <v>4606</v>
      </c>
      <c r="B1358" s="126" t="s">
        <v>1248</v>
      </c>
      <c r="C1358" s="28" t="s">
        <v>3132</v>
      </c>
      <c r="D1358" s="28" t="s">
        <v>4467</v>
      </c>
      <c r="E1358" s="28" t="s">
        <v>4116</v>
      </c>
      <c r="F1358" s="28" t="s">
        <v>4120</v>
      </c>
      <c r="G1358" s="127">
        <v>39.18</v>
      </c>
      <c r="H1358" s="128">
        <v>-6.5763753537612839</v>
      </c>
      <c r="I1358" s="93">
        <v>-167850.31530784283</v>
      </c>
      <c r="J1358" s="93">
        <v>4127682.75</v>
      </c>
      <c r="K1358" s="94">
        <v>-4.0664538791854297E-2</v>
      </c>
      <c r="L1358" s="133">
        <v>4.0664538791854297E-2</v>
      </c>
      <c r="M1358" s="86"/>
    </row>
    <row r="1359" spans="1:13">
      <c r="A1359" s="132" t="s">
        <v>6420</v>
      </c>
      <c r="B1359" s="126" t="s">
        <v>6512</v>
      </c>
      <c r="C1359" s="28" t="s">
        <v>6435</v>
      </c>
      <c r="D1359" s="28" t="s">
        <v>4477</v>
      </c>
      <c r="E1359" s="28" t="s">
        <v>4062</v>
      </c>
      <c r="F1359" s="28" t="s">
        <v>4120</v>
      </c>
      <c r="G1359" s="127">
        <v>21.55</v>
      </c>
      <c r="H1359" s="128">
        <v>-6.5922256862658246</v>
      </c>
      <c r="I1359" s="93">
        <v>-305903.74414226564</v>
      </c>
      <c r="J1359" s="93">
        <v>2087096.625</v>
      </c>
      <c r="K1359" s="94">
        <v>-0.14656903780976871</v>
      </c>
      <c r="L1359" s="133">
        <v>0.14656903780976871</v>
      </c>
      <c r="M1359" s="86"/>
    </row>
    <row r="1360" spans="1:13">
      <c r="A1360" s="132" t="s">
        <v>4184</v>
      </c>
      <c r="B1360" s="126" t="s">
        <v>646</v>
      </c>
      <c r="C1360" s="28" t="s">
        <v>4019</v>
      </c>
      <c r="D1360" s="28" t="s">
        <v>4457</v>
      </c>
      <c r="E1360" s="28" t="s">
        <v>4116</v>
      </c>
      <c r="F1360" s="28" t="s">
        <v>4120</v>
      </c>
      <c r="G1360" s="127">
        <v>57.26</v>
      </c>
      <c r="H1360" s="128">
        <v>-6.6168097632255032</v>
      </c>
      <c r="I1360" s="93">
        <v>-115557.27843565324</v>
      </c>
      <c r="J1360" s="93">
        <v>9940499</v>
      </c>
      <c r="K1360" s="94">
        <v>-1.1624897144062209E-2</v>
      </c>
      <c r="L1360" s="133">
        <v>1.1624897144062209E-2</v>
      </c>
      <c r="M1360" s="86"/>
    </row>
    <row r="1361" spans="1:13">
      <c r="A1361" s="132" t="s">
        <v>1103</v>
      </c>
      <c r="B1361" s="126" t="s">
        <v>3278</v>
      </c>
      <c r="C1361" s="28" t="s">
        <v>79</v>
      </c>
      <c r="D1361" s="28" t="s">
        <v>4473</v>
      </c>
      <c r="E1361" s="28" t="s">
        <v>4116</v>
      </c>
      <c r="F1361" s="28" t="s">
        <v>4120</v>
      </c>
      <c r="G1361" s="127">
        <v>38.72</v>
      </c>
      <c r="H1361" s="128">
        <v>-6.7069338653448085</v>
      </c>
      <c r="I1361" s="93">
        <v>-173216.26718349196</v>
      </c>
      <c r="J1361" s="93">
        <v>1355357.5</v>
      </c>
      <c r="K1361" s="94">
        <v>-0.12780116477275696</v>
      </c>
      <c r="L1361" s="133">
        <v>0.12780116477275696</v>
      </c>
      <c r="M1361" s="86"/>
    </row>
    <row r="1362" spans="1:13">
      <c r="A1362" s="132" t="s">
        <v>6230</v>
      </c>
      <c r="B1362" s="126" t="s">
        <v>6262</v>
      </c>
      <c r="C1362" s="28" t="s">
        <v>6310</v>
      </c>
      <c r="D1362" s="28" t="s">
        <v>4475</v>
      </c>
      <c r="E1362" s="28" t="s">
        <v>4116</v>
      </c>
      <c r="F1362" s="28" t="s">
        <v>4120</v>
      </c>
      <c r="G1362" s="127">
        <v>31.52</v>
      </c>
      <c r="H1362" s="128">
        <v>-6.9327735879298169</v>
      </c>
      <c r="I1362" s="93">
        <v>-219948.40063229116</v>
      </c>
      <c r="J1362" s="93">
        <v>3559321.5</v>
      </c>
      <c r="K1362" s="94">
        <v>-6.1795036113565793E-2</v>
      </c>
      <c r="L1362" s="133">
        <v>6.1795036113565793E-2</v>
      </c>
      <c r="M1362" s="86"/>
    </row>
    <row r="1363" spans="1:13">
      <c r="A1363" s="132" t="s">
        <v>1293</v>
      </c>
      <c r="B1363" s="126" t="s">
        <v>2717</v>
      </c>
      <c r="C1363" s="28" t="s">
        <v>802</v>
      </c>
      <c r="D1363" s="28" t="s">
        <v>4474</v>
      </c>
      <c r="E1363" s="28" t="s">
        <v>4062</v>
      </c>
      <c r="F1363" s="28" t="s">
        <v>4120</v>
      </c>
      <c r="G1363" s="127">
        <v>76.040000000000006</v>
      </c>
      <c r="H1363" s="128">
        <v>-6.9965148168480944</v>
      </c>
      <c r="I1363" s="93">
        <v>-92010.978653972823</v>
      </c>
      <c r="J1363" s="93">
        <v>479856.25</v>
      </c>
      <c r="K1363" s="94">
        <v>-0.19174696308315839</v>
      </c>
      <c r="L1363" s="133">
        <v>0.19174696308315839</v>
      </c>
      <c r="M1363" s="86"/>
    </row>
    <row r="1364" spans="1:13">
      <c r="A1364" s="132" t="s">
        <v>4604</v>
      </c>
      <c r="B1364" s="126" t="s">
        <v>1247</v>
      </c>
      <c r="C1364" s="28" t="s">
        <v>3130</v>
      </c>
      <c r="D1364" s="28" t="s">
        <v>4471</v>
      </c>
      <c r="E1364" s="28" t="s">
        <v>4116</v>
      </c>
      <c r="F1364" s="28" t="s">
        <v>4120</v>
      </c>
      <c r="G1364" s="127">
        <v>59.03</v>
      </c>
      <c r="H1364" s="128">
        <v>-7.0748473996113335</v>
      </c>
      <c r="I1364" s="93">
        <v>-119851.72623431022</v>
      </c>
      <c r="J1364" s="93">
        <v>1665958</v>
      </c>
      <c r="K1364" s="94">
        <v>-7.1941625319672062E-2</v>
      </c>
      <c r="L1364" s="133">
        <v>7.1941625319672062E-2</v>
      </c>
      <c r="M1364" s="86"/>
    </row>
    <row r="1365" spans="1:13">
      <c r="A1365" s="132" t="s">
        <v>6329</v>
      </c>
      <c r="B1365" s="126" t="s">
        <v>6375</v>
      </c>
      <c r="C1365" s="28" t="s">
        <v>6318</v>
      </c>
      <c r="D1365" s="28" t="s">
        <v>4467</v>
      </c>
      <c r="E1365" s="28" t="s">
        <v>4062</v>
      </c>
      <c r="F1365" s="28" t="s">
        <v>4120</v>
      </c>
      <c r="G1365" s="127">
        <v>46.27</v>
      </c>
      <c r="H1365" s="128">
        <v>-7.1824130614827668</v>
      </c>
      <c r="I1365" s="93">
        <v>-155228.29179776888</v>
      </c>
      <c r="J1365" s="93">
        <v>1649881.25</v>
      </c>
      <c r="K1365" s="94">
        <v>-9.4084523839378667E-2</v>
      </c>
      <c r="L1365" s="133">
        <v>9.4084523839378667E-2</v>
      </c>
      <c r="M1365" s="86"/>
    </row>
    <row r="1366" spans="1:13">
      <c r="A1366" s="132" t="s">
        <v>1211</v>
      </c>
      <c r="B1366" s="126" t="s">
        <v>6532</v>
      </c>
      <c r="C1366" s="28" t="s">
        <v>4913</v>
      </c>
      <c r="D1366" s="28" t="s">
        <v>4462</v>
      </c>
      <c r="E1366" s="28" t="s">
        <v>4116</v>
      </c>
      <c r="F1366" s="28" t="s">
        <v>4120</v>
      </c>
      <c r="G1366" s="127">
        <v>36.43</v>
      </c>
      <c r="H1366" s="128">
        <v>-7.4052638224702676</v>
      </c>
      <c r="I1366" s="93">
        <v>-203273.78046857717</v>
      </c>
      <c r="J1366" s="93">
        <v>2853407</v>
      </c>
      <c r="K1366" s="94">
        <v>-7.1238971681424054E-2</v>
      </c>
      <c r="L1366" s="133">
        <v>7.1238971681424054E-2</v>
      </c>
      <c r="M1366" s="86"/>
    </row>
    <row r="1367" spans="1:13">
      <c r="A1367" s="132" t="s">
        <v>3641</v>
      </c>
      <c r="B1367" s="126" t="s">
        <v>3796</v>
      </c>
      <c r="C1367" s="28" t="s">
        <v>5972</v>
      </c>
      <c r="D1367" s="28" t="s">
        <v>4456</v>
      </c>
      <c r="E1367" s="28" t="s">
        <v>4062</v>
      </c>
      <c r="F1367" s="28" t="s">
        <v>4120</v>
      </c>
      <c r="G1367" s="127">
        <v>52.82</v>
      </c>
      <c r="H1367" s="128">
        <v>-7.4346811538516846</v>
      </c>
      <c r="I1367" s="93">
        <v>-140755.0388839774</v>
      </c>
      <c r="J1367" s="93">
        <v>464826.6875</v>
      </c>
      <c r="K1367" s="94">
        <v>-0.30281187089538053</v>
      </c>
      <c r="L1367" s="133">
        <v>0.30281187089538053</v>
      </c>
      <c r="M1367" s="86"/>
    </row>
    <row r="1368" spans="1:13">
      <c r="A1368" s="132" t="s">
        <v>4522</v>
      </c>
      <c r="B1368" s="126" t="s">
        <v>3153</v>
      </c>
      <c r="C1368" s="28" t="s">
        <v>3056</v>
      </c>
      <c r="D1368" s="28" t="s">
        <v>4455</v>
      </c>
      <c r="E1368" s="28" t="s">
        <v>4062</v>
      </c>
      <c r="F1368" s="28" t="s">
        <v>4120</v>
      </c>
      <c r="G1368" s="127">
        <v>47.76</v>
      </c>
      <c r="H1368" s="128">
        <v>-7.6170112575597901</v>
      </c>
      <c r="I1368" s="93">
        <v>-159485.16033416646</v>
      </c>
      <c r="J1368" s="93">
        <v>951886.9375</v>
      </c>
      <c r="K1368" s="94">
        <v>-0.16754632724873006</v>
      </c>
      <c r="L1368" s="133">
        <v>0.16754632724873006</v>
      </c>
      <c r="M1368" s="86"/>
    </row>
    <row r="1369" spans="1:13">
      <c r="A1369" s="132" t="s">
        <v>4556</v>
      </c>
      <c r="B1369" s="126" t="s">
        <v>3178</v>
      </c>
      <c r="C1369" s="28" t="s">
        <v>4899</v>
      </c>
      <c r="D1369" s="28" t="s">
        <v>4465</v>
      </c>
      <c r="E1369" s="28" t="s">
        <v>4116</v>
      </c>
      <c r="F1369" s="28" t="s">
        <v>4120</v>
      </c>
      <c r="G1369" s="127">
        <v>35.229999999999997</v>
      </c>
      <c r="H1369" s="128">
        <v>-7.660499400630143</v>
      </c>
      <c r="I1369" s="93">
        <v>-217442.50356599898</v>
      </c>
      <c r="J1369" s="93">
        <v>5670032</v>
      </c>
      <c r="K1369" s="94">
        <v>-3.8349431461056828E-2</v>
      </c>
      <c r="L1369" s="133">
        <v>3.8349431461056828E-2</v>
      </c>
      <c r="M1369" s="86"/>
    </row>
    <row r="1370" spans="1:13">
      <c r="A1370" s="132" t="s">
        <v>4493</v>
      </c>
      <c r="B1370" s="126" t="s">
        <v>1223</v>
      </c>
      <c r="C1370" s="28" t="s">
        <v>3030</v>
      </c>
      <c r="D1370" s="28" t="s">
        <v>4462</v>
      </c>
      <c r="E1370" s="28" t="s">
        <v>4116</v>
      </c>
      <c r="F1370" s="28" t="s">
        <v>4120</v>
      </c>
      <c r="G1370" s="127">
        <v>62.2</v>
      </c>
      <c r="H1370" s="128">
        <v>-7.9356070634587281</v>
      </c>
      <c r="I1370" s="93">
        <v>-127582.10712956153</v>
      </c>
      <c r="J1370" s="93">
        <v>818688.75</v>
      </c>
      <c r="K1370" s="94">
        <v>-0.15583713240173575</v>
      </c>
      <c r="L1370" s="133">
        <v>0.15583713240173575</v>
      </c>
      <c r="M1370" s="86"/>
    </row>
    <row r="1371" spans="1:13">
      <c r="A1371" s="132" t="s">
        <v>1100</v>
      </c>
      <c r="B1371" s="126" t="s">
        <v>3276</v>
      </c>
      <c r="C1371" s="28" t="s">
        <v>76</v>
      </c>
      <c r="D1371" s="28" t="s">
        <v>4464</v>
      </c>
      <c r="E1371" s="28" t="s">
        <v>4116</v>
      </c>
      <c r="F1371" s="28" t="s">
        <v>4120</v>
      </c>
      <c r="G1371" s="127">
        <v>70.510000000000005</v>
      </c>
      <c r="H1371" s="128">
        <v>-8.1051290040069901</v>
      </c>
      <c r="I1371" s="93">
        <v>-114950.06387756331</v>
      </c>
      <c r="J1371" s="93">
        <v>1130732</v>
      </c>
      <c r="K1371" s="94">
        <v>-0.1016598662437813</v>
      </c>
      <c r="L1371" s="133">
        <v>0.1016598662437813</v>
      </c>
      <c r="M1371" s="86"/>
    </row>
    <row r="1372" spans="1:13">
      <c r="A1372" s="132" t="s">
        <v>4656</v>
      </c>
      <c r="B1372" s="126" t="s">
        <v>3242</v>
      </c>
      <c r="C1372" s="28" t="s">
        <v>38</v>
      </c>
      <c r="D1372" s="28" t="s">
        <v>4459</v>
      </c>
      <c r="E1372" s="28" t="s">
        <v>4116</v>
      </c>
      <c r="F1372" s="28" t="s">
        <v>4120</v>
      </c>
      <c r="G1372" s="127">
        <v>61.37</v>
      </c>
      <c r="H1372" s="128">
        <v>-8.1105736479299786</v>
      </c>
      <c r="I1372" s="93">
        <v>-132158.60596268502</v>
      </c>
      <c r="J1372" s="93">
        <v>1180189.125</v>
      </c>
      <c r="K1372" s="94">
        <v>-0.11198087083092298</v>
      </c>
      <c r="L1372" s="133">
        <v>0.11198087083092298</v>
      </c>
      <c r="M1372" s="86"/>
    </row>
    <row r="1373" spans="1:13">
      <c r="A1373" s="132" t="s">
        <v>3582</v>
      </c>
      <c r="B1373" s="126" t="s">
        <v>3739</v>
      </c>
      <c r="C1373" s="28" t="s">
        <v>2951</v>
      </c>
      <c r="D1373" s="28" t="s">
        <v>4468</v>
      </c>
      <c r="E1373" s="28" t="s">
        <v>4062</v>
      </c>
      <c r="F1373" s="28" t="s">
        <v>4120</v>
      </c>
      <c r="G1373" s="127">
        <v>25.23</v>
      </c>
      <c r="H1373" s="128">
        <v>-8.2593365066669939</v>
      </c>
      <c r="I1373" s="93">
        <v>-327361.73232925066</v>
      </c>
      <c r="J1373" s="93">
        <v>1156159.5</v>
      </c>
      <c r="K1373" s="94">
        <v>-0.28314582229290219</v>
      </c>
      <c r="L1373" s="133">
        <v>0.28314582229290219</v>
      </c>
      <c r="M1373" s="86"/>
    </row>
    <row r="1374" spans="1:13">
      <c r="A1374" s="132" t="s">
        <v>4918</v>
      </c>
      <c r="B1374" s="126" t="s">
        <v>6531</v>
      </c>
      <c r="C1374" s="28" t="s">
        <v>4901</v>
      </c>
      <c r="D1374" s="28" t="s">
        <v>4471</v>
      </c>
      <c r="E1374" s="28" t="s">
        <v>4116</v>
      </c>
      <c r="F1374" s="28" t="s">
        <v>4120</v>
      </c>
      <c r="G1374" s="127">
        <v>67.66</v>
      </c>
      <c r="H1374" s="128">
        <v>-8.3036996657397317</v>
      </c>
      <c r="I1374" s="93">
        <v>-122726.86470203567</v>
      </c>
      <c r="J1374" s="93">
        <v>1764270.625</v>
      </c>
      <c r="K1374" s="94">
        <v>-6.9562380602485901E-2</v>
      </c>
      <c r="L1374" s="133">
        <v>6.9562380602485901E-2</v>
      </c>
      <c r="M1374" s="86"/>
    </row>
    <row r="1375" spans="1:13">
      <c r="A1375" s="132" t="s">
        <v>4649</v>
      </c>
      <c r="B1375" s="126" t="s">
        <v>3238</v>
      </c>
      <c r="C1375" s="28" t="s">
        <v>30</v>
      </c>
      <c r="D1375" s="28" t="s">
        <v>4471</v>
      </c>
      <c r="E1375" s="28" t="s">
        <v>4116</v>
      </c>
      <c r="F1375" s="28" t="s">
        <v>4120</v>
      </c>
      <c r="G1375" s="127">
        <v>43.26</v>
      </c>
      <c r="H1375" s="128">
        <v>-8.5847593396694641</v>
      </c>
      <c r="I1375" s="93">
        <v>-198445.66203581751</v>
      </c>
      <c r="J1375" s="93">
        <v>1307113</v>
      </c>
      <c r="K1375" s="94">
        <v>-0.15181982126703469</v>
      </c>
      <c r="L1375" s="133">
        <v>0.15181982126703469</v>
      </c>
      <c r="M1375" s="86"/>
    </row>
    <row r="1376" spans="1:13">
      <c r="A1376" s="132" t="s">
        <v>4922</v>
      </c>
      <c r="B1376" s="126" t="s">
        <v>4940</v>
      </c>
      <c r="C1376" s="28" t="s">
        <v>4908</v>
      </c>
      <c r="D1376" s="28" t="s">
        <v>4467</v>
      </c>
      <c r="E1376" s="28" t="s">
        <v>4116</v>
      </c>
      <c r="F1376" s="28" t="s">
        <v>4120</v>
      </c>
      <c r="G1376" s="127">
        <v>20.91</v>
      </c>
      <c r="H1376" s="128">
        <v>-8.6077131464855849</v>
      </c>
      <c r="I1376" s="93">
        <v>-411655.33938238089</v>
      </c>
      <c r="J1376" s="93">
        <v>2889735.5</v>
      </c>
      <c r="K1376" s="94">
        <v>-0.14245433167927685</v>
      </c>
      <c r="L1376" s="133">
        <v>0.14245433167927685</v>
      </c>
      <c r="M1376" s="86"/>
    </row>
    <row r="1377" spans="1:13">
      <c r="A1377" s="132" t="s">
        <v>3533</v>
      </c>
      <c r="B1377" s="126" t="s">
        <v>3693</v>
      </c>
      <c r="C1377" s="28" t="s">
        <v>2646</v>
      </c>
      <c r="D1377" s="28" t="s">
        <v>4457</v>
      </c>
      <c r="E1377" s="28" t="s">
        <v>4062</v>
      </c>
      <c r="F1377" s="28" t="s">
        <v>4120</v>
      </c>
      <c r="G1377" s="127">
        <v>310.38</v>
      </c>
      <c r="H1377" s="128">
        <v>-8.8943875090695848</v>
      </c>
      <c r="I1377" s="93">
        <v>-28656.445354306288</v>
      </c>
      <c r="J1377" s="93">
        <v>119869.75</v>
      </c>
      <c r="K1377" s="94">
        <v>-0.23906319446154087</v>
      </c>
      <c r="L1377" s="133">
        <v>0.23906319446154087</v>
      </c>
      <c r="M1377" s="86"/>
    </row>
    <row r="1378" spans="1:13">
      <c r="A1378" s="132" t="s">
        <v>1447</v>
      </c>
      <c r="B1378" s="126" t="s">
        <v>2867</v>
      </c>
      <c r="C1378" s="28" t="s">
        <v>932</v>
      </c>
      <c r="D1378" s="28" t="s">
        <v>4471</v>
      </c>
      <c r="E1378" s="28" t="s">
        <v>4062</v>
      </c>
      <c r="F1378" s="28" t="s">
        <v>4120</v>
      </c>
      <c r="G1378" s="127">
        <v>101.16</v>
      </c>
      <c r="H1378" s="128">
        <v>-8.9233914353928157</v>
      </c>
      <c r="I1378" s="93">
        <v>-88210.670575255193</v>
      </c>
      <c r="J1378" s="93">
        <v>475424.90625</v>
      </c>
      <c r="K1378" s="94">
        <v>-0.18554070141388432</v>
      </c>
      <c r="L1378" s="133">
        <v>0.18554070141388432</v>
      </c>
      <c r="M1378" s="86"/>
    </row>
    <row r="1379" spans="1:13">
      <c r="A1379" s="132" t="s">
        <v>3568</v>
      </c>
      <c r="B1379" s="126" t="s">
        <v>2917</v>
      </c>
      <c r="C1379" s="28" t="s">
        <v>4872</v>
      </c>
      <c r="D1379" s="28" t="s">
        <v>4462</v>
      </c>
      <c r="E1379" s="28" t="s">
        <v>4062</v>
      </c>
      <c r="F1379" s="28" t="s">
        <v>4120</v>
      </c>
      <c r="G1379" s="127">
        <v>177.23</v>
      </c>
      <c r="H1379" s="128">
        <v>-8.9395659218885566</v>
      </c>
      <c r="I1379" s="93">
        <v>-50440.478033564053</v>
      </c>
      <c r="J1379" s="93">
        <v>265577.09375</v>
      </c>
      <c r="K1379" s="94">
        <v>-0.18992781840231299</v>
      </c>
      <c r="L1379" s="133">
        <v>0.18992781840231299</v>
      </c>
      <c r="M1379" s="86"/>
    </row>
    <row r="1380" spans="1:13">
      <c r="A1380" s="132" t="s">
        <v>1212</v>
      </c>
      <c r="B1380" s="126" t="s">
        <v>3353</v>
      </c>
      <c r="C1380" s="28" t="s">
        <v>178</v>
      </c>
      <c r="D1380" s="28" t="s">
        <v>4459</v>
      </c>
      <c r="E1380" s="28" t="s">
        <v>4116</v>
      </c>
      <c r="F1380" s="28" t="s">
        <v>4120</v>
      </c>
      <c r="G1380" s="127">
        <v>40.65</v>
      </c>
      <c r="H1380" s="128">
        <v>-9.1344854574661554</v>
      </c>
      <c r="I1380" s="93">
        <v>-224710.58935956101</v>
      </c>
      <c r="J1380" s="93">
        <v>2928040.5</v>
      </c>
      <c r="K1380" s="94">
        <v>-7.6744358337789725E-2</v>
      </c>
      <c r="L1380" s="133">
        <v>7.6744358337789725E-2</v>
      </c>
      <c r="M1380" s="86"/>
    </row>
    <row r="1381" spans="1:13">
      <c r="A1381" s="132" t="s">
        <v>3624</v>
      </c>
      <c r="B1381" s="126" t="s">
        <v>3778</v>
      </c>
      <c r="C1381" s="28" t="s">
        <v>2992</v>
      </c>
      <c r="D1381" s="28" t="s">
        <v>4457</v>
      </c>
      <c r="E1381" s="28" t="s">
        <v>4062</v>
      </c>
      <c r="F1381" s="28" t="s">
        <v>4120</v>
      </c>
      <c r="G1381" s="127">
        <v>160.44</v>
      </c>
      <c r="H1381" s="128">
        <v>-9.2813642706718724</v>
      </c>
      <c r="I1381" s="93">
        <v>-57849.440729692549</v>
      </c>
      <c r="J1381" s="93">
        <v>583075.9375</v>
      </c>
      <c r="K1381" s="94">
        <v>-9.9214248109308317E-2</v>
      </c>
      <c r="L1381" s="133">
        <v>9.9214248109308317E-2</v>
      </c>
      <c r="M1381" s="86"/>
    </row>
    <row r="1382" spans="1:13">
      <c r="A1382" s="132" t="s">
        <v>4189</v>
      </c>
      <c r="B1382" s="126" t="s">
        <v>4364</v>
      </c>
      <c r="C1382" s="28" t="s">
        <v>4024</v>
      </c>
      <c r="D1382" s="28" t="s">
        <v>4474</v>
      </c>
      <c r="E1382" s="28" t="s">
        <v>4116</v>
      </c>
      <c r="F1382" s="28" t="s">
        <v>4120</v>
      </c>
      <c r="G1382" s="127">
        <v>109.03</v>
      </c>
      <c r="H1382" s="128">
        <v>-9.6670057404721792</v>
      </c>
      <c r="I1382" s="93">
        <v>-88663.72319978154</v>
      </c>
      <c r="J1382" s="93">
        <v>1878901.125</v>
      </c>
      <c r="K1382" s="94">
        <v>-4.7189137320773886E-2</v>
      </c>
      <c r="L1382" s="133">
        <v>4.7189137320773886E-2</v>
      </c>
      <c r="M1382" s="86"/>
    </row>
    <row r="1383" spans="1:13">
      <c r="A1383" s="132" t="s">
        <v>4487</v>
      </c>
      <c r="B1383" s="126" t="s">
        <v>1220</v>
      </c>
      <c r="C1383" s="28" t="s">
        <v>3024</v>
      </c>
      <c r="D1383" s="28" t="s">
        <v>4461</v>
      </c>
      <c r="E1383" s="28" t="s">
        <v>4116</v>
      </c>
      <c r="F1383" s="28" t="s">
        <v>4120</v>
      </c>
      <c r="G1383" s="127">
        <v>12.19</v>
      </c>
      <c r="H1383" s="128">
        <v>-9.7282425526006477</v>
      </c>
      <c r="I1383" s="93">
        <v>-798051.07076297351</v>
      </c>
      <c r="J1383" s="93">
        <v>7550428</v>
      </c>
      <c r="K1383" s="94">
        <v>-0.10569613679687741</v>
      </c>
      <c r="L1383" s="133">
        <v>0.10569613679687741</v>
      </c>
      <c r="M1383" s="86"/>
    </row>
    <row r="1384" spans="1:13">
      <c r="A1384" s="132" t="s">
        <v>3958</v>
      </c>
      <c r="B1384" s="126" t="s">
        <v>4034</v>
      </c>
      <c r="C1384" s="28" t="s">
        <v>4296</v>
      </c>
      <c r="D1384" s="28" t="s">
        <v>4471</v>
      </c>
      <c r="E1384" s="28" t="s">
        <v>4116</v>
      </c>
      <c r="F1384" s="28" t="s">
        <v>4120</v>
      </c>
      <c r="G1384" s="127">
        <v>121.75</v>
      </c>
      <c r="H1384" s="128">
        <v>-9.8704784075521061</v>
      </c>
      <c r="I1384" s="93">
        <v>-81071.691232460842</v>
      </c>
      <c r="J1384" s="93">
        <v>2985898.5</v>
      </c>
      <c r="K1384" s="94">
        <v>-2.7151522810457504E-2</v>
      </c>
      <c r="L1384" s="133">
        <v>2.7151522810457504E-2</v>
      </c>
      <c r="M1384" s="86"/>
    </row>
    <row r="1385" spans="1:13">
      <c r="A1385" s="132" t="s">
        <v>3386</v>
      </c>
      <c r="B1385" s="126" t="s">
        <v>524</v>
      </c>
      <c r="C1385" s="28" t="s">
        <v>2505</v>
      </c>
      <c r="D1385" s="28" t="s">
        <v>4455</v>
      </c>
      <c r="E1385" s="28" t="s">
        <v>4062</v>
      </c>
      <c r="F1385" s="28" t="s">
        <v>4120</v>
      </c>
      <c r="G1385" s="127">
        <v>64.180000000000007</v>
      </c>
      <c r="H1385" s="128">
        <v>-10.250850851057073</v>
      </c>
      <c r="I1385" s="93">
        <v>-159720.33111650162</v>
      </c>
      <c r="J1385" s="93">
        <v>295830.0625</v>
      </c>
      <c r="K1385" s="94">
        <v>-0.53990568019604712</v>
      </c>
      <c r="L1385" s="133">
        <v>0.53990568019604712</v>
      </c>
      <c r="M1385" s="86"/>
    </row>
    <row r="1386" spans="1:13">
      <c r="A1386" s="132" t="s">
        <v>4131</v>
      </c>
      <c r="B1386" s="126" t="s">
        <v>4308</v>
      </c>
      <c r="C1386" s="28" t="s">
        <v>3970</v>
      </c>
      <c r="D1386" s="28" t="s">
        <v>4462</v>
      </c>
      <c r="E1386" s="28" t="s">
        <v>4116</v>
      </c>
      <c r="F1386" s="28" t="s">
        <v>4120</v>
      </c>
      <c r="G1386" s="127">
        <v>69.59</v>
      </c>
      <c r="H1386" s="128">
        <v>-10.390158336580178</v>
      </c>
      <c r="I1386" s="93">
        <v>-149305.33606236786</v>
      </c>
      <c r="J1386" s="93">
        <v>2327937</v>
      </c>
      <c r="K1386" s="94">
        <v>-6.4136330176618975E-2</v>
      </c>
      <c r="L1386" s="133">
        <v>6.4136330176618975E-2</v>
      </c>
      <c r="M1386" s="86"/>
    </row>
    <row r="1387" spans="1:13">
      <c r="A1387" s="132" t="s">
        <v>4639</v>
      </c>
      <c r="B1387" s="126" t="s">
        <v>3233</v>
      </c>
      <c r="C1387" s="28" t="s">
        <v>21</v>
      </c>
      <c r="D1387" s="28" t="s">
        <v>4475</v>
      </c>
      <c r="E1387" s="28" t="s">
        <v>4116</v>
      </c>
      <c r="F1387" s="28" t="s">
        <v>4120</v>
      </c>
      <c r="G1387" s="127">
        <v>21.84</v>
      </c>
      <c r="H1387" s="128">
        <v>-10.596906174236237</v>
      </c>
      <c r="I1387" s="93">
        <v>-485206.32665916841</v>
      </c>
      <c r="J1387" s="93">
        <v>3497794.75</v>
      </c>
      <c r="K1387" s="94">
        <v>-0.13871778115601791</v>
      </c>
      <c r="L1387" s="133">
        <v>0.13871778115601791</v>
      </c>
      <c r="M1387" s="86"/>
    </row>
    <row r="1388" spans="1:13">
      <c r="A1388" s="132" t="s">
        <v>3371</v>
      </c>
      <c r="B1388" s="126" t="s">
        <v>509</v>
      </c>
      <c r="C1388" s="28" t="s">
        <v>2152</v>
      </c>
      <c r="D1388" s="28" t="s">
        <v>4471</v>
      </c>
      <c r="E1388" s="28" t="s">
        <v>4062</v>
      </c>
      <c r="F1388" s="28" t="s">
        <v>4120</v>
      </c>
      <c r="G1388" s="127">
        <v>49.19</v>
      </c>
      <c r="H1388" s="128">
        <v>-10.659446239162493</v>
      </c>
      <c r="I1388" s="93">
        <v>-216699.45596996328</v>
      </c>
      <c r="J1388" s="93">
        <v>929075.25</v>
      </c>
      <c r="K1388" s="94">
        <v>-0.23324209311351612</v>
      </c>
      <c r="L1388" s="133">
        <v>0.23324209311351612</v>
      </c>
      <c r="M1388" s="86"/>
    </row>
    <row r="1389" spans="1:13">
      <c r="A1389" s="132" t="s">
        <v>3379</v>
      </c>
      <c r="B1389" s="126" t="s">
        <v>516</v>
      </c>
      <c r="C1389" s="28" t="s">
        <v>2497</v>
      </c>
      <c r="D1389" s="28" t="s">
        <v>4458</v>
      </c>
      <c r="E1389" s="28" t="s">
        <v>4062</v>
      </c>
      <c r="F1389" s="28" t="s">
        <v>4120</v>
      </c>
      <c r="G1389" s="127">
        <v>85.95</v>
      </c>
      <c r="H1389" s="128">
        <v>-10.95992944764051</v>
      </c>
      <c r="I1389" s="93">
        <v>-127515.17681955219</v>
      </c>
      <c r="J1389" s="93">
        <v>341392.4375</v>
      </c>
      <c r="K1389" s="94">
        <v>-0.37351494295930965</v>
      </c>
      <c r="L1389" s="133">
        <v>0.37351494295930965</v>
      </c>
      <c r="M1389" s="86"/>
    </row>
    <row r="1390" spans="1:13">
      <c r="A1390" s="132" t="s">
        <v>4496</v>
      </c>
      <c r="B1390" s="126" t="s">
        <v>193</v>
      </c>
      <c r="C1390" s="28" t="s">
        <v>3033</v>
      </c>
      <c r="D1390" s="28" t="s">
        <v>4459</v>
      </c>
      <c r="E1390" s="28" t="s">
        <v>4116</v>
      </c>
      <c r="F1390" s="28" t="s">
        <v>4120</v>
      </c>
      <c r="G1390" s="127">
        <v>35.85</v>
      </c>
      <c r="H1390" s="128">
        <v>-11.142657034124788</v>
      </c>
      <c r="I1390" s="93">
        <v>-310813.30639120744</v>
      </c>
      <c r="J1390" s="93">
        <v>2193770</v>
      </c>
      <c r="K1390" s="94">
        <v>-0.14167998759724468</v>
      </c>
      <c r="L1390" s="133">
        <v>0.14167998759724468</v>
      </c>
      <c r="M1390" s="86"/>
    </row>
    <row r="1391" spans="1:13">
      <c r="A1391" s="132" t="s">
        <v>3377</v>
      </c>
      <c r="B1391" s="126" t="s">
        <v>515</v>
      </c>
      <c r="C1391" s="28" t="s">
        <v>2496</v>
      </c>
      <c r="D1391" s="28" t="s">
        <v>4464</v>
      </c>
      <c r="E1391" s="28" t="s">
        <v>4116</v>
      </c>
      <c r="F1391" s="28" t="s">
        <v>4120</v>
      </c>
      <c r="G1391" s="127">
        <v>214.56</v>
      </c>
      <c r="H1391" s="128">
        <v>-11.235139746051059</v>
      </c>
      <c r="I1391" s="93">
        <v>-52363.626706054529</v>
      </c>
      <c r="J1391" s="93">
        <v>384085.5</v>
      </c>
      <c r="K1391" s="94">
        <v>-0.13633325576220537</v>
      </c>
      <c r="L1391" s="133">
        <v>0.13633325576220537</v>
      </c>
      <c r="M1391" s="86"/>
    </row>
    <row r="1392" spans="1:13">
      <c r="A1392" s="132" t="s">
        <v>4616</v>
      </c>
      <c r="B1392" s="126" t="s">
        <v>3216</v>
      </c>
      <c r="C1392" s="28" t="s">
        <v>5641</v>
      </c>
      <c r="D1392" s="28" t="s">
        <v>4471</v>
      </c>
      <c r="E1392" s="28" t="s">
        <v>4116</v>
      </c>
      <c r="F1392" s="28" t="s">
        <v>4120</v>
      </c>
      <c r="G1392" s="127">
        <v>235.83</v>
      </c>
      <c r="H1392" s="128">
        <v>-11.254734955999911</v>
      </c>
      <c r="I1392" s="93">
        <v>-47723.932307170035</v>
      </c>
      <c r="J1392" s="93">
        <v>666337.3125</v>
      </c>
      <c r="K1392" s="94">
        <v>-7.1621281612036444E-2</v>
      </c>
      <c r="L1392" s="133">
        <v>7.1621281612036444E-2</v>
      </c>
      <c r="M1392" s="86"/>
    </row>
    <row r="1393" spans="1:13">
      <c r="A1393" s="132" t="s">
        <v>4615</v>
      </c>
      <c r="B1393" s="126" t="s">
        <v>3215</v>
      </c>
      <c r="C1393" s="28" t="s">
        <v>0</v>
      </c>
      <c r="D1393" s="28" t="s">
        <v>4477</v>
      </c>
      <c r="E1393" s="28" t="s">
        <v>4116</v>
      </c>
      <c r="F1393" s="28" t="s">
        <v>4120</v>
      </c>
      <c r="G1393" s="127">
        <v>25.97</v>
      </c>
      <c r="H1393" s="128">
        <v>-11.667619594612232</v>
      </c>
      <c r="I1393" s="93">
        <v>-449272.99170628545</v>
      </c>
      <c r="J1393" s="93">
        <v>3583428.5</v>
      </c>
      <c r="K1393" s="94">
        <v>-0.12537517958186845</v>
      </c>
      <c r="L1393" s="133">
        <v>0.12537517958186845</v>
      </c>
      <c r="M1393" s="86"/>
    </row>
    <row r="1394" spans="1:13">
      <c r="A1394" s="132" t="s">
        <v>5463</v>
      </c>
      <c r="B1394" s="126" t="s">
        <v>5479</v>
      </c>
      <c r="C1394" s="28" t="s">
        <v>5503</v>
      </c>
      <c r="D1394" s="28" t="s">
        <v>4470</v>
      </c>
      <c r="E1394" s="28" t="s">
        <v>4116</v>
      </c>
      <c r="F1394" s="28" t="s">
        <v>4120</v>
      </c>
      <c r="G1394" s="127">
        <v>38.97</v>
      </c>
      <c r="H1394" s="128">
        <v>-12.009665249294356</v>
      </c>
      <c r="I1394" s="93">
        <v>-308177.19397727365</v>
      </c>
      <c r="J1394" s="93">
        <v>1778213.625</v>
      </c>
      <c r="K1394" s="94">
        <v>-0.17330718291919153</v>
      </c>
      <c r="L1394" s="133">
        <v>0.17330718291919153</v>
      </c>
      <c r="M1394" s="86"/>
    </row>
    <row r="1395" spans="1:13">
      <c r="A1395" s="132" t="s">
        <v>4654</v>
      </c>
      <c r="B1395" s="126" t="s">
        <v>3241</v>
      </c>
      <c r="C1395" s="28" t="s">
        <v>36</v>
      </c>
      <c r="D1395" s="28" t="s">
        <v>4472</v>
      </c>
      <c r="E1395" s="28" t="s">
        <v>4116</v>
      </c>
      <c r="F1395" s="28" t="s">
        <v>4120</v>
      </c>
      <c r="G1395" s="127">
        <v>14.33</v>
      </c>
      <c r="H1395" s="128">
        <v>-12.360068573926686</v>
      </c>
      <c r="I1395" s="93">
        <v>-862530.95421679597</v>
      </c>
      <c r="J1395" s="93">
        <v>8568598</v>
      </c>
      <c r="K1395" s="94">
        <v>-0.10066185322462275</v>
      </c>
      <c r="L1395" s="133">
        <v>0.10066185322462275</v>
      </c>
      <c r="M1395" s="86"/>
    </row>
    <row r="1396" spans="1:13">
      <c r="A1396" s="132" t="s">
        <v>4569</v>
      </c>
      <c r="B1396" s="126" t="s">
        <v>3186</v>
      </c>
      <c r="C1396" s="28" t="s">
        <v>3100</v>
      </c>
      <c r="D1396" s="28" t="s">
        <v>4471</v>
      </c>
      <c r="E1396" s="28" t="s">
        <v>4116</v>
      </c>
      <c r="F1396" s="28" t="s">
        <v>4120</v>
      </c>
      <c r="G1396" s="127">
        <v>71.709999999999994</v>
      </c>
      <c r="H1396" s="128">
        <v>-13.613787397507126</v>
      </c>
      <c r="I1396" s="93">
        <v>-189845.03413062511</v>
      </c>
      <c r="J1396" s="93">
        <v>1395200.875</v>
      </c>
      <c r="K1396" s="94">
        <v>-0.13607003660360026</v>
      </c>
      <c r="L1396" s="133">
        <v>0.13607003660360026</v>
      </c>
      <c r="M1396" s="86"/>
    </row>
    <row r="1397" spans="1:13">
      <c r="A1397" s="132" t="s">
        <v>4625</v>
      </c>
      <c r="B1397" s="126" t="s">
        <v>3222</v>
      </c>
      <c r="C1397" s="28" t="s">
        <v>9</v>
      </c>
      <c r="D1397" s="28" t="s">
        <v>4477</v>
      </c>
      <c r="E1397" s="28" t="s">
        <v>4116</v>
      </c>
      <c r="F1397" s="28" t="s">
        <v>4120</v>
      </c>
      <c r="G1397" s="127">
        <v>62.88</v>
      </c>
      <c r="H1397" s="128">
        <v>-13.632829826085226</v>
      </c>
      <c r="I1397" s="93">
        <v>-216807.09010949786</v>
      </c>
      <c r="J1397" s="93">
        <v>1577942</v>
      </c>
      <c r="K1397" s="94">
        <v>-0.13739864336553426</v>
      </c>
      <c r="L1397" s="133">
        <v>0.13739864336553426</v>
      </c>
      <c r="M1397" s="86"/>
    </row>
    <row r="1398" spans="1:13">
      <c r="A1398" s="132" t="s">
        <v>1172</v>
      </c>
      <c r="B1398" s="126" t="s">
        <v>3329</v>
      </c>
      <c r="C1398" s="28" t="s">
        <v>139</v>
      </c>
      <c r="D1398" s="28" t="s">
        <v>4458</v>
      </c>
      <c r="E1398" s="28" t="s">
        <v>4116</v>
      </c>
      <c r="F1398" s="28" t="s">
        <v>4120</v>
      </c>
      <c r="G1398" s="127">
        <v>24.475000000000001</v>
      </c>
      <c r="H1398" s="128">
        <v>-14.048971579972195</v>
      </c>
      <c r="I1398" s="93">
        <v>-574013.13912041637</v>
      </c>
      <c r="J1398" s="93">
        <v>3417198.75</v>
      </c>
      <c r="K1398" s="94">
        <v>-0.16797768614436498</v>
      </c>
      <c r="L1398" s="133">
        <v>0.16797768614436498</v>
      </c>
      <c r="M1398" s="86"/>
    </row>
    <row r="1399" spans="1:13">
      <c r="A1399" s="132" t="s">
        <v>4610</v>
      </c>
      <c r="B1399" s="126" t="s">
        <v>3212</v>
      </c>
      <c r="C1399" s="28" t="s">
        <v>2926</v>
      </c>
      <c r="D1399" s="28" t="s">
        <v>4454</v>
      </c>
      <c r="E1399" s="28" t="s">
        <v>4116</v>
      </c>
      <c r="F1399" s="28" t="s">
        <v>4120</v>
      </c>
      <c r="G1399" s="127">
        <v>23.76</v>
      </c>
      <c r="H1399" s="128">
        <v>-14.489044957773526</v>
      </c>
      <c r="I1399" s="93">
        <v>-609808.28946858284</v>
      </c>
      <c r="J1399" s="93">
        <v>6722164.5</v>
      </c>
      <c r="K1399" s="94">
        <v>-9.0716061689442865E-2</v>
      </c>
      <c r="L1399" s="133">
        <v>9.0716061689442865E-2</v>
      </c>
      <c r="M1399" s="86"/>
    </row>
    <row r="1400" spans="1:13">
      <c r="A1400" s="132" t="s">
        <v>3942</v>
      </c>
      <c r="B1400" s="126" t="s">
        <v>4366</v>
      </c>
      <c r="C1400" s="28" t="s">
        <v>4026</v>
      </c>
      <c r="D1400" s="28" t="s">
        <v>4467</v>
      </c>
      <c r="E1400" s="28" t="s">
        <v>4116</v>
      </c>
      <c r="F1400" s="28" t="s">
        <v>4120</v>
      </c>
      <c r="G1400" s="127">
        <v>74.8</v>
      </c>
      <c r="H1400" s="128">
        <v>-14.651491130643336</v>
      </c>
      <c r="I1400" s="93">
        <v>-195875.54987491094</v>
      </c>
      <c r="J1400" s="93">
        <v>4409754</v>
      </c>
      <c r="K1400" s="94">
        <v>-4.4418702239379097E-2</v>
      </c>
      <c r="L1400" s="133">
        <v>4.4418702239379097E-2</v>
      </c>
      <c r="M1400" s="86"/>
    </row>
    <row r="1401" spans="1:13">
      <c r="A1401" s="132" t="s">
        <v>6303</v>
      </c>
      <c r="B1401" s="126" t="s">
        <v>6378</v>
      </c>
      <c r="C1401" s="28" t="s">
        <v>6312</v>
      </c>
      <c r="D1401" s="28" t="s">
        <v>4468</v>
      </c>
      <c r="E1401" s="28" t="s">
        <v>4116</v>
      </c>
      <c r="F1401" s="28" t="s">
        <v>4120</v>
      </c>
      <c r="G1401" s="127">
        <v>79.12</v>
      </c>
      <c r="H1401" s="128">
        <v>-14.757519917534548</v>
      </c>
      <c r="I1401" s="93">
        <v>-186520.72696580566</v>
      </c>
      <c r="J1401" s="93">
        <v>2281029.75</v>
      </c>
      <c r="K1401" s="94">
        <v>-8.1770405215366285E-2</v>
      </c>
      <c r="L1401" s="133">
        <v>8.1770405215366285E-2</v>
      </c>
      <c r="M1401" s="86"/>
    </row>
    <row r="1402" spans="1:13">
      <c r="A1402" s="132" t="s">
        <v>1152</v>
      </c>
      <c r="B1402" s="126" t="s">
        <v>3313</v>
      </c>
      <c r="C1402" s="28" t="s">
        <v>121</v>
      </c>
      <c r="D1402" s="28" t="s">
        <v>4455</v>
      </c>
      <c r="E1402" s="28" t="s">
        <v>4116</v>
      </c>
      <c r="F1402" s="28" t="s">
        <v>4120</v>
      </c>
      <c r="G1402" s="127">
        <v>285.74</v>
      </c>
      <c r="H1402" s="128">
        <v>-15.176564451661884</v>
      </c>
      <c r="I1402" s="93">
        <v>-53113.195393231203</v>
      </c>
      <c r="J1402" s="93">
        <v>544538.5</v>
      </c>
      <c r="K1402" s="94">
        <v>-9.7537998494562281E-2</v>
      </c>
      <c r="L1402" s="133">
        <v>9.7537998494562281E-2</v>
      </c>
      <c r="M1402" s="86"/>
    </row>
    <row r="1403" spans="1:13">
      <c r="A1403" s="132" t="s">
        <v>4530</v>
      </c>
      <c r="B1403" s="126" t="s">
        <v>1231</v>
      </c>
      <c r="C1403" s="28" t="s">
        <v>3064</v>
      </c>
      <c r="D1403" s="28" t="s">
        <v>4467</v>
      </c>
      <c r="E1403" s="28" t="s">
        <v>4116</v>
      </c>
      <c r="F1403" s="28" t="s">
        <v>4120</v>
      </c>
      <c r="G1403" s="127">
        <v>46.3</v>
      </c>
      <c r="H1403" s="128">
        <v>-15.677241607908819</v>
      </c>
      <c r="I1403" s="93">
        <v>-338601.33062438061</v>
      </c>
      <c r="J1403" s="93">
        <v>2986502.25</v>
      </c>
      <c r="K1403" s="94">
        <v>-0.11337722267725753</v>
      </c>
      <c r="L1403" s="133">
        <v>0.11337722267725753</v>
      </c>
      <c r="M1403" s="86"/>
    </row>
    <row r="1404" spans="1:13">
      <c r="A1404" s="132" t="s">
        <v>4675</v>
      </c>
      <c r="B1404" s="126" t="s">
        <v>3259</v>
      </c>
      <c r="C1404" s="28" t="s">
        <v>55</v>
      </c>
      <c r="D1404" s="28" t="s">
        <v>4471</v>
      </c>
      <c r="E1404" s="28" t="s">
        <v>4116</v>
      </c>
      <c r="F1404" s="28" t="s">
        <v>4120</v>
      </c>
      <c r="G1404" s="127">
        <v>26.09</v>
      </c>
      <c r="H1404" s="128">
        <v>-15.927448894491986</v>
      </c>
      <c r="I1404" s="93">
        <v>-610480.98484062811</v>
      </c>
      <c r="J1404" s="93">
        <v>3239333</v>
      </c>
      <c r="K1404" s="94">
        <v>-0.18845885398031881</v>
      </c>
      <c r="L1404" s="133">
        <v>0.18845885398031881</v>
      </c>
      <c r="M1404" s="86"/>
    </row>
    <row r="1405" spans="1:13">
      <c r="A1405" s="132" t="s">
        <v>4668</v>
      </c>
      <c r="B1405" s="126" t="s">
        <v>3253</v>
      </c>
      <c r="C1405" s="28" t="s">
        <v>48</v>
      </c>
      <c r="D1405" s="28" t="s">
        <v>4462</v>
      </c>
      <c r="E1405" s="28" t="s">
        <v>4116</v>
      </c>
      <c r="F1405" s="28" t="s">
        <v>4120</v>
      </c>
      <c r="G1405" s="127">
        <v>59.05</v>
      </c>
      <c r="H1405" s="128">
        <v>-15.960759234387947</v>
      </c>
      <c r="I1405" s="93">
        <v>-270292.28170004993</v>
      </c>
      <c r="J1405" s="93">
        <v>2458155.75</v>
      </c>
      <c r="K1405" s="94">
        <v>-0.10995734574591132</v>
      </c>
      <c r="L1405" s="133">
        <v>0.10995734574591132</v>
      </c>
      <c r="M1405" s="86"/>
    </row>
    <row r="1406" spans="1:13">
      <c r="A1406" s="132" t="s">
        <v>6237</v>
      </c>
      <c r="B1406" s="126" t="s">
        <v>6268</v>
      </c>
      <c r="C1406" s="28" t="s">
        <v>6285</v>
      </c>
      <c r="D1406" s="28" t="s">
        <v>4464</v>
      </c>
      <c r="E1406" s="28" t="s">
        <v>4116</v>
      </c>
      <c r="F1406" s="28" t="s">
        <v>4120</v>
      </c>
      <c r="G1406" s="127">
        <v>19.59</v>
      </c>
      <c r="H1406" s="128">
        <v>-16.156398172664975</v>
      </c>
      <c r="I1406" s="93">
        <v>-824726.80820137705</v>
      </c>
      <c r="J1406" s="93">
        <v>2638218.5</v>
      </c>
      <c r="K1406" s="94">
        <v>-0.31260746909377563</v>
      </c>
      <c r="L1406" s="133">
        <v>0.31260746909377563</v>
      </c>
      <c r="M1406" s="86"/>
    </row>
    <row r="1407" spans="1:13">
      <c r="A1407" s="132" t="s">
        <v>1129</v>
      </c>
      <c r="B1407" s="126" t="s">
        <v>3299</v>
      </c>
      <c r="C1407" s="28" t="s">
        <v>102</v>
      </c>
      <c r="D1407" s="28" t="s">
        <v>4455</v>
      </c>
      <c r="E1407" s="28" t="s">
        <v>4116</v>
      </c>
      <c r="F1407" s="28" t="s">
        <v>4120</v>
      </c>
      <c r="G1407" s="127">
        <v>232.29</v>
      </c>
      <c r="H1407" s="128">
        <v>-16.82475857940857</v>
      </c>
      <c r="I1407" s="93">
        <v>-72429.973651076536</v>
      </c>
      <c r="J1407" s="93">
        <v>630843.75</v>
      </c>
      <c r="K1407" s="94">
        <v>-0.11481444280152817</v>
      </c>
      <c r="L1407" s="133">
        <v>0.11481444280152817</v>
      </c>
      <c r="M1407" s="86"/>
    </row>
    <row r="1408" spans="1:13">
      <c r="A1408" s="132" t="s">
        <v>1133</v>
      </c>
      <c r="B1408" s="126" t="s">
        <v>5753</v>
      </c>
      <c r="C1408" s="28" t="s">
        <v>106</v>
      </c>
      <c r="D1408" s="28" t="s">
        <v>4471</v>
      </c>
      <c r="E1408" s="28" t="s">
        <v>4116</v>
      </c>
      <c r="F1408" s="28" t="s">
        <v>4120</v>
      </c>
      <c r="G1408" s="127">
        <v>28.39</v>
      </c>
      <c r="H1408" s="128">
        <v>-17.595444067249833</v>
      </c>
      <c r="I1408" s="93">
        <v>-619776.12072031805</v>
      </c>
      <c r="J1408" s="93">
        <v>2107403.75</v>
      </c>
      <c r="K1408" s="94">
        <v>-0.29409462743924514</v>
      </c>
      <c r="L1408" s="133">
        <v>0.29409462743924514</v>
      </c>
      <c r="M1408" s="86"/>
    </row>
    <row r="1409" spans="1:13">
      <c r="A1409" s="132" t="s">
        <v>3454</v>
      </c>
      <c r="B1409" s="126" t="s">
        <v>592</v>
      </c>
      <c r="C1409" s="28" t="s">
        <v>2572</v>
      </c>
      <c r="D1409" s="28" t="s">
        <v>4454</v>
      </c>
      <c r="E1409" s="28" t="s">
        <v>4116</v>
      </c>
      <c r="F1409" s="28" t="s">
        <v>4120</v>
      </c>
      <c r="G1409" s="127">
        <v>114.83</v>
      </c>
      <c r="H1409" s="128">
        <v>-17.95330678929167</v>
      </c>
      <c r="I1409" s="93">
        <v>-156346.83261596857</v>
      </c>
      <c r="J1409" s="93">
        <v>899931</v>
      </c>
      <c r="K1409" s="94">
        <v>-0.17373202236167948</v>
      </c>
      <c r="L1409" s="133">
        <v>0.17373202236167948</v>
      </c>
      <c r="M1409" s="86"/>
    </row>
    <row r="1410" spans="1:13">
      <c r="A1410" s="132" t="s">
        <v>4488</v>
      </c>
      <c r="B1410" s="126" t="s">
        <v>1221</v>
      </c>
      <c r="C1410" s="28" t="s">
        <v>3025</v>
      </c>
      <c r="D1410" s="28" t="s">
        <v>4456</v>
      </c>
      <c r="E1410" s="28" t="s">
        <v>4116</v>
      </c>
      <c r="F1410" s="28" t="s">
        <v>4120</v>
      </c>
      <c r="G1410" s="127">
        <v>101.53</v>
      </c>
      <c r="H1410" s="128">
        <v>-18.373415372499199</v>
      </c>
      <c r="I1410" s="93">
        <v>-180965.38335959028</v>
      </c>
      <c r="J1410" s="93">
        <v>2095457.5</v>
      </c>
      <c r="K1410" s="94">
        <v>-8.6360798708439698E-2</v>
      </c>
      <c r="L1410" s="133">
        <v>8.6360798708439698E-2</v>
      </c>
      <c r="M1410" s="86"/>
    </row>
    <row r="1411" spans="1:13">
      <c r="A1411" s="132" t="s">
        <v>3411</v>
      </c>
      <c r="B1411" s="126" t="s">
        <v>549</v>
      </c>
      <c r="C1411" s="28" t="s">
        <v>2528</v>
      </c>
      <c r="D1411" s="28" t="s">
        <v>4469</v>
      </c>
      <c r="E1411" s="28" t="s">
        <v>4062</v>
      </c>
      <c r="F1411" s="28" t="s">
        <v>4120</v>
      </c>
      <c r="G1411" s="127">
        <v>84.67</v>
      </c>
      <c r="H1411" s="128">
        <v>-18.774518327571485</v>
      </c>
      <c r="I1411" s="93">
        <v>-221737.54963471694</v>
      </c>
      <c r="J1411" s="93">
        <v>613944.125</v>
      </c>
      <c r="K1411" s="94">
        <v>-0.36116894128552324</v>
      </c>
      <c r="L1411" s="133">
        <v>0.36116894128552324</v>
      </c>
      <c r="M1411" s="86"/>
    </row>
    <row r="1412" spans="1:13">
      <c r="A1412" s="132" t="s">
        <v>5213</v>
      </c>
      <c r="B1412" s="126" t="s">
        <v>5219</v>
      </c>
      <c r="C1412" s="28" t="s">
        <v>5209</v>
      </c>
      <c r="D1412" s="28" t="s">
        <v>4455</v>
      </c>
      <c r="E1412" s="28" t="s">
        <v>4116</v>
      </c>
      <c r="F1412" s="28" t="s">
        <v>4120</v>
      </c>
      <c r="G1412" s="127">
        <v>49.33</v>
      </c>
      <c r="H1412" s="128">
        <v>-19.188775698677684</v>
      </c>
      <c r="I1412" s="93">
        <v>-388987.95253755694</v>
      </c>
      <c r="J1412" s="93">
        <v>3842418.5</v>
      </c>
      <c r="K1412" s="94">
        <v>-0.10123518626030895</v>
      </c>
      <c r="L1412" s="133">
        <v>0.10123518626030895</v>
      </c>
      <c r="M1412" s="86"/>
    </row>
    <row r="1413" spans="1:13">
      <c r="A1413" s="132" t="s">
        <v>4145</v>
      </c>
      <c r="B1413" s="126" t="s">
        <v>4322</v>
      </c>
      <c r="C1413" s="28" t="s">
        <v>3984</v>
      </c>
      <c r="D1413" s="28" t="s">
        <v>4464</v>
      </c>
      <c r="E1413" s="28" t="s">
        <v>4116</v>
      </c>
      <c r="F1413" s="28" t="s">
        <v>4120</v>
      </c>
      <c r="G1413" s="127">
        <v>79.84</v>
      </c>
      <c r="H1413" s="128">
        <v>-19.384722644305352</v>
      </c>
      <c r="I1413" s="93">
        <v>-242794.62229841371</v>
      </c>
      <c r="J1413" s="93">
        <v>2722148.75</v>
      </c>
      <c r="K1413" s="94">
        <v>-8.9192268533603722E-2</v>
      </c>
      <c r="L1413" s="133">
        <v>8.9192268533603722E-2</v>
      </c>
      <c r="M1413" s="86"/>
    </row>
    <row r="1414" spans="1:13">
      <c r="A1414" s="132" t="s">
        <v>4499</v>
      </c>
      <c r="B1414" s="126" t="s">
        <v>1225</v>
      </c>
      <c r="C1414" s="28" t="s">
        <v>3036</v>
      </c>
      <c r="D1414" s="28" t="s">
        <v>4464</v>
      </c>
      <c r="E1414" s="28" t="s">
        <v>4116</v>
      </c>
      <c r="F1414" s="28" t="s">
        <v>4120</v>
      </c>
      <c r="G1414" s="127">
        <v>134.13999999999999</v>
      </c>
      <c r="H1414" s="128">
        <v>-19.771727522406103</v>
      </c>
      <c r="I1414" s="93">
        <v>-147396.20935146938</v>
      </c>
      <c r="J1414" s="93">
        <v>864866.125</v>
      </c>
      <c r="K1414" s="94">
        <v>-0.17042661874572712</v>
      </c>
      <c r="L1414" s="133">
        <v>0.17042661874572712</v>
      </c>
      <c r="M1414" s="86"/>
    </row>
    <row r="1415" spans="1:13">
      <c r="A1415" s="132" t="s">
        <v>1131</v>
      </c>
      <c r="B1415" s="126" t="s">
        <v>3300</v>
      </c>
      <c r="C1415" s="28" t="s">
        <v>104</v>
      </c>
      <c r="D1415" s="28" t="s">
        <v>4462</v>
      </c>
      <c r="E1415" s="28" t="s">
        <v>4116</v>
      </c>
      <c r="F1415" s="28" t="s">
        <v>4120</v>
      </c>
      <c r="G1415" s="127">
        <v>82.64</v>
      </c>
      <c r="H1415" s="128">
        <v>-20.284247126694861</v>
      </c>
      <c r="I1415" s="93">
        <v>-245453.13560860188</v>
      </c>
      <c r="J1415" s="93">
        <v>2931227.25</v>
      </c>
      <c r="K1415" s="94">
        <v>-8.3737327294771111E-2</v>
      </c>
      <c r="L1415" s="133">
        <v>8.3737327294771111E-2</v>
      </c>
      <c r="M1415" s="86"/>
    </row>
    <row r="1416" spans="1:13">
      <c r="A1416" s="132" t="s">
        <v>1134</v>
      </c>
      <c r="B1416" s="126" t="s">
        <v>1762</v>
      </c>
      <c r="C1416" s="28" t="s">
        <v>107</v>
      </c>
      <c r="D1416" s="28" t="s">
        <v>4455</v>
      </c>
      <c r="E1416" s="28" t="s">
        <v>4116</v>
      </c>
      <c r="F1416" s="28" t="s">
        <v>4120</v>
      </c>
      <c r="G1416" s="127">
        <v>126.25</v>
      </c>
      <c r="H1416" s="128">
        <v>-20.389434923311313</v>
      </c>
      <c r="I1416" s="93">
        <v>-161500.47464008961</v>
      </c>
      <c r="J1416" s="93">
        <v>1255556</v>
      </c>
      <c r="K1416" s="94">
        <v>-0.1286286510837347</v>
      </c>
      <c r="L1416" s="133">
        <v>0.1286286510837347</v>
      </c>
      <c r="M1416" s="86"/>
    </row>
    <row r="1417" spans="1:13">
      <c r="A1417" s="132" t="s">
        <v>1318</v>
      </c>
      <c r="B1417" s="126" t="s">
        <v>2740</v>
      </c>
      <c r="C1417" s="28" t="s">
        <v>824</v>
      </c>
      <c r="D1417" s="28" t="s">
        <v>4456</v>
      </c>
      <c r="E1417" s="28" t="s">
        <v>4062</v>
      </c>
      <c r="F1417" s="28" t="s">
        <v>4120</v>
      </c>
      <c r="G1417" s="127">
        <v>71.239999999999995</v>
      </c>
      <c r="H1417" s="128">
        <v>-21.530089947303232</v>
      </c>
      <c r="I1417" s="93">
        <v>-302219.1177330605</v>
      </c>
      <c r="J1417" s="93">
        <v>484294</v>
      </c>
      <c r="K1417" s="94">
        <v>-0.62404059875418749</v>
      </c>
      <c r="L1417" s="133">
        <v>0.62404059875418749</v>
      </c>
      <c r="M1417" s="86"/>
    </row>
    <row r="1418" spans="1:13">
      <c r="A1418" s="132" t="s">
        <v>1392</v>
      </c>
      <c r="B1418" s="126" t="s">
        <v>2814</v>
      </c>
      <c r="C1418" s="28" t="s">
        <v>881</v>
      </c>
      <c r="D1418" s="28" t="s">
        <v>4457</v>
      </c>
      <c r="E1418" s="28" t="s">
        <v>4116</v>
      </c>
      <c r="F1418" s="28" t="s">
        <v>4120</v>
      </c>
      <c r="G1418" s="127">
        <v>426.87</v>
      </c>
      <c r="H1418" s="128">
        <v>-21.933486063958338</v>
      </c>
      <c r="I1418" s="93">
        <v>-51382.121170282146</v>
      </c>
      <c r="J1418" s="93">
        <v>828600.3125</v>
      </c>
      <c r="K1418" s="94">
        <v>-6.2010743171524142E-2</v>
      </c>
      <c r="L1418" s="133">
        <v>6.2010743171524142E-2</v>
      </c>
      <c r="M1418" s="86"/>
    </row>
    <row r="1419" spans="1:13">
      <c r="A1419" s="132" t="s">
        <v>5215</v>
      </c>
      <c r="B1419" s="126" t="s">
        <v>1776</v>
      </c>
      <c r="C1419" s="28" t="s">
        <v>4911</v>
      </c>
      <c r="D1419" s="28" t="s">
        <v>4475</v>
      </c>
      <c r="E1419" s="28" t="s">
        <v>4116</v>
      </c>
      <c r="F1419" s="28" t="s">
        <v>4120</v>
      </c>
      <c r="G1419" s="127">
        <v>71.28</v>
      </c>
      <c r="H1419" s="128">
        <v>-22.532498481375523</v>
      </c>
      <c r="I1419" s="93">
        <v>-316112.49272412347</v>
      </c>
      <c r="J1419" s="93">
        <v>3255949.5</v>
      </c>
      <c r="K1419" s="94">
        <v>-9.7087652226830745E-2</v>
      </c>
      <c r="L1419" s="133">
        <v>9.7087652226830745E-2</v>
      </c>
      <c r="M1419" s="86"/>
    </row>
    <row r="1420" spans="1:13">
      <c r="A1420" s="132" t="s">
        <v>4534</v>
      </c>
      <c r="B1420" s="126" t="s">
        <v>4935</v>
      </c>
      <c r="C1420" s="28" t="s">
        <v>3067</v>
      </c>
      <c r="D1420" s="28" t="s">
        <v>4460</v>
      </c>
      <c r="E1420" s="28" t="s">
        <v>4116</v>
      </c>
      <c r="F1420" s="28" t="s">
        <v>4120</v>
      </c>
      <c r="G1420" s="127">
        <v>43.53</v>
      </c>
      <c r="H1420" s="128">
        <v>-22.748121363272229</v>
      </c>
      <c r="I1420" s="93">
        <v>-522584.91530604701</v>
      </c>
      <c r="J1420" s="93">
        <v>3212018.75</v>
      </c>
      <c r="K1420" s="94">
        <v>-0.16269672003192603</v>
      </c>
      <c r="L1420" s="133">
        <v>0.16269672003192603</v>
      </c>
      <c r="M1420" s="86"/>
    </row>
    <row r="1421" spans="1:13">
      <c r="A1421" s="132" t="s">
        <v>1207</v>
      </c>
      <c r="B1421" s="126" t="s">
        <v>1780</v>
      </c>
      <c r="C1421" s="28" t="s">
        <v>174</v>
      </c>
      <c r="D1421" s="28" t="s">
        <v>4468</v>
      </c>
      <c r="E1421" s="28" t="s">
        <v>4116</v>
      </c>
      <c r="F1421" s="28" t="s">
        <v>4120</v>
      </c>
      <c r="G1421" s="127">
        <v>90.83</v>
      </c>
      <c r="H1421" s="128">
        <v>-23.285418021529061</v>
      </c>
      <c r="I1421" s="93">
        <v>-256362.6337281632</v>
      </c>
      <c r="J1421" s="93">
        <v>1192566.875</v>
      </c>
      <c r="K1421" s="94">
        <v>-0.21496709249798943</v>
      </c>
      <c r="L1421" s="133">
        <v>0.21496709249798943</v>
      </c>
      <c r="M1421" s="86"/>
    </row>
    <row r="1422" spans="1:13">
      <c r="A1422" s="132" t="s">
        <v>3376</v>
      </c>
      <c r="B1422" s="126" t="s">
        <v>514</v>
      </c>
      <c r="C1422" s="28" t="s">
        <v>2495</v>
      </c>
      <c r="D1422" s="28" t="s">
        <v>4471</v>
      </c>
      <c r="E1422" s="28" t="s">
        <v>4116</v>
      </c>
      <c r="F1422" s="28" t="s">
        <v>4120</v>
      </c>
      <c r="G1422" s="127">
        <v>52.21</v>
      </c>
      <c r="H1422" s="128">
        <v>-23.415478473652009</v>
      </c>
      <c r="I1422" s="93">
        <v>-448486.46760490345</v>
      </c>
      <c r="J1422" s="93">
        <v>1067671.5</v>
      </c>
      <c r="K1422" s="94">
        <v>-0.4200603533998083</v>
      </c>
      <c r="L1422" s="133">
        <v>0.4200603533998083</v>
      </c>
      <c r="M1422" s="86"/>
    </row>
    <row r="1423" spans="1:13">
      <c r="A1423" s="132" t="s">
        <v>1215</v>
      </c>
      <c r="B1423" s="126" t="s">
        <v>3356</v>
      </c>
      <c r="C1423" s="28" t="s">
        <v>181</v>
      </c>
      <c r="D1423" s="28" t="s">
        <v>4468</v>
      </c>
      <c r="E1423" s="28" t="s">
        <v>4116</v>
      </c>
      <c r="F1423" s="28" t="s">
        <v>4120</v>
      </c>
      <c r="G1423" s="127">
        <v>79.44</v>
      </c>
      <c r="H1423" s="128">
        <v>-23.869520373844541</v>
      </c>
      <c r="I1423" s="93">
        <v>-300472.31084899983</v>
      </c>
      <c r="J1423" s="93">
        <v>3617324</v>
      </c>
      <c r="K1423" s="94">
        <v>-8.3064804493321528E-2</v>
      </c>
      <c r="L1423" s="133">
        <v>8.3064804493321528E-2</v>
      </c>
      <c r="M1423" s="86"/>
    </row>
    <row r="1424" spans="1:13">
      <c r="A1424" s="132" t="s">
        <v>1183</v>
      </c>
      <c r="B1424" s="126" t="s">
        <v>3336</v>
      </c>
      <c r="C1424" s="28" t="s">
        <v>150</v>
      </c>
      <c r="D1424" s="28" t="s">
        <v>4457</v>
      </c>
      <c r="E1424" s="28" t="s">
        <v>4116</v>
      </c>
      <c r="F1424" s="28" t="s">
        <v>4120</v>
      </c>
      <c r="G1424" s="127">
        <v>128.1</v>
      </c>
      <c r="H1424" s="128">
        <v>-23.967352246696496</v>
      </c>
      <c r="I1424" s="93">
        <v>-187098.76851441452</v>
      </c>
      <c r="J1424" s="93">
        <v>1456824</v>
      </c>
      <c r="K1424" s="94">
        <v>-0.12842921898212448</v>
      </c>
      <c r="L1424" s="133">
        <v>0.12842921898212448</v>
      </c>
      <c r="M1424" s="86"/>
    </row>
    <row r="1425" spans="1:13">
      <c r="A1425" s="132" t="s">
        <v>1198</v>
      </c>
      <c r="B1425" s="126" t="s">
        <v>5756</v>
      </c>
      <c r="C1425" s="28" t="s">
        <v>165</v>
      </c>
      <c r="D1425" s="28" t="s">
        <v>4458</v>
      </c>
      <c r="E1425" s="28" t="s">
        <v>4116</v>
      </c>
      <c r="F1425" s="28" t="s">
        <v>4120</v>
      </c>
      <c r="G1425" s="127">
        <v>64.33</v>
      </c>
      <c r="H1425" s="128">
        <v>-25.024729154656953</v>
      </c>
      <c r="I1425" s="93">
        <v>-389005.58300414972</v>
      </c>
      <c r="J1425" s="93">
        <v>1076707</v>
      </c>
      <c r="K1425" s="94">
        <v>-0.36129196058365898</v>
      </c>
      <c r="L1425" s="133">
        <v>0.36129196058365898</v>
      </c>
      <c r="M1425" s="86"/>
    </row>
    <row r="1426" spans="1:13">
      <c r="A1426" s="132" t="s">
        <v>3562</v>
      </c>
      <c r="B1426" s="126" t="s">
        <v>6269</v>
      </c>
      <c r="C1426" s="28" t="s">
        <v>6288</v>
      </c>
      <c r="D1426" s="28" t="s">
        <v>4471</v>
      </c>
      <c r="E1426" s="28" t="s">
        <v>4116</v>
      </c>
      <c r="F1426" s="28" t="s">
        <v>4120</v>
      </c>
      <c r="G1426" s="127">
        <v>64.25</v>
      </c>
      <c r="H1426" s="128">
        <v>-26.704589927556576</v>
      </c>
      <c r="I1426" s="93">
        <v>-415635.64089582226</v>
      </c>
      <c r="J1426" s="93">
        <v>1111477.125</v>
      </c>
      <c r="K1426" s="94">
        <v>-0.37394889336640397</v>
      </c>
      <c r="L1426" s="133">
        <v>0.37394889336640397</v>
      </c>
      <c r="M1426" s="86"/>
    </row>
    <row r="1427" spans="1:13">
      <c r="A1427" s="132" t="s">
        <v>4186</v>
      </c>
      <c r="B1427" s="126" t="s">
        <v>4361</v>
      </c>
      <c r="C1427" s="28" t="s">
        <v>4021</v>
      </c>
      <c r="D1427" s="28" t="s">
        <v>4458</v>
      </c>
      <c r="E1427" s="28" t="s">
        <v>4116</v>
      </c>
      <c r="F1427" s="28" t="s">
        <v>4120</v>
      </c>
      <c r="G1427" s="127">
        <v>42.85</v>
      </c>
      <c r="H1427" s="128">
        <v>-26.769476484122354</v>
      </c>
      <c r="I1427" s="93">
        <v>-624725.23883599427</v>
      </c>
      <c r="J1427" s="93">
        <v>31113348</v>
      </c>
      <c r="K1427" s="94">
        <v>-2.0079010424593143E-2</v>
      </c>
      <c r="L1427" s="133">
        <v>2.0079010424593143E-2</v>
      </c>
      <c r="M1427" s="86"/>
    </row>
    <row r="1428" spans="1:13">
      <c r="A1428" s="132" t="s">
        <v>1164</v>
      </c>
      <c r="B1428" s="126" t="s">
        <v>3323</v>
      </c>
      <c r="C1428" s="28" t="s">
        <v>132</v>
      </c>
      <c r="D1428" s="28" t="s">
        <v>4456</v>
      </c>
      <c r="E1428" s="28" t="s">
        <v>4116</v>
      </c>
      <c r="F1428" s="28" t="s">
        <v>4120</v>
      </c>
      <c r="G1428" s="127">
        <v>66.790000000000006</v>
      </c>
      <c r="H1428" s="128">
        <v>-26.867992144712435</v>
      </c>
      <c r="I1428" s="93">
        <v>-402275.6721771587</v>
      </c>
      <c r="J1428" s="93">
        <v>1676980.125</v>
      </c>
      <c r="K1428" s="94">
        <v>-0.23988100167684379</v>
      </c>
      <c r="L1428" s="133">
        <v>0.23988100167684379</v>
      </c>
      <c r="M1428" s="86"/>
    </row>
    <row r="1429" spans="1:13">
      <c r="A1429" s="132" t="s">
        <v>4520</v>
      </c>
      <c r="B1429" s="126" t="s">
        <v>1228</v>
      </c>
      <c r="C1429" s="28" t="s">
        <v>3054</v>
      </c>
      <c r="D1429" s="28" t="s">
        <v>4457</v>
      </c>
      <c r="E1429" s="28" t="s">
        <v>4116</v>
      </c>
      <c r="F1429" s="28" t="s">
        <v>4120</v>
      </c>
      <c r="G1429" s="127">
        <v>415.51</v>
      </c>
      <c r="H1429" s="128">
        <v>-27.798223981474031</v>
      </c>
      <c r="I1429" s="93">
        <v>-66901.455997386409</v>
      </c>
      <c r="J1429" s="93">
        <v>1321090.5</v>
      </c>
      <c r="K1429" s="94">
        <v>-5.0641084768519952E-2</v>
      </c>
      <c r="L1429" s="133">
        <v>5.0641084768519952E-2</v>
      </c>
      <c r="M1429" s="86"/>
    </row>
    <row r="1430" spans="1:13">
      <c r="A1430" s="132" t="s">
        <v>3364</v>
      </c>
      <c r="B1430" s="126" t="s">
        <v>503</v>
      </c>
      <c r="C1430" s="28" t="s">
        <v>2145</v>
      </c>
      <c r="D1430" s="28" t="s">
        <v>4458</v>
      </c>
      <c r="E1430" s="28" t="s">
        <v>4116</v>
      </c>
      <c r="F1430" s="28" t="s">
        <v>4120</v>
      </c>
      <c r="G1430" s="127">
        <v>280.18</v>
      </c>
      <c r="H1430" s="128">
        <v>-27.890315094642325</v>
      </c>
      <c r="I1430" s="93">
        <v>-99544.275446649743</v>
      </c>
      <c r="J1430" s="93">
        <v>456465.5</v>
      </c>
      <c r="K1430" s="94">
        <v>-0.21807623017873146</v>
      </c>
      <c r="L1430" s="133">
        <v>0.21807623017873146</v>
      </c>
      <c r="M1430" s="86"/>
    </row>
    <row r="1431" spans="1:13">
      <c r="A1431" s="132" t="s">
        <v>1141</v>
      </c>
      <c r="B1431" s="126" t="s">
        <v>3306</v>
      </c>
      <c r="C1431" s="28" t="s">
        <v>113</v>
      </c>
      <c r="D1431" s="28" t="s">
        <v>4458</v>
      </c>
      <c r="E1431" s="28" t="s">
        <v>4116</v>
      </c>
      <c r="F1431" s="28" t="s">
        <v>4120</v>
      </c>
      <c r="G1431" s="127">
        <v>66.83</v>
      </c>
      <c r="H1431" s="128">
        <v>-28.326439728540603</v>
      </c>
      <c r="I1431" s="93">
        <v>-423858.14347659139</v>
      </c>
      <c r="J1431" s="93">
        <v>1134576.375</v>
      </c>
      <c r="K1431" s="94">
        <v>-0.37358273344673809</v>
      </c>
      <c r="L1431" s="133">
        <v>0.37358273344673809</v>
      </c>
      <c r="M1431" s="86"/>
    </row>
    <row r="1432" spans="1:13">
      <c r="A1432" s="132" t="s">
        <v>1195</v>
      </c>
      <c r="B1432" s="126" t="s">
        <v>1777</v>
      </c>
      <c r="C1432" s="28" t="s">
        <v>162</v>
      </c>
      <c r="D1432" s="28" t="s">
        <v>4467</v>
      </c>
      <c r="E1432" s="28" t="s">
        <v>4116</v>
      </c>
      <c r="F1432" s="28" t="s">
        <v>4120</v>
      </c>
      <c r="G1432" s="127">
        <v>58.6</v>
      </c>
      <c r="H1432" s="128">
        <v>-28.634570809057433</v>
      </c>
      <c r="I1432" s="93">
        <v>-488644.55305558757</v>
      </c>
      <c r="J1432" s="93">
        <v>7733586.5</v>
      </c>
      <c r="K1432" s="94">
        <v>-6.3184727170968805E-2</v>
      </c>
      <c r="L1432" s="133">
        <v>6.3184727170968805E-2</v>
      </c>
      <c r="M1432" s="86"/>
    </row>
    <row r="1433" spans="1:13">
      <c r="A1433" s="132" t="s">
        <v>3557</v>
      </c>
      <c r="B1433" s="126" t="s">
        <v>3717</v>
      </c>
      <c r="C1433" s="28" t="s">
        <v>6290</v>
      </c>
      <c r="D1433" s="28" t="s">
        <v>4466</v>
      </c>
      <c r="E1433" s="28" t="s">
        <v>4116</v>
      </c>
      <c r="F1433" s="28" t="s">
        <v>4120</v>
      </c>
      <c r="G1433" s="127">
        <v>1217</v>
      </c>
      <c r="H1433" s="128">
        <v>-28.764225633014469</v>
      </c>
      <c r="I1433" s="93">
        <v>-23635.35384799874</v>
      </c>
      <c r="J1433" s="93">
        <v>889167.4375</v>
      </c>
      <c r="K1433" s="94">
        <v>-2.6581443326863553E-2</v>
      </c>
      <c r="L1433" s="133">
        <v>2.6581443326863553E-2</v>
      </c>
      <c r="M1433" s="86"/>
    </row>
    <row r="1434" spans="1:13">
      <c r="A1434" s="132" t="s">
        <v>3955</v>
      </c>
      <c r="B1434" s="126" t="s">
        <v>4031</v>
      </c>
      <c r="C1434" s="28" t="s">
        <v>4211</v>
      </c>
      <c r="D1434" s="28" t="s">
        <v>4456</v>
      </c>
      <c r="E1434" s="28" t="s">
        <v>4116</v>
      </c>
      <c r="F1434" s="28" t="s">
        <v>4120</v>
      </c>
      <c r="G1434" s="127">
        <v>114.9</v>
      </c>
      <c r="H1434" s="128">
        <v>-28.84278894303597</v>
      </c>
      <c r="I1434" s="93">
        <v>-251025.14310736264</v>
      </c>
      <c r="J1434" s="93">
        <v>3748572</v>
      </c>
      <c r="K1434" s="94">
        <v>-6.696553863907713E-2</v>
      </c>
      <c r="L1434" s="133">
        <v>6.696553863907713E-2</v>
      </c>
      <c r="M1434" s="86"/>
    </row>
    <row r="1435" spans="1:13">
      <c r="A1435" s="132" t="s">
        <v>4540</v>
      </c>
      <c r="B1435" s="126" t="s">
        <v>3165</v>
      </c>
      <c r="C1435" s="28" t="s">
        <v>5208</v>
      </c>
      <c r="D1435" s="28" t="s">
        <v>4456</v>
      </c>
      <c r="E1435" s="28" t="s">
        <v>4116</v>
      </c>
      <c r="F1435" s="28" t="s">
        <v>4120</v>
      </c>
      <c r="G1435" s="127">
        <v>122.01</v>
      </c>
      <c r="H1435" s="128">
        <v>-29.246763094680787</v>
      </c>
      <c r="I1435" s="93">
        <v>-239707.91815982939</v>
      </c>
      <c r="J1435" s="93">
        <v>1608864.375</v>
      </c>
      <c r="K1435" s="94">
        <v>-0.14899199825953596</v>
      </c>
      <c r="L1435" s="133">
        <v>0.14899199825953596</v>
      </c>
      <c r="M1435" s="86"/>
    </row>
    <row r="1436" spans="1:13">
      <c r="A1436" s="132" t="s">
        <v>4151</v>
      </c>
      <c r="B1436" s="126" t="s">
        <v>4328</v>
      </c>
      <c r="C1436" s="28" t="s">
        <v>3989</v>
      </c>
      <c r="D1436" s="28" t="s">
        <v>4467</v>
      </c>
      <c r="E1436" s="28" t="s">
        <v>4116</v>
      </c>
      <c r="F1436" s="28" t="s">
        <v>4120</v>
      </c>
      <c r="G1436" s="127">
        <v>103.95</v>
      </c>
      <c r="H1436" s="128">
        <v>-29.769435576355203</v>
      </c>
      <c r="I1436" s="93">
        <v>-286382.25662679365</v>
      </c>
      <c r="J1436" s="93">
        <v>6850254</v>
      </c>
      <c r="K1436" s="94">
        <v>-4.1806078523043619E-2</v>
      </c>
      <c r="L1436" s="133">
        <v>4.1806078523043619E-2</v>
      </c>
      <c r="M1436" s="86"/>
    </row>
    <row r="1437" spans="1:13">
      <c r="A1437" s="132" t="s">
        <v>1166</v>
      </c>
      <c r="B1437" s="126" t="s">
        <v>3325</v>
      </c>
      <c r="C1437" s="28" t="s">
        <v>134</v>
      </c>
      <c r="D1437" s="28" t="s">
        <v>4464</v>
      </c>
      <c r="E1437" s="28" t="s">
        <v>4116</v>
      </c>
      <c r="F1437" s="28" t="s">
        <v>4120</v>
      </c>
      <c r="G1437" s="127">
        <v>73.569999999999993</v>
      </c>
      <c r="H1437" s="128">
        <v>-29.83771687235599</v>
      </c>
      <c r="I1437" s="93">
        <v>-405569.07533445692</v>
      </c>
      <c r="J1437" s="93">
        <v>3007547.5</v>
      </c>
      <c r="K1437" s="94">
        <v>-0.13485043056991017</v>
      </c>
      <c r="L1437" s="133">
        <v>0.13485043056991017</v>
      </c>
      <c r="M1437" s="86"/>
    </row>
    <row r="1438" spans="1:13">
      <c r="A1438" s="132" t="s">
        <v>4562</v>
      </c>
      <c r="B1438" s="126" t="s">
        <v>3183</v>
      </c>
      <c r="C1438" s="28" t="s">
        <v>3094</v>
      </c>
      <c r="D1438" s="28" t="s">
        <v>4464</v>
      </c>
      <c r="E1438" s="28" t="s">
        <v>4116</v>
      </c>
      <c r="F1438" s="28" t="s">
        <v>4120</v>
      </c>
      <c r="G1438" s="127">
        <v>59</v>
      </c>
      <c r="H1438" s="128">
        <v>-30.078460088134221</v>
      </c>
      <c r="I1438" s="93">
        <v>-509804.40827346139</v>
      </c>
      <c r="J1438" s="93">
        <v>3913599.5</v>
      </c>
      <c r="K1438" s="94">
        <v>-0.13026483887108567</v>
      </c>
      <c r="L1438" s="133">
        <v>0.13026483887108567</v>
      </c>
      <c r="M1438" s="86"/>
    </row>
    <row r="1439" spans="1:13">
      <c r="A1439" s="132" t="s">
        <v>3623</v>
      </c>
      <c r="B1439" s="126" t="s">
        <v>3777</v>
      </c>
      <c r="C1439" s="28" t="s">
        <v>2991</v>
      </c>
      <c r="D1439" s="28" t="s">
        <v>4471</v>
      </c>
      <c r="E1439" s="28" t="s">
        <v>4116</v>
      </c>
      <c r="F1439" s="28" t="s">
        <v>4120</v>
      </c>
      <c r="G1439" s="127">
        <v>90.82</v>
      </c>
      <c r="H1439" s="128">
        <v>-30.453996509516017</v>
      </c>
      <c r="I1439" s="93">
        <v>-335322.57773085247</v>
      </c>
      <c r="J1439" s="93">
        <v>1398298</v>
      </c>
      <c r="K1439" s="94">
        <v>-0.23980766455423128</v>
      </c>
      <c r="L1439" s="133">
        <v>0.23980766455423128</v>
      </c>
      <c r="M1439" s="86"/>
    </row>
    <row r="1440" spans="1:13">
      <c r="A1440" s="132" t="s">
        <v>1158</v>
      </c>
      <c r="B1440" s="126" t="s">
        <v>3317</v>
      </c>
      <c r="C1440" s="28" t="s">
        <v>126</v>
      </c>
      <c r="D1440" s="28" t="s">
        <v>4475</v>
      </c>
      <c r="E1440" s="28" t="s">
        <v>4116</v>
      </c>
      <c r="F1440" s="28" t="s">
        <v>4120</v>
      </c>
      <c r="G1440" s="127">
        <v>73.47</v>
      </c>
      <c r="H1440" s="128">
        <v>-30.955814460348424</v>
      </c>
      <c r="I1440" s="93">
        <v>-421339.51899208419</v>
      </c>
      <c r="J1440" s="93">
        <v>1001888.25</v>
      </c>
      <c r="K1440" s="94">
        <v>-0.42054542409503676</v>
      </c>
      <c r="L1440" s="133">
        <v>0.42054542409503676</v>
      </c>
      <c r="M1440" s="86"/>
    </row>
    <row r="1441" spans="1:13">
      <c r="A1441" s="132" t="s">
        <v>3948</v>
      </c>
      <c r="B1441" s="126" t="s">
        <v>4372</v>
      </c>
      <c r="C1441" s="28" t="s">
        <v>4204</v>
      </c>
      <c r="D1441" s="28" t="s">
        <v>4472</v>
      </c>
      <c r="E1441" s="28" t="s">
        <v>4116</v>
      </c>
      <c r="F1441" s="28" t="s">
        <v>4120</v>
      </c>
      <c r="G1441" s="127">
        <v>9.76</v>
      </c>
      <c r="H1441" s="128">
        <v>-31.681584791949881</v>
      </c>
      <c r="I1441" s="93">
        <v>-3246064.0155686354</v>
      </c>
      <c r="J1441" s="93">
        <v>11946669</v>
      </c>
      <c r="K1441" s="94">
        <v>-0.27171289466282489</v>
      </c>
      <c r="L1441" s="133">
        <v>0.27171289466282489</v>
      </c>
      <c r="M1441" s="86"/>
    </row>
    <row r="1442" spans="1:13">
      <c r="A1442" s="132" t="s">
        <v>1175</v>
      </c>
      <c r="B1442" s="126" t="s">
        <v>1770</v>
      </c>
      <c r="C1442" s="28" t="s">
        <v>142</v>
      </c>
      <c r="D1442" s="28" t="s">
        <v>4458</v>
      </c>
      <c r="E1442" s="28" t="s">
        <v>4116</v>
      </c>
      <c r="F1442" s="28" t="s">
        <v>4120</v>
      </c>
      <c r="G1442" s="127">
        <v>42.85</v>
      </c>
      <c r="H1442" s="128">
        <v>-31.742066448966739</v>
      </c>
      <c r="I1442" s="93">
        <v>-740771.67908907204</v>
      </c>
      <c r="J1442" s="93">
        <v>1802455.5</v>
      </c>
      <c r="K1442" s="94">
        <v>-0.410979177621346</v>
      </c>
      <c r="L1442" s="133">
        <v>0.410979177621346</v>
      </c>
      <c r="M1442" s="86"/>
    </row>
    <row r="1443" spans="1:13">
      <c r="A1443" s="132" t="s">
        <v>6236</v>
      </c>
      <c r="B1443" s="126" t="s">
        <v>6267</v>
      </c>
      <c r="C1443" s="28" t="s">
        <v>6284</v>
      </c>
      <c r="D1443" s="28" t="s">
        <v>4473</v>
      </c>
      <c r="E1443" s="28" t="s">
        <v>4116</v>
      </c>
      <c r="F1443" s="28" t="s">
        <v>4120</v>
      </c>
      <c r="G1443" s="127">
        <v>64.33</v>
      </c>
      <c r="H1443" s="128">
        <v>-32.317285796127116</v>
      </c>
      <c r="I1443" s="93">
        <v>-502367.25938329112</v>
      </c>
      <c r="J1443" s="93">
        <v>3395077.5</v>
      </c>
      <c r="K1443" s="94">
        <v>-0.14796930537912348</v>
      </c>
      <c r="L1443" s="133">
        <v>0.14796930537912348</v>
      </c>
      <c r="M1443" s="86"/>
    </row>
    <row r="1444" spans="1:13">
      <c r="A1444" s="132" t="s">
        <v>3954</v>
      </c>
      <c r="B1444" s="126" t="s">
        <v>4030</v>
      </c>
      <c r="C1444" s="28" t="s">
        <v>4210</v>
      </c>
      <c r="D1444" s="28" t="s">
        <v>4459</v>
      </c>
      <c r="E1444" s="28" t="s">
        <v>4116</v>
      </c>
      <c r="F1444" s="28" t="s">
        <v>4120</v>
      </c>
      <c r="G1444" s="127">
        <v>58.42</v>
      </c>
      <c r="H1444" s="128">
        <v>-32.814262900172125</v>
      </c>
      <c r="I1444" s="93">
        <v>-561695.70181739342</v>
      </c>
      <c r="J1444" s="93">
        <v>4797497</v>
      </c>
      <c r="K1444" s="94">
        <v>-0.11708099073691831</v>
      </c>
      <c r="L1444" s="133">
        <v>0.11708099073691831</v>
      </c>
      <c r="M1444" s="86"/>
    </row>
    <row r="1445" spans="1:13">
      <c r="A1445" s="132" t="s">
        <v>4664</v>
      </c>
      <c r="B1445" s="126" t="s">
        <v>3249</v>
      </c>
      <c r="C1445" s="28" t="s">
        <v>45</v>
      </c>
      <c r="D1445" s="28" t="s">
        <v>4471</v>
      </c>
      <c r="E1445" s="28" t="s">
        <v>4116</v>
      </c>
      <c r="F1445" s="28" t="s">
        <v>4120</v>
      </c>
      <c r="G1445" s="127">
        <v>126.28</v>
      </c>
      <c r="H1445" s="128">
        <v>-33.038591596292648</v>
      </c>
      <c r="I1445" s="93">
        <v>-261629.64520345777</v>
      </c>
      <c r="J1445" s="93">
        <v>531564.8125</v>
      </c>
      <c r="K1445" s="94">
        <v>-0.49218766752635223</v>
      </c>
      <c r="L1445" s="133">
        <v>0.49218766752635223</v>
      </c>
      <c r="M1445" s="86"/>
    </row>
    <row r="1446" spans="1:13">
      <c r="A1446" s="132" t="s">
        <v>3506</v>
      </c>
      <c r="B1446" s="126" t="s">
        <v>3666</v>
      </c>
      <c r="C1446" s="28" t="s">
        <v>2620</v>
      </c>
      <c r="D1446" s="28" t="s">
        <v>4466</v>
      </c>
      <c r="E1446" s="28" t="s">
        <v>4116</v>
      </c>
      <c r="F1446" s="28" t="s">
        <v>4120</v>
      </c>
      <c r="G1446" s="127">
        <v>63.2</v>
      </c>
      <c r="H1446" s="128">
        <v>-33.052743394355772</v>
      </c>
      <c r="I1446" s="93">
        <v>-522986.44611322426</v>
      </c>
      <c r="J1446" s="93">
        <v>1196884.25</v>
      </c>
      <c r="K1446" s="94">
        <v>-0.43695657797587717</v>
      </c>
      <c r="L1446" s="133">
        <v>0.43695657797587717</v>
      </c>
      <c r="M1446" s="86"/>
    </row>
    <row r="1447" spans="1:13">
      <c r="A1447" s="132" t="s">
        <v>4140</v>
      </c>
      <c r="B1447" s="126" t="s">
        <v>4317</v>
      </c>
      <c r="C1447" s="28" t="s">
        <v>3979</v>
      </c>
      <c r="D1447" s="28" t="s">
        <v>4464</v>
      </c>
      <c r="E1447" s="28" t="s">
        <v>4116</v>
      </c>
      <c r="F1447" s="28" t="s">
        <v>4120</v>
      </c>
      <c r="G1447" s="127">
        <v>39.79</v>
      </c>
      <c r="H1447" s="128">
        <v>-33.172120725739916</v>
      </c>
      <c r="I1447" s="93">
        <v>-833679.83728926652</v>
      </c>
      <c r="J1447" s="93">
        <v>5689119.5</v>
      </c>
      <c r="K1447" s="94">
        <v>-0.14653934361710394</v>
      </c>
      <c r="L1447" s="133">
        <v>0.14653934361710394</v>
      </c>
      <c r="M1447" s="86"/>
    </row>
    <row r="1448" spans="1:13">
      <c r="A1448" s="132" t="s">
        <v>1214</v>
      </c>
      <c r="B1448" s="126" t="s">
        <v>3355</v>
      </c>
      <c r="C1448" s="28" t="s">
        <v>180</v>
      </c>
      <c r="D1448" s="28" t="s">
        <v>4458</v>
      </c>
      <c r="E1448" s="28" t="s">
        <v>4116</v>
      </c>
      <c r="F1448" s="28" t="s">
        <v>4120</v>
      </c>
      <c r="G1448" s="127">
        <v>42.98</v>
      </c>
      <c r="H1448" s="128">
        <v>-34.249086547443248</v>
      </c>
      <c r="I1448" s="93">
        <v>-796861.01785582257</v>
      </c>
      <c r="J1448" s="93">
        <v>13807156</v>
      </c>
      <c r="K1448" s="94">
        <v>-5.7713624576692157E-2</v>
      </c>
      <c r="L1448" s="133">
        <v>5.7713624576692157E-2</v>
      </c>
      <c r="M1448" s="86"/>
    </row>
    <row r="1449" spans="1:13">
      <c r="A1449" s="132" t="s">
        <v>4190</v>
      </c>
      <c r="B1449" s="126" t="s">
        <v>4192</v>
      </c>
      <c r="C1449" s="28" t="s">
        <v>4191</v>
      </c>
      <c r="D1449" s="28" t="s">
        <v>4467</v>
      </c>
      <c r="E1449" s="28" t="s">
        <v>4116</v>
      </c>
      <c r="F1449" s="28" t="s">
        <v>4120</v>
      </c>
      <c r="G1449" s="127">
        <v>82.36</v>
      </c>
      <c r="H1449" s="128">
        <v>-34.554181454663073</v>
      </c>
      <c r="I1449" s="93">
        <v>-419550.52761854144</v>
      </c>
      <c r="J1449" s="93">
        <v>7324871.5</v>
      </c>
      <c r="K1449" s="94">
        <v>-5.7277527342089407E-2</v>
      </c>
      <c r="L1449" s="133">
        <v>5.7277527342089407E-2</v>
      </c>
      <c r="M1449" s="86"/>
    </row>
    <row r="1450" spans="1:13">
      <c r="A1450" s="132" t="s">
        <v>6301</v>
      </c>
      <c r="B1450" s="126" t="s">
        <v>6376</v>
      </c>
      <c r="C1450" s="28" t="s">
        <v>6307</v>
      </c>
      <c r="D1450" s="28" t="s">
        <v>4456</v>
      </c>
      <c r="E1450" s="28" t="s">
        <v>4116</v>
      </c>
      <c r="F1450" s="28" t="s">
        <v>4120</v>
      </c>
      <c r="G1450" s="127">
        <v>146.75</v>
      </c>
      <c r="H1450" s="128">
        <v>-34.768034612219772</v>
      </c>
      <c r="I1450" s="93">
        <v>-236920.16771529656</v>
      </c>
      <c r="J1450" s="93">
        <v>1526196</v>
      </c>
      <c r="K1450" s="94">
        <v>-0.15523574148752622</v>
      </c>
      <c r="L1450" s="133">
        <v>0.15523574148752622</v>
      </c>
      <c r="M1450" s="86"/>
    </row>
    <row r="1451" spans="1:13">
      <c r="A1451" s="132" t="s">
        <v>3965</v>
      </c>
      <c r="B1451" s="126" t="s">
        <v>4041</v>
      </c>
      <c r="C1451" s="28" t="s">
        <v>4302</v>
      </c>
      <c r="D1451" s="28" t="s">
        <v>4458</v>
      </c>
      <c r="E1451" s="28" t="s">
        <v>4116</v>
      </c>
      <c r="F1451" s="28" t="s">
        <v>4120</v>
      </c>
      <c r="G1451" s="127">
        <v>13.26</v>
      </c>
      <c r="H1451" s="128">
        <v>-35.649753016032712</v>
      </c>
      <c r="I1451" s="93">
        <v>-2688518.3270009593</v>
      </c>
      <c r="J1451" s="93">
        <v>6852158.5</v>
      </c>
      <c r="K1451" s="94">
        <v>-0.39236079069113178</v>
      </c>
      <c r="L1451" s="133">
        <v>0.39236079069113178</v>
      </c>
      <c r="M1451" s="86"/>
    </row>
    <row r="1452" spans="1:13">
      <c r="A1452" s="132" t="s">
        <v>4646</v>
      </c>
      <c r="B1452" s="126" t="s">
        <v>3236</v>
      </c>
      <c r="C1452" s="28" t="s">
        <v>28</v>
      </c>
      <c r="D1452" s="28" t="s">
        <v>4477</v>
      </c>
      <c r="E1452" s="28" t="s">
        <v>4116</v>
      </c>
      <c r="F1452" s="28" t="s">
        <v>4120</v>
      </c>
      <c r="G1452" s="127">
        <v>49.96</v>
      </c>
      <c r="H1452" s="128">
        <v>-35.664414822517728</v>
      </c>
      <c r="I1452" s="93">
        <v>-713859.38395752059</v>
      </c>
      <c r="J1452" s="93">
        <v>3458966.25</v>
      </c>
      <c r="K1452" s="94">
        <v>-0.20637940134787977</v>
      </c>
      <c r="L1452" s="133">
        <v>0.20637940134787977</v>
      </c>
      <c r="M1452" s="86"/>
    </row>
    <row r="1453" spans="1:13">
      <c r="A1453" s="132" t="s">
        <v>5816</v>
      </c>
      <c r="B1453" s="126" t="s">
        <v>5886</v>
      </c>
      <c r="C1453" s="28" t="s">
        <v>6286</v>
      </c>
      <c r="D1453" s="28" t="s">
        <v>4470</v>
      </c>
      <c r="E1453" s="28" t="s">
        <v>4116</v>
      </c>
      <c r="F1453" s="28" t="s">
        <v>4120</v>
      </c>
      <c r="G1453" s="127">
        <v>44.15</v>
      </c>
      <c r="H1453" s="128">
        <v>-36.073572487051599</v>
      </c>
      <c r="I1453" s="93">
        <v>-817068.45950286742</v>
      </c>
      <c r="J1453" s="93">
        <v>2456204.25</v>
      </c>
      <c r="K1453" s="94">
        <v>-0.33265493270881991</v>
      </c>
      <c r="L1453" s="133">
        <v>0.33265493270881991</v>
      </c>
      <c r="M1453" s="86"/>
    </row>
    <row r="1454" spans="1:13">
      <c r="A1454" s="132" t="s">
        <v>1126</v>
      </c>
      <c r="B1454" s="126" t="s">
        <v>3296</v>
      </c>
      <c r="C1454" s="28" t="s">
        <v>99</v>
      </c>
      <c r="D1454" s="28" t="s">
        <v>4472</v>
      </c>
      <c r="E1454" s="28" t="s">
        <v>4116</v>
      </c>
      <c r="F1454" s="28" t="s">
        <v>4120</v>
      </c>
      <c r="G1454" s="127">
        <v>94.53</v>
      </c>
      <c r="H1454" s="128">
        <v>-36.791420218300743</v>
      </c>
      <c r="I1454" s="93">
        <v>-389203.64136571181</v>
      </c>
      <c r="J1454" s="93">
        <v>2057459.375</v>
      </c>
      <c r="K1454" s="94">
        <v>-0.18916710876282153</v>
      </c>
      <c r="L1454" s="133">
        <v>0.18916710876282153</v>
      </c>
      <c r="M1454" s="86"/>
    </row>
    <row r="1455" spans="1:13">
      <c r="A1455" s="132" t="s">
        <v>4483</v>
      </c>
      <c r="B1455" s="126" t="s">
        <v>185</v>
      </c>
      <c r="C1455" s="28" t="s">
        <v>3020</v>
      </c>
      <c r="D1455" s="28" t="s">
        <v>4460</v>
      </c>
      <c r="E1455" s="28" t="s">
        <v>4116</v>
      </c>
      <c r="F1455" s="28" t="s">
        <v>4120</v>
      </c>
      <c r="G1455" s="127">
        <v>46.39</v>
      </c>
      <c r="H1455" s="128">
        <v>-36.866605327744857</v>
      </c>
      <c r="I1455" s="93">
        <v>-794710.18167158554</v>
      </c>
      <c r="J1455" s="93">
        <v>3334164.25</v>
      </c>
      <c r="K1455" s="94">
        <v>-0.23835363889813932</v>
      </c>
      <c r="L1455" s="133">
        <v>0.23835363889813932</v>
      </c>
      <c r="M1455" s="86"/>
    </row>
    <row r="1456" spans="1:13">
      <c r="A1456" s="132" t="s">
        <v>4584</v>
      </c>
      <c r="B1456" s="126" t="s">
        <v>3197</v>
      </c>
      <c r="C1456" s="28" t="s">
        <v>3112</v>
      </c>
      <c r="D1456" s="28" t="s">
        <v>4471</v>
      </c>
      <c r="E1456" s="28" t="s">
        <v>4116</v>
      </c>
      <c r="F1456" s="28" t="s">
        <v>4120</v>
      </c>
      <c r="G1456" s="127">
        <v>57.1</v>
      </c>
      <c r="H1456" s="128">
        <v>-36.954374986527476</v>
      </c>
      <c r="I1456" s="93">
        <v>-647186.95247858972</v>
      </c>
      <c r="J1456" s="93">
        <v>4647811</v>
      </c>
      <c r="K1456" s="94">
        <v>-0.13924553999260936</v>
      </c>
      <c r="L1456" s="133">
        <v>0.13924553999260936</v>
      </c>
      <c r="M1456" s="86"/>
    </row>
    <row r="1457" spans="1:13">
      <c r="A1457" s="132" t="s">
        <v>4590</v>
      </c>
      <c r="B1457" s="126" t="s">
        <v>5474</v>
      </c>
      <c r="C1457" s="28" t="s">
        <v>5496</v>
      </c>
      <c r="D1457" s="28" t="s">
        <v>4471</v>
      </c>
      <c r="E1457" s="28" t="s">
        <v>4116</v>
      </c>
      <c r="F1457" s="28" t="s">
        <v>4120</v>
      </c>
      <c r="G1457" s="127">
        <v>68.5</v>
      </c>
      <c r="H1457" s="128">
        <v>-37.721112593307417</v>
      </c>
      <c r="I1457" s="93">
        <v>-550673.17654463393</v>
      </c>
      <c r="J1457" s="93">
        <v>2080835.25</v>
      </c>
      <c r="K1457" s="94">
        <v>-0.26464044981198481</v>
      </c>
      <c r="L1457" s="133">
        <v>0.26464044981198481</v>
      </c>
      <c r="M1457" s="86"/>
    </row>
    <row r="1458" spans="1:13">
      <c r="A1458" s="132" t="s">
        <v>4588</v>
      </c>
      <c r="B1458" s="126" t="s">
        <v>5397</v>
      </c>
      <c r="C1458" s="28" t="s">
        <v>5391</v>
      </c>
      <c r="D1458" s="28" t="s">
        <v>4456</v>
      </c>
      <c r="E1458" s="28" t="s">
        <v>4116</v>
      </c>
      <c r="F1458" s="28" t="s">
        <v>4120</v>
      </c>
      <c r="G1458" s="127">
        <v>81.89</v>
      </c>
      <c r="H1458" s="128">
        <v>-38.084137446893727</v>
      </c>
      <c r="I1458" s="93">
        <v>-465064.5676748532</v>
      </c>
      <c r="J1458" s="93">
        <v>3625814</v>
      </c>
      <c r="K1458" s="94">
        <v>-0.12826487174324253</v>
      </c>
      <c r="L1458" s="133">
        <v>0.12826487174324253</v>
      </c>
      <c r="M1458" s="86"/>
    </row>
    <row r="1459" spans="1:13">
      <c r="A1459" s="132" t="s">
        <v>4600</v>
      </c>
      <c r="B1459" s="126" t="s">
        <v>3205</v>
      </c>
      <c r="C1459" s="28" t="s">
        <v>3126</v>
      </c>
      <c r="D1459" s="28" t="s">
        <v>4458</v>
      </c>
      <c r="E1459" s="28" t="s">
        <v>4116</v>
      </c>
      <c r="F1459" s="28" t="s">
        <v>4120</v>
      </c>
      <c r="G1459" s="127">
        <v>78.14</v>
      </c>
      <c r="H1459" s="128">
        <v>-38.912724007301478</v>
      </c>
      <c r="I1459" s="93">
        <v>-497987.25374074071</v>
      </c>
      <c r="J1459" s="93">
        <v>1123064.375</v>
      </c>
      <c r="K1459" s="94">
        <v>-0.4434182624132661</v>
      </c>
      <c r="L1459" s="133">
        <v>0.4434182624132661</v>
      </c>
      <c r="M1459" s="86"/>
    </row>
    <row r="1460" spans="1:13">
      <c r="A1460" s="132" t="s">
        <v>4914</v>
      </c>
      <c r="B1460" s="126" t="s">
        <v>6534</v>
      </c>
      <c r="C1460" s="28" t="s">
        <v>4897</v>
      </c>
      <c r="D1460" s="28" t="s">
        <v>4462</v>
      </c>
      <c r="E1460" s="28" t="s">
        <v>4116</v>
      </c>
      <c r="F1460" s="28" t="s">
        <v>4120</v>
      </c>
      <c r="G1460" s="127">
        <v>112.83</v>
      </c>
      <c r="H1460" s="128">
        <v>-39.671467469467252</v>
      </c>
      <c r="I1460" s="93">
        <v>-351603.89497001906</v>
      </c>
      <c r="J1460" s="93">
        <v>1073343</v>
      </c>
      <c r="K1460" s="94">
        <v>-0.32757831836609458</v>
      </c>
      <c r="L1460" s="133">
        <v>0.32757831836609458</v>
      </c>
      <c r="M1460" s="86"/>
    </row>
    <row r="1461" spans="1:13">
      <c r="A1461" s="132" t="s">
        <v>4674</v>
      </c>
      <c r="B1461" s="126" t="s">
        <v>3258</v>
      </c>
      <c r="C1461" s="28" t="s">
        <v>54</v>
      </c>
      <c r="D1461" s="28" t="s">
        <v>4468</v>
      </c>
      <c r="E1461" s="28" t="s">
        <v>4116</v>
      </c>
      <c r="F1461" s="28" t="s">
        <v>4120</v>
      </c>
      <c r="G1461" s="127">
        <v>82.48</v>
      </c>
      <c r="H1461" s="128">
        <v>-40.784122273048034</v>
      </c>
      <c r="I1461" s="93">
        <v>-494472.86945984513</v>
      </c>
      <c r="J1461" s="93">
        <v>2096235.5</v>
      </c>
      <c r="K1461" s="94">
        <v>-0.23588612513233609</v>
      </c>
      <c r="L1461" s="133">
        <v>0.23588612513233609</v>
      </c>
      <c r="M1461" s="86"/>
    </row>
    <row r="1462" spans="1:13">
      <c r="A1462" s="132" t="s">
        <v>5691</v>
      </c>
      <c r="B1462" s="126" t="s">
        <v>5694</v>
      </c>
      <c r="C1462" s="28" t="s">
        <v>5698</v>
      </c>
      <c r="D1462" s="28" t="s">
        <v>4477</v>
      </c>
      <c r="E1462" s="28" t="s">
        <v>4116</v>
      </c>
      <c r="F1462" s="28" t="s">
        <v>4120</v>
      </c>
      <c r="G1462" s="127">
        <v>78.98</v>
      </c>
      <c r="H1462" s="128">
        <v>-41.973450034140754</v>
      </c>
      <c r="I1462" s="93">
        <v>-531444.03689719876</v>
      </c>
      <c r="J1462" s="93">
        <v>1704941</v>
      </c>
      <c r="K1462" s="94">
        <v>-0.31170816872677631</v>
      </c>
      <c r="L1462" s="133">
        <v>0.31170816872677631</v>
      </c>
      <c r="M1462" s="86"/>
    </row>
    <row r="1463" spans="1:13">
      <c r="A1463" s="132" t="s">
        <v>4624</v>
      </c>
      <c r="B1463" s="126" t="s">
        <v>3221</v>
      </c>
      <c r="C1463" s="28" t="s">
        <v>8</v>
      </c>
      <c r="D1463" s="28" t="s">
        <v>4462</v>
      </c>
      <c r="E1463" s="28" t="s">
        <v>4116</v>
      </c>
      <c r="F1463" s="28" t="s">
        <v>4120</v>
      </c>
      <c r="G1463" s="127">
        <v>41.38</v>
      </c>
      <c r="H1463" s="128">
        <v>-42.018563662836101</v>
      </c>
      <c r="I1463" s="93">
        <v>-1015431.6979902394</v>
      </c>
      <c r="J1463" s="93">
        <v>2479892</v>
      </c>
      <c r="K1463" s="94">
        <v>-0.40946609690673602</v>
      </c>
      <c r="L1463" s="133">
        <v>0.40946609690673602</v>
      </c>
      <c r="M1463" s="86"/>
    </row>
    <row r="1464" spans="1:13">
      <c r="A1464" s="132" t="s">
        <v>644</v>
      </c>
      <c r="B1464" s="126" t="s">
        <v>5396</v>
      </c>
      <c r="C1464" s="28" t="s">
        <v>5389</v>
      </c>
      <c r="D1464" s="28" t="s">
        <v>4462</v>
      </c>
      <c r="E1464" s="28" t="s">
        <v>4116</v>
      </c>
      <c r="F1464" s="28" t="s">
        <v>4120</v>
      </c>
      <c r="G1464" s="127">
        <v>98.93</v>
      </c>
      <c r="H1464" s="128">
        <v>-42.756836343836198</v>
      </c>
      <c r="I1464" s="93">
        <v>-432192.82668387954</v>
      </c>
      <c r="J1464" s="93">
        <v>1199948.875</v>
      </c>
      <c r="K1464" s="94">
        <v>-0.36017603390301067</v>
      </c>
      <c r="L1464" s="133">
        <v>0.36017603390301067</v>
      </c>
      <c r="M1464" s="86"/>
    </row>
    <row r="1465" spans="1:13">
      <c r="A1465" s="132" t="s">
        <v>3953</v>
      </c>
      <c r="B1465" s="126" t="s">
        <v>4029</v>
      </c>
      <c r="C1465" s="28" t="s">
        <v>4209</v>
      </c>
      <c r="D1465" s="28" t="s">
        <v>4475</v>
      </c>
      <c r="E1465" s="28" t="s">
        <v>4116</v>
      </c>
      <c r="F1465" s="28" t="s">
        <v>4120</v>
      </c>
      <c r="G1465" s="127">
        <v>85.2</v>
      </c>
      <c r="H1465" s="128">
        <v>-45.009178742884217</v>
      </c>
      <c r="I1465" s="93">
        <v>-528276.74580850021</v>
      </c>
      <c r="J1465" s="93">
        <v>4397693</v>
      </c>
      <c r="K1465" s="94">
        <v>-0.12012588095815242</v>
      </c>
      <c r="L1465" s="133">
        <v>0.12012588095815242</v>
      </c>
      <c r="M1465" s="86"/>
    </row>
    <row r="1466" spans="1:13">
      <c r="A1466" s="132" t="s">
        <v>4531</v>
      </c>
      <c r="B1466" s="126" t="s">
        <v>3159</v>
      </c>
      <c r="C1466" s="28" t="s">
        <v>3065</v>
      </c>
      <c r="D1466" s="28" t="s">
        <v>4462</v>
      </c>
      <c r="E1466" s="28" t="s">
        <v>4116</v>
      </c>
      <c r="F1466" s="28" t="s">
        <v>4120</v>
      </c>
      <c r="G1466" s="127">
        <v>100.44</v>
      </c>
      <c r="H1466" s="128">
        <v>-46.44550230509109</v>
      </c>
      <c r="I1466" s="93">
        <v>-462420.37340791611</v>
      </c>
      <c r="J1466" s="93">
        <v>1106354.875</v>
      </c>
      <c r="K1466" s="94">
        <v>-0.41796749294200569</v>
      </c>
      <c r="L1466" s="133">
        <v>0.41796749294200569</v>
      </c>
      <c r="M1466" s="86"/>
    </row>
    <row r="1467" spans="1:13">
      <c r="A1467" s="132" t="s">
        <v>6229</v>
      </c>
      <c r="B1467" s="126" t="s">
        <v>6293</v>
      </c>
      <c r="C1467" s="28" t="s">
        <v>6275</v>
      </c>
      <c r="D1467" s="28" t="s">
        <v>4474</v>
      </c>
      <c r="E1467" s="28" t="s">
        <v>4116</v>
      </c>
      <c r="F1467" s="28" t="s">
        <v>4120</v>
      </c>
      <c r="G1467" s="127">
        <v>44.57</v>
      </c>
      <c r="H1467" s="128">
        <v>-48.003378291659885</v>
      </c>
      <c r="I1467" s="93">
        <v>-1077033.3922292998</v>
      </c>
      <c r="J1467" s="93">
        <v>12236820</v>
      </c>
      <c r="K1467" s="94">
        <v>-8.8015791049414774E-2</v>
      </c>
      <c r="L1467" s="133">
        <v>8.8015791049414774E-2</v>
      </c>
      <c r="M1467" s="86"/>
    </row>
    <row r="1468" spans="1:13">
      <c r="A1468" s="132" t="s">
        <v>4679</v>
      </c>
      <c r="B1468" s="126" t="s">
        <v>3262</v>
      </c>
      <c r="C1468" s="28" t="s">
        <v>59</v>
      </c>
      <c r="D1468" s="28" t="s">
        <v>4464</v>
      </c>
      <c r="E1468" s="28" t="s">
        <v>4116</v>
      </c>
      <c r="F1468" s="28" t="s">
        <v>4120</v>
      </c>
      <c r="G1468" s="127">
        <v>96.43</v>
      </c>
      <c r="H1468" s="128">
        <v>-49.884978104143492</v>
      </c>
      <c r="I1468" s="93">
        <v>-517318.03488689713</v>
      </c>
      <c r="J1468" s="93">
        <v>1046938.25</v>
      </c>
      <c r="K1468" s="94">
        <v>-0.49412468680640631</v>
      </c>
      <c r="L1468" s="133">
        <v>0.49412468680640631</v>
      </c>
      <c r="M1468" s="86"/>
    </row>
    <row r="1469" spans="1:13">
      <c r="A1469" s="132" t="s">
        <v>4484</v>
      </c>
      <c r="B1469" s="126" t="s">
        <v>186</v>
      </c>
      <c r="C1469" s="28" t="s">
        <v>3021</v>
      </c>
      <c r="D1469" s="28" t="s">
        <v>4458</v>
      </c>
      <c r="E1469" s="28" t="s">
        <v>4116</v>
      </c>
      <c r="F1469" s="28" t="s">
        <v>4120</v>
      </c>
      <c r="G1469" s="127">
        <v>86.84</v>
      </c>
      <c r="H1469" s="128">
        <v>-49.905426561302207</v>
      </c>
      <c r="I1469" s="93">
        <v>-574682.47997814592</v>
      </c>
      <c r="J1469" s="93">
        <v>2080255.25</v>
      </c>
      <c r="K1469" s="94">
        <v>-0.27625575273906694</v>
      </c>
      <c r="L1469" s="133">
        <v>0.27625575273906694</v>
      </c>
      <c r="M1469" s="86"/>
    </row>
    <row r="1470" spans="1:13">
      <c r="A1470" s="132" t="s">
        <v>1098</v>
      </c>
      <c r="B1470" s="126" t="s">
        <v>3275</v>
      </c>
      <c r="C1470" s="28" t="s">
        <v>74</v>
      </c>
      <c r="D1470" s="28" t="s">
        <v>4471</v>
      </c>
      <c r="E1470" s="28" t="s">
        <v>4116</v>
      </c>
      <c r="F1470" s="28" t="s">
        <v>4120</v>
      </c>
      <c r="G1470" s="127">
        <v>161.27000000000001</v>
      </c>
      <c r="H1470" s="128">
        <v>-51.807677940320495</v>
      </c>
      <c r="I1470" s="93">
        <v>-321248.08048812859</v>
      </c>
      <c r="J1470" s="93">
        <v>1386289.5</v>
      </c>
      <c r="K1470" s="94">
        <v>-0.23173231889019472</v>
      </c>
      <c r="L1470" s="133">
        <v>0.23173231889019472</v>
      </c>
      <c r="M1470" s="86"/>
    </row>
    <row r="1471" spans="1:13">
      <c r="A1471" s="132" t="s">
        <v>3947</v>
      </c>
      <c r="B1471" s="126" t="s">
        <v>4371</v>
      </c>
      <c r="C1471" s="28" t="s">
        <v>4203</v>
      </c>
      <c r="D1471" s="28" t="s">
        <v>4454</v>
      </c>
      <c r="E1471" s="28" t="s">
        <v>4116</v>
      </c>
      <c r="F1471" s="28" t="s">
        <v>4120</v>
      </c>
      <c r="G1471" s="127">
        <v>72.704999999999998</v>
      </c>
      <c r="H1471" s="128">
        <v>-52.866052143861758</v>
      </c>
      <c r="I1471" s="93">
        <v>-727130.90081647423</v>
      </c>
      <c r="J1471" s="93">
        <v>11460635</v>
      </c>
      <c r="K1471" s="94">
        <v>-6.3445952237068379E-2</v>
      </c>
      <c r="L1471" s="133">
        <v>6.3445952237068379E-2</v>
      </c>
      <c r="M1471" s="86"/>
    </row>
    <row r="1472" spans="1:13">
      <c r="A1472" s="132" t="s">
        <v>1192</v>
      </c>
      <c r="B1472" s="126" t="s">
        <v>3341</v>
      </c>
      <c r="C1472" s="28" t="s">
        <v>159</v>
      </c>
      <c r="D1472" s="28" t="s">
        <v>4474</v>
      </c>
      <c r="E1472" s="28" t="s">
        <v>4116</v>
      </c>
      <c r="F1472" s="28" t="s">
        <v>4120</v>
      </c>
      <c r="G1472" s="127">
        <v>117.17</v>
      </c>
      <c r="H1472" s="128">
        <v>-57.040308252616875</v>
      </c>
      <c r="I1472" s="93">
        <v>-486816.66171047941</v>
      </c>
      <c r="J1472" s="93">
        <v>3302051.75</v>
      </c>
      <c r="K1472" s="94">
        <v>-0.14742853794174468</v>
      </c>
      <c r="L1472" s="133">
        <v>0.14742853794174468</v>
      </c>
      <c r="M1472" s="86"/>
    </row>
    <row r="1473" spans="1:13">
      <c r="A1473" s="132" t="s">
        <v>4537</v>
      </c>
      <c r="B1473" s="126" t="s">
        <v>3163</v>
      </c>
      <c r="C1473" s="28" t="s">
        <v>3070</v>
      </c>
      <c r="D1473" s="28" t="s">
        <v>4455</v>
      </c>
      <c r="E1473" s="28" t="s">
        <v>4116</v>
      </c>
      <c r="F1473" s="28" t="s">
        <v>4120</v>
      </c>
      <c r="G1473" s="127">
        <v>304.27</v>
      </c>
      <c r="H1473" s="128">
        <v>-57.409441454273214</v>
      </c>
      <c r="I1473" s="93">
        <v>-188679.26990591653</v>
      </c>
      <c r="J1473" s="93">
        <v>625307.875</v>
      </c>
      <c r="K1473" s="94">
        <v>-0.30173819561430687</v>
      </c>
      <c r="L1473" s="133">
        <v>0.30173819561430687</v>
      </c>
      <c r="M1473" s="86"/>
    </row>
    <row r="1474" spans="1:13">
      <c r="A1474" s="132" t="s">
        <v>4626</v>
      </c>
      <c r="B1474" s="126" t="s">
        <v>1255</v>
      </c>
      <c r="C1474" s="28" t="s">
        <v>10</v>
      </c>
      <c r="D1474" s="28" t="s">
        <v>4468</v>
      </c>
      <c r="E1474" s="28" t="s">
        <v>4116</v>
      </c>
      <c r="F1474" s="28" t="s">
        <v>4120</v>
      </c>
      <c r="G1474" s="127">
        <v>80.63</v>
      </c>
      <c r="H1474" s="128">
        <v>-57.657652562880088</v>
      </c>
      <c r="I1474" s="93">
        <v>-715089.32857348502</v>
      </c>
      <c r="J1474" s="93">
        <v>3105953.5</v>
      </c>
      <c r="K1474" s="94">
        <v>-0.23023182046140903</v>
      </c>
      <c r="L1474" s="133">
        <v>0.23023182046140903</v>
      </c>
      <c r="M1474" s="86"/>
    </row>
    <row r="1475" spans="1:13">
      <c r="A1475" s="132" t="s">
        <v>4633</v>
      </c>
      <c r="B1475" s="126" t="s">
        <v>3228</v>
      </c>
      <c r="C1475" s="28" t="s">
        <v>16</v>
      </c>
      <c r="D1475" s="28" t="s">
        <v>4456</v>
      </c>
      <c r="E1475" s="28" t="s">
        <v>4116</v>
      </c>
      <c r="F1475" s="28" t="s">
        <v>4120</v>
      </c>
      <c r="G1475" s="127">
        <v>162.34</v>
      </c>
      <c r="H1475" s="128">
        <v>-58.297779987461126</v>
      </c>
      <c r="I1475" s="93">
        <v>-359109.15355094936</v>
      </c>
      <c r="J1475" s="93">
        <v>1243703</v>
      </c>
      <c r="K1475" s="94">
        <v>-0.28874188898068859</v>
      </c>
      <c r="L1475" s="133">
        <v>0.28874188898068859</v>
      </c>
      <c r="M1475" s="86"/>
    </row>
    <row r="1476" spans="1:13">
      <c r="A1476" s="132" t="s">
        <v>1157</v>
      </c>
      <c r="B1476" s="126" t="s">
        <v>1767</v>
      </c>
      <c r="C1476" s="28" t="s">
        <v>125</v>
      </c>
      <c r="D1476" s="28" t="s">
        <v>4454</v>
      </c>
      <c r="E1476" s="28" t="s">
        <v>4116</v>
      </c>
      <c r="F1476" s="28" t="s">
        <v>4120</v>
      </c>
      <c r="G1476" s="127">
        <v>82.09</v>
      </c>
      <c r="H1476" s="128">
        <v>-64.375735057876597</v>
      </c>
      <c r="I1476" s="93">
        <v>-784209.22229110228</v>
      </c>
      <c r="J1476" s="93">
        <v>3703458.5</v>
      </c>
      <c r="K1476" s="94">
        <v>-0.21175050896104339</v>
      </c>
      <c r="L1476" s="133">
        <v>0.21175050896104339</v>
      </c>
      <c r="M1476" s="86"/>
    </row>
    <row r="1477" spans="1:13">
      <c r="A1477" s="132" t="s">
        <v>6397</v>
      </c>
      <c r="B1477" s="126" t="s">
        <v>6533</v>
      </c>
      <c r="C1477" s="28" t="s">
        <v>6407</v>
      </c>
      <c r="D1477" s="28" t="s">
        <v>4456</v>
      </c>
      <c r="E1477" s="28" t="s">
        <v>4116</v>
      </c>
      <c r="F1477" s="28" t="s">
        <v>4120</v>
      </c>
      <c r="G1477" s="127">
        <v>71.69</v>
      </c>
      <c r="H1477" s="128">
        <v>-65.476772730316583</v>
      </c>
      <c r="I1477" s="93">
        <v>-913332.02302017831</v>
      </c>
      <c r="J1477" s="93">
        <v>3986182.25</v>
      </c>
      <c r="K1477" s="94">
        <v>-0.22912450202701554</v>
      </c>
      <c r="L1477" s="133">
        <v>0.22912450202701554</v>
      </c>
      <c r="M1477" s="86"/>
    </row>
    <row r="1478" spans="1:13">
      <c r="A1478" s="132" t="s">
        <v>4181</v>
      </c>
      <c r="B1478" s="126" t="s">
        <v>4357</v>
      </c>
      <c r="C1478" s="28" t="s">
        <v>4016</v>
      </c>
      <c r="D1478" s="28" t="s">
        <v>4471</v>
      </c>
      <c r="E1478" s="28" t="s">
        <v>4116</v>
      </c>
      <c r="F1478" s="28" t="s">
        <v>4120</v>
      </c>
      <c r="G1478" s="127">
        <v>166.37</v>
      </c>
      <c r="H1478" s="128">
        <v>-66.638713947644661</v>
      </c>
      <c r="I1478" s="93">
        <v>-400545.25423841231</v>
      </c>
      <c r="J1478" s="93">
        <v>1872042.375</v>
      </c>
      <c r="K1478" s="94">
        <v>-0.21396163868267795</v>
      </c>
      <c r="L1478" s="133">
        <v>0.21396163868267795</v>
      </c>
      <c r="M1478" s="86"/>
    </row>
    <row r="1479" spans="1:13">
      <c r="A1479" s="132" t="s">
        <v>4657</v>
      </c>
      <c r="B1479" s="126" t="s">
        <v>3243</v>
      </c>
      <c r="C1479" s="28" t="s">
        <v>39</v>
      </c>
      <c r="D1479" s="28" t="s">
        <v>4469</v>
      </c>
      <c r="E1479" s="28" t="s">
        <v>4116</v>
      </c>
      <c r="F1479" s="28" t="s">
        <v>4120</v>
      </c>
      <c r="G1479" s="127">
        <v>107.02</v>
      </c>
      <c r="H1479" s="128">
        <v>-67.921854735041038</v>
      </c>
      <c r="I1479" s="93">
        <v>-634665.06012933131</v>
      </c>
      <c r="J1479" s="93">
        <v>1453684.5</v>
      </c>
      <c r="K1479" s="94">
        <v>-0.43659064957308913</v>
      </c>
      <c r="L1479" s="133">
        <v>0.43659064957308913</v>
      </c>
      <c r="M1479" s="86"/>
    </row>
    <row r="1480" spans="1:13">
      <c r="A1480" s="132" t="s">
        <v>5387</v>
      </c>
      <c r="B1480" s="126" t="s">
        <v>5399</v>
      </c>
      <c r="C1480" s="28" t="s">
        <v>5393</v>
      </c>
      <c r="D1480" s="28" t="s">
        <v>4467</v>
      </c>
      <c r="E1480" s="28" t="s">
        <v>4116</v>
      </c>
      <c r="F1480" s="28" t="s">
        <v>4120</v>
      </c>
      <c r="G1480" s="127">
        <v>76.290000000000006</v>
      </c>
      <c r="H1480" s="128">
        <v>-68.470067857022158</v>
      </c>
      <c r="I1480" s="93">
        <v>-897497.28479515202</v>
      </c>
      <c r="J1480" s="93">
        <v>3728236</v>
      </c>
      <c r="K1480" s="94">
        <v>-0.24072974049795989</v>
      </c>
      <c r="L1480" s="133">
        <v>0.24072974049795989</v>
      </c>
      <c r="M1480" s="86"/>
    </row>
    <row r="1481" spans="1:13">
      <c r="A1481" s="132" t="s">
        <v>5109</v>
      </c>
      <c r="B1481" s="126" t="s">
        <v>5114</v>
      </c>
      <c r="C1481" s="28" t="s">
        <v>5111</v>
      </c>
      <c r="D1481" s="28" t="s">
        <v>4467</v>
      </c>
      <c r="E1481" s="28" t="s">
        <v>4116</v>
      </c>
      <c r="F1481" s="28" t="s">
        <v>4120</v>
      </c>
      <c r="G1481" s="127">
        <v>99.77</v>
      </c>
      <c r="H1481" s="128">
        <v>-69.16761241398288</v>
      </c>
      <c r="I1481" s="93">
        <v>-693270.64662707108</v>
      </c>
      <c r="J1481" s="93">
        <v>3001579</v>
      </c>
      <c r="K1481" s="94">
        <v>-0.23096864904341052</v>
      </c>
      <c r="L1481" s="133">
        <v>0.23096864904341052</v>
      </c>
      <c r="M1481" s="86"/>
    </row>
    <row r="1482" spans="1:13">
      <c r="A1482" s="132" t="s">
        <v>4489</v>
      </c>
      <c r="B1482" s="126" t="s">
        <v>189</v>
      </c>
      <c r="C1482" s="28" t="s">
        <v>3026</v>
      </c>
      <c r="D1482" s="28" t="s">
        <v>4462</v>
      </c>
      <c r="E1482" s="28" t="s">
        <v>4116</v>
      </c>
      <c r="F1482" s="28" t="s">
        <v>4120</v>
      </c>
      <c r="G1482" s="127">
        <v>62.3</v>
      </c>
      <c r="H1482" s="128">
        <v>-71.031720937687993</v>
      </c>
      <c r="I1482" s="93">
        <v>-1140156.0343128089</v>
      </c>
      <c r="J1482" s="93">
        <v>1967200.5</v>
      </c>
      <c r="K1482" s="94">
        <v>-0.57958303401855016</v>
      </c>
      <c r="L1482" s="133">
        <v>0.57958303401855016</v>
      </c>
      <c r="M1482" s="86"/>
    </row>
    <row r="1483" spans="1:13">
      <c r="A1483" s="132" t="s">
        <v>5819</v>
      </c>
      <c r="B1483" s="126" t="s">
        <v>5890</v>
      </c>
      <c r="C1483" s="28" t="s">
        <v>5824</v>
      </c>
      <c r="D1483" s="28" t="s">
        <v>4475</v>
      </c>
      <c r="E1483" s="28" t="s">
        <v>4116</v>
      </c>
      <c r="F1483" s="28" t="s">
        <v>4120</v>
      </c>
      <c r="G1483" s="127">
        <v>34.72</v>
      </c>
      <c r="H1483" s="128">
        <v>-73.417591880728281</v>
      </c>
      <c r="I1483" s="93">
        <v>-2114561.9781315746</v>
      </c>
      <c r="J1483" s="93">
        <v>14203553</v>
      </c>
      <c r="K1483" s="94">
        <v>-0.14887556501753996</v>
      </c>
      <c r="L1483" s="133">
        <v>0.14887556501753996</v>
      </c>
      <c r="M1483" s="86"/>
    </row>
    <row r="1484" spans="1:13">
      <c r="A1484" s="132" t="s">
        <v>1121</v>
      </c>
      <c r="B1484" s="126" t="s">
        <v>3292</v>
      </c>
      <c r="C1484" s="28" t="s">
        <v>96</v>
      </c>
      <c r="D1484" s="28" t="s">
        <v>4471</v>
      </c>
      <c r="E1484" s="28" t="s">
        <v>4116</v>
      </c>
      <c r="F1484" s="28" t="s">
        <v>4120</v>
      </c>
      <c r="G1484" s="127">
        <v>118.41</v>
      </c>
      <c r="H1484" s="128">
        <v>-76.610969132480079</v>
      </c>
      <c r="I1484" s="93">
        <v>-646997.45910379279</v>
      </c>
      <c r="J1484" s="93">
        <v>1164818.875</v>
      </c>
      <c r="K1484" s="94">
        <v>-0.55544898266161147</v>
      </c>
      <c r="L1484" s="133">
        <v>0.55544898266161147</v>
      </c>
      <c r="M1484" s="86"/>
    </row>
    <row r="1485" spans="1:13">
      <c r="A1485" s="132" t="s">
        <v>3941</v>
      </c>
      <c r="B1485" s="126" t="s">
        <v>4365</v>
      </c>
      <c r="C1485" s="28" t="s">
        <v>4025</v>
      </c>
      <c r="D1485" s="28" t="s">
        <v>4458</v>
      </c>
      <c r="E1485" s="28" t="s">
        <v>4116</v>
      </c>
      <c r="F1485" s="28" t="s">
        <v>4120</v>
      </c>
      <c r="G1485" s="127">
        <v>42.69</v>
      </c>
      <c r="H1485" s="128">
        <v>-78.949870849592074</v>
      </c>
      <c r="I1485" s="93">
        <v>-1849376.2204167736</v>
      </c>
      <c r="J1485" s="93">
        <v>11383710</v>
      </c>
      <c r="K1485" s="94">
        <v>-0.16245812836208701</v>
      </c>
      <c r="L1485" s="133">
        <v>0.16245812836208701</v>
      </c>
      <c r="M1485" s="86"/>
    </row>
    <row r="1486" spans="1:13">
      <c r="A1486" s="132" t="s">
        <v>3960</v>
      </c>
      <c r="B1486" s="126" t="s">
        <v>4036</v>
      </c>
      <c r="C1486" s="28" t="s">
        <v>4298</v>
      </c>
      <c r="D1486" s="28" t="s">
        <v>4472</v>
      </c>
      <c r="E1486" s="28" t="s">
        <v>4116</v>
      </c>
      <c r="F1486" s="28" t="s">
        <v>4120</v>
      </c>
      <c r="G1486" s="127">
        <v>54.67</v>
      </c>
      <c r="H1486" s="128">
        <v>-81.248269789828242</v>
      </c>
      <c r="I1486" s="93">
        <v>-1486158.2182152595</v>
      </c>
      <c r="J1486" s="93">
        <v>13662021</v>
      </c>
      <c r="K1486" s="94">
        <v>-0.10878026158906208</v>
      </c>
      <c r="L1486" s="133">
        <v>0.10878026158906208</v>
      </c>
      <c r="M1486" s="86"/>
    </row>
    <row r="1487" spans="1:13">
      <c r="A1487" s="132" t="s">
        <v>4623</v>
      </c>
      <c r="B1487" s="126" t="s">
        <v>1254</v>
      </c>
      <c r="C1487" s="28" t="s">
        <v>7</v>
      </c>
      <c r="D1487" s="28" t="s">
        <v>4467</v>
      </c>
      <c r="E1487" s="28" t="s">
        <v>4116</v>
      </c>
      <c r="F1487" s="28" t="s">
        <v>4120</v>
      </c>
      <c r="G1487" s="127">
        <v>70.42</v>
      </c>
      <c r="H1487" s="128">
        <v>-82.641011331373292</v>
      </c>
      <c r="I1487" s="93">
        <v>-1173544.6085114072</v>
      </c>
      <c r="J1487" s="93">
        <v>2937852</v>
      </c>
      <c r="K1487" s="94">
        <v>-0.39945668076928559</v>
      </c>
      <c r="L1487" s="133">
        <v>0.39945668076928559</v>
      </c>
      <c r="M1487" s="86"/>
    </row>
    <row r="1488" spans="1:13">
      <c r="A1488" s="132" t="s">
        <v>4172</v>
      </c>
      <c r="B1488" s="126" t="s">
        <v>4349</v>
      </c>
      <c r="C1488" s="28" t="s">
        <v>4008</v>
      </c>
      <c r="D1488" s="28" t="s">
        <v>4457</v>
      </c>
      <c r="E1488" s="28" t="s">
        <v>4116</v>
      </c>
      <c r="F1488" s="28" t="s">
        <v>4120</v>
      </c>
      <c r="G1488" s="127">
        <v>100.66</v>
      </c>
      <c r="H1488" s="128">
        <v>-83.653376168674285</v>
      </c>
      <c r="I1488" s="93">
        <v>-831048.83934705239</v>
      </c>
      <c r="J1488" s="93">
        <v>9619700</v>
      </c>
      <c r="K1488" s="94">
        <v>-8.6390307322167265E-2</v>
      </c>
      <c r="L1488" s="133">
        <v>8.6390307322167265E-2</v>
      </c>
      <c r="M1488" s="86"/>
    </row>
    <row r="1489" spans="1:13">
      <c r="A1489" s="132" t="s">
        <v>4154</v>
      </c>
      <c r="B1489" s="126" t="s">
        <v>4331</v>
      </c>
      <c r="C1489" s="28" t="s">
        <v>3991</v>
      </c>
      <c r="D1489" s="28" t="s">
        <v>4455</v>
      </c>
      <c r="E1489" s="28" t="s">
        <v>4116</v>
      </c>
      <c r="F1489" s="28" t="s">
        <v>4120</v>
      </c>
      <c r="G1489" s="127">
        <v>47.93</v>
      </c>
      <c r="H1489" s="128">
        <v>-83.703084064300327</v>
      </c>
      <c r="I1489" s="93">
        <v>-1746361.0278385212</v>
      </c>
      <c r="J1489" s="93">
        <v>7819462.5</v>
      </c>
      <c r="K1489" s="94">
        <v>-0.22333517525514332</v>
      </c>
      <c r="L1489" s="133">
        <v>0.22333517525514332</v>
      </c>
      <c r="M1489" s="86"/>
    </row>
    <row r="1490" spans="1:13">
      <c r="A1490" s="132" t="s">
        <v>4180</v>
      </c>
      <c r="B1490" s="126" t="s">
        <v>4356</v>
      </c>
      <c r="C1490" s="28" t="s">
        <v>4015</v>
      </c>
      <c r="D1490" s="28" t="s">
        <v>4462</v>
      </c>
      <c r="E1490" s="28" t="s">
        <v>4116</v>
      </c>
      <c r="F1490" s="28" t="s">
        <v>4120</v>
      </c>
      <c r="G1490" s="127">
        <v>52.33</v>
      </c>
      <c r="H1490" s="128">
        <v>-84.535114441533679</v>
      </c>
      <c r="I1490" s="93">
        <v>-1615423.5513383085</v>
      </c>
      <c r="J1490" s="93">
        <v>6428300</v>
      </c>
      <c r="K1490" s="94">
        <v>-0.25129871837629053</v>
      </c>
      <c r="L1490" s="133">
        <v>0.25129871837629053</v>
      </c>
      <c r="M1490" s="86"/>
    </row>
    <row r="1491" spans="1:13">
      <c r="A1491" s="132" t="s">
        <v>4637</v>
      </c>
      <c r="B1491" s="126" t="s">
        <v>3231</v>
      </c>
      <c r="C1491" s="28" t="s">
        <v>19</v>
      </c>
      <c r="D1491" s="28" t="s">
        <v>4458</v>
      </c>
      <c r="E1491" s="28" t="s">
        <v>4116</v>
      </c>
      <c r="F1491" s="28" t="s">
        <v>4120</v>
      </c>
      <c r="G1491" s="127">
        <v>97.644999999999996</v>
      </c>
      <c r="H1491" s="128">
        <v>-86.795617845281029</v>
      </c>
      <c r="I1491" s="93">
        <v>-888889.52680916619</v>
      </c>
      <c r="J1491" s="93">
        <v>1876978.75</v>
      </c>
      <c r="K1491" s="94">
        <v>-0.47357463519987436</v>
      </c>
      <c r="L1491" s="133">
        <v>0.47357463519987436</v>
      </c>
      <c r="M1491" s="86"/>
    </row>
    <row r="1492" spans="1:13">
      <c r="A1492" s="132" t="s">
        <v>3943</v>
      </c>
      <c r="B1492" s="126" t="s">
        <v>4367</v>
      </c>
      <c r="C1492" s="28" t="s">
        <v>4199</v>
      </c>
      <c r="D1492" s="28" t="s">
        <v>4460</v>
      </c>
      <c r="E1492" s="28" t="s">
        <v>4116</v>
      </c>
      <c r="F1492" s="28" t="s">
        <v>4120</v>
      </c>
      <c r="G1492" s="127">
        <v>96.04</v>
      </c>
      <c r="H1492" s="128">
        <v>-90.491217371505769</v>
      </c>
      <c r="I1492" s="93">
        <v>-942224.25418060971</v>
      </c>
      <c r="J1492" s="93">
        <v>5070788.5</v>
      </c>
      <c r="K1492" s="94">
        <v>-0.18581414984683539</v>
      </c>
      <c r="L1492" s="133">
        <v>0.18581414984683539</v>
      </c>
      <c r="M1492" s="86"/>
    </row>
    <row r="1493" spans="1:13">
      <c r="A1493" s="132" t="s">
        <v>4135</v>
      </c>
      <c r="B1493" s="126" t="s">
        <v>4312</v>
      </c>
      <c r="C1493" s="28" t="s">
        <v>3974</v>
      </c>
      <c r="D1493" s="28" t="s">
        <v>4464</v>
      </c>
      <c r="E1493" s="28" t="s">
        <v>4116</v>
      </c>
      <c r="F1493" s="28" t="s">
        <v>4120</v>
      </c>
      <c r="G1493" s="127">
        <v>80.510000000000005</v>
      </c>
      <c r="H1493" s="128">
        <v>-90.658306964565313</v>
      </c>
      <c r="I1493" s="93">
        <v>-1126050.2666074438</v>
      </c>
      <c r="J1493" s="93">
        <v>11103602</v>
      </c>
      <c r="K1493" s="94">
        <v>-0.10141306096953437</v>
      </c>
      <c r="L1493" s="133">
        <v>0.10141306096953437</v>
      </c>
      <c r="M1493" s="86"/>
    </row>
    <row r="1494" spans="1:13">
      <c r="A1494" s="132" t="s">
        <v>4178</v>
      </c>
      <c r="B1494" s="126" t="s">
        <v>4355</v>
      </c>
      <c r="C1494" s="28" t="s">
        <v>4014</v>
      </c>
      <c r="D1494" s="28" t="s">
        <v>4468</v>
      </c>
      <c r="E1494" s="28" t="s">
        <v>4116</v>
      </c>
      <c r="F1494" s="28" t="s">
        <v>4120</v>
      </c>
      <c r="G1494" s="127">
        <v>97.71</v>
      </c>
      <c r="H1494" s="128">
        <v>-91.933900537461639</v>
      </c>
      <c r="I1494" s="93">
        <v>-940885.27824646048</v>
      </c>
      <c r="J1494" s="93">
        <v>8389066</v>
      </c>
      <c r="K1494" s="94">
        <v>-0.1121561420838101</v>
      </c>
      <c r="L1494" s="133">
        <v>0.1121561420838101</v>
      </c>
      <c r="M1494" s="86"/>
    </row>
    <row r="1495" spans="1:13">
      <c r="A1495" s="132" t="s">
        <v>4169</v>
      </c>
      <c r="B1495" s="126" t="s">
        <v>4346</v>
      </c>
      <c r="C1495" s="28" t="s">
        <v>4005</v>
      </c>
      <c r="D1495" s="28" t="s">
        <v>4454</v>
      </c>
      <c r="E1495" s="28" t="s">
        <v>4116</v>
      </c>
      <c r="F1495" s="28" t="s">
        <v>4120</v>
      </c>
      <c r="G1495" s="127">
        <v>32.950000000000003</v>
      </c>
      <c r="H1495" s="128">
        <v>-93.69264530560622</v>
      </c>
      <c r="I1495" s="93">
        <v>-2843479.3719455604</v>
      </c>
      <c r="J1495" s="93">
        <v>15736802</v>
      </c>
      <c r="K1495" s="94">
        <v>-0.18068978512569203</v>
      </c>
      <c r="L1495" s="133">
        <v>0.18068978512569203</v>
      </c>
      <c r="M1495" s="86"/>
    </row>
    <row r="1496" spans="1:13">
      <c r="A1496" s="132" t="s">
        <v>4136</v>
      </c>
      <c r="B1496" s="126" t="s">
        <v>4313</v>
      </c>
      <c r="C1496" s="28" t="s">
        <v>3975</v>
      </c>
      <c r="D1496" s="28" t="s">
        <v>4471</v>
      </c>
      <c r="E1496" s="28" t="s">
        <v>4116</v>
      </c>
      <c r="F1496" s="28" t="s">
        <v>4120</v>
      </c>
      <c r="G1496" s="127">
        <v>154.75</v>
      </c>
      <c r="H1496" s="128">
        <v>-93.979779530388214</v>
      </c>
      <c r="I1496" s="93">
        <v>-607300.67547908379</v>
      </c>
      <c r="J1496" s="93">
        <v>4721051</v>
      </c>
      <c r="K1496" s="94">
        <v>-0.12863675386668855</v>
      </c>
      <c r="L1496" s="133">
        <v>0.12863675386668855</v>
      </c>
      <c r="M1496" s="86"/>
    </row>
    <row r="1497" spans="1:13">
      <c r="A1497" s="132" t="s">
        <v>5461</v>
      </c>
      <c r="B1497" s="126" t="s">
        <v>5637</v>
      </c>
      <c r="C1497" s="28" t="s">
        <v>5501</v>
      </c>
      <c r="D1497" s="28" t="s">
        <v>4460</v>
      </c>
      <c r="E1497" s="28" t="s">
        <v>4116</v>
      </c>
      <c r="F1497" s="28" t="s">
        <v>4120</v>
      </c>
      <c r="G1497" s="127">
        <v>35.42</v>
      </c>
      <c r="H1497" s="128">
        <v>-96.675525031630414</v>
      </c>
      <c r="I1497" s="93">
        <v>-2729404.998069746</v>
      </c>
      <c r="J1497" s="93">
        <v>10217580</v>
      </c>
      <c r="K1497" s="94">
        <v>-0.26712832178164947</v>
      </c>
      <c r="L1497" s="133">
        <v>0.26712832178164947</v>
      </c>
      <c r="M1497" s="86"/>
    </row>
    <row r="1498" spans="1:13">
      <c r="A1498" s="132" t="s">
        <v>4643</v>
      </c>
      <c r="B1498" s="126" t="s">
        <v>3234</v>
      </c>
      <c r="C1498" s="28" t="s">
        <v>25</v>
      </c>
      <c r="D1498" s="28" t="s">
        <v>4471</v>
      </c>
      <c r="E1498" s="28" t="s">
        <v>4116</v>
      </c>
      <c r="F1498" s="28" t="s">
        <v>4120</v>
      </c>
      <c r="G1498" s="127">
        <v>98.69</v>
      </c>
      <c r="H1498" s="128">
        <v>-104.33496048583952</v>
      </c>
      <c r="I1498" s="93">
        <v>-1057198.9105870859</v>
      </c>
      <c r="J1498" s="93">
        <v>1563680.5</v>
      </c>
      <c r="K1498" s="94">
        <v>-0.67609649834930208</v>
      </c>
      <c r="L1498" s="133">
        <v>0.67609649834930208</v>
      </c>
      <c r="M1498" s="86"/>
    </row>
    <row r="1499" spans="1:13">
      <c r="A1499" s="132" t="s">
        <v>1185</v>
      </c>
      <c r="B1499" s="126" t="s">
        <v>5755</v>
      </c>
      <c r="C1499" s="28" t="s">
        <v>152</v>
      </c>
      <c r="D1499" s="28" t="s">
        <v>4462</v>
      </c>
      <c r="E1499" s="28" t="s">
        <v>4116</v>
      </c>
      <c r="F1499" s="28" t="s">
        <v>4120</v>
      </c>
      <c r="G1499" s="127">
        <v>106.72</v>
      </c>
      <c r="H1499" s="128">
        <v>-107.23581718937268</v>
      </c>
      <c r="I1499" s="93">
        <v>-1004833.369465636</v>
      </c>
      <c r="J1499" s="93">
        <v>2010488.75</v>
      </c>
      <c r="K1499" s="94">
        <v>-0.4997955693438404</v>
      </c>
      <c r="L1499" s="133">
        <v>0.4997955693438404</v>
      </c>
      <c r="M1499" s="86"/>
    </row>
    <row r="1500" spans="1:13">
      <c r="A1500" s="132" t="s">
        <v>4188</v>
      </c>
      <c r="B1500" s="126" t="s">
        <v>4363</v>
      </c>
      <c r="C1500" s="28" t="s">
        <v>4023</v>
      </c>
      <c r="D1500" s="28" t="s">
        <v>4467</v>
      </c>
      <c r="E1500" s="28" t="s">
        <v>4116</v>
      </c>
      <c r="F1500" s="28" t="s">
        <v>4120</v>
      </c>
      <c r="G1500" s="127">
        <v>51.65</v>
      </c>
      <c r="H1500" s="128">
        <v>-113.02443266327282</v>
      </c>
      <c r="I1500" s="93">
        <v>-2188275.55979231</v>
      </c>
      <c r="J1500" s="93">
        <v>6643612</v>
      </c>
      <c r="K1500" s="94">
        <v>-0.32938039725864637</v>
      </c>
      <c r="L1500" s="133">
        <v>0.32938039725864637</v>
      </c>
      <c r="M1500" s="86"/>
    </row>
    <row r="1501" spans="1:13">
      <c r="A1501" s="132" t="s">
        <v>4533</v>
      </c>
      <c r="B1501" s="126" t="s">
        <v>3160</v>
      </c>
      <c r="C1501" s="28" t="s">
        <v>3066</v>
      </c>
      <c r="D1501" s="28" t="s">
        <v>4475</v>
      </c>
      <c r="E1501" s="28" t="s">
        <v>4116</v>
      </c>
      <c r="F1501" s="28" t="s">
        <v>4120</v>
      </c>
      <c r="G1501" s="127">
        <v>60.51</v>
      </c>
      <c r="H1501" s="128">
        <v>-122.11249392628356</v>
      </c>
      <c r="I1501" s="93">
        <v>-2018054.7665887221</v>
      </c>
      <c r="J1501" s="93">
        <v>6617337.5</v>
      </c>
      <c r="K1501" s="94">
        <v>-0.3049647636362392</v>
      </c>
      <c r="L1501" s="133">
        <v>0.3049647636362392</v>
      </c>
      <c r="M1501" s="86"/>
    </row>
    <row r="1502" spans="1:13">
      <c r="A1502" s="132" t="s">
        <v>4156</v>
      </c>
      <c r="B1502" s="126" t="s">
        <v>4333</v>
      </c>
      <c r="C1502" s="28" t="s">
        <v>3993</v>
      </c>
      <c r="D1502" s="28" t="s">
        <v>4454</v>
      </c>
      <c r="E1502" s="28" t="s">
        <v>4116</v>
      </c>
      <c r="F1502" s="28" t="s">
        <v>4120</v>
      </c>
      <c r="G1502" s="127">
        <v>27.86</v>
      </c>
      <c r="H1502" s="128">
        <v>-124.73755447119765</v>
      </c>
      <c r="I1502" s="93">
        <v>-4477299.1554629458</v>
      </c>
      <c r="J1502" s="93">
        <v>12960608</v>
      </c>
      <c r="K1502" s="94">
        <v>-0.34545440734438893</v>
      </c>
      <c r="L1502" s="133">
        <v>0.34545440734438893</v>
      </c>
      <c r="M1502" s="86"/>
    </row>
    <row r="1503" spans="1:13">
      <c r="A1503" s="132" t="s">
        <v>4491</v>
      </c>
      <c r="B1503" s="126" t="s">
        <v>191</v>
      </c>
      <c r="C1503" s="28" t="s">
        <v>3028</v>
      </c>
      <c r="D1503" s="28" t="s">
        <v>4462</v>
      </c>
      <c r="E1503" s="28" t="s">
        <v>4116</v>
      </c>
      <c r="F1503" s="28" t="s">
        <v>4120</v>
      </c>
      <c r="G1503" s="127">
        <v>56.11</v>
      </c>
      <c r="H1503" s="128">
        <v>-141.33321725065511</v>
      </c>
      <c r="I1503" s="93">
        <v>-2518859.6907976321</v>
      </c>
      <c r="J1503" s="93">
        <v>9500717</v>
      </c>
      <c r="K1503" s="94">
        <v>-0.26512311552882084</v>
      </c>
      <c r="L1503" s="133">
        <v>0.26512311552882084</v>
      </c>
      <c r="M1503" s="86"/>
    </row>
    <row r="1504" spans="1:13">
      <c r="A1504" s="132" t="s">
        <v>4163</v>
      </c>
      <c r="B1504" s="126" t="s">
        <v>4340</v>
      </c>
      <c r="C1504" s="28" t="s">
        <v>4000</v>
      </c>
      <c r="D1504" s="28" t="s">
        <v>4457</v>
      </c>
      <c r="E1504" s="28" t="s">
        <v>4116</v>
      </c>
      <c r="F1504" s="28" t="s">
        <v>4120</v>
      </c>
      <c r="G1504" s="127">
        <v>101.37</v>
      </c>
      <c r="H1504" s="128">
        <v>-154.59374057041461</v>
      </c>
      <c r="I1504" s="93">
        <v>-1525044.2988104429</v>
      </c>
      <c r="J1504" s="93">
        <v>9403650</v>
      </c>
      <c r="K1504" s="94">
        <v>-0.16217578268124003</v>
      </c>
      <c r="L1504" s="133">
        <v>0.16217578268124003</v>
      </c>
      <c r="M1504" s="86"/>
    </row>
    <row r="1505" spans="1:13">
      <c r="A1505" s="132" t="s">
        <v>4144</v>
      </c>
      <c r="B1505" s="126" t="s">
        <v>4321</v>
      </c>
      <c r="C1505" s="28" t="s">
        <v>4900</v>
      </c>
      <c r="D1505" s="28" t="s">
        <v>4475</v>
      </c>
      <c r="E1505" s="28" t="s">
        <v>4116</v>
      </c>
      <c r="F1505" s="28" t="s">
        <v>4120</v>
      </c>
      <c r="G1505" s="127">
        <v>60.57</v>
      </c>
      <c r="H1505" s="128">
        <v>-173.83909111569756</v>
      </c>
      <c r="I1505" s="93">
        <v>-2870052.6847564396</v>
      </c>
      <c r="J1505" s="93">
        <v>12784647</v>
      </c>
      <c r="K1505" s="94">
        <v>-0.22449213378800678</v>
      </c>
      <c r="L1505" s="133">
        <v>0.22449213378800678</v>
      </c>
      <c r="M1505" s="86"/>
    </row>
    <row r="1506" spans="1:13">
      <c r="A1506" s="132" t="s">
        <v>4577</v>
      </c>
      <c r="B1506" s="126" t="s">
        <v>3190</v>
      </c>
      <c r="C1506" s="28" t="s">
        <v>3105</v>
      </c>
      <c r="D1506" s="28" t="s">
        <v>4458</v>
      </c>
      <c r="E1506" s="28" t="s">
        <v>4116</v>
      </c>
      <c r="F1506" s="28" t="s">
        <v>4120</v>
      </c>
      <c r="G1506" s="127">
        <v>60.805</v>
      </c>
      <c r="H1506" s="128">
        <v>-175.56015868508217</v>
      </c>
      <c r="I1506" s="93">
        <v>-2887265.1703820769</v>
      </c>
      <c r="J1506" s="93">
        <v>7666406</v>
      </c>
      <c r="K1506" s="94">
        <v>-0.37661260966117327</v>
      </c>
      <c r="L1506" s="133">
        <v>0.37661260966117327</v>
      </c>
      <c r="M1506" s="86"/>
    </row>
    <row r="1507" spans="1:13">
      <c r="A1507" s="132" t="s">
        <v>5460</v>
      </c>
      <c r="B1507" s="126" t="s">
        <v>5477</v>
      </c>
      <c r="C1507" s="28" t="s">
        <v>5500</v>
      </c>
      <c r="D1507" s="28" t="s">
        <v>4455</v>
      </c>
      <c r="E1507" s="28" t="s">
        <v>4116</v>
      </c>
      <c r="F1507" s="28" t="s">
        <v>4120</v>
      </c>
      <c r="G1507" s="127">
        <v>87.6</v>
      </c>
      <c r="H1507" s="128">
        <v>-181.01877870679704</v>
      </c>
      <c r="I1507" s="93">
        <v>-2066424.4144611536</v>
      </c>
      <c r="J1507" s="93">
        <v>4397863.5</v>
      </c>
      <c r="K1507" s="94">
        <v>-0.46987006633133421</v>
      </c>
      <c r="L1507" s="133">
        <v>0.46987006633133421</v>
      </c>
      <c r="M1507" s="86"/>
    </row>
    <row r="1508" spans="1:13">
      <c r="A1508" s="132" t="s">
        <v>4560</v>
      </c>
      <c r="B1508" s="126" t="s">
        <v>3182</v>
      </c>
      <c r="C1508" s="28" t="s">
        <v>3092</v>
      </c>
      <c r="D1508" s="28" t="s">
        <v>4471</v>
      </c>
      <c r="E1508" s="28" t="s">
        <v>4116</v>
      </c>
      <c r="F1508" s="28" t="s">
        <v>4120</v>
      </c>
      <c r="G1508" s="127">
        <v>92.02</v>
      </c>
      <c r="H1508" s="128">
        <v>-186.22922344211375</v>
      </c>
      <c r="I1508" s="93">
        <v>-2023790.7350805667</v>
      </c>
      <c r="J1508" s="93">
        <v>2718592.25</v>
      </c>
      <c r="K1508" s="94">
        <v>-0.74442599293092471</v>
      </c>
      <c r="L1508" s="133">
        <v>0.74442599293092471</v>
      </c>
      <c r="M1508" s="86"/>
    </row>
    <row r="1509" spans="1:13">
      <c r="A1509" s="132" t="s">
        <v>4150</v>
      </c>
      <c r="B1509" s="126" t="s">
        <v>4327</v>
      </c>
      <c r="C1509" s="28" t="s">
        <v>6308</v>
      </c>
      <c r="D1509" s="28" t="s">
        <v>4476</v>
      </c>
      <c r="E1509" s="28" t="s">
        <v>4116</v>
      </c>
      <c r="F1509" s="28" t="s">
        <v>4120</v>
      </c>
      <c r="G1509" s="127">
        <v>102.5</v>
      </c>
      <c r="H1509" s="128">
        <v>-196.30422283488457</v>
      </c>
      <c r="I1509" s="93">
        <v>-1915163.14960863</v>
      </c>
      <c r="J1509" s="93">
        <v>4472016</v>
      </c>
      <c r="K1509" s="94">
        <v>-0.4282549860306023</v>
      </c>
      <c r="L1509" s="133">
        <v>0.4282549860306023</v>
      </c>
      <c r="M1509" s="86"/>
    </row>
    <row r="1510" spans="1:13">
      <c r="A1510" s="132" t="s">
        <v>3964</v>
      </c>
      <c r="B1510" s="126" t="s">
        <v>4040</v>
      </c>
      <c r="C1510" s="28" t="s">
        <v>4301</v>
      </c>
      <c r="D1510" s="28" t="s">
        <v>4467</v>
      </c>
      <c r="E1510" s="28" t="s">
        <v>4116</v>
      </c>
      <c r="F1510" s="28" t="s">
        <v>4120</v>
      </c>
      <c r="G1510" s="127">
        <v>85.16</v>
      </c>
      <c r="H1510" s="128">
        <v>-221.47052423510993</v>
      </c>
      <c r="I1510" s="93">
        <v>-2600640.2564010089</v>
      </c>
      <c r="J1510" s="93">
        <v>13666243</v>
      </c>
      <c r="K1510" s="94">
        <v>-0.1902966496645061</v>
      </c>
      <c r="L1510" s="133">
        <v>0.1902966496645061</v>
      </c>
      <c r="M1510" s="86"/>
    </row>
    <row r="1511" spans="1:13">
      <c r="A1511" s="132" t="s">
        <v>4128</v>
      </c>
      <c r="B1511" s="126" t="s">
        <v>4305</v>
      </c>
      <c r="C1511" s="28" t="s">
        <v>3967</v>
      </c>
      <c r="D1511" s="28" t="s">
        <v>4454</v>
      </c>
      <c r="E1511" s="28" t="s">
        <v>4116</v>
      </c>
      <c r="F1511" s="28" t="s">
        <v>4120</v>
      </c>
      <c r="G1511" s="127">
        <v>127.14</v>
      </c>
      <c r="H1511" s="128">
        <v>-238.585527440573</v>
      </c>
      <c r="I1511" s="93">
        <v>-1876557.5541967358</v>
      </c>
      <c r="J1511" s="93">
        <v>60062252</v>
      </c>
      <c r="K1511" s="94">
        <v>-3.1243543019278328E-2</v>
      </c>
      <c r="L1511" s="133">
        <v>3.1243543019278328E-2</v>
      </c>
      <c r="M1511" s="86"/>
    </row>
    <row r="1512" spans="1:13">
      <c r="A1512" s="132" t="s">
        <v>4171</v>
      </c>
      <c r="B1512" s="126" t="s">
        <v>4348</v>
      </c>
      <c r="C1512" s="28" t="s">
        <v>4007</v>
      </c>
      <c r="D1512" s="28" t="s">
        <v>4459</v>
      </c>
      <c r="E1512" s="28" t="s">
        <v>4116</v>
      </c>
      <c r="F1512" s="28" t="s">
        <v>4120</v>
      </c>
      <c r="G1512" s="127">
        <v>32.72</v>
      </c>
      <c r="H1512" s="128">
        <v>-301.95378487543417</v>
      </c>
      <c r="I1512" s="93">
        <v>-9228416.4081734158</v>
      </c>
      <c r="J1512" s="93">
        <v>23466066</v>
      </c>
      <c r="K1512" s="94">
        <v>-0.39326644731048721</v>
      </c>
      <c r="L1512" s="133">
        <v>0.39326644731048721</v>
      </c>
      <c r="M1512" s="86"/>
    </row>
    <row r="1513" spans="1:13">
      <c r="A1513" s="135" t="s">
        <v>3944</v>
      </c>
      <c r="B1513" s="142" t="s">
        <v>4368</v>
      </c>
      <c r="C1513" s="136" t="s">
        <v>4200</v>
      </c>
      <c r="D1513" s="136" t="s">
        <v>4457</v>
      </c>
      <c r="E1513" s="136" t="s">
        <v>4116</v>
      </c>
      <c r="F1513" s="136" t="s">
        <v>4120</v>
      </c>
      <c r="G1513" s="137">
        <v>34.03</v>
      </c>
      <c r="H1513" s="138">
        <v>-575.78138925819007</v>
      </c>
      <c r="I1513" s="139">
        <v>-16919817.492159568</v>
      </c>
      <c r="J1513" s="139">
        <v>28863832</v>
      </c>
      <c r="K1513" s="140">
        <v>-0.58619442810502664</v>
      </c>
      <c r="L1513" s="141">
        <v>0.58619442810502664</v>
      </c>
    </row>
    <row r="1515" spans="1:13">
      <c r="A1515" s="47" t="s">
        <v>6392</v>
      </c>
    </row>
    <row r="1516" spans="1:13">
      <c r="A1516" s="47" t="s">
        <v>5455</v>
      </c>
    </row>
  </sheetData>
  <sortState ref="A12:L1513">
    <sortCondition descending="1" ref="H12:H1513"/>
  </sortState>
  <phoneticPr fontId="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Button 19">
              <controlPr defaultSize="0" print="0" autoFill="0" autoPict="0" macro="[0]!SearchbyTicker">
                <anchor moveWithCells="1" sizeWithCells="1">
                  <from>
                    <xdr:col>12</xdr:col>
                    <xdr:colOff>180975</xdr:colOff>
                    <xdr:row>2</xdr:row>
                    <xdr:rowOff>152400</xdr:rowOff>
                  </from>
                  <to>
                    <xdr:col>14</xdr:col>
                    <xdr:colOff>257175</xdr:colOff>
                    <xdr:row>5</xdr:row>
                    <xdr:rowOff>104775</xdr:rowOff>
                  </to>
                </anchor>
              </controlPr>
            </control>
          </mc:Choice>
        </mc:AlternateContent>
        <mc:AlternateContent xmlns:mc="http://schemas.openxmlformats.org/markup-compatibility/2006">
          <mc:Choice Requires="x14">
            <control shapeId="1074" r:id="rId5" name="Button 50">
              <controlPr defaultSize="0" print="0" autoFill="0" autoPict="0" macro="[0]!SearchbyCUSIP">
                <anchor moveWithCells="1" sizeWithCells="1">
                  <from>
                    <xdr:col>12</xdr:col>
                    <xdr:colOff>171450</xdr:colOff>
                    <xdr:row>6</xdr:row>
                    <xdr:rowOff>9525</xdr:rowOff>
                  </from>
                  <to>
                    <xdr:col>14</xdr:col>
                    <xdr:colOff>247650</xdr:colOff>
                    <xdr:row>9</xdr:row>
                    <xdr:rowOff>28575</xdr:rowOff>
                  </to>
                </anchor>
              </controlPr>
            </control>
          </mc:Choice>
        </mc:AlternateContent>
        <mc:AlternateContent xmlns:mc="http://schemas.openxmlformats.org/markup-compatibility/2006">
          <mc:Choice Requires="x14">
            <control shapeId="1292" r:id="rId6" name="Button 268">
              <controlPr defaultSize="0" print="0" autoFill="0" autoPict="0" macro="[0]!StartChooseCategory">
                <anchor moveWithCells="1" sizeWithCells="1">
                  <from>
                    <xdr:col>14</xdr:col>
                    <xdr:colOff>390525</xdr:colOff>
                    <xdr:row>2</xdr:row>
                    <xdr:rowOff>152400</xdr:rowOff>
                  </from>
                  <to>
                    <xdr:col>16</xdr:col>
                    <xdr:colOff>466725</xdr:colOff>
                    <xdr:row>5</xdr:row>
                    <xdr:rowOff>104775</xdr:rowOff>
                  </to>
                </anchor>
              </controlPr>
            </control>
          </mc:Choice>
        </mc:AlternateContent>
        <mc:AlternateContent xmlns:mc="http://schemas.openxmlformats.org/markup-compatibility/2006">
          <mc:Choice Requires="x14">
            <control shapeId="1293" r:id="rId7" name="Button 269">
              <controlPr defaultSize="0" print="0" autoFill="0" autoPict="0" macro="[0]!buildPortfolio">
                <anchor moveWithCells="1" sizeWithCells="1">
                  <from>
                    <xdr:col>14</xdr:col>
                    <xdr:colOff>390525</xdr:colOff>
                    <xdr:row>5</xdr:row>
                    <xdr:rowOff>152400</xdr:rowOff>
                  </from>
                  <to>
                    <xdr:col>16</xdr:col>
                    <xdr:colOff>466725</xdr:colOff>
                    <xdr:row>9</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47"/>
  <sheetViews>
    <sheetView zoomScale="85" zoomScaleNormal="85" workbookViewId="0"/>
  </sheetViews>
  <sheetFormatPr defaultRowHeight="12.75"/>
  <cols>
    <col min="1" max="1" width="9.140625" style="47"/>
    <col min="2" max="2" width="23.7109375" style="47" customWidth="1"/>
    <col min="3" max="6" width="11" style="47" customWidth="1"/>
    <col min="7" max="7" width="23.7109375" style="47" customWidth="1"/>
    <col min="8" max="11" width="11" style="47" customWidth="1"/>
    <col min="12" max="12" width="23.7109375" style="47" customWidth="1"/>
    <col min="13" max="14" width="11" style="47" customWidth="1"/>
    <col min="15" max="16384" width="9.140625" style="47"/>
  </cols>
  <sheetData>
    <row r="1" spans="1:15" s="6" customFormat="1">
      <c r="J1" s="28"/>
      <c r="K1" s="28"/>
    </row>
    <row r="2" spans="1:15" s="6" customFormat="1">
      <c r="J2" s="28"/>
      <c r="K2" s="28"/>
      <c r="L2" s="24"/>
    </row>
    <row r="3" spans="1:15" s="6" customFormat="1">
      <c r="J3" s="28"/>
      <c r="K3" s="28"/>
    </row>
    <row r="4" spans="1:15" s="6" customFormat="1">
      <c r="J4" s="28"/>
      <c r="K4" s="28"/>
      <c r="L4" s="24"/>
    </row>
    <row r="5" spans="1:15" s="6" customFormat="1">
      <c r="J5" s="28"/>
      <c r="K5" s="28"/>
      <c r="L5" s="24"/>
    </row>
    <row r="6" spans="1:15" s="6" customFormat="1">
      <c r="J6" s="28"/>
      <c r="K6" s="28"/>
      <c r="L6" s="24"/>
    </row>
    <row r="7" spans="1:15" s="6" customFormat="1">
      <c r="J7" s="28"/>
      <c r="K7" s="28"/>
      <c r="L7" s="24"/>
    </row>
    <row r="8" spans="1:15" s="82" customFormat="1" ht="15.75">
      <c r="A8" s="3"/>
      <c r="B8" s="4" t="str">
        <f>+Overall!$B$8</f>
        <v>S&amp;P 500, 400, and 600 Indices March 2015 Quarterly Share Rebalance (PROJECTIONS)</v>
      </c>
      <c r="J8" s="83"/>
      <c r="K8" s="83"/>
    </row>
    <row r="9" spans="1:15" s="82" customFormat="1" ht="15.75">
      <c r="A9" s="3"/>
      <c r="B9" s="4" t="str">
        <f>+Overall!$B$9</f>
        <v>Effective at the close on March 20, 2015</v>
      </c>
      <c r="J9" s="83"/>
      <c r="K9" s="83"/>
    </row>
    <row r="11" spans="1:15" ht="15.75">
      <c r="B11" s="4" t="s">
        <v>643</v>
      </c>
    </row>
    <row r="12" spans="1:15" ht="25.5">
      <c r="B12" s="112"/>
      <c r="C12" s="113" t="str">
        <f>+'S&amp;P500'!Y1</f>
        <v>S&amp;P 500 Core</v>
      </c>
      <c r="D12" s="113" t="str">
        <f>+'S&amp;P500'!AD1</f>
        <v>S&amp;P 500 Growth</v>
      </c>
      <c r="E12" s="114" t="str">
        <f>+'S&amp;P500'!AI1</f>
        <v>S&amp;P 500 Value</v>
      </c>
      <c r="G12" s="112"/>
      <c r="H12" s="113" t="str">
        <f>+'S&amp;P400'!Y1</f>
        <v>S&amp;P 400 Core</v>
      </c>
      <c r="I12" s="113" t="str">
        <f>+'S&amp;P400'!AD1</f>
        <v>S&amp;P 400 Growth</v>
      </c>
      <c r="J12" s="114" t="str">
        <f>+'S&amp;P400'!AI1</f>
        <v>S&amp;P 400 Value</v>
      </c>
      <c r="L12" s="112"/>
      <c r="M12" s="113" t="str">
        <f>+'S&amp;P600'!Y1</f>
        <v>S&amp;P 600 Core</v>
      </c>
      <c r="N12" s="113" t="str">
        <f>+'S&amp;P600'!AD1</f>
        <v>S&amp;P 600 Growth</v>
      </c>
      <c r="O12" s="114" t="str">
        <f>+'S&amp;P600'!AI1</f>
        <v>S&amp;P 600 Value</v>
      </c>
    </row>
    <row r="13" spans="1:15" hidden="1">
      <c r="B13" s="62" t="s">
        <v>4092</v>
      </c>
      <c r="C13" s="63">
        <f>+'S&amp;P500'!Y2</f>
        <v>18450439.432105809</v>
      </c>
      <c r="D13" s="63">
        <f>+'S&amp;P500'!AD2</f>
        <v>9754520.7143041138</v>
      </c>
      <c r="E13" s="64">
        <f>+'S&amp;P500'!AI2</f>
        <v>8695918.7178016771</v>
      </c>
      <c r="G13" s="62" t="s">
        <v>4092</v>
      </c>
      <c r="H13" s="63">
        <f>+'S&amp;P400'!Y2</f>
        <v>1655658.5441842633</v>
      </c>
      <c r="I13" s="63">
        <f>+'S&amp;P400'!AD2</f>
        <v>875187.32180114044</v>
      </c>
      <c r="J13" s="64">
        <f>+'S&amp;P400'!AI2</f>
        <v>780471.22238312371</v>
      </c>
      <c r="L13" s="62" t="s">
        <v>4092</v>
      </c>
      <c r="M13" s="63">
        <f>+'S&amp;P600'!Y2</f>
        <v>688426.79312310054</v>
      </c>
      <c r="N13" s="63">
        <f>+'S&amp;P600'!AD2</f>
        <v>350751.88822849619</v>
      </c>
      <c r="O13" s="64">
        <f>+'S&amp;P600'!AI2</f>
        <v>337674.90489460406</v>
      </c>
    </row>
    <row r="14" spans="1:15" hidden="1">
      <c r="B14" s="62" t="s">
        <v>4093</v>
      </c>
      <c r="C14" s="65">
        <f>+'S&amp;P500'!Y3</f>
        <v>0.114</v>
      </c>
      <c r="D14" s="65">
        <f>+'S&amp;P500'!AD3</f>
        <v>2E-3</v>
      </c>
      <c r="E14" s="66">
        <f>+'S&amp;P500'!AI3</f>
        <v>1.5E-3</v>
      </c>
      <c r="G14" s="62" t="s">
        <v>4093</v>
      </c>
      <c r="H14" s="65">
        <f>+'S&amp;P400'!Y3</f>
        <v>6.3500000000000001E-2</v>
      </c>
      <c r="I14" s="65">
        <f>+'S&amp;P400'!AD3</f>
        <v>7.0000000000000001E-3</v>
      </c>
      <c r="J14" s="66">
        <f>+'S&amp;P400'!AI3</f>
        <v>4.5000000000000005E-3</v>
      </c>
      <c r="L14" s="62" t="s">
        <v>4093</v>
      </c>
      <c r="M14" s="65">
        <f>+'S&amp;P600'!Y3</f>
        <v>4.3999999999999997E-2</v>
      </c>
      <c r="N14" s="65">
        <f>+'S&amp;P600'!AD3</f>
        <v>1.0999999999999999E-2</v>
      </c>
      <c r="O14" s="66">
        <f>+'S&amp;P600'!AI3</f>
        <v>0.01</v>
      </c>
    </row>
    <row r="15" spans="1:15">
      <c r="B15" s="62" t="s">
        <v>4094</v>
      </c>
      <c r="C15" s="67">
        <f>+'S&amp;P500'!Y4</f>
        <v>2103350.0952600623</v>
      </c>
      <c r="D15" s="67">
        <f>+'S&amp;P500'!AD4</f>
        <v>19509.041428608227</v>
      </c>
      <c r="E15" s="68">
        <f>+'S&amp;P500'!AI4</f>
        <v>13043.878076702516</v>
      </c>
      <c r="G15" s="62" t="s">
        <v>4094</v>
      </c>
      <c r="H15" s="67">
        <f>+'S&amp;P400'!Y4</f>
        <v>105134.31755570072</v>
      </c>
      <c r="I15" s="67">
        <f>+'S&amp;P400'!AD4</f>
        <v>6126.3112526079831</v>
      </c>
      <c r="J15" s="68">
        <f>+'S&amp;P400'!AI4</f>
        <v>3512.1205007240569</v>
      </c>
      <c r="L15" s="62" t="s">
        <v>4094</v>
      </c>
      <c r="M15" s="67">
        <f>+'S&amp;P600'!Y4</f>
        <v>30290.778897416421</v>
      </c>
      <c r="N15" s="67">
        <f>+'S&amp;P600'!AD4</f>
        <v>3858.270770513458</v>
      </c>
      <c r="O15" s="68">
        <f>+'S&amp;P600'!AI4</f>
        <v>3376.7490489460406</v>
      </c>
    </row>
    <row r="16" spans="1:15">
      <c r="B16" s="62" t="s">
        <v>4123</v>
      </c>
      <c r="C16" s="67">
        <f>+'S&amp;P500'!Y5</f>
        <v>7507.0052473668529</v>
      </c>
      <c r="D16" s="67">
        <f>+'S&amp;P500'!AD5</f>
        <v>66.334456378757949</v>
      </c>
      <c r="E16" s="68">
        <f>+'S&amp;P500'!AI5</f>
        <v>49.685775976091172</v>
      </c>
      <c r="G16" s="62" t="s">
        <v>4123</v>
      </c>
      <c r="H16" s="67">
        <f>+'S&amp;P400'!Y5</f>
        <v>397.93304753374377</v>
      </c>
      <c r="I16" s="67">
        <f>+'S&amp;P400'!AD5</f>
        <v>24.615914822823253</v>
      </c>
      <c r="J16" s="68">
        <f>+'S&amp;P400'!AI5</f>
        <v>12.854298973807149</v>
      </c>
      <c r="L16" s="62" t="s">
        <v>4123</v>
      </c>
      <c r="M16" s="67">
        <f>+'S&amp;P600'!Y5</f>
        <v>103.10807627338647</v>
      </c>
      <c r="N16" s="67">
        <f>+'S&amp;P600'!AD5</f>
        <v>13.42001223768888</v>
      </c>
      <c r="O16" s="68">
        <f>+'S&amp;P600'!AI5</f>
        <v>12.026451384630871</v>
      </c>
    </row>
    <row r="17" spans="2:15">
      <c r="B17" s="62" t="s">
        <v>4124</v>
      </c>
      <c r="C17" s="67">
        <f>+'S&amp;P500'!Y6</f>
        <v>-7507.0052473690048</v>
      </c>
      <c r="D17" s="67">
        <f>+'S&amp;P500'!AD6</f>
        <v>-66.334456378766845</v>
      </c>
      <c r="E17" s="68">
        <f>+'S&amp;P500'!AI6</f>
        <v>-49.68577597609562</v>
      </c>
      <c r="G17" s="62" t="s">
        <v>4124</v>
      </c>
      <c r="H17" s="67">
        <f>+'S&amp;P400'!Y6</f>
        <v>-397.93304753375213</v>
      </c>
      <c r="I17" s="67">
        <f>+'S&amp;P400'!AD6</f>
        <v>-24.615914822824731</v>
      </c>
      <c r="J17" s="68">
        <f>+'S&amp;P400'!AI6</f>
        <v>-12.854298973805749</v>
      </c>
      <c r="L17" s="62" t="s">
        <v>4124</v>
      </c>
      <c r="M17" s="67">
        <f>+'S&amp;P600'!Y6</f>
        <v>-103.10807627332551</v>
      </c>
      <c r="N17" s="67">
        <f>+'S&amp;P600'!AD6</f>
        <v>-13.420012237689338</v>
      </c>
      <c r="O17" s="68">
        <f>+'S&amp;P600'!AI6</f>
        <v>-12.026451384631144</v>
      </c>
    </row>
    <row r="18" spans="2:15">
      <c r="B18" s="95" t="s">
        <v>4125</v>
      </c>
      <c r="C18" s="96">
        <f>+'S&amp;P500'!Y7</f>
        <v>15014.010494735858</v>
      </c>
      <c r="D18" s="96">
        <f>+'S&amp;P500'!AD7</f>
        <v>132.66891275752479</v>
      </c>
      <c r="E18" s="97">
        <f>+'S&amp;P500'!AI7</f>
        <v>99.371551952186792</v>
      </c>
      <c r="G18" s="95" t="s">
        <v>4125</v>
      </c>
      <c r="H18" s="96">
        <f>+'S&amp;P400'!Y7</f>
        <v>795.86609506749596</v>
      </c>
      <c r="I18" s="96">
        <f>+'S&amp;P400'!AD7</f>
        <v>49.231829645647984</v>
      </c>
      <c r="J18" s="97">
        <f>+'S&amp;P400'!AI7</f>
        <v>25.708597947612898</v>
      </c>
      <c r="L18" s="95" t="s">
        <v>4125</v>
      </c>
      <c r="M18" s="96">
        <f>+'S&amp;P600'!Y7</f>
        <v>206.21615254671198</v>
      </c>
      <c r="N18" s="96">
        <f>+'S&amp;P600'!AD7</f>
        <v>26.840024475378218</v>
      </c>
      <c r="O18" s="97">
        <f>+'S&amp;P600'!AI7</f>
        <v>24.052902769262015</v>
      </c>
    </row>
    <row r="19" spans="2:15">
      <c r="B19" s="95" t="s">
        <v>4126</v>
      </c>
      <c r="C19" s="98">
        <f>+'S&amp;P500'!Y8</f>
        <v>7.1381414480500439E-3</v>
      </c>
      <c r="D19" s="98">
        <f>+'S&amp;P500'!AD8</f>
        <v>6.8003809025172276E-3</v>
      </c>
      <c r="E19" s="99">
        <f>+'S&amp;P500'!AI8</f>
        <v>7.6182521308346858E-3</v>
      </c>
      <c r="G19" s="95" t="s">
        <v>4126</v>
      </c>
      <c r="H19" s="98">
        <f>+'S&amp;P400'!Y8</f>
        <v>7.5699934481035834E-3</v>
      </c>
      <c r="I19" s="98">
        <f>+'S&amp;P400'!AD8</f>
        <v>8.036129346952442E-3</v>
      </c>
      <c r="J19" s="99">
        <f>+'S&amp;P400'!AI8</f>
        <v>7.3199646601854428E-3</v>
      </c>
      <c r="L19" s="95" t="s">
        <v>4126</v>
      </c>
      <c r="M19" s="98">
        <f>+'S&amp;P600'!Y8</f>
        <v>6.807885437515134E-3</v>
      </c>
      <c r="N19" s="98">
        <f>+'S&amp;P600'!AD8</f>
        <v>6.9564906331875597E-3</v>
      </c>
      <c r="O19" s="99">
        <f>+'S&amp;P600'!AI8</f>
        <v>7.1230945565141915E-3</v>
      </c>
    </row>
    <row r="20" spans="2:15">
      <c r="B20" s="62" t="s">
        <v>4045</v>
      </c>
      <c r="C20" s="69">
        <f>+'S&amp;P500'!X5</f>
        <v>320</v>
      </c>
      <c r="D20" s="70" t="s">
        <v>3927</v>
      </c>
      <c r="E20" s="71" t="s">
        <v>3927</v>
      </c>
      <c r="G20" s="62" t="s">
        <v>4045</v>
      </c>
      <c r="H20" s="69">
        <f>+'S&amp;P400'!X5</f>
        <v>260</v>
      </c>
      <c r="I20" s="70" t="s">
        <v>3927</v>
      </c>
      <c r="J20" s="71" t="s">
        <v>3927</v>
      </c>
      <c r="L20" s="62" t="s">
        <v>4045</v>
      </c>
      <c r="M20" s="69">
        <f>+'S&amp;P600'!X5</f>
        <v>238</v>
      </c>
      <c r="N20" s="70" t="s">
        <v>3927</v>
      </c>
      <c r="O20" s="71" t="s">
        <v>3927</v>
      </c>
    </row>
    <row r="21" spans="2:15">
      <c r="B21" s="72" t="s">
        <v>4046</v>
      </c>
      <c r="C21" s="73">
        <f>+'S&amp;P500'!X6</f>
        <v>182</v>
      </c>
      <c r="D21" s="73" t="s">
        <v>3927</v>
      </c>
      <c r="E21" s="74" t="s">
        <v>3927</v>
      </c>
      <c r="G21" s="72" t="s">
        <v>4046</v>
      </c>
      <c r="H21" s="73">
        <f>+'S&amp;P400'!X6</f>
        <v>140</v>
      </c>
      <c r="I21" s="73" t="s">
        <v>3927</v>
      </c>
      <c r="J21" s="74" t="s">
        <v>3927</v>
      </c>
      <c r="L21" s="72" t="s">
        <v>4046</v>
      </c>
      <c r="M21" s="73">
        <f>+'S&amp;P600'!X6</f>
        <v>362</v>
      </c>
      <c r="N21" s="73" t="s">
        <v>3927</v>
      </c>
      <c r="O21" s="74" t="s">
        <v>3927</v>
      </c>
    </row>
    <row r="23" spans="2:15" ht="38.25">
      <c r="B23" s="112" t="s">
        <v>4083</v>
      </c>
      <c r="C23" s="113" t="s">
        <v>4451</v>
      </c>
      <c r="D23" s="113" t="s">
        <v>4452</v>
      </c>
      <c r="E23" s="114" t="s">
        <v>4453</v>
      </c>
      <c r="F23" s="114" t="s">
        <v>5016</v>
      </c>
    </row>
    <row r="24" spans="2:15">
      <c r="B24" s="75" t="s">
        <v>4463</v>
      </c>
      <c r="C24" s="67">
        <f>+SUMIF('S&amp;P500'!$F$20:$F$521, $B24, 'S&amp;P500'!$AJ$20:$AJ$521)</f>
        <v>549.09361648383526</v>
      </c>
      <c r="D24" s="67">
        <f>+SUMIF('S&amp;P400'!$F$20:$F$419, $B24, 'S&amp;P400'!$AJ$20:$AJ$419)</f>
        <v>135.83004388432528</v>
      </c>
      <c r="E24" s="68">
        <f>+SUMIF('S&amp;P600'!$F$20:$F$619, $B24, 'S&amp;P600'!$AJ$20:$AJ$619)</f>
        <v>21.26894978181361</v>
      </c>
      <c r="F24" s="76">
        <f>+SUM(C24:E24)</f>
        <v>706.19261014997414</v>
      </c>
    </row>
    <row r="25" spans="2:15">
      <c r="B25" s="75" t="s">
        <v>4461</v>
      </c>
      <c r="C25" s="67">
        <f>+SUMIF('S&amp;P500'!$F$20:$F$521, $B25, 'S&amp;P500'!$AJ$20:$AJ$521)</f>
        <v>459.94415777288191</v>
      </c>
      <c r="D25" s="67">
        <f>+SUMIF('S&amp;P400'!$F$20:$F$419, $B25, 'S&amp;P400'!$AJ$20:$AJ$419)</f>
        <v>10.219717826253682</v>
      </c>
      <c r="E25" s="68">
        <f>+SUMIF('S&amp;P600'!$F$20:$F$619, $B25, 'S&amp;P600'!$AJ$20:$AJ$619)</f>
        <v>5.819706775051217</v>
      </c>
      <c r="F25" s="76">
        <f>+SUM(C25:E25)</f>
        <v>475.98358237418677</v>
      </c>
    </row>
    <row r="26" spans="2:15">
      <c r="B26" s="75" t="s">
        <v>4466</v>
      </c>
      <c r="C26" s="67">
        <f>+SUMIF('S&amp;P500'!$F$20:$F$521, $B26, 'S&amp;P500'!$AJ$20:$AJ$521)</f>
        <v>392.99227695951203</v>
      </c>
      <c r="D26" s="67">
        <f>+SUMIF('S&amp;P400'!$F$20:$F$419, $B26, 'S&amp;P400'!$AJ$20:$AJ$419)</f>
        <v>4.5942197833117522</v>
      </c>
      <c r="E26" s="68">
        <f>+SUMIF('S&amp;P600'!$F$20:$F$619, $B26, 'S&amp;P600'!$AJ$20:$AJ$619)</f>
        <v>-5.9340638910958088</v>
      </c>
      <c r="F26" s="76">
        <f>+SUM(C26:E26)</f>
        <v>391.65243285172795</v>
      </c>
    </row>
    <row r="27" spans="2:15">
      <c r="B27" s="75" t="s">
        <v>4457</v>
      </c>
      <c r="C27" s="67">
        <f>+SUMIF('S&amp;P500'!$F$20:$F$521, $B27, 'S&amp;P500'!$AJ$20:$AJ$521)</f>
        <v>320.83161517751637</v>
      </c>
      <c r="D27" s="67">
        <f>+SUMIF('S&amp;P400'!$F$20:$F$419, $B27, 'S&amp;P400'!$AJ$20:$AJ$419)</f>
        <v>-7.9060542595462184</v>
      </c>
      <c r="E27" s="68">
        <f>+SUMIF('S&amp;P600'!$F$20:$F$619, $B27, 'S&amp;P600'!$AJ$20:$AJ$619)</f>
        <v>2.8605734247511827</v>
      </c>
      <c r="F27" s="76">
        <f>+SUM(C27:E27)</f>
        <v>315.78613434272131</v>
      </c>
    </row>
    <row r="28" spans="2:15">
      <c r="B28" s="75" t="s">
        <v>4465</v>
      </c>
      <c r="C28" s="67">
        <f>+SUMIF('S&amp;P500'!$F$20:$F$521, $B28, 'S&amp;P500'!$AJ$20:$AJ$521)</f>
        <v>278.02202952085895</v>
      </c>
      <c r="D28" s="67">
        <f>+SUMIF('S&amp;P400'!$F$20:$F$419, $B28, 'S&amp;P400'!$AJ$20:$AJ$419)</f>
        <v>0.12706885981551175</v>
      </c>
      <c r="E28" s="68">
        <f>+SUMIF('S&amp;P600'!$F$20:$F$619, $B28, 'S&amp;P600'!$AJ$20:$AJ$619)</f>
        <v>-6.8439259182892037E-2</v>
      </c>
      <c r="F28" s="76">
        <f>+SUM(C28:E28)</f>
        <v>278.08065912149158</v>
      </c>
    </row>
    <row r="29" spans="2:15">
      <c r="B29" s="75" t="s">
        <v>4477</v>
      </c>
      <c r="C29" s="67">
        <f>+SUMIF('S&amp;P500'!$F$20:$F$521, $B29, 'S&amp;P500'!$AJ$20:$AJ$521)</f>
        <v>163.57493970201409</v>
      </c>
      <c r="D29" s="67">
        <f>+SUMIF('S&amp;P400'!$F$20:$F$419, $B29, 'S&amp;P400'!$AJ$20:$AJ$419)</f>
        <v>-3.1879552253642771</v>
      </c>
      <c r="E29" s="68">
        <f>+SUMIF('S&amp;P600'!$F$20:$F$619, $B29, 'S&amp;P600'!$AJ$20:$AJ$619)</f>
        <v>0.4369950519673329</v>
      </c>
      <c r="F29" s="76">
        <f>+SUM(C29:E29)</f>
        <v>160.82397952861714</v>
      </c>
    </row>
    <row r="30" spans="2:15">
      <c r="B30" s="75" t="s">
        <v>4456</v>
      </c>
      <c r="C30" s="67">
        <f>+SUMIF('S&amp;P500'!$F$20:$F$521, $B30, 'S&amp;P500'!$AJ$20:$AJ$521)</f>
        <v>164.35533118186189</v>
      </c>
      <c r="D30" s="67">
        <f>+SUMIF('S&amp;P400'!$F$20:$F$419, $B30, 'S&amp;P400'!$AJ$20:$AJ$419)</f>
        <v>-18.31703309225734</v>
      </c>
      <c r="E30" s="68">
        <f>+SUMIF('S&amp;P600'!$F$20:$F$619, $B30, 'S&amp;P600'!$AJ$20:$AJ$619)</f>
        <v>9.68043658793124</v>
      </c>
      <c r="F30" s="76">
        <f>+SUM(C30:E30)</f>
        <v>155.71873467753579</v>
      </c>
    </row>
    <row r="31" spans="2:15">
      <c r="B31" s="75" t="s">
        <v>4472</v>
      </c>
      <c r="C31" s="67">
        <f>+SUMIF('S&amp;P500'!$F$20:$F$521, $B31, 'S&amp;P500'!$AJ$20:$AJ$521)</f>
        <v>127.25689122307577</v>
      </c>
      <c r="D31" s="67">
        <f>+SUMIF('S&amp;P400'!$F$20:$F$419, $B31, 'S&amp;P400'!$AJ$20:$AJ$419)</f>
        <v>-3.6977887962064084</v>
      </c>
      <c r="E31" s="68">
        <f>+SUMIF('S&amp;P600'!$F$20:$F$619, $B31, 'S&amp;P600'!$AJ$20:$AJ$619)</f>
        <v>6.4575338437699727</v>
      </c>
      <c r="F31" s="76">
        <f>+SUM(C31:E31)</f>
        <v>130.01663627063934</v>
      </c>
    </row>
    <row r="32" spans="2:15">
      <c r="B32" s="75" t="s">
        <v>4464</v>
      </c>
      <c r="C32" s="67">
        <f>+SUMIF('S&amp;P500'!$F$20:$F$521, $B32, 'S&amp;P500'!$AJ$20:$AJ$521)</f>
        <v>91.565673525951041</v>
      </c>
      <c r="D32" s="67">
        <f>+SUMIF('S&amp;P400'!$F$20:$F$419, $B32, 'S&amp;P400'!$AJ$20:$AJ$419)</f>
        <v>11.218643341662677</v>
      </c>
      <c r="E32" s="68">
        <f>+SUMIF('S&amp;P600'!$F$20:$F$619, $B32, 'S&amp;P600'!$AJ$20:$AJ$619)</f>
        <v>1.8687572618922603</v>
      </c>
      <c r="F32" s="76">
        <f>+SUM(C32:E32)</f>
        <v>104.65307412950597</v>
      </c>
    </row>
    <row r="33" spans="2:6">
      <c r="B33" s="75" t="s">
        <v>4473</v>
      </c>
      <c r="C33" s="67">
        <f>+SUMIF('S&amp;P500'!$F$20:$F$521, $B33, 'S&amp;P500'!$AJ$20:$AJ$521)</f>
        <v>85.714203302110263</v>
      </c>
      <c r="D33" s="67">
        <f>+SUMIF('S&amp;P400'!$F$20:$F$419, $B33, 'S&amp;P400'!$AJ$20:$AJ$419)</f>
        <v>-7.8732545660320135</v>
      </c>
      <c r="E33" s="68">
        <f>+SUMIF('S&amp;P600'!$F$20:$F$619, $B33, 'S&amp;P600'!$AJ$20:$AJ$619)</f>
        <v>-8.0416342574626611</v>
      </c>
      <c r="F33" s="76">
        <f>+SUM(C33:E33)</f>
        <v>69.799314478615585</v>
      </c>
    </row>
    <row r="34" spans="2:6">
      <c r="B34" s="75" t="s">
        <v>4476</v>
      </c>
      <c r="C34" s="67">
        <f>+SUMIF('S&amp;P500'!$F$20:$F$521, $B34, 'S&amp;P500'!$AJ$20:$AJ$521)</f>
        <v>47.879719782324258</v>
      </c>
      <c r="D34" s="67">
        <f>+SUMIF('S&amp;P400'!$F$20:$F$419, $B34, 'S&amp;P400'!$AJ$20:$AJ$419)</f>
        <v>1.0238414144631374</v>
      </c>
      <c r="E34" s="68">
        <f>+SUMIF('S&amp;P600'!$F$20:$F$619, $B34, 'S&amp;P600'!$AJ$20:$AJ$619)</f>
        <v>4.0629199359544066E-2</v>
      </c>
      <c r="F34" s="76">
        <f>+SUM(C34:E34)</f>
        <v>48.944190396146936</v>
      </c>
    </row>
    <row r="35" spans="2:6">
      <c r="B35" s="75" t="s">
        <v>4469</v>
      </c>
      <c r="C35" s="67">
        <f>+SUMIF('S&amp;P500'!$F$20:$F$521, $B35, 'S&amp;P500'!$AJ$20:$AJ$521)</f>
        <v>50.515662831531245</v>
      </c>
      <c r="D35" s="67">
        <f>+SUMIF('S&amp;P400'!$F$20:$F$419, $B35, 'S&amp;P400'!$AJ$20:$AJ$419)</f>
        <v>-18.01278004896924</v>
      </c>
      <c r="E35" s="68">
        <f>+SUMIF('S&amp;P600'!$F$20:$F$619, $B35, 'S&amp;P600'!$AJ$20:$AJ$619)</f>
        <v>-0.31893269645938682</v>
      </c>
      <c r="F35" s="76">
        <f>+SUM(C35:E35)</f>
        <v>32.18395008610262</v>
      </c>
    </row>
    <row r="36" spans="2:6">
      <c r="B36" s="75" t="s">
        <v>4458</v>
      </c>
      <c r="C36" s="67">
        <f>+SUMIF('S&amp;P500'!$F$20:$F$521, $B36, 'S&amp;P500'!$AJ$20:$AJ$521)</f>
        <v>10.909315555679555</v>
      </c>
      <c r="D36" s="67">
        <f>+SUMIF('S&amp;P400'!$F$20:$F$419, $B36, 'S&amp;P400'!$AJ$20:$AJ$419)</f>
        <v>3.3637140152205278</v>
      </c>
      <c r="E36" s="68">
        <f>+SUMIF('S&amp;P600'!$F$20:$F$619, $B36, 'S&amp;P600'!$AJ$20:$AJ$619)</f>
        <v>9.3186663577146742</v>
      </c>
      <c r="F36" s="76">
        <f>+SUM(C36:E36)</f>
        <v>23.591695928614755</v>
      </c>
    </row>
    <row r="37" spans="2:6">
      <c r="B37" s="75" t="s">
        <v>4470</v>
      </c>
      <c r="C37" s="67">
        <f>+SUMIF('S&amp;P500'!$F$20:$F$521, $B37, 'S&amp;P500'!$AJ$20:$AJ$521)</f>
        <v>-6.0423184639029657</v>
      </c>
      <c r="D37" s="67">
        <f>+SUMIF('S&amp;P400'!$F$20:$F$419, $B37, 'S&amp;P400'!$AJ$20:$AJ$419)</f>
        <v>-9.1671197487681333</v>
      </c>
      <c r="E37" s="68">
        <f>+SUMIF('S&amp;P600'!$F$20:$F$619, $B37, 'S&amp;P600'!$AJ$20:$AJ$619)</f>
        <v>-4.9820057302120446</v>
      </c>
      <c r="F37" s="76">
        <f>+SUM(C37:E37)</f>
        <v>-20.191443942883144</v>
      </c>
    </row>
    <row r="38" spans="2:6">
      <c r="B38" s="75" t="s">
        <v>4460</v>
      </c>
      <c r="C38" s="67">
        <f>+SUMIF('S&amp;P500'!$F$20:$F$521, $B38, 'S&amp;P500'!$AJ$20:$AJ$521)</f>
        <v>-50.279673705329252</v>
      </c>
      <c r="D38" s="67">
        <f>+SUMIF('S&amp;P400'!$F$20:$F$419, $B38, 'S&amp;P400'!$AJ$20:$AJ$419)</f>
        <v>12.185527720195207</v>
      </c>
      <c r="E38" s="68">
        <f>+SUMIF('S&amp;P600'!$F$20:$F$619, $B38, 'S&amp;P600'!$AJ$20:$AJ$619)</f>
        <v>-1.7585156058455005</v>
      </c>
      <c r="F38" s="76">
        <f>+SUM(C38:E38)</f>
        <v>-39.852661590979551</v>
      </c>
    </row>
    <row r="39" spans="2:6">
      <c r="B39" s="75" t="s">
        <v>4474</v>
      </c>
      <c r="C39" s="67">
        <f>+SUMIF('S&amp;P500'!$F$20:$F$521, $B39, 'S&amp;P500'!$AJ$20:$AJ$521)</f>
        <v>-74.179111639540054</v>
      </c>
      <c r="D39" s="67">
        <f>+SUMIF('S&amp;P400'!$F$20:$F$419, $B39, 'S&amp;P400'!$AJ$20:$AJ$419)</f>
        <v>-17.769058535416303</v>
      </c>
      <c r="E39" s="68">
        <f>+SUMIF('S&amp;P600'!$F$20:$F$619, $B39, 'S&amp;P600'!$AJ$20:$AJ$619)</f>
        <v>-1.2331062103270405</v>
      </c>
      <c r="F39" s="76">
        <f>+SUM(C39:E39)</f>
        <v>-93.181276385283397</v>
      </c>
    </row>
    <row r="40" spans="2:6">
      <c r="B40" s="75" t="s">
        <v>4459</v>
      </c>
      <c r="C40" s="67">
        <f>+SUMIF('S&amp;P500'!$F$20:$F$521, $B40, 'S&amp;P500'!$AJ$20:$AJ$521)</f>
        <v>-163.14477802761564</v>
      </c>
      <c r="D40" s="67">
        <f>+SUMIF('S&amp;P400'!$F$20:$F$419, $B40, 'S&amp;P400'!$AJ$20:$AJ$419)</f>
        <v>16.574095895985671</v>
      </c>
      <c r="E40" s="68">
        <f>+SUMIF('S&amp;P600'!$F$20:$F$619, $B40, 'S&amp;P600'!$AJ$20:$AJ$619)</f>
        <v>-0.99514269885234086</v>
      </c>
      <c r="F40" s="76">
        <f>+SUM(C40:E40)</f>
        <v>-147.56582483048231</v>
      </c>
    </row>
    <row r="41" spans="2:6">
      <c r="B41" s="75" t="s">
        <v>4468</v>
      </c>
      <c r="C41" s="67">
        <f>+SUMIF('S&amp;P500'!$F$20:$F$521, $B41, 'S&amp;P500'!$AJ$20:$AJ$521)</f>
        <v>-166.23691751553801</v>
      </c>
      <c r="D41" s="67">
        <f>+SUMIF('S&amp;P400'!$F$20:$F$419, $B41, 'S&amp;P400'!$AJ$20:$AJ$419)</f>
        <v>-1.3006582412594794</v>
      </c>
      <c r="E41" s="68">
        <f>+SUMIF('S&amp;P600'!$F$20:$F$619, $B41, 'S&amp;P600'!$AJ$20:$AJ$619)</f>
        <v>-5.077577403844387</v>
      </c>
      <c r="F41" s="76">
        <f>+SUM(C41:E41)</f>
        <v>-172.61515316064185</v>
      </c>
    </row>
    <row r="42" spans="2:6">
      <c r="B42" s="75" t="s">
        <v>4455</v>
      </c>
      <c r="C42" s="67">
        <f>+SUMIF('S&amp;P500'!$F$20:$F$521, $B42, 'S&amp;P500'!$AJ$20:$AJ$521)</f>
        <v>-151.77854544199099</v>
      </c>
      <c r="D42" s="67">
        <f>+SUMIF('S&amp;P400'!$F$20:$F$419, $B42, 'S&amp;P400'!$AJ$20:$AJ$419)</f>
        <v>-44.800819841228474</v>
      </c>
      <c r="E42" s="68">
        <f>+SUMIF('S&amp;P600'!$F$20:$F$619, $B42, 'S&amp;P600'!$AJ$20:$AJ$619)</f>
        <v>-6.6434067854510817</v>
      </c>
      <c r="F42" s="76">
        <f>+SUM(C42:E42)</f>
        <v>-203.22277206867054</v>
      </c>
    </row>
    <row r="43" spans="2:6">
      <c r="B43" s="75" t="s">
        <v>4475</v>
      </c>
      <c r="C43" s="67">
        <f>+SUMIF('S&amp;P500'!$F$20:$F$521, $B43, 'S&amp;P500'!$AJ$20:$AJ$521)</f>
        <v>-293.50449009010725</v>
      </c>
      <c r="D43" s="67">
        <f>+SUMIF('S&amp;P400'!$F$20:$F$419, $B43, 'S&amp;P400'!$AJ$20:$AJ$419)</f>
        <v>1.4654031564702015</v>
      </c>
      <c r="E43" s="68">
        <f>+SUMIF('S&amp;P600'!$F$20:$F$619, $B43, 'S&amp;P600'!$AJ$20:$AJ$619)</f>
        <v>-0.17526396973998665</v>
      </c>
      <c r="F43" s="76">
        <f>+SUM(C43:E43)</f>
        <v>-292.21435090337707</v>
      </c>
    </row>
    <row r="44" spans="2:6">
      <c r="B44" s="75" t="s">
        <v>4467</v>
      </c>
      <c r="C44" s="67">
        <f>+SUMIF('S&amp;P500'!$F$20:$F$521, $B44, 'S&amp;P500'!$AJ$20:$AJ$521)</f>
        <v>-280.77571929703208</v>
      </c>
      <c r="D44" s="67">
        <f>+SUMIF('S&amp;P400'!$F$20:$F$419, $B44, 'S&amp;P400'!$AJ$20:$AJ$419)</f>
        <v>-11.025325409359173</v>
      </c>
      <c r="E44" s="68">
        <f>+SUMIF('S&amp;P600'!$F$20:$F$619, $B44, 'S&amp;P600'!$AJ$20:$AJ$619)</f>
        <v>-2.6947425934016049</v>
      </c>
      <c r="F44" s="76">
        <f>+SUM(C44:E44)</f>
        <v>-294.49578729979288</v>
      </c>
    </row>
    <row r="45" spans="2:6">
      <c r="B45" s="75" t="s">
        <v>4471</v>
      </c>
      <c r="C45" s="67">
        <f>+SUMIF('S&amp;P500'!$F$20:$F$521, $B45, 'S&amp;P500'!$AJ$20:$AJ$521)</f>
        <v>-431.89203431713361</v>
      </c>
      <c r="D45" s="67">
        <f>+SUMIF('S&amp;P400'!$F$20:$F$419, $B45, 'S&amp;P400'!$AJ$20:$AJ$419)</f>
        <v>-46.350492419301766</v>
      </c>
      <c r="E45" s="68">
        <f>+SUMIF('S&amp;P600'!$F$20:$F$619, $B45, 'S&amp;P600'!$AJ$20:$AJ$619)</f>
        <v>-17.812320509638937</v>
      </c>
      <c r="F45" s="76">
        <f>+SUM(C45:E45)</f>
        <v>-496.0548472460743</v>
      </c>
    </row>
    <row r="46" spans="2:6">
      <c r="B46" s="75" t="s">
        <v>4454</v>
      </c>
      <c r="C46" s="67">
        <f>+SUMIF('S&amp;P500'!$F$20:$F$521, $B46, 'S&amp;P500'!$AJ$20:$AJ$521)</f>
        <v>-514.5202840155273</v>
      </c>
      <c r="D46" s="67">
        <f>+SUMIF('S&amp;P400'!$F$20:$F$419, $B46, 'S&amp;P400'!$AJ$20:$AJ$419)</f>
        <v>0.24884437778156565</v>
      </c>
      <c r="E46" s="68">
        <f>+SUMIF('S&amp;P600'!$F$20:$F$619, $B46, 'S&amp;P600'!$AJ$20:$AJ$619)</f>
        <v>-1.1871878332459791</v>
      </c>
      <c r="F46" s="76">
        <f>+SUM(C46:E46)</f>
        <v>-515.4586274709917</v>
      </c>
    </row>
    <row r="47" spans="2:6">
      <c r="B47" s="77" t="s">
        <v>4462</v>
      </c>
      <c r="C47" s="78">
        <f>+SUMIF('S&amp;P500'!$F$20:$F$521, $B47, 'S&amp;P500'!$AJ$20:$AJ$521)</f>
        <v>-610.30156050760115</v>
      </c>
      <c r="D47" s="78">
        <f>+SUMIF('S&amp;P400'!$F$20:$F$419, $B47, 'S&amp;P400'!$AJ$20:$AJ$419)</f>
        <v>-7.4427800917847966</v>
      </c>
      <c r="E47" s="79">
        <f>+SUMIF('S&amp;P600'!$F$20:$F$619, $B47, 'S&amp;P600'!$AJ$20:$AJ$619)</f>
        <v>-0.82990883943107985</v>
      </c>
      <c r="F47" s="80">
        <f>+SUM(C47:E47)</f>
        <v>-618.57424943881699</v>
      </c>
    </row>
    <row r="50" spans="2:2">
      <c r="B50" s="47" t="s">
        <v>6392</v>
      </c>
    </row>
    <row r="51" spans="2:2">
      <c r="B51" s="47" t="s">
        <v>5455</v>
      </c>
    </row>
    <row r="147" spans="13:13">
      <c r="M147" s="81"/>
    </row>
  </sheetData>
  <sortState ref="B24:F47">
    <sortCondition descending="1" ref="F24:F47"/>
  </sortState>
  <phoneticPr fontId="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49"/>
  <sheetViews>
    <sheetView zoomScale="85" zoomScaleNormal="85" workbookViewId="0"/>
  </sheetViews>
  <sheetFormatPr defaultRowHeight="12.75"/>
  <cols>
    <col min="1" max="1" width="9.140625" style="51"/>
    <col min="2" max="2" width="6.42578125" style="51" customWidth="1"/>
    <col min="3" max="3" width="17.28515625" style="51" customWidth="1"/>
    <col min="4" max="4" width="12" style="51" customWidth="1"/>
    <col min="5" max="5" width="8.7109375" style="51" customWidth="1"/>
    <col min="6" max="6" width="2.85546875" style="51" customWidth="1"/>
    <col min="7" max="7" width="6.42578125" style="51" customWidth="1"/>
    <col min="8" max="8" width="17.28515625" style="51" customWidth="1"/>
    <col min="9" max="9" width="12" style="51" customWidth="1"/>
    <col min="10" max="10" width="8.7109375" style="51" customWidth="1"/>
    <col min="11" max="11" width="2.85546875" style="51" customWidth="1"/>
    <col min="12" max="12" width="6.42578125" style="51" customWidth="1"/>
    <col min="13" max="13" width="17.28515625" style="51" customWidth="1"/>
    <col min="14" max="14" width="12" style="51" customWidth="1"/>
    <col min="15" max="15" width="8.7109375" style="51" customWidth="1"/>
    <col min="16" max="16" width="2.85546875" style="51" customWidth="1"/>
    <col min="17" max="17" width="6.42578125" style="51" customWidth="1"/>
    <col min="18" max="18" width="17.28515625" style="51" customWidth="1"/>
    <col min="19" max="19" width="12" style="51" customWidth="1"/>
    <col min="20" max="20" width="8.7109375" style="51" customWidth="1"/>
    <col min="21" max="16384" width="9.140625" style="51"/>
  </cols>
  <sheetData>
    <row r="1" spans="1:20" s="28" customFormat="1"/>
    <row r="2" spans="1:20" s="28" customFormat="1"/>
    <row r="3" spans="1:20" s="28" customFormat="1"/>
    <row r="4" spans="1:20" s="28" customFormat="1"/>
    <row r="5" spans="1:20" s="28" customFormat="1"/>
    <row r="6" spans="1:20" s="28" customFormat="1"/>
    <row r="7" spans="1:20" s="28" customFormat="1"/>
    <row r="8" spans="1:20" s="28" customFormat="1" ht="15.75">
      <c r="A8" s="100"/>
      <c r="B8" s="101" t="str">
        <f>+Overall!$B$8</f>
        <v>S&amp;P 500, 400, and 600 Indices March 2015 Quarterly Share Rebalance (PROJECTIONS)</v>
      </c>
      <c r="G8" s="100"/>
      <c r="L8" s="100"/>
      <c r="Q8" s="100"/>
    </row>
    <row r="9" spans="1:20" s="28" customFormat="1" ht="15.75">
      <c r="A9" s="100"/>
      <c r="B9" s="101" t="str">
        <f>+Overall!$B$9</f>
        <v>Effective at the close on March 20, 2015</v>
      </c>
      <c r="G9" s="100"/>
      <c r="L9" s="100"/>
      <c r="Q9" s="100"/>
    </row>
    <row r="11" spans="1:20" s="102" customFormat="1" ht="15.75">
      <c r="B11" s="101" t="s">
        <v>725</v>
      </c>
      <c r="G11" s="101" t="s">
        <v>726</v>
      </c>
      <c r="L11" s="101" t="s">
        <v>727</v>
      </c>
      <c r="Q11" s="101" t="s">
        <v>728</v>
      </c>
    </row>
    <row r="12" spans="1:20" ht="33.75">
      <c r="B12" s="115" t="s">
        <v>4079</v>
      </c>
      <c r="C12" s="116" t="s">
        <v>4082</v>
      </c>
      <c r="D12" s="116" t="s">
        <v>4114</v>
      </c>
      <c r="E12" s="117" t="s">
        <v>4110</v>
      </c>
      <c r="F12" s="103"/>
      <c r="G12" s="115" t="s">
        <v>4079</v>
      </c>
      <c r="H12" s="116" t="s">
        <v>4082</v>
      </c>
      <c r="I12" s="116" t="s">
        <v>4114</v>
      </c>
      <c r="J12" s="117" t="s">
        <v>4110</v>
      </c>
      <c r="K12" s="103"/>
      <c r="L12" s="115" t="s">
        <v>4079</v>
      </c>
      <c r="M12" s="116" t="s">
        <v>4082</v>
      </c>
      <c r="N12" s="116" t="s">
        <v>4114</v>
      </c>
      <c r="O12" s="117" t="s">
        <v>4110</v>
      </c>
      <c r="P12" s="118"/>
      <c r="Q12" s="115" t="s">
        <v>4079</v>
      </c>
      <c r="R12" s="116" t="s">
        <v>4082</v>
      </c>
      <c r="S12" s="116" t="s">
        <v>4114</v>
      </c>
      <c r="T12" s="117" t="s">
        <v>4110</v>
      </c>
    </row>
    <row r="13" spans="1:20" s="104" customFormat="1">
      <c r="B13" s="107" t="s">
        <v>4116</v>
      </c>
      <c r="C13" s="106"/>
      <c r="D13" s="106"/>
      <c r="E13" s="108"/>
      <c r="G13" s="107" t="s">
        <v>4116</v>
      </c>
      <c r="H13" s="106"/>
      <c r="I13" s="106"/>
      <c r="J13" s="108"/>
      <c r="L13" s="107" t="s">
        <v>4116</v>
      </c>
      <c r="M13" s="106"/>
      <c r="N13" s="106"/>
      <c r="O13" s="108"/>
      <c r="Q13" s="107" t="s">
        <v>4116</v>
      </c>
      <c r="R13" s="106"/>
      <c r="S13" s="106"/>
      <c r="T13" s="108"/>
    </row>
    <row r="14" spans="1:20">
      <c r="B14" s="50" t="s">
        <v>3442</v>
      </c>
      <c r="C14" s="51" t="str">
        <f>+VLOOKUP($B14, Overall!$A$12:$L$1513, 3, FALSE)</f>
        <v>Endo International plc</v>
      </c>
      <c r="D14" s="52">
        <f>+VLOOKUP($B14, Overall!$A$12:$L$1513, 8, FALSE)</f>
        <v>125.23874549154749</v>
      </c>
      <c r="E14" s="53">
        <f>+VLOOKUP($B14, Overall!$A$12:$L$1513, 11, FALSE)</f>
        <v>0.63186997720589533</v>
      </c>
      <c r="G14" s="50" t="s">
        <v>4560</v>
      </c>
      <c r="H14" s="51" t="str">
        <f>+VLOOKUP($G14, Overall!$A$12:$L$1513, 3, FALSE)</f>
        <v>Deere &amp; Co</v>
      </c>
      <c r="I14" s="52">
        <f>+VLOOKUP($G14, Overall!$A$12:$L$1513, 8, FALSE)</f>
        <v>-186.22922344211375</v>
      </c>
      <c r="J14" s="53">
        <f>+VLOOKUP($G14, Overall!$A$12:$L$1513, 11, FALSE)</f>
        <v>-0.74442599293092471</v>
      </c>
      <c r="L14" s="50" t="s">
        <v>5690</v>
      </c>
      <c r="M14" s="51" t="str">
        <f>+VLOOKUP($L14, Overall!$A$12:$L$1513, 3, FALSE)</f>
        <v>Actavis plc</v>
      </c>
      <c r="N14" s="54">
        <f>+VLOOKUP($L14, Overall!$A$12:$L$1513, 8, FALSE)</f>
        <v>531.86635769093607</v>
      </c>
      <c r="O14" s="55">
        <f>+VLOOKUP($L14, Overall!$A$12:$L$1513, 11, FALSE)</f>
        <v>0.51160813043237208</v>
      </c>
      <c r="Q14" s="50" t="s">
        <v>3944</v>
      </c>
      <c r="R14" s="51" t="str">
        <f>+VLOOKUP($Q14, Overall!$A$12:$L$1513, 3, FALSE)</f>
        <v>Pfizer Inc</v>
      </c>
      <c r="S14" s="54">
        <f>+VLOOKUP($Q14, Overall!$A$12:$L$1513, 8, FALSE)</f>
        <v>-575.78138925819007</v>
      </c>
      <c r="T14" s="55">
        <f>+VLOOKUP($Q14, Overall!$A$12:$L$1513, 11, FALSE)</f>
        <v>-0.58619442810502664</v>
      </c>
    </row>
    <row r="15" spans="1:20">
      <c r="B15" s="50" t="s">
        <v>4159</v>
      </c>
      <c r="C15" s="51" t="str">
        <f>+VLOOKUP($B15, Overall!$A$12:$L$1513, 3, FALSE)</f>
        <v>Ford Motor Co</v>
      </c>
      <c r="D15" s="52">
        <f>+VLOOKUP($B15, Overall!$A$12:$L$1513, 8, FALSE)</f>
        <v>228.82568205099869</v>
      </c>
      <c r="E15" s="53">
        <f>+VLOOKUP($B15, Overall!$A$12:$L$1513, 11, FALSE)</f>
        <v>0.58420427348301418</v>
      </c>
      <c r="G15" s="50" t="s">
        <v>4643</v>
      </c>
      <c r="H15" s="51" t="str">
        <f>+VLOOKUP($G15, Overall!$A$12:$L$1513, 3, FALSE)</f>
        <v>Illinois Tool Works Inc</v>
      </c>
      <c r="I15" s="52">
        <f>+VLOOKUP($G15, Overall!$A$12:$L$1513, 8, FALSE)</f>
        <v>-104.33496048583952</v>
      </c>
      <c r="J15" s="53">
        <f>+VLOOKUP($G15, Overall!$A$12:$L$1513, 11, FALSE)</f>
        <v>-0.67609649834930208</v>
      </c>
      <c r="L15" s="50" t="s">
        <v>4159</v>
      </c>
      <c r="M15" s="51" t="str">
        <f>+VLOOKUP($L15, Overall!$A$12:$L$1513, 3, FALSE)</f>
        <v>Ford Motor Co</v>
      </c>
      <c r="N15" s="54">
        <f>+VLOOKUP($L15, Overall!$A$12:$L$1513, 8, FALSE)</f>
        <v>228.82568205099869</v>
      </c>
      <c r="O15" s="55">
        <f>+VLOOKUP($L15, Overall!$A$12:$L$1513, 11, FALSE)</f>
        <v>0.58420427348301418</v>
      </c>
      <c r="Q15" s="50" t="s">
        <v>4171</v>
      </c>
      <c r="R15" s="51" t="str">
        <f>+VLOOKUP($Q15, Overall!$A$12:$L$1513, 3, FALSE)</f>
        <v>Intel Corp</v>
      </c>
      <c r="S15" s="54">
        <f>+VLOOKUP($Q15, Overall!$A$12:$L$1513, 8, FALSE)</f>
        <v>-301.95378487543417</v>
      </c>
      <c r="T15" s="55">
        <f>+VLOOKUP($Q15, Overall!$A$12:$L$1513, 11, FALSE)</f>
        <v>-0.39326644731048721</v>
      </c>
    </row>
    <row r="16" spans="1:20">
      <c r="B16" s="50" t="s">
        <v>3446</v>
      </c>
      <c r="C16" s="51" t="str">
        <f>+VLOOKUP($B16, Overall!$A$12:$L$1513, 3, FALSE)</f>
        <v>Essex Property Trust</v>
      </c>
      <c r="D16" s="52">
        <f>+VLOOKUP($B16, Overall!$A$12:$L$1513, 8, FALSE)</f>
        <v>37.404792689370254</v>
      </c>
      <c r="E16" s="53">
        <f>+VLOOKUP($B16, Overall!$A$12:$L$1513, 11, FALSE)</f>
        <v>0.55596702713748314</v>
      </c>
      <c r="G16" s="50" t="s">
        <v>3944</v>
      </c>
      <c r="H16" s="51" t="str">
        <f>+VLOOKUP($G16, Overall!$A$12:$L$1513, 3, FALSE)</f>
        <v>Pfizer Inc</v>
      </c>
      <c r="I16" s="52">
        <f>+VLOOKUP($G16, Overall!$A$12:$L$1513, 8, FALSE)</f>
        <v>-575.78138925819007</v>
      </c>
      <c r="J16" s="53">
        <f>+VLOOKUP($G16, Overall!$A$12:$L$1513, 11, FALSE)</f>
        <v>-0.58619442810502664</v>
      </c>
      <c r="L16" s="50" t="s">
        <v>4162</v>
      </c>
      <c r="M16" s="51" t="str">
        <f>+VLOOKUP($L16, Overall!$A$12:$L$1513, 3, FALSE)</f>
        <v>General Electric Co</v>
      </c>
      <c r="N16" s="54">
        <f>+VLOOKUP($L16, Overall!$A$12:$L$1513, 8, FALSE)</f>
        <v>190.36787729261749</v>
      </c>
      <c r="O16" s="55">
        <f>+VLOOKUP($L16, Overall!$A$12:$L$1513, 11, FALSE)</f>
        <v>0.21327506580906991</v>
      </c>
      <c r="Q16" s="50" t="s">
        <v>4128</v>
      </c>
      <c r="R16" s="51" t="str">
        <f>+VLOOKUP($Q16, Overall!$A$12:$L$1513, 3, FALSE)</f>
        <v>Apple Inc.</v>
      </c>
      <c r="S16" s="54">
        <f>+VLOOKUP($Q16, Overall!$A$12:$L$1513, 8, FALSE)</f>
        <v>-238.585527440573</v>
      </c>
      <c r="T16" s="55">
        <f>+VLOOKUP($Q16, Overall!$A$12:$L$1513, 11, FALSE)</f>
        <v>-3.1243543019278328E-2</v>
      </c>
    </row>
    <row r="17" spans="2:20">
      <c r="B17" s="50" t="s">
        <v>5384</v>
      </c>
      <c r="C17" s="51" t="str">
        <f>+VLOOKUP($B17, Overall!$A$12:$L$1513, 3, FALSE)</f>
        <v>Alexion Pharmaceuticals Inc</v>
      </c>
      <c r="D17" s="52">
        <f>+VLOOKUP($B17, Overall!$A$12:$L$1513, 8, FALSE)</f>
        <v>100.64062834482964</v>
      </c>
      <c r="E17" s="53">
        <f>+VLOOKUP($B17, Overall!$A$12:$L$1513, 11, FALSE)</f>
        <v>0.55481362211405438</v>
      </c>
      <c r="G17" s="50" t="s">
        <v>4489</v>
      </c>
      <c r="H17" s="51" t="str">
        <f>+VLOOKUP($G17, Overall!$A$12:$L$1513, 3, FALSE)</f>
        <v>AFLAC Inc</v>
      </c>
      <c r="I17" s="52">
        <f>+VLOOKUP($G17, Overall!$A$12:$L$1513, 8, FALSE)</f>
        <v>-71.031720937687993</v>
      </c>
      <c r="J17" s="53">
        <f>+VLOOKUP($G17, Overall!$A$12:$L$1513, 11, FALSE)</f>
        <v>-0.57958303401855016</v>
      </c>
      <c r="L17" s="50" t="s">
        <v>4164</v>
      </c>
      <c r="M17" s="51" t="str">
        <f>+VLOOKUP($L17, Overall!$A$12:$L$1513, 3, FALSE)</f>
        <v>Google Inc C</v>
      </c>
      <c r="N17" s="54">
        <f>+VLOOKUP($L17, Overall!$A$12:$L$1513, 8, FALSE)</f>
        <v>168.4301569173295</v>
      </c>
      <c r="O17" s="55">
        <f>+VLOOKUP($L17, Overall!$A$12:$L$1513, 11, FALSE)</f>
        <v>0.18410114108086859</v>
      </c>
      <c r="Q17" s="50" t="s">
        <v>3964</v>
      </c>
      <c r="R17" s="51" t="str">
        <f>+VLOOKUP($Q17, Overall!$A$12:$L$1513, 3, FALSE)</f>
        <v>Exxon Mobil Corp</v>
      </c>
      <c r="S17" s="54">
        <f>+VLOOKUP($Q17, Overall!$A$12:$L$1513, 8, FALSE)</f>
        <v>-221.47052423510993</v>
      </c>
      <c r="T17" s="55">
        <f>+VLOOKUP($Q17, Overall!$A$12:$L$1513, 11, FALSE)</f>
        <v>-0.1902966496645061</v>
      </c>
    </row>
    <row r="18" spans="2:20">
      <c r="B18" s="50" t="s">
        <v>6302</v>
      </c>
      <c r="C18" s="51" t="str">
        <f>+VLOOKUP($B18, Overall!$A$12:$L$1513, 3, FALSE)</f>
        <v>Level 3 Communications</v>
      </c>
      <c r="D18" s="52">
        <f>+VLOOKUP($B18, Overall!$A$12:$L$1513, 8, FALSE)</f>
        <v>57.649644699758483</v>
      </c>
      <c r="E18" s="53">
        <f>+VLOOKUP($B18, Overall!$A$12:$L$1513, 11, FALSE)</f>
        <v>0.54553921326209676</v>
      </c>
      <c r="G18" s="50" t="s">
        <v>1121</v>
      </c>
      <c r="H18" s="51" t="str">
        <f>+VLOOKUP($G18, Overall!$A$12:$L$1513, 3, FALSE)</f>
        <v>Parker-Hannifin Corp</v>
      </c>
      <c r="I18" s="52">
        <f>+VLOOKUP($G18, Overall!$A$12:$L$1513, 8, FALSE)</f>
        <v>-76.610969132480079</v>
      </c>
      <c r="J18" s="53">
        <f>+VLOOKUP($G18, Overall!$A$12:$L$1513, 11, FALSE)</f>
        <v>-0.55544898266161147</v>
      </c>
      <c r="L18" s="50" t="s">
        <v>6231</v>
      </c>
      <c r="M18" s="51" t="str">
        <f>+VLOOKUP($L18, Overall!$A$12:$L$1513, 3, FALSE)</f>
        <v>Facebook Inc</v>
      </c>
      <c r="N18" s="54">
        <f>+VLOOKUP($L18, Overall!$A$12:$L$1513, 8, FALSE)</f>
        <v>156.58166465490621</v>
      </c>
      <c r="O18" s="55">
        <f>+VLOOKUP($L18, Overall!$A$12:$L$1513, 11, FALSE)</f>
        <v>8.0558906841231431E-2</v>
      </c>
      <c r="Q18" s="50" t="s">
        <v>4150</v>
      </c>
      <c r="R18" s="51" t="str">
        <f>+VLOOKUP($Q18, Overall!$A$12:$L$1513, 3, FALSE)</f>
        <v>CVS Health Corporation</v>
      </c>
      <c r="S18" s="54">
        <f>+VLOOKUP($Q18, Overall!$A$12:$L$1513, 8, FALSE)</f>
        <v>-196.30422283488457</v>
      </c>
      <c r="T18" s="55">
        <f>+VLOOKUP($Q18, Overall!$A$12:$L$1513, 11, FALSE)</f>
        <v>-0.4282549860306023</v>
      </c>
    </row>
    <row r="19" spans="2:20">
      <c r="B19" s="50" t="s">
        <v>1124</v>
      </c>
      <c r="C19" s="51" t="str">
        <f>+VLOOKUP($B19, Overall!$A$12:$L$1513, 3, FALSE)</f>
        <v>ProLogis Inc</v>
      </c>
      <c r="D19" s="52">
        <f>+VLOOKUP($B19, Overall!$A$12:$L$1513, 8, FALSE)</f>
        <v>68.304801251849256</v>
      </c>
      <c r="E19" s="53">
        <f>+VLOOKUP($B19, Overall!$A$12:$L$1513, 11, FALSE)</f>
        <v>0.52895362561157366</v>
      </c>
      <c r="G19" s="50" t="s">
        <v>1185</v>
      </c>
      <c r="H19" s="51" t="str">
        <f>+VLOOKUP($G19, Overall!$A$12:$L$1513, 3, FALSE)</f>
        <v>Travelers Cos Inc</v>
      </c>
      <c r="I19" s="52">
        <f>+VLOOKUP($G19, Overall!$A$12:$L$1513, 8, FALSE)</f>
        <v>-107.23581718937268</v>
      </c>
      <c r="J19" s="53">
        <f>+VLOOKUP($G19, Overall!$A$12:$L$1513, 11, FALSE)</f>
        <v>-0.4997955693438404</v>
      </c>
      <c r="L19" s="50" t="s">
        <v>4915</v>
      </c>
      <c r="M19" s="51" t="str">
        <f>+VLOOKUP($L19, Overall!$A$12:$L$1513, 3, FALSE)</f>
        <v>Berkshire Hathaway B</v>
      </c>
      <c r="N19" s="54">
        <f>+VLOOKUP($L19, Overall!$A$12:$L$1513, 8, FALSE)</f>
        <v>129.45983536969587</v>
      </c>
      <c r="O19" s="55">
        <f>+VLOOKUP($L19, Overall!$A$12:$L$1513, 11, FALSE)</f>
        <v>0.2732756533946345</v>
      </c>
      <c r="Q19" s="50" t="s">
        <v>4560</v>
      </c>
      <c r="R19" s="51" t="str">
        <f>+VLOOKUP($Q19, Overall!$A$12:$L$1513, 3, FALSE)</f>
        <v>Deere &amp; Co</v>
      </c>
      <c r="S19" s="54">
        <f>+VLOOKUP($Q19, Overall!$A$12:$L$1513, 8, FALSE)</f>
        <v>-186.22922344211375</v>
      </c>
      <c r="T19" s="55">
        <f>+VLOOKUP($Q19, Overall!$A$12:$L$1513, 11, FALSE)</f>
        <v>-0.74442599293092471</v>
      </c>
    </row>
    <row r="20" spans="2:20">
      <c r="B20" s="50" t="s">
        <v>5690</v>
      </c>
      <c r="C20" s="51" t="str">
        <f>+VLOOKUP($B20, Overall!$A$12:$L$1513, 3, FALSE)</f>
        <v>Actavis plc</v>
      </c>
      <c r="D20" s="52">
        <f>+VLOOKUP($B20, Overall!$A$12:$L$1513, 8, FALSE)</f>
        <v>531.86635769093607</v>
      </c>
      <c r="E20" s="53">
        <f>+VLOOKUP($B20, Overall!$A$12:$L$1513, 11, FALSE)</f>
        <v>0.51160813043237208</v>
      </c>
      <c r="G20" s="50" t="s">
        <v>4679</v>
      </c>
      <c r="H20" s="51" t="str">
        <f>+VLOOKUP($G20, Overall!$A$12:$L$1513, 3, FALSE)</f>
        <v>Moody's Corp</v>
      </c>
      <c r="I20" s="52">
        <f>+VLOOKUP($G20, Overall!$A$12:$L$1513, 8, FALSE)</f>
        <v>-49.884978104143492</v>
      </c>
      <c r="J20" s="53">
        <f>+VLOOKUP($G20, Overall!$A$12:$L$1513, 11, FALSE)</f>
        <v>-0.49412468680640631</v>
      </c>
      <c r="L20" s="50" t="s">
        <v>3959</v>
      </c>
      <c r="M20" s="51" t="str">
        <f>+VLOOKUP($L20, Overall!$A$12:$L$1513, 3, FALSE)</f>
        <v>Verizon Communications Inc</v>
      </c>
      <c r="N20" s="54">
        <f>+VLOOKUP($L20, Overall!$A$12:$L$1513, 8, FALSE)</f>
        <v>127.25628709816974</v>
      </c>
      <c r="O20" s="55">
        <f>+VLOOKUP($L20, Overall!$A$12:$L$1513, 11, FALSE)</f>
        <v>0.18178590450640036</v>
      </c>
      <c r="Q20" s="50" t="s">
        <v>5460</v>
      </c>
      <c r="R20" s="51" t="str">
        <f>+VLOOKUP($Q20, Overall!$A$12:$L$1513, 3, FALSE)</f>
        <v>LyondellBasell Industries N.V.</v>
      </c>
      <c r="S20" s="54">
        <f>+VLOOKUP($Q20, Overall!$A$12:$L$1513, 8, FALSE)</f>
        <v>-181.01877870679704</v>
      </c>
      <c r="T20" s="55">
        <f>+VLOOKUP($Q20, Overall!$A$12:$L$1513, 11, FALSE)</f>
        <v>-0.46987006633133421</v>
      </c>
    </row>
    <row r="21" spans="2:20">
      <c r="B21" s="50" t="s">
        <v>1199</v>
      </c>
      <c r="C21" s="51" t="str">
        <f>+VLOOKUP($B21, Overall!$A$12:$L$1513, 3, FALSE)</f>
        <v>Ventas Inc</v>
      </c>
      <c r="D21" s="52">
        <f>+VLOOKUP($B21, Overall!$A$12:$L$1513, 8, FALSE)</f>
        <v>98.481089307611441</v>
      </c>
      <c r="E21" s="53">
        <f>+VLOOKUP($B21, Overall!$A$12:$L$1513, 11, FALSE)</f>
        <v>0.48576650606013994</v>
      </c>
      <c r="G21" s="50" t="s">
        <v>4664</v>
      </c>
      <c r="H21" s="51" t="str">
        <f>+VLOOKUP($G21, Overall!$A$12:$L$1513, 3, FALSE)</f>
        <v>L-3 Communications Holdings</v>
      </c>
      <c r="I21" s="52">
        <f>+VLOOKUP($G21, Overall!$A$12:$L$1513, 8, FALSE)</f>
        <v>-33.038591596292648</v>
      </c>
      <c r="J21" s="53">
        <f>+VLOOKUP($G21, Overall!$A$12:$L$1513, 11, FALSE)</f>
        <v>-0.49218766752635223</v>
      </c>
      <c r="L21" s="50" t="s">
        <v>3442</v>
      </c>
      <c r="M21" s="51" t="str">
        <f>+VLOOKUP($L21, Overall!$A$12:$L$1513, 3, FALSE)</f>
        <v>Endo International plc</v>
      </c>
      <c r="N21" s="54">
        <f>+VLOOKUP($L21, Overall!$A$12:$L$1513, 8, FALSE)</f>
        <v>125.23874549154749</v>
      </c>
      <c r="O21" s="55">
        <f>+VLOOKUP($L21, Overall!$A$12:$L$1513, 11, FALSE)</f>
        <v>0.63186997720589533</v>
      </c>
      <c r="Q21" s="50" t="s">
        <v>4577</v>
      </c>
      <c r="R21" s="51" t="str">
        <f>+VLOOKUP($Q21, Overall!$A$12:$L$1513, 3, FALSE)</f>
        <v>eBay Inc.</v>
      </c>
      <c r="S21" s="54">
        <f>+VLOOKUP($Q21, Overall!$A$12:$L$1513, 8, FALSE)</f>
        <v>-175.56015868508217</v>
      </c>
      <c r="T21" s="55">
        <f>+VLOOKUP($Q21, Overall!$A$12:$L$1513, 11, FALSE)</f>
        <v>-0.37661260966117327</v>
      </c>
    </row>
    <row r="22" spans="2:20">
      <c r="B22" s="50" t="s">
        <v>4921</v>
      </c>
      <c r="C22" s="51" t="str">
        <f>+VLOOKUP($B22, Overall!$A$12:$L$1513, 3, FALSE)</f>
        <v>NextEra Energy Inc</v>
      </c>
      <c r="D22" s="52">
        <f>+VLOOKUP($B22, Overall!$A$12:$L$1513, 8, FALSE)</f>
        <v>100.73876412645635</v>
      </c>
      <c r="E22" s="53">
        <f>+VLOOKUP($B22, Overall!$A$12:$L$1513, 11, FALSE)</f>
        <v>0.43782874663085497</v>
      </c>
      <c r="G22" s="50" t="s">
        <v>4637</v>
      </c>
      <c r="H22" s="51" t="str">
        <f>+VLOOKUP($G22, Overall!$A$12:$L$1513, 3, FALSE)</f>
        <v>Intuit Inc</v>
      </c>
      <c r="I22" s="52">
        <f>+VLOOKUP($G22, Overall!$A$12:$L$1513, 8, FALSE)</f>
        <v>-86.795617845281029</v>
      </c>
      <c r="J22" s="53">
        <f>+VLOOKUP($G22, Overall!$A$12:$L$1513, 11, FALSE)</f>
        <v>-0.47357463519987436</v>
      </c>
      <c r="L22" s="50" t="s">
        <v>4179</v>
      </c>
      <c r="M22" s="51" t="str">
        <f>+VLOOKUP($L22, Overall!$A$12:$L$1513, 3, FALSE)</f>
        <v>Medtronic plc</v>
      </c>
      <c r="N22" s="54">
        <f>+VLOOKUP($L22, Overall!$A$12:$L$1513, 8, FALSE)</f>
        <v>122.55670607724933</v>
      </c>
      <c r="O22" s="55">
        <f>+VLOOKUP($L22, Overall!$A$12:$L$1513, 11, FALSE)</f>
        <v>0.24145483796149939</v>
      </c>
      <c r="Q22" s="50" t="s">
        <v>4144</v>
      </c>
      <c r="R22" s="51" t="str">
        <f>+VLOOKUP($Q22, Overall!$A$12:$L$1513, 3, FALSE)</f>
        <v>Comcast Corp</v>
      </c>
      <c r="S22" s="54">
        <f>+VLOOKUP($Q22, Overall!$A$12:$L$1513, 8, FALSE)</f>
        <v>-173.83909111569756</v>
      </c>
      <c r="T22" s="55">
        <f>+VLOOKUP($Q22, Overall!$A$12:$L$1513, 11, FALSE)</f>
        <v>-0.22449213378800678</v>
      </c>
    </row>
    <row r="23" spans="2:20">
      <c r="B23" s="50" t="s">
        <v>1159</v>
      </c>
      <c r="C23" s="51" t="str">
        <f>+VLOOKUP($B23, Overall!$A$12:$L$1513, 3, FALSE)</f>
        <v>Simon Property Group</v>
      </c>
      <c r="D23" s="52">
        <f>+VLOOKUP($B23, Overall!$A$12:$L$1513, 8, FALSE)</f>
        <v>102.36878139133213</v>
      </c>
      <c r="E23" s="53">
        <f>+VLOOKUP($B23, Overall!$A$12:$L$1513, 11, FALSE)</f>
        <v>0.42684419379411237</v>
      </c>
      <c r="G23" s="50" t="s">
        <v>5460</v>
      </c>
      <c r="H23" s="51" t="str">
        <f>+VLOOKUP($G23, Overall!$A$12:$L$1513, 3, FALSE)</f>
        <v>LyondellBasell Industries N.V.</v>
      </c>
      <c r="I23" s="52">
        <f>+VLOOKUP($G23, Overall!$A$12:$L$1513, 8, FALSE)</f>
        <v>-181.01877870679704</v>
      </c>
      <c r="J23" s="53">
        <f>+VLOOKUP($G23, Overall!$A$12:$L$1513, 11, FALSE)</f>
        <v>-0.46987006633133421</v>
      </c>
      <c r="L23" s="50" t="s">
        <v>4153</v>
      </c>
      <c r="M23" s="51" t="str">
        <f>+VLOOKUP($L23, Overall!$A$12:$L$1513, 3, FALSE)</f>
        <v>Walt Disney Co</v>
      </c>
      <c r="N23" s="54">
        <f>+VLOOKUP($L23, Overall!$A$12:$L$1513, 8, FALSE)</f>
        <v>121.65634634675258</v>
      </c>
      <c r="O23" s="55">
        <f>+VLOOKUP($L23, Overall!$A$12:$L$1513, 11, FALSE)</f>
        <v>0.22417632521522621</v>
      </c>
      <c r="Q23" s="50" t="s">
        <v>4163</v>
      </c>
      <c r="R23" s="51" t="str">
        <f>+VLOOKUP($Q23, Overall!$A$12:$L$1513, 3, FALSE)</f>
        <v>Gilead Sciences Inc</v>
      </c>
      <c r="S23" s="54">
        <f>+VLOOKUP($Q23, Overall!$A$12:$L$1513, 8, FALSE)</f>
        <v>-154.59374057041461</v>
      </c>
      <c r="T23" s="55">
        <f>+VLOOKUP($Q23, Overall!$A$12:$L$1513, 11, FALSE)</f>
        <v>-0.16217578268124003</v>
      </c>
    </row>
    <row r="24" spans="2:20">
      <c r="B24" s="107" t="s">
        <v>4062</v>
      </c>
      <c r="C24" s="106"/>
      <c r="D24" s="106"/>
      <c r="E24" s="108"/>
      <c r="G24" s="107" t="s">
        <v>4062</v>
      </c>
      <c r="H24" s="106"/>
      <c r="I24" s="106"/>
      <c r="J24" s="108"/>
      <c r="L24" s="107" t="s">
        <v>4062</v>
      </c>
      <c r="M24" s="106"/>
      <c r="N24" s="106"/>
      <c r="O24" s="109"/>
      <c r="Q24" s="107" t="s">
        <v>4062</v>
      </c>
      <c r="R24" s="106"/>
      <c r="S24" s="106"/>
      <c r="T24" s="109"/>
    </row>
    <row r="25" spans="2:20">
      <c r="B25" s="50" t="s">
        <v>5913</v>
      </c>
      <c r="C25" s="51" t="str">
        <f>+VLOOKUP($B25, Overall!$A$12:$L$1513, 3, FALSE)</f>
        <v>Sirona Dental Systems Inc</v>
      </c>
      <c r="D25" s="52">
        <f>+VLOOKUP($B25, Overall!$A$12:$L$1513, 8, FALSE)</f>
        <v>16.664090129165835</v>
      </c>
      <c r="E25" s="53">
        <f>+VLOOKUP($B25, Overall!$A$12:$L$1513, 11, FALSE)</f>
        <v>0.8417143837316029</v>
      </c>
      <c r="G25" s="50" t="s">
        <v>3612</v>
      </c>
      <c r="H25" s="51" t="str">
        <f>+VLOOKUP($G25, Overall!$A$12:$L$1513, 3, FALSE)</f>
        <v>Tootsie Roll Industries Inc</v>
      </c>
      <c r="I25" s="52">
        <f>+VLOOKUP($G25, Overall!$A$12:$L$1513, 8, FALSE)</f>
        <v>-1.4960917270322058</v>
      </c>
      <c r="J25" s="53">
        <f>+VLOOKUP($G25, Overall!$A$12:$L$1513, 11, FALSE)</f>
        <v>-0.63548961754298006</v>
      </c>
      <c r="L25" s="50" t="s">
        <v>3444</v>
      </c>
      <c r="M25" s="51" t="str">
        <f>+VLOOKUP($L25, Overall!$A$12:$L$1513, 3, FALSE)</f>
        <v>Equinix Inc</v>
      </c>
      <c r="N25" s="54">
        <f>+VLOOKUP($L25, Overall!$A$12:$L$1513, 8, FALSE)</f>
        <v>27.701568775387845</v>
      </c>
      <c r="O25" s="55">
        <f>+VLOOKUP($L25, Overall!$A$12:$L$1513, 11, FALSE)</f>
        <v>0.16677265524379328</v>
      </c>
      <c r="Q25" s="50" t="s">
        <v>1318</v>
      </c>
      <c r="R25" s="51" t="str">
        <f>+VLOOKUP($Q25, Overall!$A$12:$L$1513, 3, FALSE)</f>
        <v>Mednax Inc</v>
      </c>
      <c r="S25" s="54">
        <f>+VLOOKUP($Q25, Overall!$A$12:$L$1513, 8, FALSE)</f>
        <v>-21.530089947303232</v>
      </c>
      <c r="T25" s="55">
        <f>+VLOOKUP($Q25, Overall!$A$12:$L$1513, 11, FALSE)</f>
        <v>-0.62404059875418749</v>
      </c>
    </row>
    <row r="26" spans="2:20">
      <c r="B26" s="50" t="s">
        <v>5235</v>
      </c>
      <c r="C26" s="51" t="str">
        <f>+VLOOKUP($B26, Overall!$A$12:$L$1513, 3, FALSE)</f>
        <v>American Campus Communities Inc</v>
      </c>
      <c r="D26" s="52">
        <f>+VLOOKUP($B26, Overall!$A$12:$L$1513, 8, FALSE)</f>
        <v>20.21145877489926</v>
      </c>
      <c r="E26" s="53">
        <f>+VLOOKUP($B26, Overall!$A$12:$L$1513, 11, FALSE)</f>
        <v>0.63937865271538086</v>
      </c>
      <c r="G26" s="50" t="s">
        <v>1318</v>
      </c>
      <c r="H26" s="51" t="str">
        <f>+VLOOKUP($G26, Overall!$A$12:$L$1513, 3, FALSE)</f>
        <v>Mednax Inc</v>
      </c>
      <c r="I26" s="52">
        <f>+VLOOKUP($G26, Overall!$A$12:$L$1513, 8, FALSE)</f>
        <v>-21.530089947303232</v>
      </c>
      <c r="J26" s="53">
        <f>+VLOOKUP($G26, Overall!$A$12:$L$1513, 11, FALSE)</f>
        <v>-0.62404059875418749</v>
      </c>
      <c r="L26" s="50" t="s">
        <v>5235</v>
      </c>
      <c r="M26" s="51" t="str">
        <f>+VLOOKUP($L26, Overall!$A$12:$L$1513, 3, FALSE)</f>
        <v>American Campus Communities Inc</v>
      </c>
      <c r="N26" s="54">
        <f>+VLOOKUP($L26, Overall!$A$12:$L$1513, 8, FALSE)</f>
        <v>20.21145877489926</v>
      </c>
      <c r="O26" s="55">
        <f>+VLOOKUP($L26, Overall!$A$12:$L$1513, 11, FALSE)</f>
        <v>0.63937865271538086</v>
      </c>
      <c r="Q26" s="50" t="s">
        <v>3411</v>
      </c>
      <c r="R26" s="51" t="str">
        <f>+VLOOKUP($Q26, Overall!$A$12:$L$1513, 3, FALSE)</f>
        <v>Church &amp; Dwight Co</v>
      </c>
      <c r="S26" s="54">
        <f>+VLOOKUP($Q26, Overall!$A$12:$L$1513, 8, FALSE)</f>
        <v>-18.774518327571485</v>
      </c>
      <c r="T26" s="55">
        <f>+VLOOKUP($Q26, Overall!$A$12:$L$1513, 11, FALSE)</f>
        <v>-0.36116894128552324</v>
      </c>
    </row>
    <row r="27" spans="2:20">
      <c r="B27" s="50" t="s">
        <v>6424</v>
      </c>
      <c r="C27" s="51" t="str">
        <f>+VLOOKUP($B27, Overall!$A$12:$L$1513, 3, FALSE)</f>
        <v>Urban Edge Properties Inc.</v>
      </c>
      <c r="D27" s="52">
        <f>+VLOOKUP($B27, Overall!$A$12:$L$1513, 8, FALSE)</f>
        <v>8.4748951396798446</v>
      </c>
      <c r="E27" s="53">
        <f>+VLOOKUP($B27, Overall!$A$12:$L$1513, 11, FALSE)</f>
        <v>0.54357338828748769</v>
      </c>
      <c r="G27" s="50" t="s">
        <v>3463</v>
      </c>
      <c r="H27" s="51" t="str">
        <f>+VLOOKUP($G27, Overall!$A$12:$L$1513, 3, FALSE)</f>
        <v>Fulton Financial Corp (PA)</v>
      </c>
      <c r="I27" s="52">
        <f>+VLOOKUP($G27, Overall!$A$12:$L$1513, 8, FALSE)</f>
        <v>-5.2019276630817082</v>
      </c>
      <c r="J27" s="53">
        <f>+VLOOKUP($G27, Overall!$A$12:$L$1513, 11, FALSE)</f>
        <v>-0.61346522142566129</v>
      </c>
      <c r="L27" s="50" t="s">
        <v>3588</v>
      </c>
      <c r="M27" s="51" t="str">
        <f>+VLOOKUP($L27, Overall!$A$12:$L$1513, 3, FALSE)</f>
        <v>SL Green Realty Corp</v>
      </c>
      <c r="N27" s="54">
        <f>+VLOOKUP($L27, Overall!$A$12:$L$1513, 8, FALSE)</f>
        <v>18.855403313132257</v>
      </c>
      <c r="O27" s="55">
        <f>+VLOOKUP($L27, Overall!$A$12:$L$1513, 11, FALSE)</f>
        <v>0.3059887522166031</v>
      </c>
      <c r="Q27" s="50" t="s">
        <v>3379</v>
      </c>
      <c r="R27" s="51" t="str">
        <f>+VLOOKUP($Q27, Overall!$A$12:$L$1513, 3, FALSE)</f>
        <v>ANSYS Inc</v>
      </c>
      <c r="S27" s="54">
        <f>+VLOOKUP($Q27, Overall!$A$12:$L$1513, 8, FALSE)</f>
        <v>-10.95992944764051</v>
      </c>
      <c r="T27" s="55">
        <f>+VLOOKUP($Q27, Overall!$A$12:$L$1513, 11, FALSE)</f>
        <v>-0.37351494295930965</v>
      </c>
    </row>
    <row r="28" spans="2:20">
      <c r="B28" s="50" t="s">
        <v>1297</v>
      </c>
      <c r="C28" s="51" t="str">
        <f>+VLOOKUP($B28, Overall!$A$12:$L$1513, 3, FALSE)</f>
        <v>Kilroy Realty Corp</v>
      </c>
      <c r="D28" s="52">
        <f>+VLOOKUP($B28, Overall!$A$12:$L$1513, 8, FALSE)</f>
        <v>12.631855174549225</v>
      </c>
      <c r="E28" s="53">
        <f>+VLOOKUP($B28, Overall!$A$12:$L$1513, 11, FALSE)</f>
        <v>0.3354297057207915</v>
      </c>
      <c r="G28" s="50" t="s">
        <v>3386</v>
      </c>
      <c r="H28" s="51" t="str">
        <f>+VLOOKUP($G28, Overall!$A$12:$L$1513, 3, FALSE)</f>
        <v>AptarGroup Inc</v>
      </c>
      <c r="I28" s="52">
        <f>+VLOOKUP($G28, Overall!$A$12:$L$1513, 8, FALSE)</f>
        <v>-10.250850851057073</v>
      </c>
      <c r="J28" s="53">
        <f>+VLOOKUP($G28, Overall!$A$12:$L$1513, 11, FALSE)</f>
        <v>-0.53990568019604712</v>
      </c>
      <c r="L28" s="50" t="s">
        <v>5913</v>
      </c>
      <c r="M28" s="51" t="str">
        <f>+VLOOKUP($L28, Overall!$A$12:$L$1513, 3, FALSE)</f>
        <v>Sirona Dental Systems Inc</v>
      </c>
      <c r="N28" s="54">
        <f>+VLOOKUP($L28, Overall!$A$12:$L$1513, 8, FALSE)</f>
        <v>16.664090129165835</v>
      </c>
      <c r="O28" s="55">
        <f>+VLOOKUP($L28, Overall!$A$12:$L$1513, 11, FALSE)</f>
        <v>0.8417143837316029</v>
      </c>
      <c r="Q28" s="50" t="s">
        <v>3371</v>
      </c>
      <c r="R28" s="51" t="str">
        <f>+VLOOKUP($Q28, Overall!$A$12:$L$1513, 3, FALSE)</f>
        <v>AGCO Corp</v>
      </c>
      <c r="S28" s="54">
        <f>+VLOOKUP($Q28, Overall!$A$12:$L$1513, 8, FALSE)</f>
        <v>-10.659446239162493</v>
      </c>
      <c r="T28" s="55">
        <f>+VLOOKUP($Q28, Overall!$A$12:$L$1513, 11, FALSE)</f>
        <v>-0.23324209311351612</v>
      </c>
    </row>
    <row r="29" spans="2:20">
      <c r="B29" s="50" t="s">
        <v>3588</v>
      </c>
      <c r="C29" s="51" t="str">
        <f>+VLOOKUP($B29, Overall!$A$12:$L$1513, 3, FALSE)</f>
        <v>SL Green Realty Corp</v>
      </c>
      <c r="D29" s="52">
        <f>+VLOOKUP($B29, Overall!$A$12:$L$1513, 8, FALSE)</f>
        <v>18.855403313132257</v>
      </c>
      <c r="E29" s="53">
        <f>+VLOOKUP($B29, Overall!$A$12:$L$1513, 11, FALSE)</f>
        <v>0.3059887522166031</v>
      </c>
      <c r="G29" s="50" t="s">
        <v>5920</v>
      </c>
      <c r="H29" s="51" t="str">
        <f>+VLOOKUP($G29, Overall!$A$12:$L$1513, 3, FALSE)</f>
        <v>Science Applications International Corp</v>
      </c>
      <c r="I29" s="52">
        <f>+VLOOKUP($G29, Overall!$A$12:$L$1513, 8, FALSE)</f>
        <v>-4.0525004396827891</v>
      </c>
      <c r="J29" s="53">
        <f>+VLOOKUP($G29, Overall!$A$12:$L$1513, 11, FALSE)</f>
        <v>-0.37760029089324293</v>
      </c>
      <c r="L29" s="50" t="s">
        <v>6423</v>
      </c>
      <c r="M29" s="51" t="str">
        <f>+VLOOKUP($L29, Overall!$A$12:$L$1513, 3, FALSE)</f>
        <v>Qorvo, Inc</v>
      </c>
      <c r="N29" s="54">
        <f>+VLOOKUP($L29, Overall!$A$12:$L$1513, 8, FALSE)</f>
        <v>13.91889330179905</v>
      </c>
      <c r="O29" s="55">
        <f>+VLOOKUP($L29, Overall!$A$12:$L$1513, 11, FALSE)</f>
        <v>0.14033205570286941</v>
      </c>
      <c r="Q29" s="50" t="s">
        <v>3386</v>
      </c>
      <c r="R29" s="51" t="str">
        <f>+VLOOKUP($Q29, Overall!$A$12:$L$1513, 3, FALSE)</f>
        <v>AptarGroup Inc</v>
      </c>
      <c r="S29" s="54">
        <f>+VLOOKUP($Q29, Overall!$A$12:$L$1513, 8, FALSE)</f>
        <v>-10.250850851057073</v>
      </c>
      <c r="T29" s="55">
        <f>+VLOOKUP($Q29, Overall!$A$12:$L$1513, 11, FALSE)</f>
        <v>-0.53990568019604712</v>
      </c>
    </row>
    <row r="30" spans="2:20">
      <c r="B30" s="50" t="s">
        <v>3372</v>
      </c>
      <c r="C30" s="51" t="str">
        <f>+VLOOKUP($B30, Overall!$A$12:$L$1513, 3, FALSE)</f>
        <v>Gallagher Arthur J. &amp; Co</v>
      </c>
      <c r="D30" s="52">
        <f>+VLOOKUP($B30, Overall!$A$12:$L$1513, 8, FALSE)</f>
        <v>11.110253740462062</v>
      </c>
      <c r="E30" s="53">
        <f>+VLOOKUP($B30, Overall!$A$12:$L$1513, 11, FALSE)</f>
        <v>0.28055627040120373</v>
      </c>
      <c r="G30" s="50" t="s">
        <v>3379</v>
      </c>
      <c r="H30" s="51" t="str">
        <f>+VLOOKUP($G30, Overall!$A$12:$L$1513, 3, FALSE)</f>
        <v>ANSYS Inc</v>
      </c>
      <c r="I30" s="52">
        <f>+VLOOKUP($G30, Overall!$A$12:$L$1513, 8, FALSE)</f>
        <v>-10.95992944764051</v>
      </c>
      <c r="J30" s="53">
        <f>+VLOOKUP($G30, Overall!$A$12:$L$1513, 11, FALSE)</f>
        <v>-0.37351494295930965</v>
      </c>
      <c r="L30" s="50" t="s">
        <v>1297</v>
      </c>
      <c r="M30" s="51" t="str">
        <f>+VLOOKUP($L30, Overall!$A$12:$L$1513, 3, FALSE)</f>
        <v>Kilroy Realty Corp</v>
      </c>
      <c r="N30" s="54">
        <f>+VLOOKUP($L30, Overall!$A$12:$L$1513, 8, FALSE)</f>
        <v>12.631855174549225</v>
      </c>
      <c r="O30" s="55">
        <f>+VLOOKUP($L30, Overall!$A$12:$L$1513, 11, FALSE)</f>
        <v>0.3354297057207915</v>
      </c>
      <c r="Q30" s="50" t="s">
        <v>3624</v>
      </c>
      <c r="R30" s="51" t="str">
        <f>+VLOOKUP($Q30, Overall!$A$12:$L$1513, 3, FALSE)</f>
        <v>United Therapeutics Corp</v>
      </c>
      <c r="S30" s="54">
        <f>+VLOOKUP($Q30, Overall!$A$12:$L$1513, 8, FALSE)</f>
        <v>-9.2813642706718724</v>
      </c>
      <c r="T30" s="55">
        <f>+VLOOKUP($Q30, Overall!$A$12:$L$1513, 11, FALSE)</f>
        <v>-9.9214248109308317E-2</v>
      </c>
    </row>
    <row r="31" spans="2:20">
      <c r="B31" s="50" t="s">
        <v>1411</v>
      </c>
      <c r="C31" s="51" t="str">
        <f>+VLOOKUP($B31, Overall!$A$12:$L$1513, 3, FALSE)</f>
        <v>Stifel Financial Corp</v>
      </c>
      <c r="D31" s="52">
        <f>+VLOOKUP($B31, Overall!$A$12:$L$1513, 8, FALSE)</f>
        <v>6.0186327846372345</v>
      </c>
      <c r="E31" s="53">
        <f>+VLOOKUP($B31, Overall!$A$12:$L$1513, 11, FALSE)</f>
        <v>0.27005111723213093</v>
      </c>
      <c r="G31" s="50" t="s">
        <v>3538</v>
      </c>
      <c r="H31" s="51" t="str">
        <f>+VLOOKUP($G31, Overall!$A$12:$L$1513, 3, FALSE)</f>
        <v>Nordson Corp</v>
      </c>
      <c r="I31" s="52">
        <f>+VLOOKUP($G31, Overall!$A$12:$L$1513, 8, FALSE)</f>
        <v>-5.3393128752065122</v>
      </c>
      <c r="J31" s="53">
        <f>+VLOOKUP($G31, Overall!$A$12:$L$1513, 11, FALSE)</f>
        <v>-0.36373021183591631</v>
      </c>
      <c r="L31" s="50" t="s">
        <v>3372</v>
      </c>
      <c r="M31" s="51" t="str">
        <f>+VLOOKUP($L31, Overall!$A$12:$L$1513, 3, FALSE)</f>
        <v>Gallagher Arthur J. &amp; Co</v>
      </c>
      <c r="N31" s="54">
        <f>+VLOOKUP($L31, Overall!$A$12:$L$1513, 8, FALSE)</f>
        <v>11.110253740462062</v>
      </c>
      <c r="O31" s="55">
        <f>+VLOOKUP($L31, Overall!$A$12:$L$1513, 11, FALSE)</f>
        <v>0.28055627040120373</v>
      </c>
      <c r="Q31" s="50" t="s">
        <v>3568</v>
      </c>
      <c r="R31" s="51" t="str">
        <f>+VLOOKUP($Q31, Overall!$A$12:$L$1513, 3, FALSE)</f>
        <v>Everest Re Group Ltd</v>
      </c>
      <c r="S31" s="54">
        <f>+VLOOKUP($Q31, Overall!$A$12:$L$1513, 8, FALSE)</f>
        <v>-8.9395659218885566</v>
      </c>
      <c r="T31" s="55">
        <f>+VLOOKUP($Q31, Overall!$A$12:$L$1513, 11, FALSE)</f>
        <v>-0.18992781840231299</v>
      </c>
    </row>
    <row r="32" spans="2:20">
      <c r="B32" s="50" t="s">
        <v>1463</v>
      </c>
      <c r="C32" s="51" t="str">
        <f>+VLOOKUP($B32, Overall!$A$12:$L$1513, 3, FALSE)</f>
        <v>Tyler Technologies Inc</v>
      </c>
      <c r="D32" s="52">
        <f>+VLOOKUP($B32, Overall!$A$12:$L$1513, 8, FALSE)</f>
        <v>4.5593724908547433</v>
      </c>
      <c r="E32" s="53">
        <f>+VLOOKUP($B32, Overall!$A$12:$L$1513, 11, FALSE)</f>
        <v>0.2319683020354974</v>
      </c>
      <c r="G32" s="50" t="s">
        <v>3411</v>
      </c>
      <c r="H32" s="51" t="str">
        <f>+VLOOKUP($G32, Overall!$A$12:$L$1513, 3, FALSE)</f>
        <v>Church &amp; Dwight Co</v>
      </c>
      <c r="I32" s="52">
        <f>+VLOOKUP($G32, Overall!$A$12:$L$1513, 8, FALSE)</f>
        <v>-18.774518327571485</v>
      </c>
      <c r="J32" s="53">
        <f>+VLOOKUP($G32, Overall!$A$12:$L$1513, 11, FALSE)</f>
        <v>-0.36116894128552324</v>
      </c>
      <c r="L32" s="50" t="s">
        <v>1030</v>
      </c>
      <c r="M32" s="51" t="str">
        <f>+VLOOKUP($L32, Overall!$A$12:$L$1513, 3, FALSE)</f>
        <v>BioMed Realty Trust Inc</v>
      </c>
      <c r="N32" s="54">
        <f>+VLOOKUP($L32, Overall!$A$12:$L$1513, 8, FALSE)</f>
        <v>9.2809882769472996</v>
      </c>
      <c r="O32" s="55">
        <f>+VLOOKUP($L32, Overall!$A$12:$L$1513, 11, FALSE)</f>
        <v>0.22796433319691267</v>
      </c>
      <c r="Q32" s="50" t="s">
        <v>1447</v>
      </c>
      <c r="R32" s="51" t="str">
        <f>+VLOOKUP($Q32, Overall!$A$12:$L$1513, 3, FALSE)</f>
        <v>Teledyne Technologies Inc</v>
      </c>
      <c r="S32" s="54">
        <f>+VLOOKUP($Q32, Overall!$A$12:$L$1513, 8, FALSE)</f>
        <v>-8.9233914353928157</v>
      </c>
      <c r="T32" s="55">
        <f>+VLOOKUP($Q32, Overall!$A$12:$L$1513, 11, FALSE)</f>
        <v>-0.18554070141388432</v>
      </c>
    </row>
    <row r="33" spans="2:20">
      <c r="B33" s="50" t="s">
        <v>1030</v>
      </c>
      <c r="C33" s="51" t="str">
        <f>+VLOOKUP($B33, Overall!$A$12:$L$1513, 3, FALSE)</f>
        <v>BioMed Realty Trust Inc</v>
      </c>
      <c r="D33" s="52">
        <f>+VLOOKUP($B33, Overall!$A$12:$L$1513, 8, FALSE)</f>
        <v>9.2809882769472996</v>
      </c>
      <c r="E33" s="53">
        <f>+VLOOKUP($B33, Overall!$A$12:$L$1513, 11, FALSE)</f>
        <v>0.22796433319691267</v>
      </c>
      <c r="G33" s="50" t="s">
        <v>5132</v>
      </c>
      <c r="H33" s="51" t="str">
        <f>+VLOOKUP($G33, Overall!$A$12:$L$1513, 3, FALSE)</f>
        <v>Kemper Corporation</v>
      </c>
      <c r="I33" s="52">
        <f>+VLOOKUP($G33, Overall!$A$12:$L$1513, 8, FALSE)</f>
        <v>-1.8085823687030411</v>
      </c>
      <c r="J33" s="53">
        <f>+VLOOKUP($G33, Overall!$A$12:$L$1513, 11, FALSE)</f>
        <v>-0.32774869984496185</v>
      </c>
      <c r="L33" s="50" t="s">
        <v>3544</v>
      </c>
      <c r="M33" s="51" t="str">
        <f>+VLOOKUP($L33, Overall!$A$12:$L$1513, 3, FALSE)</f>
        <v>Realty Income Corp</v>
      </c>
      <c r="N33" s="54">
        <f>+VLOOKUP($L33, Overall!$A$12:$L$1513, 8, FALSE)</f>
        <v>8.5595406631942801</v>
      </c>
      <c r="O33" s="55">
        <f>+VLOOKUP($L33, Overall!$A$12:$L$1513, 11, FALSE)</f>
        <v>8.6989360772570731E-2</v>
      </c>
      <c r="Q33" s="50" t="s">
        <v>3533</v>
      </c>
      <c r="R33" s="51" t="str">
        <f>+VLOOKUP($Q33, Overall!$A$12:$L$1513, 3, FALSE)</f>
        <v>Mettler-Toledo Intl</v>
      </c>
      <c r="S33" s="54">
        <f>+VLOOKUP($Q33, Overall!$A$12:$L$1513, 8, FALSE)</f>
        <v>-8.8943875090695848</v>
      </c>
      <c r="T33" s="55">
        <f>+VLOOKUP($Q33, Overall!$A$12:$L$1513, 11, FALSE)</f>
        <v>-0.23906319446154087</v>
      </c>
    </row>
    <row r="34" spans="2:20">
      <c r="B34" s="50" t="s">
        <v>1472</v>
      </c>
      <c r="C34" s="51" t="str">
        <f>+VLOOKUP($B34, Overall!$A$12:$L$1513, 3, FALSE)</f>
        <v>Umpqua Hldgs Corp</v>
      </c>
      <c r="D34" s="52">
        <f>+VLOOKUP($B34, Overall!$A$12:$L$1513, 8, FALSE)</f>
        <v>3.8014202052985437</v>
      </c>
      <c r="E34" s="53">
        <f>+VLOOKUP($B34, Overall!$A$12:$L$1513, 11, FALSE)</f>
        <v>0.21212416415311239</v>
      </c>
      <c r="G34" s="50" t="s">
        <v>3641</v>
      </c>
      <c r="H34" s="51" t="str">
        <f>+VLOOKUP($G34, Overall!$A$12:$L$1513, 3, FALSE)</f>
        <v>VCA Inc</v>
      </c>
      <c r="I34" s="52">
        <f>+VLOOKUP($G34, Overall!$A$12:$L$1513, 8, FALSE)</f>
        <v>-7.4346811538516846</v>
      </c>
      <c r="J34" s="53">
        <f>+VLOOKUP($G34, Overall!$A$12:$L$1513, 11, FALSE)</f>
        <v>-0.30281187089538053</v>
      </c>
      <c r="L34" s="50" t="s">
        <v>6424</v>
      </c>
      <c r="M34" s="51" t="str">
        <f>+VLOOKUP($L34, Overall!$A$12:$L$1513, 3, FALSE)</f>
        <v>Urban Edge Properties Inc.</v>
      </c>
      <c r="N34" s="54">
        <f>+VLOOKUP($L34, Overall!$A$12:$L$1513, 8, FALSE)</f>
        <v>8.4748951396798446</v>
      </c>
      <c r="O34" s="55">
        <f>+VLOOKUP($L34, Overall!$A$12:$L$1513, 11, FALSE)</f>
        <v>0.54357338828748769</v>
      </c>
      <c r="Q34" s="50" t="s">
        <v>3582</v>
      </c>
      <c r="R34" s="51" t="str">
        <f>+VLOOKUP($Q34, Overall!$A$12:$L$1513, 3, FALSE)</f>
        <v>Service Corp Intl</v>
      </c>
      <c r="S34" s="54">
        <f>+VLOOKUP($Q34, Overall!$A$12:$L$1513, 8, FALSE)</f>
        <v>-8.2593365066669939</v>
      </c>
      <c r="T34" s="55">
        <f>+VLOOKUP($Q34, Overall!$A$12:$L$1513, 11, FALSE)</f>
        <v>-0.28314582229290219</v>
      </c>
    </row>
    <row r="35" spans="2:20">
      <c r="B35" s="107" t="s">
        <v>4063</v>
      </c>
      <c r="C35" s="106"/>
      <c r="D35" s="106"/>
      <c r="E35" s="108"/>
      <c r="G35" s="107" t="s">
        <v>4063</v>
      </c>
      <c r="H35" s="106"/>
      <c r="I35" s="106"/>
      <c r="J35" s="108"/>
      <c r="L35" s="107" t="s">
        <v>4063</v>
      </c>
      <c r="M35" s="106"/>
      <c r="N35" s="106"/>
      <c r="O35" s="109"/>
      <c r="Q35" s="107" t="s">
        <v>4063</v>
      </c>
      <c r="R35" s="106"/>
      <c r="S35" s="106"/>
      <c r="T35" s="109"/>
    </row>
    <row r="36" spans="2:20">
      <c r="B36" s="50" t="s">
        <v>1280</v>
      </c>
      <c r="C36" s="51" t="str">
        <f>+VLOOKUP($B36, Overall!$A$12:$L$1513, 3, FALSE)</f>
        <v>Independent Bank Cp (MA)</v>
      </c>
      <c r="D36" s="52">
        <f>+VLOOKUP($B36, Overall!$A$12:$L$1513, 8, FALSE)</f>
        <v>3.0431775359932232</v>
      </c>
      <c r="E36" s="53">
        <f>+VLOOKUP($B36, Overall!$A$12:$L$1513, 11, FALSE)</f>
        <v>0.64291263644735186</v>
      </c>
      <c r="G36" s="50" t="s">
        <v>1354</v>
      </c>
      <c r="H36" s="51" t="str">
        <f>+VLOOKUP($G36, Overall!$A$12:$L$1513, 3, FALSE)</f>
        <v>Quanex Building Products Corporation</v>
      </c>
      <c r="I36" s="52">
        <f>+VLOOKUP($G36, Overall!$A$12:$L$1513, 8, FALSE)</f>
        <v>-2.9019775050608154</v>
      </c>
      <c r="J36" s="53">
        <f>+VLOOKUP($G36, Overall!$A$12:$L$1513, 11, FALSE)</f>
        <v>-0.70634992895992077</v>
      </c>
      <c r="L36" s="50" t="s">
        <v>1433</v>
      </c>
      <c r="M36" s="51" t="str">
        <f>+VLOOKUP($L36, Overall!$A$12:$L$1513, 3, FALSE)</f>
        <v>Sovran Self Storage</v>
      </c>
      <c r="N36" s="54">
        <f>+VLOOKUP($L36, Overall!$A$12:$L$1513, 8, FALSE)</f>
        <v>7.6172960268522969</v>
      </c>
      <c r="O36" s="55">
        <f>+VLOOKUP($L36, Overall!$A$12:$L$1513, 11, FALSE)</f>
        <v>0.39993608319848839</v>
      </c>
      <c r="Q36" s="50" t="s">
        <v>1381</v>
      </c>
      <c r="R36" s="51" t="str">
        <f>+VLOOKUP($Q36, Overall!$A$12:$L$1513, 3, FALSE)</f>
        <v>PRA Group, Inc</v>
      </c>
      <c r="S36" s="54">
        <f>+VLOOKUP($Q36, Overall!$A$12:$L$1513, 8, FALSE)</f>
        <v>-4.7669936433800544</v>
      </c>
      <c r="T36" s="55">
        <f>+VLOOKUP($Q36, Overall!$A$12:$L$1513, 11, FALSE)</f>
        <v>-0.201960852291825</v>
      </c>
    </row>
    <row r="37" spans="2:20">
      <c r="B37" s="50" t="s">
        <v>4744</v>
      </c>
      <c r="C37" s="51" t="str">
        <f>+VLOOKUP($B37, Overall!$A$12:$L$1513, 3, FALSE)</f>
        <v>Bottomline Technologies Inc</v>
      </c>
      <c r="D37" s="52">
        <f>+VLOOKUP($B37, Overall!$A$12:$L$1513, 8, FALSE)</f>
        <v>2.337178011348783</v>
      </c>
      <c r="E37" s="53">
        <f>+VLOOKUP($B37, Overall!$A$12:$L$1513, 11, FALSE)</f>
        <v>0.58871317268754098</v>
      </c>
      <c r="G37" s="50" t="s">
        <v>1347</v>
      </c>
      <c r="H37" s="51" t="str">
        <f>+VLOOKUP($G37, Overall!$A$12:$L$1513, 3, FALSE)</f>
        <v>National Penn Bancshares (PA)</v>
      </c>
      <c r="I37" s="52">
        <f>+VLOOKUP($G37, Overall!$A$12:$L$1513, 8, FALSE)</f>
        <v>-3.6469974511228727</v>
      </c>
      <c r="J37" s="53">
        <f>+VLOOKUP($G37, Overall!$A$12:$L$1513, 11, FALSE)</f>
        <v>-0.54933499593261514</v>
      </c>
      <c r="L37" s="50" t="s">
        <v>1330</v>
      </c>
      <c r="M37" s="51" t="str">
        <f>+VLOOKUP($L37, Overall!$A$12:$L$1513, 3, FALSE)</f>
        <v>Medical Properties Trust</v>
      </c>
      <c r="N37" s="54">
        <f>+VLOOKUP($L37, Overall!$A$12:$L$1513, 8, FALSE)</f>
        <v>4.6645974569727047</v>
      </c>
      <c r="O37" s="55">
        <f>+VLOOKUP($L37, Overall!$A$12:$L$1513, 11, FALSE)</f>
        <v>0.17269336276835678</v>
      </c>
      <c r="Q37" s="50" t="s">
        <v>4235</v>
      </c>
      <c r="R37" s="51" t="str">
        <f>+VLOOKUP($Q37, Overall!$A$12:$L$1513, 3, FALSE)</f>
        <v>Emcor Group Inc</v>
      </c>
      <c r="S37" s="54">
        <f>+VLOOKUP($Q37, Overall!$A$12:$L$1513, 8, FALSE)</f>
        <v>-4.3975308841415695</v>
      </c>
      <c r="T37" s="55">
        <f>+VLOOKUP($Q37, Overall!$A$12:$L$1513, 11, FALSE)</f>
        <v>-0.39184844552224607</v>
      </c>
    </row>
    <row r="38" spans="2:20">
      <c r="B38" s="50" t="s">
        <v>1464</v>
      </c>
      <c r="C38" s="51" t="str">
        <f>+VLOOKUP($B38, Overall!$A$12:$L$1513, 3, FALSE)</f>
        <v>Urstadt Biddle Prop Inc A</v>
      </c>
      <c r="D38" s="52">
        <f>+VLOOKUP($B38, Overall!$A$12:$L$1513, 8, FALSE)</f>
        <v>0.53596040359232056</v>
      </c>
      <c r="E38" s="53">
        <f>+VLOOKUP($B38, Overall!$A$12:$L$1513, 11, FALSE)</f>
        <v>0.40611176342541633</v>
      </c>
      <c r="G38" s="50" t="s">
        <v>1089</v>
      </c>
      <c r="H38" s="51" t="str">
        <f>+VLOOKUP($G38, Overall!$A$12:$L$1513, 3, FALSE)</f>
        <v>Digi Intl Inc</v>
      </c>
      <c r="I38" s="52">
        <f>+VLOOKUP($G38, Overall!$A$12:$L$1513, 8, FALSE)</f>
        <v>-0.27963449814447694</v>
      </c>
      <c r="J38" s="53">
        <f>+VLOOKUP($G38, Overall!$A$12:$L$1513, 11, FALSE)</f>
        <v>-0.47796845317916442</v>
      </c>
      <c r="L38" s="50" t="s">
        <v>6038</v>
      </c>
      <c r="M38" s="51" t="str">
        <f>+VLOOKUP($L38, Overall!$A$12:$L$1513, 3, FALSE)</f>
        <v>Green Dot Corp</v>
      </c>
      <c r="N38" s="54">
        <f>+VLOOKUP($L38, Overall!$A$12:$L$1513, 8, FALSE)</f>
        <v>3.5995224124460865</v>
      </c>
      <c r="O38" s="55">
        <f>+VLOOKUP($L38, Overall!$A$12:$L$1513, 11, FALSE)</f>
        <v>0.39170960179545644</v>
      </c>
      <c r="Q38" s="50" t="s">
        <v>5286</v>
      </c>
      <c r="R38" s="51" t="str">
        <f>+VLOOKUP($Q38, Overall!$A$12:$L$1513, 3, FALSE)</f>
        <v>Enersys</v>
      </c>
      <c r="S38" s="54">
        <f>+VLOOKUP($Q38, Overall!$A$12:$L$1513, 8, FALSE)</f>
        <v>-4.318018255515951</v>
      </c>
      <c r="T38" s="55">
        <f>+VLOOKUP($Q38, Overall!$A$12:$L$1513, 11, FALSE)</f>
        <v>-0.26999660721221347</v>
      </c>
    </row>
    <row r="39" spans="2:20">
      <c r="B39" s="50" t="s">
        <v>1433</v>
      </c>
      <c r="C39" s="51" t="str">
        <f>+VLOOKUP($B39, Overall!$A$12:$L$1513, 3, FALSE)</f>
        <v>Sovran Self Storage</v>
      </c>
      <c r="D39" s="52">
        <f>+VLOOKUP($B39, Overall!$A$12:$L$1513, 8, FALSE)</f>
        <v>7.6172960268522969</v>
      </c>
      <c r="E39" s="53">
        <f>+VLOOKUP($B39, Overall!$A$12:$L$1513, 11, FALSE)</f>
        <v>0.39993608319848839</v>
      </c>
      <c r="G39" s="50" t="s">
        <v>1327</v>
      </c>
      <c r="H39" s="51" t="str">
        <f>+VLOOKUP($G39, Overall!$A$12:$L$1513, 3, FALSE)</f>
        <v>Moog Inc A</v>
      </c>
      <c r="I39" s="52">
        <f>+VLOOKUP($G39, Overall!$A$12:$L$1513, 8, FALSE)</f>
        <v>-3.4313754502418075</v>
      </c>
      <c r="J39" s="53">
        <f>+VLOOKUP($G39, Overall!$A$12:$L$1513, 11, FALSE)</f>
        <v>-0.41448281157358602</v>
      </c>
      <c r="L39" s="50" t="s">
        <v>1093</v>
      </c>
      <c r="M39" s="51" t="str">
        <f>+VLOOKUP($L39, Overall!$A$12:$L$1513, 3, FALSE)</f>
        <v>Diamondrock Hospitality</v>
      </c>
      <c r="N39" s="54">
        <f>+VLOOKUP($L39, Overall!$A$12:$L$1513, 8, FALSE)</f>
        <v>3.4229988432161047</v>
      </c>
      <c r="O39" s="55">
        <f>+VLOOKUP($L39, Overall!$A$12:$L$1513, 11, FALSE)</f>
        <v>0.12298070633193174</v>
      </c>
      <c r="Q39" s="50" t="s">
        <v>1347</v>
      </c>
      <c r="R39" s="51" t="str">
        <f>+VLOOKUP($Q39, Overall!$A$12:$L$1513, 3, FALSE)</f>
        <v>National Penn Bancshares (PA)</v>
      </c>
      <c r="S39" s="54">
        <f>+VLOOKUP($Q39, Overall!$A$12:$L$1513, 8, FALSE)</f>
        <v>-3.6469974511228727</v>
      </c>
      <c r="T39" s="55">
        <f>+VLOOKUP($Q39, Overall!$A$12:$L$1513, 11, FALSE)</f>
        <v>-0.54933499593261514</v>
      </c>
    </row>
    <row r="40" spans="2:20">
      <c r="B40" s="50" t="s">
        <v>6038</v>
      </c>
      <c r="C40" s="51" t="str">
        <f>+VLOOKUP($B40, Overall!$A$12:$L$1513, 3, FALSE)</f>
        <v>Green Dot Corp</v>
      </c>
      <c r="D40" s="52">
        <f>+VLOOKUP($B40, Overall!$A$12:$L$1513, 8, FALSE)</f>
        <v>3.5995224124460865</v>
      </c>
      <c r="E40" s="53">
        <f>+VLOOKUP($B40, Overall!$A$12:$L$1513, 11, FALSE)</f>
        <v>0.39170960179545644</v>
      </c>
      <c r="G40" s="50" t="s">
        <v>1320</v>
      </c>
      <c r="H40" s="51" t="str">
        <f>+VLOOKUP($G40, Overall!$A$12:$L$1513, 3, FALSE)</f>
        <v>Magellan Health Inc</v>
      </c>
      <c r="I40" s="52">
        <f>+VLOOKUP($G40, Overall!$A$12:$L$1513, 8, FALSE)</f>
        <v>-3.5078841795468199</v>
      </c>
      <c r="J40" s="53">
        <f>+VLOOKUP($G40, Overall!$A$12:$L$1513, 11, FALSE)</f>
        <v>-0.39800009186405455</v>
      </c>
      <c r="L40" s="50" t="s">
        <v>1328</v>
      </c>
      <c r="M40" s="51" t="str">
        <f>+VLOOKUP($L40, Overall!$A$12:$L$1513, 3, FALSE)</f>
        <v>Molina Healthcare</v>
      </c>
      <c r="N40" s="54">
        <f>+VLOOKUP($L40, Overall!$A$12:$L$1513, 8, FALSE)</f>
        <v>3.0974402801948058</v>
      </c>
      <c r="O40" s="55">
        <f>+VLOOKUP($L40, Overall!$A$12:$L$1513, 11, FALSE)</f>
        <v>5.349010054659506E-2</v>
      </c>
      <c r="Q40" s="50" t="s">
        <v>1320</v>
      </c>
      <c r="R40" s="51" t="str">
        <f>+VLOOKUP($Q40, Overall!$A$12:$L$1513, 3, FALSE)</f>
        <v>Magellan Health Inc</v>
      </c>
      <c r="S40" s="54">
        <f>+VLOOKUP($Q40, Overall!$A$12:$L$1513, 8, FALSE)</f>
        <v>-3.5078841795468199</v>
      </c>
      <c r="T40" s="55">
        <f>+VLOOKUP($Q40, Overall!$A$12:$L$1513, 11, FALSE)</f>
        <v>-0.39800009186405455</v>
      </c>
    </row>
    <row r="41" spans="2:20">
      <c r="B41" s="50" t="s">
        <v>4254</v>
      </c>
      <c r="C41" s="51" t="str">
        <f>+VLOOKUP($B41, Overall!$A$12:$L$1513, 3, FALSE)</f>
        <v>First Midwest Bancorp (IL)</v>
      </c>
      <c r="D41" s="52">
        <f>+VLOOKUP($B41, Overall!$A$12:$L$1513, 8, FALSE)</f>
        <v>2.4431184715677876</v>
      </c>
      <c r="E41" s="53">
        <f>+VLOOKUP($B41, Overall!$A$12:$L$1513, 11, FALSE)</f>
        <v>0.36388207662012934</v>
      </c>
      <c r="G41" s="50" t="s">
        <v>1380</v>
      </c>
      <c r="H41" s="51" t="str">
        <f>+VLOOKUP($G41, Overall!$A$12:$L$1513, 3, FALSE)</f>
        <v>ProAssurance Corp</v>
      </c>
      <c r="I41" s="52">
        <f>+VLOOKUP($G41, Overall!$A$12:$L$1513, 8, FALSE)</f>
        <v>-3.4506909973654318</v>
      </c>
      <c r="J41" s="53">
        <f>+VLOOKUP($G41, Overall!$A$12:$L$1513, 11, FALSE)</f>
        <v>-0.39396417805294787</v>
      </c>
      <c r="L41" s="50" t="s">
        <v>1280</v>
      </c>
      <c r="M41" s="51" t="str">
        <f>+VLOOKUP($L41, Overall!$A$12:$L$1513, 3, FALSE)</f>
        <v>Independent Bank Cp (MA)</v>
      </c>
      <c r="N41" s="54">
        <f>+VLOOKUP($L41, Overall!$A$12:$L$1513, 8, FALSE)</f>
        <v>3.0431775359932232</v>
      </c>
      <c r="O41" s="55">
        <f>+VLOOKUP($L41, Overall!$A$12:$L$1513, 11, FALSE)</f>
        <v>0.64291263644735186</v>
      </c>
      <c r="Q41" s="50" t="s">
        <v>1380</v>
      </c>
      <c r="R41" s="51" t="str">
        <f>+VLOOKUP($Q41, Overall!$A$12:$L$1513, 3, FALSE)</f>
        <v>ProAssurance Corp</v>
      </c>
      <c r="S41" s="54">
        <f>+VLOOKUP($Q41, Overall!$A$12:$L$1513, 8, FALSE)</f>
        <v>-3.4506909973654318</v>
      </c>
      <c r="T41" s="55">
        <f>+VLOOKUP($Q41, Overall!$A$12:$L$1513, 11, FALSE)</f>
        <v>-0.39396417805294787</v>
      </c>
    </row>
    <row r="42" spans="2:20">
      <c r="B42" s="50" t="s">
        <v>1339</v>
      </c>
      <c r="C42" s="51" t="str">
        <f>+VLOOKUP($B42, Overall!$A$12:$L$1513, 3, FALSE)</f>
        <v>NBT Bancorp Inc (NY)</v>
      </c>
      <c r="D42" s="52">
        <f>+VLOOKUP($B42, Overall!$A$12:$L$1513, 8, FALSE)</f>
        <v>0.5883667154291653</v>
      </c>
      <c r="E42" s="53">
        <f>+VLOOKUP($B42, Overall!$A$12:$L$1513, 11, FALSE)</f>
        <v>0.32330557923460379</v>
      </c>
      <c r="G42" s="50" t="s">
        <v>4235</v>
      </c>
      <c r="H42" s="51" t="str">
        <f>+VLOOKUP($G42, Overall!$A$12:$L$1513, 3, FALSE)</f>
        <v>Emcor Group Inc</v>
      </c>
      <c r="I42" s="52">
        <f>+VLOOKUP($G42, Overall!$A$12:$L$1513, 8, FALSE)</f>
        <v>-4.3975308841415695</v>
      </c>
      <c r="J42" s="53">
        <f>+VLOOKUP($G42, Overall!$A$12:$L$1513, 11, FALSE)</f>
        <v>-0.39184844552224607</v>
      </c>
      <c r="L42" s="50" t="s">
        <v>5375</v>
      </c>
      <c r="M42" s="51" t="str">
        <f>+VLOOKUP($L42, Overall!$A$12:$L$1513, 3, FALSE)</f>
        <v>Momenta Pharmaceuticals Inc</v>
      </c>
      <c r="N42" s="54">
        <f>+VLOOKUP($L42, Overall!$A$12:$L$1513, 8, FALSE)</f>
        <v>2.763608067087072</v>
      </c>
      <c r="O42" s="55">
        <f>+VLOOKUP($L42, Overall!$A$12:$L$1513, 11, FALSE)</f>
        <v>0.24108187629108099</v>
      </c>
      <c r="Q42" s="50" t="s">
        <v>1327</v>
      </c>
      <c r="R42" s="51" t="str">
        <f>+VLOOKUP($Q42, Overall!$A$12:$L$1513, 3, FALSE)</f>
        <v>Moog Inc A</v>
      </c>
      <c r="S42" s="54">
        <f>+VLOOKUP($Q42, Overall!$A$12:$L$1513, 8, FALSE)</f>
        <v>-3.4313754502418075</v>
      </c>
      <c r="T42" s="55">
        <f>+VLOOKUP($Q42, Overall!$A$12:$L$1513, 11, FALSE)</f>
        <v>-0.41448281157358602</v>
      </c>
    </row>
    <row r="43" spans="2:20">
      <c r="B43" s="50" t="s">
        <v>4236</v>
      </c>
      <c r="C43" s="51" t="str">
        <f>+VLOOKUP($B43, Overall!$A$12:$L$1513, 3, FALSE)</f>
        <v>Epiq Systems Inc</v>
      </c>
      <c r="D43" s="52">
        <f>+VLOOKUP($B43, Overall!$A$12:$L$1513, 8, FALSE)</f>
        <v>0.47292658038806501</v>
      </c>
      <c r="E43" s="53">
        <f>+VLOOKUP($B43, Overall!$A$12:$L$1513, 11, FALSE)</f>
        <v>0.2479517377838617</v>
      </c>
      <c r="G43" s="50" t="s">
        <v>3478</v>
      </c>
      <c r="H43" s="51" t="str">
        <f>+VLOOKUP($G43, Overall!$A$12:$L$1513, 3, FALSE)</f>
        <v>Horace Mann Educators</v>
      </c>
      <c r="I43" s="52">
        <f>+VLOOKUP($G43, Overall!$A$12:$L$1513, 8, FALSE)</f>
        <v>-1.5273348970657714</v>
      </c>
      <c r="J43" s="53">
        <f>+VLOOKUP($G43, Overall!$A$12:$L$1513, 11, FALSE)</f>
        <v>-0.37871658615608794</v>
      </c>
      <c r="L43" s="50" t="s">
        <v>4732</v>
      </c>
      <c r="M43" s="51" t="str">
        <f>+VLOOKUP($L43, Overall!$A$12:$L$1513, 3, FALSE)</f>
        <v>Northwestern Corp</v>
      </c>
      <c r="N43" s="54">
        <f>+VLOOKUP($L43, Overall!$A$12:$L$1513, 8, FALSE)</f>
        <v>2.737322457152561</v>
      </c>
      <c r="O43" s="55">
        <f>+VLOOKUP($L43, Overall!$A$12:$L$1513, 11, FALSE)</f>
        <v>0.21432944648674915</v>
      </c>
      <c r="Q43" s="50" t="s">
        <v>1288</v>
      </c>
      <c r="R43" s="51" t="str">
        <f>+VLOOKUP($Q43, Overall!$A$12:$L$1513, 3, FALSE)</f>
        <v>Jack in the Box Inc</v>
      </c>
      <c r="S43" s="54">
        <f>+VLOOKUP($Q43, Overall!$A$12:$L$1513, 8, FALSE)</f>
        <v>-3.3291753166012703</v>
      </c>
      <c r="T43" s="55">
        <f>+VLOOKUP($Q43, Overall!$A$12:$L$1513, 11, FALSE)</f>
        <v>-4.1990760637614734E-2</v>
      </c>
    </row>
    <row r="44" spans="2:20">
      <c r="B44" s="50" t="s">
        <v>5375</v>
      </c>
      <c r="C44" s="51" t="str">
        <f>+VLOOKUP($B44, Overall!$A$12:$L$1513, 3, FALSE)</f>
        <v>Momenta Pharmaceuticals Inc</v>
      </c>
      <c r="D44" s="52">
        <f>+VLOOKUP($B44, Overall!$A$12:$L$1513, 8, FALSE)</f>
        <v>2.763608067087072</v>
      </c>
      <c r="E44" s="53">
        <f>+VLOOKUP($B44, Overall!$A$12:$L$1513, 11, FALSE)</f>
        <v>0.24108187629108099</v>
      </c>
      <c r="G44" s="50" t="s">
        <v>1350</v>
      </c>
      <c r="H44" s="51" t="str">
        <f>+VLOOKUP($G44, Overall!$A$12:$L$1513, 3, FALSE)</f>
        <v>Insight Enterprises Inc</v>
      </c>
      <c r="I44" s="52">
        <f>+VLOOKUP($G44, Overall!$A$12:$L$1513, 8, FALSE)</f>
        <v>-1.8384155339353727</v>
      </c>
      <c r="J44" s="53">
        <f>+VLOOKUP($G44, Overall!$A$12:$L$1513, 11, FALSE)</f>
        <v>-0.3562165657222699</v>
      </c>
      <c r="L44" s="50" t="s">
        <v>5169</v>
      </c>
      <c r="M44" s="51" t="str">
        <f>+VLOOKUP($L44, Overall!$A$12:$L$1513, 3, FALSE)</f>
        <v>NuVasive Inc</v>
      </c>
      <c r="N44" s="54">
        <f>+VLOOKUP($L44, Overall!$A$12:$L$1513, 8, FALSE)</f>
        <v>2.5653073742052959</v>
      </c>
      <c r="O44" s="55">
        <f>+VLOOKUP($L44, Overall!$A$12:$L$1513, 11, FALSE)</f>
        <v>0.13171613819218997</v>
      </c>
      <c r="Q44" s="50" t="s">
        <v>1072</v>
      </c>
      <c r="R44" s="51" t="str">
        <f>+VLOOKUP($Q44, Overall!$A$12:$L$1513, 3, FALSE)</f>
        <v>CROCS</v>
      </c>
      <c r="S44" s="54">
        <f>+VLOOKUP($Q44, Overall!$A$12:$L$1513, 8, FALSE)</f>
        <v>-2.9204676649588648</v>
      </c>
      <c r="T44" s="55">
        <f>+VLOOKUP($Q44, Overall!$A$12:$L$1513, 11, FALSE)</f>
        <v>-0.19337592252775554</v>
      </c>
    </row>
    <row r="45" spans="2:20">
      <c r="B45" s="56" t="s">
        <v>1309</v>
      </c>
      <c r="C45" s="57" t="str">
        <f>+VLOOKUP($B45, Overall!$A$12:$L$1513, 3, FALSE)</f>
        <v>LTC Properties</v>
      </c>
      <c r="D45" s="58">
        <f>+VLOOKUP($B45, Overall!$A$12:$L$1513, 8, FALSE)</f>
        <v>1.4931982926335738</v>
      </c>
      <c r="E45" s="59">
        <f>+VLOOKUP($B45, Overall!$A$12:$L$1513, 11, FALSE)</f>
        <v>0.23984795189516489</v>
      </c>
      <c r="G45" s="56" t="s">
        <v>6458</v>
      </c>
      <c r="H45" s="57" t="str">
        <f>+VLOOKUP($G45, Overall!$A$12:$L$1513, 3, FALSE)</f>
        <v>Central Pacific Financial Co</v>
      </c>
      <c r="I45" s="58">
        <f>+VLOOKUP($G45, Overall!$A$12:$L$1513, 8, FALSE)</f>
        <v>-1.143592210766373</v>
      </c>
      <c r="J45" s="59">
        <f>+VLOOKUP($G45, Overall!$A$12:$L$1513, 11, FALSE)</f>
        <v>-0.33760042060745971</v>
      </c>
      <c r="L45" s="56" t="s">
        <v>4254</v>
      </c>
      <c r="M45" s="57" t="str">
        <f>+VLOOKUP($L45, Overall!$A$12:$L$1513, 3, FALSE)</f>
        <v>First Midwest Bancorp (IL)</v>
      </c>
      <c r="N45" s="60">
        <f>+VLOOKUP($L45, Overall!$A$12:$L$1513, 8, FALSE)</f>
        <v>2.4431184715677876</v>
      </c>
      <c r="O45" s="61">
        <f>+VLOOKUP($L45, Overall!$A$12:$L$1513, 11, FALSE)</f>
        <v>0.36388207662012934</v>
      </c>
      <c r="Q45" s="56" t="s">
        <v>1369</v>
      </c>
      <c r="R45" s="57" t="str">
        <f>+VLOOKUP($Q45, Overall!$A$12:$L$1513, 3, FALSE)</f>
        <v>Parkway Properties Inc (MD)</v>
      </c>
      <c r="S45" s="60">
        <f>+VLOOKUP($Q45, Overall!$A$12:$L$1513, 8, FALSE)</f>
        <v>-2.9063434077483272</v>
      </c>
      <c r="T45" s="61">
        <f>+VLOOKUP($Q45, Overall!$A$12:$L$1513, 11, FALSE)</f>
        <v>-0.2071139841215377</v>
      </c>
    </row>
    <row r="47" spans="2:20">
      <c r="B47" s="105"/>
      <c r="G47" s="105"/>
      <c r="L47" s="105"/>
      <c r="Q47" s="105"/>
    </row>
    <row r="48" spans="2:20">
      <c r="B48" s="47" t="s">
        <v>6392</v>
      </c>
    </row>
    <row r="49" spans="2:2">
      <c r="B49" s="47" t="s">
        <v>5455</v>
      </c>
    </row>
  </sheetData>
  <sortState ref="Q14:T23">
    <sortCondition ref="S14:S23"/>
  </sortState>
  <phoneticPr fontId="4" type="noConversion"/>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522"/>
  <sheetViews>
    <sheetView zoomScale="85" zoomScaleNormal="85" workbookViewId="0">
      <pane xSplit="1" ySplit="19" topLeftCell="E20" activePane="bottomRight" state="frozen"/>
      <selection activeCell="A9" sqref="A9"/>
      <selection pane="topRight" activeCell="A9" sqref="A9"/>
      <selection pane="bottomLeft" activeCell="A9" sqref="A9"/>
      <selection pane="bottomRight" activeCell="E20" sqref="E20"/>
    </sheetView>
  </sheetViews>
  <sheetFormatPr defaultRowHeight="12.75"/>
  <cols>
    <col min="1" max="1" width="9.140625" style="6"/>
    <col min="2" max="2" width="9.28515625" style="6" hidden="1" customWidth="1"/>
    <col min="3" max="4" width="9.140625" style="6" hidden="1" customWidth="1"/>
    <col min="5" max="6" width="16.42578125" style="6" customWidth="1"/>
    <col min="7" max="7" width="15.7109375" style="6" customWidth="1"/>
    <col min="8" max="8" width="9.85546875" style="6" customWidth="1"/>
    <col min="9" max="9" width="10.28515625" style="6" bestFit="1" customWidth="1"/>
    <col min="10" max="10" width="10.7109375" style="6" customWidth="1"/>
    <col min="11" max="11" width="9.140625" style="6"/>
    <col min="12" max="12" width="9.140625" style="6" hidden="1" customWidth="1"/>
    <col min="13" max="14" width="9.140625" style="7" hidden="1" customWidth="1"/>
    <col min="15" max="15" width="8.140625" style="7" hidden="1" customWidth="1"/>
    <col min="16" max="16" width="10.28515625" style="7" hidden="1" customWidth="1"/>
    <col min="17" max="18" width="9.28515625" style="6" hidden="1" customWidth="1"/>
    <col min="19" max="20" width="9.140625" style="6" hidden="1" customWidth="1"/>
    <col min="21" max="23" width="9.140625" style="6"/>
    <col min="24" max="24" width="10.28515625" style="6" customWidth="1"/>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40" width="9.140625" style="6"/>
    <col min="41" max="42" width="10.28515625" style="6" bestFit="1" customWidth="1"/>
    <col min="43" max="16384" width="9.140625" style="6"/>
  </cols>
  <sheetData>
    <row r="1" spans="1:39">
      <c r="U1" s="8" t="s">
        <v>4115</v>
      </c>
      <c r="V1" s="8"/>
      <c r="W1" s="8"/>
      <c r="X1" s="8"/>
      <c r="Y1" s="9" t="s">
        <v>629</v>
      </c>
      <c r="Z1" s="6" t="s">
        <v>4115</v>
      </c>
      <c r="AD1" s="10" t="s">
        <v>630</v>
      </c>
      <c r="AE1" s="6" t="s">
        <v>4115</v>
      </c>
      <c r="AI1" s="10" t="s">
        <v>631</v>
      </c>
      <c r="AK1" s="11" t="s">
        <v>637</v>
      </c>
      <c r="AL1" s="12"/>
      <c r="AM1" s="13"/>
    </row>
    <row r="2" spans="1:39">
      <c r="U2" s="8" t="s">
        <v>4092</v>
      </c>
      <c r="V2" s="8"/>
      <c r="W2" s="8"/>
      <c r="X2" s="8"/>
      <c r="Y2" s="14">
        <f>+SUM($S$20:$S$521)</f>
        <v>18450439.432105809</v>
      </c>
      <c r="Z2" s="6" t="s">
        <v>4092</v>
      </c>
      <c r="AD2" s="15">
        <f>+SUMPRODUCT($S$20:$S$521, $M$20:$M$521)</f>
        <v>9754520.7143041138</v>
      </c>
      <c r="AE2" s="6" t="s">
        <v>4092</v>
      </c>
      <c r="AI2" s="15">
        <f>+SUMPRODUCT($S$20:$S$521, $O$20:$O$521)</f>
        <v>8695918.7178016771</v>
      </c>
      <c r="AK2" s="16" t="s">
        <v>638</v>
      </c>
      <c r="AL2" s="17"/>
      <c r="AM2" s="18"/>
    </row>
    <row r="3" spans="1:39">
      <c r="U3" s="8" t="s">
        <v>4093</v>
      </c>
      <c r="V3" s="8"/>
      <c r="W3" s="8"/>
      <c r="X3" s="8"/>
      <c r="Y3" s="19">
        <v>0.114</v>
      </c>
      <c r="Z3" s="6" t="s">
        <v>4093</v>
      </c>
      <c r="AD3" s="20">
        <v>2E-3</v>
      </c>
      <c r="AE3" s="6" t="s">
        <v>4093</v>
      </c>
      <c r="AI3" s="20">
        <v>1.5E-3</v>
      </c>
      <c r="AK3" s="21" t="s">
        <v>639</v>
      </c>
      <c r="AL3" s="22"/>
      <c r="AM3" s="23"/>
    </row>
    <row r="4" spans="1:39">
      <c r="U4" s="8" t="s">
        <v>4094</v>
      </c>
      <c r="V4" s="8"/>
      <c r="W4" s="8"/>
      <c r="X4" s="8"/>
      <c r="Y4" s="14">
        <f>+Y2*Y3</f>
        <v>2103350.0952600623</v>
      </c>
      <c r="Z4" s="6" t="s">
        <v>4094</v>
      </c>
      <c r="AD4" s="15">
        <f>+AD2*AD3</f>
        <v>19509.041428608227</v>
      </c>
      <c r="AE4" s="6" t="s">
        <v>4094</v>
      </c>
      <c r="AI4" s="15">
        <f>+AI2*AI3</f>
        <v>13043.878076702516</v>
      </c>
      <c r="AL4" s="123" t="s">
        <v>635</v>
      </c>
      <c r="AM4" s="24"/>
    </row>
    <row r="5" spans="1:39">
      <c r="U5" s="8" t="s">
        <v>4123</v>
      </c>
      <c r="V5" s="8"/>
      <c r="W5" s="8"/>
      <c r="X5" s="8">
        <f>+COUNTIF(X$20:X$521, "&gt;0")</f>
        <v>320</v>
      </c>
      <c r="Y5" s="14">
        <f>+SUMIF(X$20:X$521, "&gt;0")</f>
        <v>7507.0052473668529</v>
      </c>
      <c r="Z5" s="6" t="s">
        <v>4123</v>
      </c>
      <c r="AD5" s="15">
        <f>+SUMIF(AC$20:AC$521, "&gt;0")</f>
        <v>66.334456378757949</v>
      </c>
      <c r="AE5" s="6" t="s">
        <v>4123</v>
      </c>
      <c r="AI5" s="15">
        <f>+SUMIF(AH$20:AH$521, "&gt;0")</f>
        <v>49.685775976091172</v>
      </c>
      <c r="AL5" s="124" t="s">
        <v>636</v>
      </c>
      <c r="AM5" s="24"/>
    </row>
    <row r="6" spans="1:39">
      <c r="U6" s="8" t="s">
        <v>4124</v>
      </c>
      <c r="V6" s="8"/>
      <c r="W6" s="8"/>
      <c r="X6" s="8">
        <f>+COUNTIF(X$20:X$521, "&lt;0")</f>
        <v>182</v>
      </c>
      <c r="Y6" s="14">
        <f>+SUMIF(X$20:X$521, "&lt;0")</f>
        <v>-7507.0052473690048</v>
      </c>
      <c r="Z6" s="6" t="s">
        <v>4124</v>
      </c>
      <c r="AD6" s="15">
        <f>+SUMIF(AC$20:AC$521, "&lt;0")</f>
        <v>-66.334456378766845</v>
      </c>
      <c r="AE6" s="6" t="s">
        <v>4124</v>
      </c>
      <c r="AI6" s="15">
        <f>+SUMIF(AH$20:AH$521, "&lt;0")</f>
        <v>-49.68577597609562</v>
      </c>
      <c r="AL6" s="25">
        <v>500</v>
      </c>
      <c r="AM6" s="24"/>
    </row>
    <row r="7" spans="1:39">
      <c r="U7" s="8" t="s">
        <v>4125</v>
      </c>
      <c r="V7" s="8"/>
      <c r="W7" s="8"/>
      <c r="X7" s="8"/>
      <c r="Y7" s="14">
        <f>+Y5-Y6</f>
        <v>15014.010494735858</v>
      </c>
      <c r="Z7" s="6" t="s">
        <v>4125</v>
      </c>
      <c r="AD7" s="15">
        <f>+AD5-AD6</f>
        <v>132.66891275752479</v>
      </c>
      <c r="AE7" s="6" t="s">
        <v>4125</v>
      </c>
      <c r="AI7" s="15">
        <f>+AI5-AI6</f>
        <v>99.371551952186792</v>
      </c>
      <c r="AM7" s="24"/>
    </row>
    <row r="8" spans="1:39" ht="15.75">
      <c r="A8" s="4" t="s">
        <v>6495</v>
      </c>
      <c r="U8" s="8" t="s">
        <v>4126</v>
      </c>
      <c r="V8" s="8"/>
      <c r="W8" s="8"/>
      <c r="X8" s="8"/>
      <c r="Y8" s="26">
        <f>+Y7/Y$4</f>
        <v>7.1381414480500439E-3</v>
      </c>
      <c r="Z8" s="6" t="s">
        <v>4126</v>
      </c>
      <c r="AD8" s="27">
        <f>+AD7/AD$4</f>
        <v>6.8003809025172276E-3</v>
      </c>
      <c r="AE8" s="6" t="s">
        <v>4126</v>
      </c>
      <c r="AI8" s="27">
        <f>+AI7/AI$4</f>
        <v>7.6182521308346858E-3</v>
      </c>
      <c r="AM8" s="27"/>
    </row>
    <row r="9" spans="1:39" ht="15.75">
      <c r="A9" s="4" t="str">
        <f>+Overall!$B$9</f>
        <v>Effective at the close on March 20, 2015</v>
      </c>
      <c r="U9" s="8"/>
      <c r="V9" s="8"/>
      <c r="W9" s="8"/>
      <c r="X9" s="8"/>
      <c r="Y9" s="8"/>
    </row>
    <row r="10" spans="1:39" hidden="1">
      <c r="U10" s="6" t="s">
        <v>4043</v>
      </c>
      <c r="X10" s="6">
        <f t="shared" ref="X10:X17" si="0">+COUNTIF($G$20:$G$521, $U10)</f>
        <v>0</v>
      </c>
      <c r="Y10" s="15">
        <f t="shared" ref="Y10:Y17" si="1">+SUMIF($G$20:$G$521, $U10, AJ$20:AJ$521)</f>
        <v>0</v>
      </c>
    </row>
    <row r="11" spans="1:39" hidden="1">
      <c r="U11" s="6" t="s">
        <v>4044</v>
      </c>
      <c r="X11" s="6">
        <f t="shared" si="0"/>
        <v>0</v>
      </c>
      <c r="Y11" s="15">
        <f t="shared" si="1"/>
        <v>0</v>
      </c>
    </row>
    <row r="12" spans="1:39" hidden="1">
      <c r="U12" s="6" t="s">
        <v>4119</v>
      </c>
      <c r="X12" s="6">
        <f t="shared" si="0"/>
        <v>228</v>
      </c>
      <c r="Y12" s="15">
        <f t="shared" si="1"/>
        <v>6653.7281351089414</v>
      </c>
    </row>
    <row r="13" spans="1:39" hidden="1">
      <c r="U13" s="6" t="s">
        <v>4120</v>
      </c>
      <c r="X13" s="6">
        <f t="shared" si="0"/>
        <v>182</v>
      </c>
      <c r="Y13" s="15">
        <f t="shared" si="1"/>
        <v>-7622.5336106398845</v>
      </c>
    </row>
    <row r="14" spans="1:39" hidden="1">
      <c r="U14" s="6" t="s">
        <v>4121</v>
      </c>
      <c r="X14" s="6">
        <f t="shared" si="0"/>
        <v>92</v>
      </c>
      <c r="Y14" s="15">
        <f t="shared" si="1"/>
        <v>968.8054755287767</v>
      </c>
    </row>
    <row r="15" spans="1:39" hidden="1">
      <c r="U15" s="6" t="s">
        <v>4122</v>
      </c>
      <c r="X15" s="6">
        <f t="shared" si="0"/>
        <v>0</v>
      </c>
      <c r="Y15" s="15">
        <f t="shared" si="1"/>
        <v>0</v>
      </c>
    </row>
    <row r="16" spans="1:39" hidden="1">
      <c r="U16" s="6" t="s">
        <v>4117</v>
      </c>
      <c r="X16" s="6">
        <f t="shared" si="0"/>
        <v>0</v>
      </c>
      <c r="Y16" s="15">
        <f t="shared" si="1"/>
        <v>0</v>
      </c>
    </row>
    <row r="17" spans="1:44" hidden="1">
      <c r="U17" s="6" t="s">
        <v>4118</v>
      </c>
      <c r="X17" s="6">
        <f t="shared" si="0"/>
        <v>0</v>
      </c>
      <c r="Y17" s="15">
        <f t="shared" si="1"/>
        <v>0</v>
      </c>
    </row>
    <row r="18" spans="1:44" hidden="1">
      <c r="Y18" s="15"/>
    </row>
    <row r="19" spans="1:44" s="48" customFormat="1" ht="64.5" thickBot="1">
      <c r="A19" s="110" t="s">
        <v>4079</v>
      </c>
      <c r="B19" s="110" t="s">
        <v>4303</v>
      </c>
      <c r="C19" s="110" t="s">
        <v>4080</v>
      </c>
      <c r="D19" s="110" t="s">
        <v>4081</v>
      </c>
      <c r="E19" s="110" t="s">
        <v>4082</v>
      </c>
      <c r="F19" s="110" t="s">
        <v>4083</v>
      </c>
      <c r="G19" s="110" t="s">
        <v>4103</v>
      </c>
      <c r="H19" s="110" t="str">
        <f>+Overall!$G$11</f>
        <v>Price (9Mar15)</v>
      </c>
      <c r="I19" s="110" t="s">
        <v>4085</v>
      </c>
      <c r="J19" s="110" t="s">
        <v>4084</v>
      </c>
      <c r="K19" s="110" t="s">
        <v>4086</v>
      </c>
      <c r="L19" s="110" t="s">
        <v>4087</v>
      </c>
      <c r="M19" s="120" t="s">
        <v>625</v>
      </c>
      <c r="N19" s="120" t="s">
        <v>627</v>
      </c>
      <c r="O19" s="120" t="s">
        <v>626</v>
      </c>
      <c r="P19" s="120" t="s">
        <v>628</v>
      </c>
      <c r="Q19" s="110" t="s">
        <v>4088</v>
      </c>
      <c r="R19" s="110" t="s">
        <v>4089</v>
      </c>
      <c r="S19" s="110" t="s">
        <v>4090</v>
      </c>
      <c r="T19" s="110" t="s">
        <v>4091</v>
      </c>
      <c r="U19" s="121" t="s">
        <v>4095</v>
      </c>
      <c r="V19" s="110" t="s">
        <v>4096</v>
      </c>
      <c r="W19" s="110" t="s">
        <v>4097</v>
      </c>
      <c r="X19" s="110" t="s">
        <v>4111</v>
      </c>
      <c r="Y19" s="111" t="s">
        <v>4098</v>
      </c>
      <c r="Z19" s="110" t="s">
        <v>4099</v>
      </c>
      <c r="AA19" s="110" t="s">
        <v>4100</v>
      </c>
      <c r="AB19" s="110" t="s">
        <v>4101</v>
      </c>
      <c r="AC19" s="110" t="s">
        <v>4112</v>
      </c>
      <c r="AD19" s="111" t="s">
        <v>4102</v>
      </c>
      <c r="AE19" s="110" t="s">
        <v>4104</v>
      </c>
      <c r="AF19" s="110" t="s">
        <v>4105</v>
      </c>
      <c r="AG19" s="110" t="s">
        <v>4106</v>
      </c>
      <c r="AH19" s="110" t="s">
        <v>4113</v>
      </c>
      <c r="AI19" s="111" t="s">
        <v>4107</v>
      </c>
      <c r="AJ19" s="110" t="s">
        <v>4114</v>
      </c>
      <c r="AK19" s="110" t="s">
        <v>4108</v>
      </c>
      <c r="AL19" s="110" t="s">
        <v>5014</v>
      </c>
      <c r="AM19" s="110" t="s">
        <v>4109</v>
      </c>
      <c r="AN19" s="111" t="s">
        <v>5015</v>
      </c>
    </row>
    <row r="20" spans="1:44">
      <c r="A20" s="6" t="s">
        <v>3442</v>
      </c>
      <c r="B20" s="6" t="s">
        <v>283</v>
      </c>
      <c r="C20" s="6" t="s">
        <v>5930</v>
      </c>
      <c r="D20" s="30" t="s">
        <v>5945</v>
      </c>
      <c r="E20" s="6" t="s">
        <v>5959</v>
      </c>
      <c r="F20" s="31" t="s">
        <v>4457</v>
      </c>
      <c r="G20" s="6" t="str">
        <f t="shared" ref="G20:G83" si="2">IF(AND(L20&gt;K20,AJ20&gt;0),"Float Increase",IF(AND(K20&gt;L20,AJ20&lt;0),"Float Decrease",IF(AND(J20&gt;I20,AJ20&gt;0),"Share Increase",IF(AND(I20&gt;J20,AJ20&lt;0), "Share Decrease",IF(AJ20&gt;0,"Reinvestment","Funding")))))</f>
        <v>Share Increase</v>
      </c>
      <c r="H20" s="32">
        <v>89.54</v>
      </c>
      <c r="I20" s="33">
        <v>166.16200000000001</v>
      </c>
      <c r="J20" s="33">
        <v>177.51</v>
      </c>
      <c r="K20" s="34">
        <v>1</v>
      </c>
      <c r="L20" s="34">
        <v>1</v>
      </c>
      <c r="M20" s="7">
        <v>0.6</v>
      </c>
      <c r="N20" s="7">
        <v>0.6</v>
      </c>
      <c r="O20" s="7">
        <v>0.4</v>
      </c>
      <c r="P20" s="7">
        <v>0.4</v>
      </c>
      <c r="Q20" s="35">
        <f t="shared" ref="Q20:Q83" si="3">+I20*K20</f>
        <v>166.16200000000001</v>
      </c>
      <c r="R20" s="35">
        <f t="shared" ref="R20:R83" si="4">+J20*L20</f>
        <v>177.51</v>
      </c>
      <c r="S20" s="35">
        <f t="shared" ref="S20:S83" si="5">+$H20*Q20</f>
        <v>14878.145480000001</v>
      </c>
      <c r="T20" s="35">
        <f t="shared" ref="T20:T83" si="6">+$H20*R20</f>
        <v>15894.2454</v>
      </c>
      <c r="U20" s="36">
        <f t="shared" ref="U20:U83" si="7">+S20/SUM(S$20:S$521)</f>
        <v>8.063843430260191E-4</v>
      </c>
      <c r="V20" s="37">
        <f t="shared" ref="V20:V83" si="8">+T20/SUM(T$20:T$521)</f>
        <v>8.6500426445263704E-4</v>
      </c>
      <c r="W20" s="37">
        <f t="shared" ref="W20:W83" si="9">+V20-U20</f>
        <v>5.8619921426617937E-5</v>
      </c>
      <c r="X20" s="38">
        <f t="shared" ref="X20:X83" si="10">+W20*Y$4</f>
        <v>123.2982173168142</v>
      </c>
      <c r="Y20" s="39">
        <f t="shared" ref="Y20:Y83" si="11">+X20/$H20*10^6</f>
        <v>1377018.2858701607</v>
      </c>
      <c r="Z20" s="40">
        <f t="shared" ref="Z20:Z83" si="12">+S20*M20/SUMPRODUCT(M$20:M$521, S$20:S$521)</f>
        <v>9.1515386039516379E-4</v>
      </c>
      <c r="AA20" s="41">
        <f t="shared" ref="AA20:AA83" si="13">+T20*N20/SUMPRODUCT(N$20:N$521, T$20:T$521)</f>
        <v>9.8094554575338128E-4</v>
      </c>
      <c r="AB20" s="41">
        <f t="shared" ref="AB20:AB83" si="14">+AA20-Z20</f>
        <v>6.5791685358217492E-5</v>
      </c>
      <c r="AC20" s="42">
        <f t="shared" ref="AC20:AC83" si="15">+AB20*AD$4</f>
        <v>1.2835327153114224</v>
      </c>
      <c r="AD20" s="43">
        <f t="shared" ref="AD20:AD83" si="16">+AC20/$H20*10^6</f>
        <v>14334.741068923635</v>
      </c>
      <c r="AE20" s="40">
        <f t="shared" ref="AE20:AE83" si="17">+S20*O20/SUMPRODUCT(O$20:O$521, S$20:S$521)</f>
        <v>6.8437371428242558E-4</v>
      </c>
      <c r="AF20" s="41">
        <f t="shared" ref="AF20:AF83" si="18">+T20*P20/SUMPRODUCT(P$20:P$521, T$20:T$521)</f>
        <v>7.347418222606282E-4</v>
      </c>
      <c r="AG20" s="41">
        <f t="shared" ref="AG20:AG83" si="19">+AF20-AE20</f>
        <v>5.0368107978202622E-5</v>
      </c>
      <c r="AH20" s="42">
        <f t="shared" ref="AH20:AH83" si="20">+AG20*AI$4</f>
        <v>0.65699545942186233</v>
      </c>
      <c r="AI20" s="43">
        <f t="shared" ref="AI20:AI83" si="21">+AH20/$H20*10^6</f>
        <v>7337.4520819953341</v>
      </c>
      <c r="AJ20" s="42">
        <f t="shared" ref="AJ20:AJ83" si="22">+X20+AC20+AH20</f>
        <v>125.23874549154749</v>
      </c>
      <c r="AK20" s="31">
        <f t="shared" ref="AK20:AK83" si="23">+Y20+AD20+AI20</f>
        <v>1398690.4790210796</v>
      </c>
      <c r="AL20" s="44">
        <f t="shared" ref="AL20:AL83" si="24">+$AL$6*W20/H20*10^6</f>
        <v>327.33929766929828</v>
      </c>
      <c r="AM20" s="31">
        <v>2213573.25</v>
      </c>
      <c r="AN20" s="45">
        <f t="shared" ref="AN20:AN83" si="25">+AK20/AM20</f>
        <v>0.63186997720589533</v>
      </c>
      <c r="AP20" s="33"/>
      <c r="AR20" s="33"/>
    </row>
    <row r="21" spans="1:44">
      <c r="A21" s="6" t="s">
        <v>4159</v>
      </c>
      <c r="B21" s="6" t="s">
        <v>4401</v>
      </c>
      <c r="C21" s="6" t="s">
        <v>4336</v>
      </c>
      <c r="D21" s="30">
        <v>2615468</v>
      </c>
      <c r="E21" s="6" t="s">
        <v>3996</v>
      </c>
      <c r="F21" s="31" t="s">
        <v>4477</v>
      </c>
      <c r="G21" s="6" t="str">
        <f t="shared" si="2"/>
        <v>Share Increase</v>
      </c>
      <c r="H21" s="32">
        <v>16.03</v>
      </c>
      <c r="I21" s="33">
        <v>3848.6869999999999</v>
      </c>
      <c r="J21" s="33">
        <v>3955.942</v>
      </c>
      <c r="K21" s="34">
        <v>1</v>
      </c>
      <c r="L21" s="34">
        <v>1</v>
      </c>
      <c r="M21" s="7">
        <v>0</v>
      </c>
      <c r="N21" s="7">
        <v>0</v>
      </c>
      <c r="O21" s="7">
        <v>1</v>
      </c>
      <c r="P21" s="7">
        <v>1</v>
      </c>
      <c r="Q21" s="35">
        <f t="shared" si="3"/>
        <v>3848.6869999999999</v>
      </c>
      <c r="R21" s="35">
        <f t="shared" si="4"/>
        <v>3955.942</v>
      </c>
      <c r="S21" s="35">
        <f t="shared" si="5"/>
        <v>61694.45261</v>
      </c>
      <c r="T21" s="35">
        <f t="shared" si="6"/>
        <v>63413.750260000008</v>
      </c>
      <c r="U21" s="36">
        <f t="shared" si="7"/>
        <v>3.3437931295362436E-3</v>
      </c>
      <c r="V21" s="37">
        <f t="shared" si="8"/>
        <v>3.4511336033502121E-3</v>
      </c>
      <c r="W21" s="37">
        <f t="shared" si="9"/>
        <v>1.0734047381396857E-4</v>
      </c>
      <c r="X21" s="38">
        <f t="shared" si="10"/>
        <v>225.774595821871</v>
      </c>
      <c r="Y21" s="39">
        <f t="shared" si="11"/>
        <v>14084503.794252712</v>
      </c>
      <c r="Z21" s="40">
        <f t="shared" si="12"/>
        <v>0</v>
      </c>
      <c r="AA21" s="41">
        <f t="shared" si="13"/>
        <v>0</v>
      </c>
      <c r="AB21" s="41">
        <f t="shared" si="14"/>
        <v>0</v>
      </c>
      <c r="AC21" s="42">
        <f t="shared" si="15"/>
        <v>0</v>
      </c>
      <c r="AD21" s="43">
        <f t="shared" si="16"/>
        <v>0</v>
      </c>
      <c r="AE21" s="40">
        <f t="shared" si="17"/>
        <v>7.0946445812221579E-3</v>
      </c>
      <c r="AF21" s="41">
        <f t="shared" si="18"/>
        <v>7.3285540222017692E-3</v>
      </c>
      <c r="AG21" s="41">
        <f t="shared" si="19"/>
        <v>2.3390944097961136E-4</v>
      </c>
      <c r="AH21" s="42">
        <f t="shared" si="20"/>
        <v>3.0510862291276939</v>
      </c>
      <c r="AI21" s="43">
        <f t="shared" si="21"/>
        <v>190336.00930303766</v>
      </c>
      <c r="AJ21" s="42">
        <f t="shared" si="22"/>
        <v>228.82568205099869</v>
      </c>
      <c r="AK21" s="31">
        <f t="shared" si="23"/>
        <v>14274839.803555749</v>
      </c>
      <c r="AL21" s="44">
        <f t="shared" si="24"/>
        <v>3348.1120965055693</v>
      </c>
      <c r="AM21" s="31">
        <v>24434672</v>
      </c>
      <c r="AN21" s="45">
        <f t="shared" si="25"/>
        <v>0.58420427348301418</v>
      </c>
      <c r="AP21" s="33"/>
      <c r="AR21" s="33"/>
    </row>
    <row r="22" spans="1:44">
      <c r="A22" s="6" t="s">
        <v>3446</v>
      </c>
      <c r="B22" s="6" t="s">
        <v>6210</v>
      </c>
      <c r="C22" s="6" t="s">
        <v>585</v>
      </c>
      <c r="D22" s="30">
        <v>2316619</v>
      </c>
      <c r="E22" s="6" t="s">
        <v>2564</v>
      </c>
      <c r="F22" s="31" t="s">
        <v>4463</v>
      </c>
      <c r="G22" s="6" t="str">
        <f t="shared" si="2"/>
        <v>Share Increase</v>
      </c>
      <c r="H22" s="32">
        <v>222.17</v>
      </c>
      <c r="I22" s="33">
        <v>63.942</v>
      </c>
      <c r="J22" s="33">
        <v>65.126000000000005</v>
      </c>
      <c r="K22" s="34">
        <v>1</v>
      </c>
      <c r="L22" s="34">
        <v>1</v>
      </c>
      <c r="M22" s="7">
        <v>1</v>
      </c>
      <c r="N22" s="7">
        <v>1</v>
      </c>
      <c r="O22" s="7">
        <v>0</v>
      </c>
      <c r="P22" s="7">
        <v>0</v>
      </c>
      <c r="Q22" s="35">
        <f t="shared" si="3"/>
        <v>63.942</v>
      </c>
      <c r="R22" s="35">
        <f t="shared" si="4"/>
        <v>65.126000000000005</v>
      </c>
      <c r="S22" s="35">
        <f t="shared" si="5"/>
        <v>14205.994139999999</v>
      </c>
      <c r="T22" s="35">
        <f t="shared" si="6"/>
        <v>14469.04342</v>
      </c>
      <c r="U22" s="36">
        <f t="shared" si="7"/>
        <v>7.6995424376072015E-4</v>
      </c>
      <c r="V22" s="37">
        <f t="shared" si="8"/>
        <v>7.8744123711908766E-4</v>
      </c>
      <c r="W22" s="37">
        <f t="shared" si="9"/>
        <v>1.7486993358367502E-5</v>
      </c>
      <c r="X22" s="38">
        <f t="shared" si="10"/>
        <v>36.781269146134363</v>
      </c>
      <c r="Y22" s="39">
        <f t="shared" si="11"/>
        <v>165554.61649248039</v>
      </c>
      <c r="Z22" s="40">
        <f t="shared" si="12"/>
        <v>1.4563497844817949E-3</v>
      </c>
      <c r="AA22" s="41">
        <f t="shared" si="13"/>
        <v>1.4883105317854296E-3</v>
      </c>
      <c r="AB22" s="41">
        <f t="shared" si="14"/>
        <v>3.1960747303634704E-5</v>
      </c>
      <c r="AC22" s="42">
        <f t="shared" si="15"/>
        <v>0.6235235432358881</v>
      </c>
      <c r="AD22" s="43">
        <f t="shared" si="16"/>
        <v>2806.5154756982856</v>
      </c>
      <c r="AE22" s="40">
        <f t="shared" si="17"/>
        <v>0</v>
      </c>
      <c r="AF22" s="41">
        <f t="shared" si="18"/>
        <v>0</v>
      </c>
      <c r="AG22" s="41">
        <f t="shared" si="19"/>
        <v>0</v>
      </c>
      <c r="AH22" s="42">
        <f t="shared" si="20"/>
        <v>0</v>
      </c>
      <c r="AI22" s="43">
        <f t="shared" si="21"/>
        <v>0</v>
      </c>
      <c r="AJ22" s="42">
        <f t="shared" si="22"/>
        <v>37.404792689370254</v>
      </c>
      <c r="AK22" s="31">
        <f t="shared" si="23"/>
        <v>168361.13196817867</v>
      </c>
      <c r="AL22" s="44">
        <f t="shared" si="24"/>
        <v>39.35498347744408</v>
      </c>
      <c r="AM22" s="31">
        <v>302825.75</v>
      </c>
      <c r="AN22" s="45">
        <f t="shared" si="25"/>
        <v>0.55596702713748314</v>
      </c>
      <c r="AP22" s="33"/>
      <c r="AR22" s="33"/>
    </row>
    <row r="23" spans="1:44" s="49" customFormat="1">
      <c r="A23" s="6" t="s">
        <v>5384</v>
      </c>
      <c r="B23" s="6" t="s">
        <v>5378</v>
      </c>
      <c r="C23" s="6" t="s">
        <v>5395</v>
      </c>
      <c r="D23" s="30">
        <v>2036070</v>
      </c>
      <c r="E23" s="6" t="s">
        <v>5388</v>
      </c>
      <c r="F23" s="31" t="s">
        <v>4457</v>
      </c>
      <c r="G23" s="6" t="str">
        <f t="shared" si="2"/>
        <v>Share Increase</v>
      </c>
      <c r="H23" s="32">
        <v>184.91</v>
      </c>
      <c r="I23" s="33">
        <v>198.28700000000001</v>
      </c>
      <c r="J23" s="33">
        <v>202.149</v>
      </c>
      <c r="K23" s="34">
        <v>1</v>
      </c>
      <c r="L23" s="34">
        <v>1</v>
      </c>
      <c r="M23" s="7">
        <v>1</v>
      </c>
      <c r="N23" s="7">
        <v>1</v>
      </c>
      <c r="O23" s="7">
        <v>0</v>
      </c>
      <c r="P23" s="7">
        <v>0</v>
      </c>
      <c r="Q23" s="35">
        <f t="shared" si="3"/>
        <v>198.28700000000001</v>
      </c>
      <c r="R23" s="35">
        <f t="shared" si="4"/>
        <v>202.149</v>
      </c>
      <c r="S23" s="35">
        <f t="shared" si="5"/>
        <v>36665.249170000003</v>
      </c>
      <c r="T23" s="35">
        <f t="shared" si="6"/>
        <v>37379.371590000002</v>
      </c>
      <c r="U23" s="36">
        <f t="shared" si="7"/>
        <v>1.9872290470327987E-3</v>
      </c>
      <c r="V23" s="37">
        <f t="shared" si="8"/>
        <v>2.0342781311222082E-3</v>
      </c>
      <c r="W23" s="37">
        <f t="shared" si="9"/>
        <v>4.7049084089409443E-5</v>
      </c>
      <c r="X23" s="38">
        <f t="shared" si="10"/>
        <v>98.960695501358032</v>
      </c>
      <c r="Y23" s="39">
        <f t="shared" si="11"/>
        <v>535183.03770135751</v>
      </c>
      <c r="Z23" s="40">
        <f t="shared" si="12"/>
        <v>3.7587955619627486E-3</v>
      </c>
      <c r="AA23" s="41">
        <f t="shared" si="13"/>
        <v>3.844906037949956E-3</v>
      </c>
      <c r="AB23" s="41">
        <f t="shared" si="14"/>
        <v>8.6110475987207467E-5</v>
      </c>
      <c r="AC23" s="42">
        <f t="shared" si="15"/>
        <v>1.6799328434716043</v>
      </c>
      <c r="AD23" s="43">
        <f t="shared" si="16"/>
        <v>9085.1378696209213</v>
      </c>
      <c r="AE23" s="40">
        <f t="shared" si="17"/>
        <v>0</v>
      </c>
      <c r="AF23" s="41">
        <f t="shared" si="18"/>
        <v>0</v>
      </c>
      <c r="AG23" s="41">
        <f t="shared" si="19"/>
        <v>0</v>
      </c>
      <c r="AH23" s="42">
        <f t="shared" si="20"/>
        <v>0</v>
      </c>
      <c r="AI23" s="43">
        <f t="shared" si="21"/>
        <v>0</v>
      </c>
      <c r="AJ23" s="42">
        <f t="shared" si="22"/>
        <v>100.64062834482964</v>
      </c>
      <c r="AK23" s="31">
        <f t="shared" si="23"/>
        <v>544268.17557097843</v>
      </c>
      <c r="AL23" s="44">
        <f t="shared" si="24"/>
        <v>127.22157830676937</v>
      </c>
      <c r="AM23" s="31">
        <v>980992.8125</v>
      </c>
      <c r="AN23" s="45">
        <f t="shared" si="25"/>
        <v>0.55481362211405438</v>
      </c>
      <c r="AP23" s="129"/>
      <c r="AQ23" s="6"/>
      <c r="AR23" s="33"/>
    </row>
    <row r="24" spans="1:44">
      <c r="A24" s="6" t="s">
        <v>6302</v>
      </c>
      <c r="B24" s="6" t="s">
        <v>6299</v>
      </c>
      <c r="C24" s="6" t="s">
        <v>6377</v>
      </c>
      <c r="D24" s="30" t="s">
        <v>6305</v>
      </c>
      <c r="E24" s="6" t="s">
        <v>6311</v>
      </c>
      <c r="F24" s="31" t="s">
        <v>4465</v>
      </c>
      <c r="G24" s="6" t="str">
        <f t="shared" si="2"/>
        <v>Share Increase</v>
      </c>
      <c r="H24" s="32">
        <v>54.47</v>
      </c>
      <c r="I24" s="33">
        <v>335.96100000000001</v>
      </c>
      <c r="J24" s="33">
        <v>345.53500000000003</v>
      </c>
      <c r="K24" s="34">
        <v>0.83</v>
      </c>
      <c r="L24" s="34">
        <v>0.83</v>
      </c>
      <c r="M24" s="7">
        <v>1</v>
      </c>
      <c r="N24" s="7">
        <v>1</v>
      </c>
      <c r="O24" s="7">
        <v>0</v>
      </c>
      <c r="P24" s="7">
        <v>0</v>
      </c>
      <c r="Q24" s="35">
        <f t="shared" si="3"/>
        <v>278.84762999999998</v>
      </c>
      <c r="R24" s="35">
        <f t="shared" si="4"/>
        <v>286.79405000000003</v>
      </c>
      <c r="S24" s="35">
        <f t="shared" si="5"/>
        <v>15188.830406099998</v>
      </c>
      <c r="T24" s="35">
        <f t="shared" si="6"/>
        <v>15621.671903500001</v>
      </c>
      <c r="U24" s="36">
        <f t="shared" si="7"/>
        <v>8.2322323335398445E-4</v>
      </c>
      <c r="V24" s="37">
        <f t="shared" si="8"/>
        <v>8.5017013858408434E-4</v>
      </c>
      <c r="W24" s="37">
        <f t="shared" si="9"/>
        <v>2.6946905230099886E-5</v>
      </c>
      <c r="X24" s="38">
        <f t="shared" si="10"/>
        <v>56.678775682694464</v>
      </c>
      <c r="Y24" s="39">
        <f t="shared" si="11"/>
        <v>1040550.3154524411</v>
      </c>
      <c r="Z24" s="40">
        <f t="shared" si="12"/>
        <v>1.5571067867872755E-3</v>
      </c>
      <c r="AA24" s="41">
        <f t="shared" si="13"/>
        <v>1.6068718672817136E-3</v>
      </c>
      <c r="AB24" s="41">
        <f t="shared" si="14"/>
        <v>4.9765080494438164E-5</v>
      </c>
      <c r="AC24" s="42">
        <f t="shared" si="15"/>
        <v>0.97086901706401729</v>
      </c>
      <c r="AD24" s="43">
        <f t="shared" si="16"/>
        <v>17823.921737911092</v>
      </c>
      <c r="AE24" s="40">
        <f t="shared" si="17"/>
        <v>0</v>
      </c>
      <c r="AF24" s="41">
        <f t="shared" si="18"/>
        <v>0</v>
      </c>
      <c r="AG24" s="41">
        <f t="shared" si="19"/>
        <v>0</v>
      </c>
      <c r="AH24" s="42">
        <f t="shared" si="20"/>
        <v>0</v>
      </c>
      <c r="AI24" s="43">
        <f t="shared" si="21"/>
        <v>0</v>
      </c>
      <c r="AJ24" s="42">
        <f t="shared" si="22"/>
        <v>57.649644699758483</v>
      </c>
      <c r="AK24" s="31">
        <f t="shared" si="23"/>
        <v>1058374.2371903523</v>
      </c>
      <c r="AL24" s="44">
        <f t="shared" si="24"/>
        <v>247.35547301358446</v>
      </c>
      <c r="AM24" s="31">
        <v>1940051.625</v>
      </c>
      <c r="AN24" s="45">
        <f t="shared" si="25"/>
        <v>0.54553921326209676</v>
      </c>
      <c r="AP24" s="33"/>
      <c r="AR24" s="33"/>
    </row>
    <row r="25" spans="1:44">
      <c r="A25" s="6" t="s">
        <v>1124</v>
      </c>
      <c r="B25" s="6" t="s">
        <v>2027</v>
      </c>
      <c r="C25" s="6" t="s">
        <v>5106</v>
      </c>
      <c r="D25" s="30" t="s">
        <v>5068</v>
      </c>
      <c r="E25" s="6" t="s">
        <v>5647</v>
      </c>
      <c r="F25" s="31" t="s">
        <v>4463</v>
      </c>
      <c r="G25" s="6" t="str">
        <f t="shared" si="2"/>
        <v>Share Increase</v>
      </c>
      <c r="H25" s="32">
        <v>41.46</v>
      </c>
      <c r="I25" s="33">
        <v>499.98899999999998</v>
      </c>
      <c r="J25" s="33">
        <v>512.13800000000003</v>
      </c>
      <c r="K25" s="34">
        <v>1</v>
      </c>
      <c r="L25" s="34">
        <v>1</v>
      </c>
      <c r="M25" s="7">
        <v>0</v>
      </c>
      <c r="N25" s="7">
        <v>0</v>
      </c>
      <c r="O25" s="7">
        <v>1</v>
      </c>
      <c r="P25" s="7">
        <v>1</v>
      </c>
      <c r="Q25" s="35">
        <f t="shared" si="3"/>
        <v>499.98899999999998</v>
      </c>
      <c r="R25" s="35">
        <f t="shared" si="4"/>
        <v>512.13800000000003</v>
      </c>
      <c r="S25" s="35">
        <f t="shared" si="5"/>
        <v>20729.54394</v>
      </c>
      <c r="T25" s="35">
        <f t="shared" si="6"/>
        <v>21233.241480000001</v>
      </c>
      <c r="U25" s="36">
        <f t="shared" si="7"/>
        <v>1.1235257575452808E-3</v>
      </c>
      <c r="V25" s="37">
        <f t="shared" si="8"/>
        <v>1.1555656758862314E-3</v>
      </c>
      <c r="W25" s="37">
        <f t="shared" si="9"/>
        <v>3.2039918340950576E-5</v>
      </c>
      <c r="X25" s="38">
        <f t="shared" si="10"/>
        <v>67.39116529456301</v>
      </c>
      <c r="Y25" s="39">
        <f t="shared" si="11"/>
        <v>1625450.2000618188</v>
      </c>
      <c r="Z25" s="40">
        <f t="shared" si="12"/>
        <v>0</v>
      </c>
      <c r="AA25" s="41">
        <f t="shared" si="13"/>
        <v>0</v>
      </c>
      <c r="AB25" s="41">
        <f t="shared" si="14"/>
        <v>0</v>
      </c>
      <c r="AC25" s="42">
        <f t="shared" si="15"/>
        <v>0</v>
      </c>
      <c r="AD25" s="43">
        <f t="shared" si="16"/>
        <v>0</v>
      </c>
      <c r="AE25" s="40">
        <f t="shared" si="17"/>
        <v>2.383824482807541E-3</v>
      </c>
      <c r="AF25" s="41">
        <f t="shared" si="18"/>
        <v>2.4538677591946514E-3</v>
      </c>
      <c r="AG25" s="41">
        <f t="shared" si="19"/>
        <v>7.0043276387110349E-5</v>
      </c>
      <c r="AH25" s="42">
        <f t="shared" si="20"/>
        <v>0.91363595728624369</v>
      </c>
      <c r="AI25" s="43">
        <f t="shared" si="21"/>
        <v>22036.564333966322</v>
      </c>
      <c r="AJ25" s="42">
        <f t="shared" si="22"/>
        <v>68.304801251849256</v>
      </c>
      <c r="AK25" s="31">
        <f t="shared" si="23"/>
        <v>1647486.7643957851</v>
      </c>
      <c r="AL25" s="44">
        <f t="shared" si="24"/>
        <v>386.39554197962582</v>
      </c>
      <c r="AM25" s="31">
        <v>3114614.75</v>
      </c>
      <c r="AN25" s="45">
        <f t="shared" si="25"/>
        <v>0.52895362561157366</v>
      </c>
      <c r="AO25" s="49"/>
      <c r="AP25" s="33"/>
      <c r="AR25" s="33"/>
    </row>
    <row r="26" spans="1:44">
      <c r="A26" s="6" t="s">
        <v>5690</v>
      </c>
      <c r="B26" s="6" t="s">
        <v>5686</v>
      </c>
      <c r="C26" s="6" t="s">
        <v>6259</v>
      </c>
      <c r="D26" s="30" t="s">
        <v>6239</v>
      </c>
      <c r="E26" s="6" t="s">
        <v>6272</v>
      </c>
      <c r="F26" s="31" t="s">
        <v>4457</v>
      </c>
      <c r="G26" s="6" t="str">
        <f t="shared" si="2"/>
        <v>Share Increase</v>
      </c>
      <c r="H26" s="32">
        <v>293.60000000000002</v>
      </c>
      <c r="I26" s="33">
        <v>265.06099999999998</v>
      </c>
      <c r="J26" s="33">
        <v>279.52999999999997</v>
      </c>
      <c r="K26" s="34">
        <v>1</v>
      </c>
      <c r="L26" s="34">
        <v>1</v>
      </c>
      <c r="M26" s="7">
        <v>1</v>
      </c>
      <c r="N26" s="7">
        <v>1</v>
      </c>
      <c r="O26" s="7">
        <v>0</v>
      </c>
      <c r="P26" s="7">
        <v>0</v>
      </c>
      <c r="Q26" s="35">
        <f t="shared" si="3"/>
        <v>265.06099999999998</v>
      </c>
      <c r="R26" s="35">
        <f t="shared" si="4"/>
        <v>279.52999999999997</v>
      </c>
      <c r="S26" s="35">
        <f t="shared" si="5"/>
        <v>77821.909599999999</v>
      </c>
      <c r="T26" s="35">
        <f t="shared" si="6"/>
        <v>82070.008000000002</v>
      </c>
      <c r="U26" s="36">
        <f t="shared" si="7"/>
        <v>4.2178892208161317E-3</v>
      </c>
      <c r="V26" s="37">
        <f t="shared" si="8"/>
        <v>4.4664534312312838E-3</v>
      </c>
      <c r="W26" s="37">
        <f t="shared" si="9"/>
        <v>2.4856421041515205E-4</v>
      </c>
      <c r="X26" s="38">
        <f t="shared" si="10"/>
        <v>522.81755565495223</v>
      </c>
      <c r="Y26" s="39">
        <f t="shared" si="11"/>
        <v>1780713.7454187744</v>
      </c>
      <c r="Z26" s="40">
        <f t="shared" si="12"/>
        <v>7.9780351981703496E-3</v>
      </c>
      <c r="AA26" s="41">
        <f t="shared" si="13"/>
        <v>8.4418612692306414E-3</v>
      </c>
      <c r="AB26" s="41">
        <f t="shared" si="14"/>
        <v>4.6382607106029185E-4</v>
      </c>
      <c r="AC26" s="42">
        <f t="shared" si="15"/>
        <v>9.048802035983817</v>
      </c>
      <c r="AD26" s="43">
        <f t="shared" si="16"/>
        <v>30820.170422288204</v>
      </c>
      <c r="AE26" s="40">
        <f t="shared" si="17"/>
        <v>0</v>
      </c>
      <c r="AF26" s="41">
        <f t="shared" si="18"/>
        <v>0</v>
      </c>
      <c r="AG26" s="41">
        <f t="shared" si="19"/>
        <v>0</v>
      </c>
      <c r="AH26" s="42">
        <f t="shared" si="20"/>
        <v>0</v>
      </c>
      <c r="AI26" s="43">
        <f t="shared" si="21"/>
        <v>0</v>
      </c>
      <c r="AJ26" s="42">
        <f t="shared" si="22"/>
        <v>531.86635769093607</v>
      </c>
      <c r="AK26" s="31">
        <f t="shared" si="23"/>
        <v>1811533.9158410626</v>
      </c>
      <c r="AL26" s="44">
        <f t="shared" si="24"/>
        <v>423.30417305032699</v>
      </c>
      <c r="AM26" s="31">
        <v>3540862.25</v>
      </c>
      <c r="AN26" s="45">
        <f t="shared" si="25"/>
        <v>0.51160813043237208</v>
      </c>
      <c r="AO26" s="49"/>
      <c r="AP26" s="33"/>
      <c r="AR26" s="33"/>
    </row>
    <row r="27" spans="1:44" s="49" customFormat="1">
      <c r="A27" s="6" t="s">
        <v>1199</v>
      </c>
      <c r="B27" s="6" t="s">
        <v>2101</v>
      </c>
      <c r="C27" s="6" t="s">
        <v>1778</v>
      </c>
      <c r="D27" s="30">
        <v>2927925</v>
      </c>
      <c r="E27" s="6" t="s">
        <v>166</v>
      </c>
      <c r="F27" s="31" t="s">
        <v>4463</v>
      </c>
      <c r="G27" s="6" t="str">
        <f t="shared" si="2"/>
        <v>Share Increase</v>
      </c>
      <c r="H27" s="32">
        <v>70</v>
      </c>
      <c r="I27" s="33">
        <v>320.04000000000002</v>
      </c>
      <c r="J27" s="33">
        <v>330.81</v>
      </c>
      <c r="K27" s="34">
        <v>1</v>
      </c>
      <c r="L27" s="34">
        <v>1</v>
      </c>
      <c r="M27" s="7">
        <v>1</v>
      </c>
      <c r="N27" s="7">
        <v>1</v>
      </c>
      <c r="O27" s="7">
        <v>0</v>
      </c>
      <c r="P27" s="7">
        <v>0</v>
      </c>
      <c r="Q27" s="35">
        <f t="shared" si="3"/>
        <v>320.04000000000002</v>
      </c>
      <c r="R27" s="35">
        <f t="shared" si="4"/>
        <v>330.81</v>
      </c>
      <c r="S27" s="35">
        <f t="shared" si="5"/>
        <v>22402.800000000003</v>
      </c>
      <c r="T27" s="35">
        <f t="shared" si="6"/>
        <v>23156.7</v>
      </c>
      <c r="U27" s="36">
        <f t="shared" si="7"/>
        <v>1.2142149829242901E-3</v>
      </c>
      <c r="V27" s="37">
        <f t="shared" si="8"/>
        <v>1.2602450601807357E-3</v>
      </c>
      <c r="W27" s="37">
        <f t="shared" si="9"/>
        <v>4.6030077256445671E-5</v>
      </c>
      <c r="X27" s="38">
        <f t="shared" si="10"/>
        <v>96.817367382173032</v>
      </c>
      <c r="Y27" s="39">
        <f t="shared" si="11"/>
        <v>1383105.2483167576</v>
      </c>
      <c r="Z27" s="40">
        <f t="shared" si="12"/>
        <v>2.2966582014786584E-3</v>
      </c>
      <c r="AA27" s="41">
        <f t="shared" si="13"/>
        <v>2.3819377336138825E-3</v>
      </c>
      <c r="AB27" s="41">
        <f t="shared" si="14"/>
        <v>8.5279532135224077E-5</v>
      </c>
      <c r="AC27" s="42">
        <f t="shared" si="15"/>
        <v>1.663721925438413</v>
      </c>
      <c r="AD27" s="43">
        <f t="shared" si="16"/>
        <v>23767.456077691611</v>
      </c>
      <c r="AE27" s="40">
        <f t="shared" si="17"/>
        <v>0</v>
      </c>
      <c r="AF27" s="41">
        <f t="shared" si="18"/>
        <v>0</v>
      </c>
      <c r="AG27" s="41">
        <f t="shared" si="19"/>
        <v>0</v>
      </c>
      <c r="AH27" s="42">
        <f t="shared" si="20"/>
        <v>0</v>
      </c>
      <c r="AI27" s="43">
        <f t="shared" si="21"/>
        <v>0</v>
      </c>
      <c r="AJ27" s="42">
        <f t="shared" si="22"/>
        <v>98.481089307611441</v>
      </c>
      <c r="AK27" s="31">
        <f t="shared" si="23"/>
        <v>1406872.7043944492</v>
      </c>
      <c r="AL27" s="44">
        <f t="shared" si="24"/>
        <v>328.7862661174691</v>
      </c>
      <c r="AM27" s="31">
        <v>2896191.25</v>
      </c>
      <c r="AN27" s="45">
        <f t="shared" si="25"/>
        <v>0.48576650606013994</v>
      </c>
      <c r="AO27" s="6"/>
      <c r="AP27" s="129"/>
      <c r="AQ27" s="6"/>
      <c r="AR27" s="33"/>
    </row>
    <row r="28" spans="1:44">
      <c r="A28" s="6" t="s">
        <v>4921</v>
      </c>
      <c r="B28" s="6" t="s">
        <v>4893</v>
      </c>
      <c r="C28" s="6" t="s">
        <v>4939</v>
      </c>
      <c r="D28" s="30">
        <v>2328915</v>
      </c>
      <c r="E28" s="6" t="s">
        <v>4906</v>
      </c>
      <c r="F28" s="31" t="s">
        <v>4461</v>
      </c>
      <c r="G28" s="6" t="str">
        <f t="shared" si="2"/>
        <v>Share Increase</v>
      </c>
      <c r="H28" s="32">
        <v>98.93</v>
      </c>
      <c r="I28" s="33">
        <v>436.48200000000003</v>
      </c>
      <c r="J28" s="33">
        <v>443.45299999999997</v>
      </c>
      <c r="K28" s="34">
        <v>1</v>
      </c>
      <c r="L28" s="34">
        <v>1</v>
      </c>
      <c r="M28" s="7">
        <v>0.51</v>
      </c>
      <c r="N28" s="7">
        <v>0.51</v>
      </c>
      <c r="O28" s="7">
        <v>0.49</v>
      </c>
      <c r="P28" s="7">
        <v>0.49</v>
      </c>
      <c r="Q28" s="35">
        <f t="shared" si="3"/>
        <v>436.48200000000003</v>
      </c>
      <c r="R28" s="35">
        <f t="shared" si="4"/>
        <v>443.45299999999997</v>
      </c>
      <c r="S28" s="35">
        <f t="shared" si="5"/>
        <v>43181.164260000005</v>
      </c>
      <c r="T28" s="35">
        <f t="shared" si="6"/>
        <v>43870.805290000004</v>
      </c>
      <c r="U28" s="36">
        <f t="shared" si="7"/>
        <v>2.340386765252864E-3</v>
      </c>
      <c r="V28" s="37">
        <f t="shared" si="8"/>
        <v>2.3875580567556428E-3</v>
      </c>
      <c r="W28" s="37">
        <f t="shared" si="9"/>
        <v>4.7171291502778878E-5</v>
      </c>
      <c r="X28" s="38">
        <f t="shared" si="10"/>
        <v>99.217740475910119</v>
      </c>
      <c r="Y28" s="39">
        <f t="shared" si="11"/>
        <v>1002908.5259871638</v>
      </c>
      <c r="Z28" s="40">
        <f t="shared" si="12"/>
        <v>2.2576602600583107E-3</v>
      </c>
      <c r="AA28" s="41">
        <f t="shared" si="13"/>
        <v>2.3014392606624458E-3</v>
      </c>
      <c r="AB28" s="41">
        <f t="shared" si="14"/>
        <v>4.3779000604135098E-5</v>
      </c>
      <c r="AC28" s="42">
        <f t="shared" si="15"/>
        <v>0.85408633648913623</v>
      </c>
      <c r="AD28" s="43">
        <f t="shared" si="16"/>
        <v>8633.2390224313767</v>
      </c>
      <c r="AE28" s="40">
        <f t="shared" si="17"/>
        <v>2.4331840227629136E-3</v>
      </c>
      <c r="AF28" s="41">
        <f t="shared" si="18"/>
        <v>2.4843143162335572E-3</v>
      </c>
      <c r="AG28" s="41">
        <f t="shared" si="19"/>
        <v>5.1130293470643545E-5</v>
      </c>
      <c r="AH28" s="42">
        <f t="shared" si="20"/>
        <v>0.66693731405709311</v>
      </c>
      <c r="AI28" s="43">
        <f t="shared" si="21"/>
        <v>6741.5072683421922</v>
      </c>
      <c r="AJ28" s="42">
        <f t="shared" si="22"/>
        <v>100.73876412645635</v>
      </c>
      <c r="AK28" s="31">
        <f t="shared" si="23"/>
        <v>1018283.2722779374</v>
      </c>
      <c r="AL28" s="44">
        <f t="shared" si="24"/>
        <v>238.407416874451</v>
      </c>
      <c r="AM28" s="31">
        <v>2325757</v>
      </c>
      <c r="AN28" s="45">
        <f t="shared" si="25"/>
        <v>0.43782874663085497</v>
      </c>
      <c r="AO28" s="49"/>
      <c r="AP28" s="33"/>
      <c r="AR28" s="33"/>
    </row>
    <row r="29" spans="1:44">
      <c r="A29" s="6" t="s">
        <v>1159</v>
      </c>
      <c r="B29" s="6" t="s">
        <v>2061</v>
      </c>
      <c r="C29" s="6" t="s">
        <v>3318</v>
      </c>
      <c r="D29" s="30">
        <v>2812452</v>
      </c>
      <c r="E29" s="6" t="s">
        <v>127</v>
      </c>
      <c r="F29" s="31" t="s">
        <v>4463</v>
      </c>
      <c r="G29" s="6" t="str">
        <f t="shared" si="2"/>
        <v>Share Increase</v>
      </c>
      <c r="H29" s="32">
        <v>180.44</v>
      </c>
      <c r="I29" s="33">
        <v>310.78199999999998</v>
      </c>
      <c r="J29" s="33">
        <v>314.38200000000001</v>
      </c>
      <c r="K29" s="34">
        <v>1</v>
      </c>
      <c r="L29" s="34">
        <v>1</v>
      </c>
      <c r="M29" s="7">
        <v>1</v>
      </c>
      <c r="N29" s="7">
        <v>1</v>
      </c>
      <c r="O29" s="7">
        <v>0</v>
      </c>
      <c r="P29" s="7">
        <v>0</v>
      </c>
      <c r="Q29" s="35">
        <f t="shared" si="3"/>
        <v>310.78199999999998</v>
      </c>
      <c r="R29" s="35">
        <f t="shared" si="4"/>
        <v>314.38200000000001</v>
      </c>
      <c r="S29" s="35">
        <f t="shared" si="5"/>
        <v>56077.504079999999</v>
      </c>
      <c r="T29" s="35">
        <f t="shared" si="6"/>
        <v>56727.088080000001</v>
      </c>
      <c r="U29" s="36">
        <f t="shared" si="7"/>
        <v>3.0393587256474187E-3</v>
      </c>
      <c r="V29" s="37">
        <f t="shared" si="8"/>
        <v>3.0872288595204626E-3</v>
      </c>
      <c r="W29" s="37">
        <f t="shared" si="9"/>
        <v>4.7870133873043931E-5</v>
      </c>
      <c r="X29" s="38">
        <f t="shared" si="10"/>
        <v>100.68765064197889</v>
      </c>
      <c r="Y29" s="39">
        <f t="shared" si="11"/>
        <v>558011.80803579523</v>
      </c>
      <c r="Z29" s="40">
        <f t="shared" si="12"/>
        <v>5.7488733401085982E-3</v>
      </c>
      <c r="AA29" s="41">
        <f t="shared" si="13"/>
        <v>5.8350452186965449E-3</v>
      </c>
      <c r="AB29" s="41">
        <f t="shared" si="14"/>
        <v>8.6171878587946657E-5</v>
      </c>
      <c r="AC29" s="42">
        <f t="shared" si="15"/>
        <v>1.6811307493532495</v>
      </c>
      <c r="AD29" s="43">
        <f t="shared" si="16"/>
        <v>9316.8407745136865</v>
      </c>
      <c r="AE29" s="40">
        <f t="shared" si="17"/>
        <v>0</v>
      </c>
      <c r="AF29" s="41">
        <f t="shared" si="18"/>
        <v>0</v>
      </c>
      <c r="AG29" s="41">
        <f t="shared" si="19"/>
        <v>0</v>
      </c>
      <c r="AH29" s="42">
        <f t="shared" si="20"/>
        <v>0</v>
      </c>
      <c r="AI29" s="43">
        <f t="shared" si="21"/>
        <v>0</v>
      </c>
      <c r="AJ29" s="42">
        <f t="shared" si="22"/>
        <v>102.36878139133213</v>
      </c>
      <c r="AK29" s="31">
        <f t="shared" si="23"/>
        <v>567328.64881030889</v>
      </c>
      <c r="AL29" s="44">
        <f t="shared" si="24"/>
        <v>132.64834258768545</v>
      </c>
      <c r="AM29" s="31">
        <v>1329123.5</v>
      </c>
      <c r="AN29" s="45">
        <f t="shared" si="25"/>
        <v>0.42684419379411237</v>
      </c>
      <c r="AP29" s="33"/>
      <c r="AR29" s="33"/>
    </row>
    <row r="30" spans="1:44">
      <c r="A30" s="6" t="s">
        <v>4542</v>
      </c>
      <c r="B30" s="6" t="s">
        <v>1847</v>
      </c>
      <c r="C30" s="6" t="s">
        <v>3168</v>
      </c>
      <c r="D30" s="30">
        <v>2204026</v>
      </c>
      <c r="E30" s="6" t="s">
        <v>3075</v>
      </c>
      <c r="F30" s="31" t="s">
        <v>4469</v>
      </c>
      <c r="G30" s="6" t="str">
        <f t="shared" si="2"/>
        <v>Share Increase</v>
      </c>
      <c r="H30" s="32">
        <v>109.39</v>
      </c>
      <c r="I30" s="33">
        <v>129.40199999999999</v>
      </c>
      <c r="J30" s="33">
        <v>131.178</v>
      </c>
      <c r="K30" s="34">
        <v>1</v>
      </c>
      <c r="L30" s="34">
        <v>1</v>
      </c>
      <c r="M30" s="7">
        <v>0.57999999999999996</v>
      </c>
      <c r="N30" s="7">
        <v>0.57999999999999996</v>
      </c>
      <c r="O30" s="7">
        <v>0.42</v>
      </c>
      <c r="P30" s="7">
        <v>0.42</v>
      </c>
      <c r="Q30" s="35">
        <f t="shared" si="3"/>
        <v>129.40199999999999</v>
      </c>
      <c r="R30" s="35">
        <f t="shared" si="4"/>
        <v>131.178</v>
      </c>
      <c r="S30" s="35">
        <f t="shared" si="5"/>
        <v>14155.284779999998</v>
      </c>
      <c r="T30" s="35">
        <f t="shared" si="6"/>
        <v>14349.56142</v>
      </c>
      <c r="U30" s="36">
        <f t="shared" si="7"/>
        <v>7.6720583442409695E-4</v>
      </c>
      <c r="V30" s="37">
        <f t="shared" si="8"/>
        <v>7.8093873027309862E-4</v>
      </c>
      <c r="W30" s="37">
        <f t="shared" si="9"/>
        <v>1.3732895849001667E-5</v>
      </c>
      <c r="X30" s="38">
        <f t="shared" si="10"/>
        <v>28.88508779219417</v>
      </c>
      <c r="Y30" s="39">
        <f t="shared" si="11"/>
        <v>264056.01784618496</v>
      </c>
      <c r="Z30" s="40">
        <f t="shared" si="12"/>
        <v>8.416677162170241E-4</v>
      </c>
      <c r="AA30" s="41">
        <f t="shared" si="13"/>
        <v>8.5609183727053688E-4</v>
      </c>
      <c r="AB30" s="41">
        <f t="shared" si="14"/>
        <v>1.4424121053512777E-5</v>
      </c>
      <c r="AC30" s="42">
        <f t="shared" si="15"/>
        <v>0.28140077520424089</v>
      </c>
      <c r="AD30" s="43">
        <f t="shared" si="16"/>
        <v>2572.454293849903</v>
      </c>
      <c r="AE30" s="40">
        <f t="shared" si="17"/>
        <v>6.8367929836204207E-4</v>
      </c>
      <c r="AF30" s="41">
        <f t="shared" si="18"/>
        <v>6.9650265068200014E-4</v>
      </c>
      <c r="AG30" s="41">
        <f t="shared" si="19"/>
        <v>1.2823352319958061E-5</v>
      </c>
      <c r="AH30" s="42">
        <f t="shared" si="20"/>
        <v>0.16726624419613331</v>
      </c>
      <c r="AI30" s="43">
        <f t="shared" si="21"/>
        <v>1529.0816728780812</v>
      </c>
      <c r="AJ30" s="42">
        <f t="shared" si="22"/>
        <v>29.333754811594545</v>
      </c>
      <c r="AK30" s="31">
        <f t="shared" si="23"/>
        <v>268157.5538129129</v>
      </c>
      <c r="AL30" s="44">
        <f t="shared" si="24"/>
        <v>62.770343948266131</v>
      </c>
      <c r="AM30" s="31">
        <v>785479.375</v>
      </c>
      <c r="AN30" s="45">
        <f t="shared" si="25"/>
        <v>0.34139350102338828</v>
      </c>
      <c r="AP30" s="33"/>
      <c r="AR30" s="33"/>
    </row>
    <row r="31" spans="1:44">
      <c r="A31" s="6" t="s">
        <v>4541</v>
      </c>
      <c r="B31" s="6" t="s">
        <v>1846</v>
      </c>
      <c r="C31" s="6" t="s">
        <v>3167</v>
      </c>
      <c r="D31" s="30">
        <v>2196888</v>
      </c>
      <c r="E31" s="6" t="s">
        <v>3074</v>
      </c>
      <c r="F31" s="31" t="s">
        <v>4462</v>
      </c>
      <c r="G31" s="6" t="str">
        <f t="shared" si="2"/>
        <v>Share Increase</v>
      </c>
      <c r="H31" s="32">
        <v>52.74</v>
      </c>
      <c r="I31" s="33">
        <v>163.49</v>
      </c>
      <c r="J31" s="33">
        <v>164.166</v>
      </c>
      <c r="K31" s="34">
        <v>0.9</v>
      </c>
      <c r="L31" s="34">
        <v>0.9</v>
      </c>
      <c r="M31" s="7">
        <v>0</v>
      </c>
      <c r="N31" s="7">
        <v>0</v>
      </c>
      <c r="O31" s="7">
        <v>1</v>
      </c>
      <c r="P31" s="7">
        <v>1</v>
      </c>
      <c r="Q31" s="35">
        <f t="shared" si="3"/>
        <v>147.14100000000002</v>
      </c>
      <c r="R31" s="35">
        <f t="shared" si="4"/>
        <v>147.74940000000001</v>
      </c>
      <c r="S31" s="35">
        <f t="shared" si="5"/>
        <v>7760.2163400000018</v>
      </c>
      <c r="T31" s="35">
        <f t="shared" si="6"/>
        <v>7792.3033560000003</v>
      </c>
      <c r="U31" s="36">
        <f t="shared" si="7"/>
        <v>4.2059791413403224E-4</v>
      </c>
      <c r="V31" s="37">
        <f t="shared" si="8"/>
        <v>4.2407647945643247E-4</v>
      </c>
      <c r="W31" s="37">
        <f t="shared" si="9"/>
        <v>3.4785653224002301E-6</v>
      </c>
      <c r="X31" s="38">
        <f t="shared" si="10"/>
        <v>7.3166407022388729</v>
      </c>
      <c r="Y31" s="39">
        <f t="shared" si="11"/>
        <v>138730.3887417306</v>
      </c>
      <c r="Z31" s="40">
        <f t="shared" si="12"/>
        <v>0</v>
      </c>
      <c r="AA31" s="41">
        <f t="shared" si="13"/>
        <v>0</v>
      </c>
      <c r="AB31" s="41">
        <f t="shared" si="14"/>
        <v>0</v>
      </c>
      <c r="AC31" s="42">
        <f t="shared" si="15"/>
        <v>0</v>
      </c>
      <c r="AD31" s="43">
        <f t="shared" si="16"/>
        <v>0</v>
      </c>
      <c r="AE31" s="40">
        <f t="shared" si="17"/>
        <v>8.9239752484275515E-4</v>
      </c>
      <c r="AF31" s="41">
        <f t="shared" si="18"/>
        <v>9.0053522883745218E-4</v>
      </c>
      <c r="AG31" s="41">
        <f t="shared" si="19"/>
        <v>8.1377039946970309E-6</v>
      </c>
      <c r="AH31" s="42">
        <f t="shared" si="20"/>
        <v>0.10614721873112309</v>
      </c>
      <c r="AI31" s="43">
        <f t="shared" si="21"/>
        <v>2012.6510946363876</v>
      </c>
      <c r="AJ31" s="42">
        <f t="shared" si="22"/>
        <v>7.4227879209699958</v>
      </c>
      <c r="AK31" s="31">
        <f t="shared" si="23"/>
        <v>140743.03983636698</v>
      </c>
      <c r="AL31" s="44">
        <f t="shared" si="24"/>
        <v>32.978434986729518</v>
      </c>
      <c r="AM31" s="31">
        <v>434404.84375</v>
      </c>
      <c r="AN31" s="45">
        <f t="shared" si="25"/>
        <v>0.32399049380159445</v>
      </c>
      <c r="AP31" s="33"/>
      <c r="AR31" s="33"/>
    </row>
    <row r="32" spans="1:44">
      <c r="A32" s="6" t="s">
        <v>4641</v>
      </c>
      <c r="B32" s="6" t="s">
        <v>1950</v>
      </c>
      <c r="C32" s="6" t="s">
        <v>1257</v>
      </c>
      <c r="D32" s="30">
        <v>2871301</v>
      </c>
      <c r="E32" s="6" t="s">
        <v>23</v>
      </c>
      <c r="F32" s="31" t="s">
        <v>4456</v>
      </c>
      <c r="G32" s="6" t="str">
        <f t="shared" si="2"/>
        <v>Share Increase</v>
      </c>
      <c r="H32" s="32">
        <v>492.59</v>
      </c>
      <c r="I32" s="33">
        <v>36.252000000000002</v>
      </c>
      <c r="J32" s="33">
        <v>36.6</v>
      </c>
      <c r="K32" s="34">
        <v>1</v>
      </c>
      <c r="L32" s="34">
        <v>1</v>
      </c>
      <c r="M32" s="7">
        <v>1</v>
      </c>
      <c r="N32" s="7">
        <v>1</v>
      </c>
      <c r="O32" s="7">
        <v>0</v>
      </c>
      <c r="P32" s="7">
        <v>0</v>
      </c>
      <c r="Q32" s="35">
        <f t="shared" si="3"/>
        <v>36.252000000000002</v>
      </c>
      <c r="R32" s="35">
        <f t="shared" si="4"/>
        <v>36.6</v>
      </c>
      <c r="S32" s="35">
        <f t="shared" si="5"/>
        <v>17857.37268</v>
      </c>
      <c r="T32" s="35">
        <f t="shared" si="6"/>
        <v>18028.793999999998</v>
      </c>
      <c r="U32" s="36">
        <f t="shared" si="7"/>
        <v>9.6785622617346408E-4</v>
      </c>
      <c r="V32" s="37">
        <f t="shared" si="8"/>
        <v>9.8117169456425493E-4</v>
      </c>
      <c r="W32" s="37">
        <f t="shared" si="9"/>
        <v>1.3315468390790852E-5</v>
      </c>
      <c r="X32" s="38">
        <f t="shared" si="10"/>
        <v>28.007091708202285</v>
      </c>
      <c r="Y32" s="39">
        <f t="shared" si="11"/>
        <v>56856.801210341837</v>
      </c>
      <c r="Z32" s="40">
        <f t="shared" si="12"/>
        <v>1.8306765860688361E-3</v>
      </c>
      <c r="AA32" s="41">
        <f t="shared" si="13"/>
        <v>1.8544725595681405E-3</v>
      </c>
      <c r="AB32" s="41">
        <f t="shared" si="14"/>
        <v>2.3795973499304455E-5</v>
      </c>
      <c r="AC32" s="42">
        <f t="shared" si="15"/>
        <v>0.46423663283199412</v>
      </c>
      <c r="AD32" s="43">
        <f t="shared" si="16"/>
        <v>942.44022987067171</v>
      </c>
      <c r="AE32" s="40">
        <f t="shared" si="17"/>
        <v>0</v>
      </c>
      <c r="AF32" s="41">
        <f t="shared" si="18"/>
        <v>0</v>
      </c>
      <c r="AG32" s="41">
        <f t="shared" si="19"/>
        <v>0</v>
      </c>
      <c r="AH32" s="42">
        <f t="shared" si="20"/>
        <v>0</v>
      </c>
      <c r="AI32" s="43">
        <f t="shared" si="21"/>
        <v>0</v>
      </c>
      <c r="AJ32" s="42">
        <f t="shared" si="22"/>
        <v>28.47132834103428</v>
      </c>
      <c r="AK32" s="31">
        <f t="shared" si="23"/>
        <v>57799.241440212507</v>
      </c>
      <c r="AL32" s="44">
        <f t="shared" si="24"/>
        <v>13.515772133813975</v>
      </c>
      <c r="AM32" s="31">
        <v>194659.203125</v>
      </c>
      <c r="AN32" s="45">
        <f t="shared" si="25"/>
        <v>0.29692529565682463</v>
      </c>
      <c r="AP32" s="33"/>
      <c r="AR32" s="33"/>
    </row>
    <row r="33" spans="1:44">
      <c r="A33" s="6" t="s">
        <v>4599</v>
      </c>
      <c r="B33" s="6" t="s">
        <v>1908</v>
      </c>
      <c r="C33" s="6" t="s">
        <v>1246</v>
      </c>
      <c r="D33" s="30">
        <v>2769796</v>
      </c>
      <c r="E33" s="6" t="s">
        <v>3125</v>
      </c>
      <c r="F33" s="31" t="s">
        <v>4458</v>
      </c>
      <c r="G33" s="6" t="str">
        <f t="shared" si="2"/>
        <v>Share Increase</v>
      </c>
      <c r="H33" s="32">
        <v>66.62</v>
      </c>
      <c r="I33" s="33">
        <v>283.75099999999998</v>
      </c>
      <c r="J33" s="33">
        <v>285.06700000000001</v>
      </c>
      <c r="K33" s="34">
        <v>1</v>
      </c>
      <c r="L33" s="34">
        <v>1</v>
      </c>
      <c r="M33" s="7">
        <v>0.63</v>
      </c>
      <c r="N33" s="7">
        <v>0.63</v>
      </c>
      <c r="O33" s="7">
        <v>0.37</v>
      </c>
      <c r="P33" s="7">
        <v>0.37</v>
      </c>
      <c r="Q33" s="35">
        <f t="shared" si="3"/>
        <v>283.75099999999998</v>
      </c>
      <c r="R33" s="35">
        <f t="shared" si="4"/>
        <v>285.06700000000001</v>
      </c>
      <c r="S33" s="35">
        <f t="shared" si="5"/>
        <v>18903.491620000001</v>
      </c>
      <c r="T33" s="35">
        <f t="shared" si="6"/>
        <v>18991.163540000001</v>
      </c>
      <c r="U33" s="36">
        <f t="shared" si="7"/>
        <v>1.0245550893007908E-3</v>
      </c>
      <c r="V33" s="37">
        <f t="shared" si="8"/>
        <v>1.0335462323374873E-3</v>
      </c>
      <c r="W33" s="37">
        <f t="shared" si="9"/>
        <v>8.9911430366964966E-6</v>
      </c>
      <c r="X33" s="38">
        <f t="shared" si="10"/>
        <v>18.911521562732421</v>
      </c>
      <c r="Y33" s="39">
        <f t="shared" si="11"/>
        <v>283871.5335144464</v>
      </c>
      <c r="Z33" s="40">
        <f t="shared" si="12"/>
        <v>1.2208902999340855E-3</v>
      </c>
      <c r="AA33" s="41">
        <f t="shared" si="13"/>
        <v>1.230682027056086E-3</v>
      </c>
      <c r="AB33" s="41">
        <f t="shared" si="14"/>
        <v>9.7917271220005105E-6</v>
      </c>
      <c r="AC33" s="42">
        <f t="shared" si="15"/>
        <v>0.19102721008073476</v>
      </c>
      <c r="AD33" s="43">
        <f t="shared" si="16"/>
        <v>2867.4153419503864</v>
      </c>
      <c r="AE33" s="40">
        <f t="shared" si="17"/>
        <v>8.043189140075303E-4</v>
      </c>
      <c r="AF33" s="41">
        <f t="shared" si="18"/>
        <v>8.120600647239291E-4</v>
      </c>
      <c r="AG33" s="41">
        <f t="shared" si="19"/>
        <v>7.7411507163987993E-6</v>
      </c>
      <c r="AH33" s="42">
        <f t="shared" si="20"/>
        <v>0.10097462611808428</v>
      </c>
      <c r="AI33" s="43">
        <f t="shared" si="21"/>
        <v>1515.6803680288842</v>
      </c>
      <c r="AJ33" s="42">
        <f t="shared" si="22"/>
        <v>19.203523398931239</v>
      </c>
      <c r="AK33" s="31">
        <f t="shared" si="23"/>
        <v>288254.62922442565</v>
      </c>
      <c r="AL33" s="44">
        <f t="shared" si="24"/>
        <v>67.480809341762964</v>
      </c>
      <c r="AM33" s="31">
        <v>981748.875</v>
      </c>
      <c r="AN33" s="45">
        <f t="shared" si="25"/>
        <v>0.29361340416552617</v>
      </c>
      <c r="AP33" s="33"/>
      <c r="AR33" s="33"/>
    </row>
    <row r="34" spans="1:44">
      <c r="A34" s="6" t="s">
        <v>4185</v>
      </c>
      <c r="B34" s="6" t="s">
        <v>4424</v>
      </c>
      <c r="C34" s="6" t="s">
        <v>4360</v>
      </c>
      <c r="D34" s="30">
        <v>2262314</v>
      </c>
      <c r="E34" s="6" t="s">
        <v>4020</v>
      </c>
      <c r="F34" s="31" t="s">
        <v>4464</v>
      </c>
      <c r="G34" s="6" t="str">
        <f t="shared" si="2"/>
        <v>Share Increase</v>
      </c>
      <c r="H34" s="32">
        <v>35.67</v>
      </c>
      <c r="I34" s="33">
        <v>1957.403</v>
      </c>
      <c r="J34" s="33">
        <v>1976.6130000000001</v>
      </c>
      <c r="K34" s="34">
        <v>0.78</v>
      </c>
      <c r="L34" s="34">
        <v>0.78</v>
      </c>
      <c r="M34" s="7">
        <v>0</v>
      </c>
      <c r="N34" s="7">
        <v>0</v>
      </c>
      <c r="O34" s="7">
        <v>1</v>
      </c>
      <c r="P34" s="7">
        <v>1</v>
      </c>
      <c r="Q34" s="35">
        <f t="shared" si="3"/>
        <v>1526.7743400000002</v>
      </c>
      <c r="R34" s="35">
        <f t="shared" si="4"/>
        <v>1541.7581400000001</v>
      </c>
      <c r="S34" s="35">
        <f t="shared" si="5"/>
        <v>54460.040707800006</v>
      </c>
      <c r="T34" s="35">
        <f t="shared" si="6"/>
        <v>54994.512853800006</v>
      </c>
      <c r="U34" s="36">
        <f t="shared" si="7"/>
        <v>2.9516934221649757E-3</v>
      </c>
      <c r="V34" s="37">
        <f t="shared" si="8"/>
        <v>2.9929378176099114E-3</v>
      </c>
      <c r="W34" s="37">
        <f t="shared" si="9"/>
        <v>4.1244395444935654E-5</v>
      </c>
      <c r="X34" s="38">
        <f t="shared" si="10"/>
        <v>86.751403088049088</v>
      </c>
      <c r="Y34" s="39">
        <f t="shared" si="11"/>
        <v>2432055.0347084128</v>
      </c>
      <c r="Z34" s="40">
        <f t="shared" si="12"/>
        <v>0</v>
      </c>
      <c r="AA34" s="41">
        <f t="shared" si="13"/>
        <v>0</v>
      </c>
      <c r="AB34" s="41">
        <f t="shared" si="14"/>
        <v>0</v>
      </c>
      <c r="AC34" s="42">
        <f t="shared" si="15"/>
        <v>0</v>
      </c>
      <c r="AD34" s="43">
        <f t="shared" si="16"/>
        <v>0</v>
      </c>
      <c r="AE34" s="40">
        <f t="shared" si="17"/>
        <v>6.2627127133000008E-3</v>
      </c>
      <c r="AF34" s="41">
        <f t="shared" si="18"/>
        <v>6.3555657364734904E-3</v>
      </c>
      <c r="AG34" s="41">
        <f t="shared" si="19"/>
        <v>9.2853023173489549E-5</v>
      </c>
      <c r="AH34" s="42">
        <f t="shared" si="20"/>
        <v>1.211163513328231</v>
      </c>
      <c r="AI34" s="43">
        <f t="shared" si="21"/>
        <v>33954.682179092539</v>
      </c>
      <c r="AJ34" s="42">
        <f t="shared" si="22"/>
        <v>87.962566601377318</v>
      </c>
      <c r="AK34" s="31">
        <f t="shared" si="23"/>
        <v>2466009.7168875053</v>
      </c>
      <c r="AL34" s="44">
        <f t="shared" si="24"/>
        <v>578.13842787966996</v>
      </c>
      <c r="AM34" s="31">
        <v>8868305</v>
      </c>
      <c r="AN34" s="45">
        <f t="shared" si="25"/>
        <v>0.27807001641097201</v>
      </c>
      <c r="AP34" s="33"/>
      <c r="AR34" s="33"/>
    </row>
    <row r="35" spans="1:44">
      <c r="A35" s="6" t="s">
        <v>4915</v>
      </c>
      <c r="B35" s="6" t="s">
        <v>4887</v>
      </c>
      <c r="C35" s="6" t="s">
        <v>4934</v>
      </c>
      <c r="D35" s="30">
        <v>2073390</v>
      </c>
      <c r="E35" s="6" t="s">
        <v>4898</v>
      </c>
      <c r="F35" s="31" t="s">
        <v>4464</v>
      </c>
      <c r="G35" s="6" t="str">
        <f t="shared" si="2"/>
        <v>Share Increase</v>
      </c>
      <c r="H35" s="32">
        <v>146.13</v>
      </c>
      <c r="I35" s="33">
        <v>2464.2539999999999</v>
      </c>
      <c r="J35" s="33">
        <v>2464.442</v>
      </c>
      <c r="K35" s="34">
        <v>0.74</v>
      </c>
      <c r="L35" s="34">
        <v>0.74</v>
      </c>
      <c r="M35" s="7">
        <v>0</v>
      </c>
      <c r="N35" s="7">
        <v>0</v>
      </c>
      <c r="O35" s="7">
        <v>1</v>
      </c>
      <c r="P35" s="7">
        <v>1</v>
      </c>
      <c r="Q35" s="35">
        <f t="shared" si="3"/>
        <v>1823.5479599999999</v>
      </c>
      <c r="R35" s="35">
        <f t="shared" si="4"/>
        <v>1823.6870799999999</v>
      </c>
      <c r="S35" s="35">
        <f t="shared" si="5"/>
        <v>266475.06339479994</v>
      </c>
      <c r="T35" s="35">
        <f t="shared" si="6"/>
        <v>266495.39300039998</v>
      </c>
      <c r="U35" s="36">
        <f t="shared" si="7"/>
        <v>1.4442748877357565E-2</v>
      </c>
      <c r="V35" s="37">
        <f t="shared" si="8"/>
        <v>1.4503340397797522E-2</v>
      </c>
      <c r="W35" s="37">
        <f t="shared" si="9"/>
        <v>6.0591520439957219E-5</v>
      </c>
      <c r="X35" s="38">
        <f t="shared" si="10"/>
        <v>127.44518028933602</v>
      </c>
      <c r="Y35" s="39">
        <f t="shared" si="11"/>
        <v>872135.63463584497</v>
      </c>
      <c r="Z35" s="40">
        <f t="shared" si="12"/>
        <v>0</v>
      </c>
      <c r="AA35" s="41">
        <f t="shared" si="13"/>
        <v>0</v>
      </c>
      <c r="AB35" s="41">
        <f t="shared" si="14"/>
        <v>0</v>
      </c>
      <c r="AC35" s="42">
        <f t="shared" si="15"/>
        <v>0</v>
      </c>
      <c r="AD35" s="43">
        <f t="shared" si="16"/>
        <v>0</v>
      </c>
      <c r="AE35" s="40">
        <f t="shared" si="17"/>
        <v>3.0643692983156664E-2</v>
      </c>
      <c r="AF35" s="41">
        <f t="shared" si="18"/>
        <v>3.0798145138298944E-2</v>
      </c>
      <c r="AG35" s="41">
        <f t="shared" si="19"/>
        <v>1.5445215514228033E-4</v>
      </c>
      <c r="AH35" s="42">
        <f t="shared" si="20"/>
        <v>2.0146550803598462</v>
      </c>
      <c r="AI35" s="43">
        <f t="shared" si="21"/>
        <v>13786.731542871732</v>
      </c>
      <c r="AJ35" s="42">
        <f t="shared" si="22"/>
        <v>129.45983536969587</v>
      </c>
      <c r="AK35" s="31">
        <f t="shared" si="23"/>
        <v>885922.36617871665</v>
      </c>
      <c r="AL35" s="44">
        <f t="shared" si="24"/>
        <v>207.32060644616854</v>
      </c>
      <c r="AM35" s="31">
        <v>3241863.5</v>
      </c>
      <c r="AN35" s="45">
        <f t="shared" si="25"/>
        <v>0.2732756533946345</v>
      </c>
      <c r="AP35" s="33"/>
      <c r="AR35" s="33"/>
    </row>
    <row r="36" spans="1:44">
      <c r="A36" s="6" t="s">
        <v>4506</v>
      </c>
      <c r="B36" s="6" t="s">
        <v>1811</v>
      </c>
      <c r="C36" s="6" t="s">
        <v>3139</v>
      </c>
      <c r="D36" s="30">
        <v>2145084</v>
      </c>
      <c r="E36" s="6" t="s">
        <v>3043</v>
      </c>
      <c r="F36" s="31" t="s">
        <v>4454</v>
      </c>
      <c r="G36" s="6" t="str">
        <f t="shared" si="2"/>
        <v>Share Increase</v>
      </c>
      <c r="H36" s="32">
        <v>57.71</v>
      </c>
      <c r="I36" s="33">
        <v>309.46499999999997</v>
      </c>
      <c r="J36" s="33">
        <v>310.19600000000003</v>
      </c>
      <c r="K36" s="34">
        <v>1</v>
      </c>
      <c r="L36" s="34">
        <v>1</v>
      </c>
      <c r="M36" s="7">
        <v>1</v>
      </c>
      <c r="N36" s="7">
        <v>1</v>
      </c>
      <c r="O36" s="7">
        <v>0</v>
      </c>
      <c r="P36" s="7">
        <v>0</v>
      </c>
      <c r="Q36" s="35">
        <f t="shared" si="3"/>
        <v>309.46499999999997</v>
      </c>
      <c r="R36" s="35">
        <f t="shared" si="4"/>
        <v>310.19600000000003</v>
      </c>
      <c r="S36" s="35">
        <f t="shared" si="5"/>
        <v>17859.225149999998</v>
      </c>
      <c r="T36" s="35">
        <f t="shared" si="6"/>
        <v>17901.411160000003</v>
      </c>
      <c r="U36" s="36">
        <f t="shared" si="7"/>
        <v>9.6795662866018073E-4</v>
      </c>
      <c r="V36" s="37">
        <f t="shared" si="8"/>
        <v>9.7423920440539008E-4</v>
      </c>
      <c r="W36" s="37">
        <f t="shared" si="9"/>
        <v>6.2825757452093529E-6</v>
      </c>
      <c r="X36" s="38">
        <f t="shared" si="10"/>
        <v>13.214456292164648</v>
      </c>
      <c r="Y36" s="39">
        <f t="shared" si="11"/>
        <v>228980.3550886267</v>
      </c>
      <c r="Z36" s="40">
        <f t="shared" si="12"/>
        <v>1.8308664949381957E-3</v>
      </c>
      <c r="AA36" s="41">
        <f t="shared" si="13"/>
        <v>1.8413697429659956E-3</v>
      </c>
      <c r="AB36" s="41">
        <f t="shared" si="14"/>
        <v>1.0503248027799936E-5</v>
      </c>
      <c r="AC36" s="42">
        <f t="shared" si="15"/>
        <v>0.2049083009092966</v>
      </c>
      <c r="AD36" s="43">
        <f t="shared" si="16"/>
        <v>3550.6550148899082</v>
      </c>
      <c r="AE36" s="40">
        <f t="shared" si="17"/>
        <v>0</v>
      </c>
      <c r="AF36" s="41">
        <f t="shared" si="18"/>
        <v>0</v>
      </c>
      <c r="AG36" s="41">
        <f t="shared" si="19"/>
        <v>0</v>
      </c>
      <c r="AH36" s="42">
        <f t="shared" si="20"/>
        <v>0</v>
      </c>
      <c r="AI36" s="43">
        <f t="shared" si="21"/>
        <v>0</v>
      </c>
      <c r="AJ36" s="42">
        <f t="shared" si="22"/>
        <v>13.419364593073945</v>
      </c>
      <c r="AK36" s="31">
        <f t="shared" si="23"/>
        <v>232531.0101035166</v>
      </c>
      <c r="AL36" s="44">
        <f t="shared" si="24"/>
        <v>54.432297220666719</v>
      </c>
      <c r="AM36" s="31">
        <v>904783.0625</v>
      </c>
      <c r="AN36" s="45">
        <f t="shared" si="25"/>
        <v>0.25700194857871422</v>
      </c>
      <c r="AP36" s="33"/>
      <c r="AR36" s="33"/>
    </row>
    <row r="37" spans="1:44">
      <c r="A37" s="6" t="s">
        <v>4565</v>
      </c>
      <c r="B37" s="6" t="s">
        <v>1874</v>
      </c>
      <c r="C37" s="6" t="s">
        <v>3184</v>
      </c>
      <c r="D37" s="30">
        <v>2250870</v>
      </c>
      <c r="E37" s="6" t="s">
        <v>3096</v>
      </c>
      <c r="F37" s="31" t="s">
        <v>4471</v>
      </c>
      <c r="G37" s="6" t="str">
        <f t="shared" si="2"/>
        <v>Share Increase</v>
      </c>
      <c r="H37" s="32">
        <v>86.09</v>
      </c>
      <c r="I37" s="33">
        <v>702.69200000000001</v>
      </c>
      <c r="J37" s="33">
        <v>705.77800000000002</v>
      </c>
      <c r="K37" s="34">
        <v>0.87</v>
      </c>
      <c r="L37" s="34">
        <v>0.87</v>
      </c>
      <c r="M37" s="7">
        <v>0.56999999999999995</v>
      </c>
      <c r="N37" s="7">
        <v>0.56999999999999995</v>
      </c>
      <c r="O37" s="7">
        <v>0.43</v>
      </c>
      <c r="P37" s="7">
        <v>0.43</v>
      </c>
      <c r="Q37" s="35">
        <f t="shared" si="3"/>
        <v>611.34204</v>
      </c>
      <c r="R37" s="35">
        <f t="shared" si="4"/>
        <v>614.02686000000006</v>
      </c>
      <c r="S37" s="35">
        <f t="shared" si="5"/>
        <v>52630.436223600002</v>
      </c>
      <c r="T37" s="35">
        <f t="shared" si="6"/>
        <v>52861.572377400007</v>
      </c>
      <c r="U37" s="36">
        <f t="shared" si="7"/>
        <v>2.8525302292810007E-3</v>
      </c>
      <c r="V37" s="37">
        <f t="shared" si="8"/>
        <v>2.8768579055739717E-3</v>
      </c>
      <c r="W37" s="37">
        <f t="shared" si="9"/>
        <v>2.4327676292971046E-5</v>
      </c>
      <c r="X37" s="38">
        <f t="shared" si="10"/>
        <v>51.169620248276608</v>
      </c>
      <c r="Y37" s="39">
        <f t="shared" si="11"/>
        <v>594373.56543473818</v>
      </c>
      <c r="Z37" s="40">
        <f t="shared" si="12"/>
        <v>3.0754303082734442E-3</v>
      </c>
      <c r="AA37" s="41">
        <f t="shared" si="13"/>
        <v>3.0993360506988265E-3</v>
      </c>
      <c r="AB37" s="41">
        <f t="shared" si="14"/>
        <v>2.3905742425382303E-5</v>
      </c>
      <c r="AC37" s="42">
        <f t="shared" si="15"/>
        <v>0.46637811935842066</v>
      </c>
      <c r="AD37" s="43">
        <f t="shared" si="16"/>
        <v>5417.3320868674718</v>
      </c>
      <c r="AE37" s="40">
        <f t="shared" si="17"/>
        <v>2.6024952981470745E-3</v>
      </c>
      <c r="AF37" s="41">
        <f t="shared" si="18"/>
        <v>2.6268990799237905E-3</v>
      </c>
      <c r="AG37" s="41">
        <f t="shared" si="19"/>
        <v>2.4403781776715944E-5</v>
      </c>
      <c r="AH37" s="42">
        <f t="shared" si="20"/>
        <v>0.3183199541059375</v>
      </c>
      <c r="AI37" s="43">
        <f t="shared" si="21"/>
        <v>3697.5253119518816</v>
      </c>
      <c r="AJ37" s="42">
        <f t="shared" si="22"/>
        <v>51.954318321740963</v>
      </c>
      <c r="AK37" s="31">
        <f t="shared" si="23"/>
        <v>603488.42283355747</v>
      </c>
      <c r="AL37" s="44">
        <f t="shared" si="24"/>
        <v>141.29211460663865</v>
      </c>
      <c r="AM37" s="31">
        <v>2363185</v>
      </c>
      <c r="AN37" s="45">
        <f t="shared" si="25"/>
        <v>0.25537079104410254</v>
      </c>
      <c r="AP37" s="33"/>
      <c r="AR37" s="33"/>
    </row>
    <row r="38" spans="1:44">
      <c r="A38" s="6" t="s">
        <v>4147</v>
      </c>
      <c r="B38" s="6" t="s">
        <v>1858</v>
      </c>
      <c r="C38" s="6" t="s">
        <v>4324</v>
      </c>
      <c r="D38" s="30">
        <v>2701271</v>
      </c>
      <c r="E38" s="6" t="s">
        <v>3986</v>
      </c>
      <c r="F38" s="31" t="s">
        <v>4476</v>
      </c>
      <c r="G38" s="6" t="str">
        <f t="shared" si="2"/>
        <v>Share Increase</v>
      </c>
      <c r="H38" s="32">
        <v>150.68</v>
      </c>
      <c r="I38" s="33">
        <v>437.762</v>
      </c>
      <c r="J38" s="33">
        <v>440.50400000000002</v>
      </c>
      <c r="K38" s="34">
        <v>1</v>
      </c>
      <c r="L38" s="34">
        <v>1</v>
      </c>
      <c r="M38" s="7">
        <v>0</v>
      </c>
      <c r="N38" s="7">
        <v>0</v>
      </c>
      <c r="O38" s="7">
        <v>1</v>
      </c>
      <c r="P38" s="7">
        <v>1</v>
      </c>
      <c r="Q38" s="35">
        <f t="shared" si="3"/>
        <v>437.762</v>
      </c>
      <c r="R38" s="35">
        <f t="shared" si="4"/>
        <v>440.50400000000002</v>
      </c>
      <c r="S38" s="35">
        <f t="shared" si="5"/>
        <v>65961.978159999999</v>
      </c>
      <c r="T38" s="35">
        <f t="shared" si="6"/>
        <v>66375.142720000003</v>
      </c>
      <c r="U38" s="36">
        <f t="shared" si="7"/>
        <v>3.5750898184689762E-3</v>
      </c>
      <c r="V38" s="37">
        <f t="shared" si="8"/>
        <v>3.6122999275229771E-3</v>
      </c>
      <c r="W38" s="37">
        <f t="shared" si="9"/>
        <v>3.7210109054000833E-5</v>
      </c>
      <c r="X38" s="38">
        <f t="shared" si="10"/>
        <v>78.265886423369963</v>
      </c>
      <c r="Y38" s="39">
        <f t="shared" si="11"/>
        <v>519417.88175849459</v>
      </c>
      <c r="Z38" s="40">
        <f t="shared" si="12"/>
        <v>0</v>
      </c>
      <c r="AA38" s="41">
        <f t="shared" si="13"/>
        <v>0</v>
      </c>
      <c r="AB38" s="41">
        <f t="shared" si="14"/>
        <v>0</v>
      </c>
      <c r="AC38" s="42">
        <f t="shared" si="15"/>
        <v>0</v>
      </c>
      <c r="AD38" s="43">
        <f t="shared" si="16"/>
        <v>0</v>
      </c>
      <c r="AE38" s="40">
        <f t="shared" si="17"/>
        <v>7.5853949767224994E-3</v>
      </c>
      <c r="AF38" s="41">
        <f t="shared" si="18"/>
        <v>7.6707940653322976E-3</v>
      </c>
      <c r="AG38" s="41">
        <f t="shared" si="19"/>
        <v>8.539908860979821E-5</v>
      </c>
      <c r="AH38" s="42">
        <f t="shared" si="20"/>
        <v>1.1139352996877225</v>
      </c>
      <c r="AI38" s="43">
        <f t="shared" si="21"/>
        <v>7392.7216597273864</v>
      </c>
      <c r="AJ38" s="42">
        <f t="shared" si="22"/>
        <v>79.379821723057688</v>
      </c>
      <c r="AK38" s="31">
        <f t="shared" si="23"/>
        <v>526810.60341822193</v>
      </c>
      <c r="AL38" s="44">
        <f t="shared" si="24"/>
        <v>123.47394828112834</v>
      </c>
      <c r="AM38" s="31">
        <v>2067030.25</v>
      </c>
      <c r="AN38" s="45">
        <f t="shared" si="25"/>
        <v>0.25486351901150067</v>
      </c>
      <c r="AP38" s="33"/>
      <c r="AR38" s="33"/>
    </row>
    <row r="39" spans="1:44">
      <c r="A39" s="6" t="s">
        <v>3950</v>
      </c>
      <c r="B39" s="6" t="s">
        <v>4435</v>
      </c>
      <c r="C39" s="6" t="s">
        <v>4027</v>
      </c>
      <c r="D39" s="30">
        <v>2829601</v>
      </c>
      <c r="E39" s="6" t="s">
        <v>4206</v>
      </c>
      <c r="F39" s="31" t="s">
        <v>4461</v>
      </c>
      <c r="G39" s="6" t="str">
        <f t="shared" si="2"/>
        <v>Share Increase</v>
      </c>
      <c r="H39" s="32">
        <v>44.01</v>
      </c>
      <c r="I39" s="33">
        <v>899.81299999999999</v>
      </c>
      <c r="J39" s="33">
        <v>909.87800000000004</v>
      </c>
      <c r="K39" s="34">
        <v>1</v>
      </c>
      <c r="L39" s="34">
        <v>1</v>
      </c>
      <c r="M39" s="7">
        <v>0</v>
      </c>
      <c r="N39" s="7">
        <v>0</v>
      </c>
      <c r="O39" s="7">
        <v>1</v>
      </c>
      <c r="P39" s="7">
        <v>1</v>
      </c>
      <c r="Q39" s="35">
        <f t="shared" si="3"/>
        <v>899.81299999999999</v>
      </c>
      <c r="R39" s="35">
        <f t="shared" si="4"/>
        <v>909.87800000000004</v>
      </c>
      <c r="S39" s="35">
        <f t="shared" si="5"/>
        <v>39600.770129999997</v>
      </c>
      <c r="T39" s="35">
        <f t="shared" si="6"/>
        <v>40043.730779999998</v>
      </c>
      <c r="U39" s="36">
        <f t="shared" si="7"/>
        <v>2.146332084703103E-3</v>
      </c>
      <c r="V39" s="37">
        <f t="shared" si="8"/>
        <v>2.1792791678737588E-3</v>
      </c>
      <c r="W39" s="37">
        <f t="shared" si="9"/>
        <v>3.2947083170655877E-5</v>
      </c>
      <c r="X39" s="38">
        <f t="shared" si="10"/>
        <v>69.299250525540231</v>
      </c>
      <c r="Y39" s="39">
        <f t="shared" si="11"/>
        <v>1574625.0971492897</v>
      </c>
      <c r="Z39" s="40">
        <f t="shared" si="12"/>
        <v>0</v>
      </c>
      <c r="AA39" s="41">
        <f t="shared" si="13"/>
        <v>0</v>
      </c>
      <c r="AB39" s="41">
        <f t="shared" si="14"/>
        <v>0</v>
      </c>
      <c r="AC39" s="42">
        <f t="shared" si="15"/>
        <v>0</v>
      </c>
      <c r="AD39" s="43">
        <f t="shared" si="16"/>
        <v>0</v>
      </c>
      <c r="AE39" s="40">
        <f t="shared" si="17"/>
        <v>4.5539489748141352E-3</v>
      </c>
      <c r="AF39" s="41">
        <f t="shared" si="18"/>
        <v>4.6277446621358952E-3</v>
      </c>
      <c r="AG39" s="41">
        <f t="shared" si="19"/>
        <v>7.3795687321760034E-5</v>
      </c>
      <c r="AH39" s="42">
        <f t="shared" si="20"/>
        <v>0.96258194801149954</v>
      </c>
      <c r="AI39" s="43">
        <f t="shared" si="21"/>
        <v>21871.891570358999</v>
      </c>
      <c r="AJ39" s="42">
        <f t="shared" si="22"/>
        <v>70.261832473551735</v>
      </c>
      <c r="AK39" s="31">
        <f t="shared" si="23"/>
        <v>1596496.9887196487</v>
      </c>
      <c r="AL39" s="44">
        <f t="shared" si="24"/>
        <v>374.31360112083485</v>
      </c>
      <c r="AM39" s="31">
        <v>6415403.5</v>
      </c>
      <c r="AN39" s="45">
        <f t="shared" si="25"/>
        <v>0.2488537141459066</v>
      </c>
      <c r="AP39" s="33"/>
      <c r="AR39" s="33"/>
    </row>
    <row r="40" spans="1:44">
      <c r="A40" s="6" t="s">
        <v>5325</v>
      </c>
      <c r="B40" s="6" t="s">
        <v>5318</v>
      </c>
      <c r="C40" s="6" t="s">
        <v>5331</v>
      </c>
      <c r="D40" s="30" t="s">
        <v>5335</v>
      </c>
      <c r="E40" s="6" t="s">
        <v>5315</v>
      </c>
      <c r="F40" s="31" t="s">
        <v>4460</v>
      </c>
      <c r="G40" s="6" t="str">
        <f t="shared" si="2"/>
        <v>Share Increase</v>
      </c>
      <c r="H40" s="32">
        <v>137.21</v>
      </c>
      <c r="I40" s="33">
        <v>167.63800000000001</v>
      </c>
      <c r="J40" s="33">
        <v>170.01599999999999</v>
      </c>
      <c r="K40" s="34">
        <v>0.86</v>
      </c>
      <c r="L40" s="34">
        <v>0.86</v>
      </c>
      <c r="M40" s="7">
        <v>1</v>
      </c>
      <c r="N40" s="7">
        <v>1</v>
      </c>
      <c r="O40" s="7">
        <v>0</v>
      </c>
      <c r="P40" s="7">
        <v>0</v>
      </c>
      <c r="Q40" s="35">
        <f t="shared" si="3"/>
        <v>144.16867999999999</v>
      </c>
      <c r="R40" s="35">
        <f t="shared" si="4"/>
        <v>146.21375999999998</v>
      </c>
      <c r="S40" s="35">
        <f t="shared" si="5"/>
        <v>19781.384582800001</v>
      </c>
      <c r="T40" s="35">
        <f t="shared" si="6"/>
        <v>20061.990009599998</v>
      </c>
      <c r="U40" s="36">
        <f t="shared" si="7"/>
        <v>1.0721362304454494E-3</v>
      </c>
      <c r="V40" s="37">
        <f t="shared" si="8"/>
        <v>1.0918232652750031E-3</v>
      </c>
      <c r="W40" s="37">
        <f t="shared" si="9"/>
        <v>1.9687034829553741E-5</v>
      </c>
      <c r="X40" s="38">
        <f t="shared" si="10"/>
        <v>41.408726584130022</v>
      </c>
      <c r="Y40" s="39">
        <f t="shared" si="11"/>
        <v>301790.87955783115</v>
      </c>
      <c r="Z40" s="40">
        <f t="shared" si="12"/>
        <v>2.0279196858736899E-3</v>
      </c>
      <c r="AA40" s="41">
        <f t="shared" si="13"/>
        <v>2.0636105755678044E-3</v>
      </c>
      <c r="AB40" s="41">
        <f t="shared" si="14"/>
        <v>3.5690889694114502E-5</v>
      </c>
      <c r="AC40" s="42">
        <f t="shared" si="15"/>
        <v>0.69629504566636624</v>
      </c>
      <c r="AD40" s="43">
        <f t="shared" si="16"/>
        <v>5074.6669023129962</v>
      </c>
      <c r="AE40" s="40">
        <f t="shared" si="17"/>
        <v>0</v>
      </c>
      <c r="AF40" s="41">
        <f t="shared" si="18"/>
        <v>0</v>
      </c>
      <c r="AG40" s="41">
        <f t="shared" si="19"/>
        <v>0</v>
      </c>
      <c r="AH40" s="42">
        <f t="shared" si="20"/>
        <v>0</v>
      </c>
      <c r="AI40" s="43">
        <f t="shared" si="21"/>
        <v>0</v>
      </c>
      <c r="AJ40" s="42">
        <f t="shared" si="22"/>
        <v>42.10502162979639</v>
      </c>
      <c r="AK40" s="31">
        <f t="shared" si="23"/>
        <v>306865.54646014416</v>
      </c>
      <c r="AL40" s="44">
        <f t="shared" si="24"/>
        <v>71.740524850789811</v>
      </c>
      <c r="AM40" s="31">
        <v>1237950.75</v>
      </c>
      <c r="AN40" s="45">
        <f t="shared" si="25"/>
        <v>0.24788186966254042</v>
      </c>
      <c r="AP40" s="33"/>
      <c r="AR40" s="33"/>
    </row>
    <row r="41" spans="1:44">
      <c r="A41" s="6" t="s">
        <v>4678</v>
      </c>
      <c r="B41" s="6" t="s">
        <v>1985</v>
      </c>
      <c r="C41" s="6" t="s">
        <v>1266</v>
      </c>
      <c r="D41" s="30">
        <v>2378534</v>
      </c>
      <c r="E41" s="6" t="s">
        <v>58</v>
      </c>
      <c r="F41" s="31" t="s">
        <v>4456</v>
      </c>
      <c r="G41" s="6" t="str">
        <f t="shared" si="2"/>
        <v>Share Increase</v>
      </c>
      <c r="H41" s="32">
        <v>225.35</v>
      </c>
      <c r="I41" s="33">
        <v>231.88200000000001</v>
      </c>
      <c r="J41" s="33">
        <v>232.845</v>
      </c>
      <c r="K41" s="34">
        <v>1</v>
      </c>
      <c r="L41" s="34">
        <v>1</v>
      </c>
      <c r="M41" s="7">
        <v>0.42</v>
      </c>
      <c r="N41" s="7">
        <v>0.42</v>
      </c>
      <c r="O41" s="7">
        <v>0.57999999999999996</v>
      </c>
      <c r="P41" s="7">
        <v>0.57999999999999996</v>
      </c>
      <c r="Q41" s="35">
        <f t="shared" si="3"/>
        <v>231.88200000000001</v>
      </c>
      <c r="R41" s="35">
        <f t="shared" si="4"/>
        <v>232.845</v>
      </c>
      <c r="S41" s="35">
        <f t="shared" si="5"/>
        <v>52254.608699999997</v>
      </c>
      <c r="T41" s="35">
        <f t="shared" si="6"/>
        <v>52471.620750000002</v>
      </c>
      <c r="U41" s="36">
        <f t="shared" si="7"/>
        <v>2.8321606589527177E-3</v>
      </c>
      <c r="V41" s="37">
        <f t="shared" si="8"/>
        <v>2.8556357706350428E-3</v>
      </c>
      <c r="W41" s="37">
        <f t="shared" si="9"/>
        <v>2.3475111682325078E-5</v>
      </c>
      <c r="X41" s="38">
        <f t="shared" si="10"/>
        <v>49.376378393259053</v>
      </c>
      <c r="Y41" s="39">
        <f t="shared" si="11"/>
        <v>219109.73327383649</v>
      </c>
      <c r="Z41" s="40">
        <f t="shared" si="12"/>
        <v>2.2499245526042934E-3</v>
      </c>
      <c r="AA41" s="41">
        <f t="shared" si="13"/>
        <v>2.2668746423923493E-3</v>
      </c>
      <c r="AB41" s="41">
        <f t="shared" si="14"/>
        <v>1.6950089788055848E-5</v>
      </c>
      <c r="AC41" s="42">
        <f t="shared" si="15"/>
        <v>0.33068000389381075</v>
      </c>
      <c r="AD41" s="43">
        <f t="shared" si="16"/>
        <v>1467.4062742126061</v>
      </c>
      <c r="AE41" s="40">
        <f t="shared" si="17"/>
        <v>3.48527556771618E-3</v>
      </c>
      <c r="AF41" s="41">
        <f t="shared" si="18"/>
        <v>3.5171211498907775E-3</v>
      </c>
      <c r="AG41" s="41">
        <f t="shared" si="19"/>
        <v>3.1845582174597556E-5</v>
      </c>
      <c r="AH41" s="42">
        <f t="shared" si="20"/>
        <v>0.41538989116706149</v>
      </c>
      <c r="AI41" s="43">
        <f t="shared" si="21"/>
        <v>1843.3099230843643</v>
      </c>
      <c r="AJ41" s="42">
        <f t="shared" si="22"/>
        <v>50.122448288319923</v>
      </c>
      <c r="AK41" s="31">
        <f t="shared" si="23"/>
        <v>222420.44947113347</v>
      </c>
      <c r="AL41" s="44">
        <f t="shared" si="24"/>
        <v>52.085892350399554</v>
      </c>
      <c r="AM41" s="31">
        <v>913759.75</v>
      </c>
      <c r="AN41" s="45">
        <f t="shared" si="25"/>
        <v>0.24341239529442338</v>
      </c>
      <c r="AP41" s="33"/>
      <c r="AR41" s="33"/>
    </row>
    <row r="42" spans="1:44">
      <c r="A42" s="6" t="s">
        <v>4492</v>
      </c>
      <c r="B42" s="6" t="s">
        <v>1796</v>
      </c>
      <c r="C42" s="6" t="s">
        <v>1222</v>
      </c>
      <c r="D42" s="30">
        <v>2057059</v>
      </c>
      <c r="E42" s="6" t="s">
        <v>3029</v>
      </c>
      <c r="F42" s="31" t="s">
        <v>4463</v>
      </c>
      <c r="G42" s="6" t="str">
        <f t="shared" si="2"/>
        <v>Share Increase</v>
      </c>
      <c r="H42" s="32">
        <v>37.03</v>
      </c>
      <c r="I42" s="33">
        <v>154.405</v>
      </c>
      <c r="J42" s="33">
        <v>156.27799999999999</v>
      </c>
      <c r="K42" s="34">
        <v>1</v>
      </c>
      <c r="L42" s="34">
        <v>1</v>
      </c>
      <c r="M42" s="7">
        <v>1</v>
      </c>
      <c r="N42" s="7">
        <v>1</v>
      </c>
      <c r="O42" s="7">
        <v>0</v>
      </c>
      <c r="P42" s="7">
        <v>0</v>
      </c>
      <c r="Q42" s="35">
        <f t="shared" si="3"/>
        <v>154.405</v>
      </c>
      <c r="R42" s="35">
        <f t="shared" si="4"/>
        <v>156.27799999999999</v>
      </c>
      <c r="S42" s="35">
        <f t="shared" si="5"/>
        <v>5717.61715</v>
      </c>
      <c r="T42" s="35">
        <f t="shared" si="6"/>
        <v>5786.9743399999998</v>
      </c>
      <c r="U42" s="36">
        <f t="shared" si="7"/>
        <v>3.0989056770380834E-4</v>
      </c>
      <c r="V42" s="37">
        <f t="shared" si="8"/>
        <v>3.1494149966867786E-4</v>
      </c>
      <c r="W42" s="37">
        <f t="shared" si="9"/>
        <v>5.0509319648695222E-6</v>
      </c>
      <c r="X42" s="38">
        <f t="shared" si="10"/>
        <v>10.623878229460402</v>
      </c>
      <c r="Y42" s="39">
        <f t="shared" si="11"/>
        <v>286899.22304780997</v>
      </c>
      <c r="Z42" s="40">
        <f t="shared" si="12"/>
        <v>5.8615049549442611E-4</v>
      </c>
      <c r="AA42" s="41">
        <f t="shared" si="13"/>
        <v>5.9525806975524551E-4</v>
      </c>
      <c r="AB42" s="41">
        <f t="shared" si="14"/>
        <v>9.1075742608194045E-6</v>
      </c>
      <c r="AC42" s="42">
        <f t="shared" si="15"/>
        <v>0.17768004356845171</v>
      </c>
      <c r="AD42" s="43">
        <f t="shared" si="16"/>
        <v>4798.2728481893519</v>
      </c>
      <c r="AE42" s="40">
        <f t="shared" si="17"/>
        <v>0</v>
      </c>
      <c r="AF42" s="41">
        <f t="shared" si="18"/>
        <v>0</v>
      </c>
      <c r="AG42" s="41">
        <f t="shared" si="19"/>
        <v>0</v>
      </c>
      <c r="AH42" s="42">
        <f t="shared" si="20"/>
        <v>0</v>
      </c>
      <c r="AI42" s="43">
        <f t="shared" si="21"/>
        <v>0</v>
      </c>
      <c r="AJ42" s="42">
        <f t="shared" si="22"/>
        <v>10.801558273028855</v>
      </c>
      <c r="AK42" s="31">
        <f t="shared" si="23"/>
        <v>291697.49589599931</v>
      </c>
      <c r="AL42" s="44">
        <f t="shared" si="24"/>
        <v>68.200539628267919</v>
      </c>
      <c r="AM42" s="31">
        <v>1205656.875</v>
      </c>
      <c r="AN42" s="45">
        <f t="shared" si="25"/>
        <v>0.24194072289099608</v>
      </c>
      <c r="AP42" s="33"/>
      <c r="AR42" s="33"/>
    </row>
    <row r="43" spans="1:44">
      <c r="A43" s="6" t="s">
        <v>4179</v>
      </c>
      <c r="B43" s="6" t="s">
        <v>4418</v>
      </c>
      <c r="C43" s="6" t="s">
        <v>6520</v>
      </c>
      <c r="D43" s="30" t="s">
        <v>6403</v>
      </c>
      <c r="E43" s="6" t="s">
        <v>6408</v>
      </c>
      <c r="F43" s="31" t="s">
        <v>4456</v>
      </c>
      <c r="G43" s="6" t="str">
        <f t="shared" si="2"/>
        <v>Share Increase</v>
      </c>
      <c r="H43" s="32">
        <v>76.900000000000006</v>
      </c>
      <c r="I43" s="33">
        <v>1417.1790000000001</v>
      </c>
      <c r="J43" s="33">
        <v>1425.067</v>
      </c>
      <c r="K43" s="34">
        <v>1</v>
      </c>
      <c r="L43" s="34">
        <v>1</v>
      </c>
      <c r="M43" s="7">
        <v>1</v>
      </c>
      <c r="N43" s="7">
        <v>1</v>
      </c>
      <c r="O43" s="7">
        <v>0</v>
      </c>
      <c r="P43" s="7">
        <v>0</v>
      </c>
      <c r="Q43" s="35">
        <f t="shared" si="3"/>
        <v>1417.1790000000001</v>
      </c>
      <c r="R43" s="35">
        <f t="shared" si="4"/>
        <v>1425.067</v>
      </c>
      <c r="S43" s="35">
        <f t="shared" si="5"/>
        <v>108981.06510000002</v>
      </c>
      <c r="T43" s="35">
        <f t="shared" si="6"/>
        <v>109587.6523</v>
      </c>
      <c r="U43" s="36">
        <f t="shared" si="7"/>
        <v>5.9066921143547885E-3</v>
      </c>
      <c r="V43" s="37">
        <f t="shared" si="8"/>
        <v>5.9640318986677304E-3</v>
      </c>
      <c r="W43" s="37">
        <f t="shared" si="9"/>
        <v>5.7339784312941851E-5</v>
      </c>
      <c r="X43" s="38">
        <f t="shared" si="10"/>
        <v>120.60564079681767</v>
      </c>
      <c r="Y43" s="39">
        <f t="shared" si="11"/>
        <v>1568343.8335086822</v>
      </c>
      <c r="Z43" s="40">
        <f t="shared" si="12"/>
        <v>1.1172364926160774E-2</v>
      </c>
      <c r="AA43" s="41">
        <f t="shared" si="13"/>
        <v>1.1272373185796257E-2</v>
      </c>
      <c r="AB43" s="41">
        <f t="shared" si="14"/>
        <v>1.0000825963548364E-4</v>
      </c>
      <c r="AC43" s="42">
        <f t="shared" si="15"/>
        <v>1.9510652804316582</v>
      </c>
      <c r="AD43" s="43">
        <f t="shared" si="16"/>
        <v>25371.460083636644</v>
      </c>
      <c r="AE43" s="40">
        <f t="shared" si="17"/>
        <v>0</v>
      </c>
      <c r="AF43" s="41">
        <f t="shared" si="18"/>
        <v>0</v>
      </c>
      <c r="AG43" s="41">
        <f t="shared" si="19"/>
        <v>0</v>
      </c>
      <c r="AH43" s="42">
        <f t="shared" si="20"/>
        <v>0</v>
      </c>
      <c r="AI43" s="43">
        <f t="shared" si="21"/>
        <v>0</v>
      </c>
      <c r="AJ43" s="42">
        <f t="shared" si="22"/>
        <v>122.55670607724933</v>
      </c>
      <c r="AK43" s="31">
        <f t="shared" si="23"/>
        <v>1593715.2935923189</v>
      </c>
      <c r="AL43" s="44">
        <f t="shared" si="24"/>
        <v>372.82044416737222</v>
      </c>
      <c r="AM43" s="31">
        <v>6600469.5</v>
      </c>
      <c r="AN43" s="45">
        <f t="shared" si="25"/>
        <v>0.24145483796149939</v>
      </c>
      <c r="AP43" s="33"/>
      <c r="AR43" s="33"/>
    </row>
    <row r="44" spans="1:44">
      <c r="A44" s="6" t="s">
        <v>4127</v>
      </c>
      <c r="B44" s="6" t="s">
        <v>4374</v>
      </c>
      <c r="C44" s="6" t="s">
        <v>4304</v>
      </c>
      <c r="D44" s="30">
        <v>2021805</v>
      </c>
      <c r="E44" s="6" t="s">
        <v>3966</v>
      </c>
      <c r="F44" s="31" t="s">
        <v>4455</v>
      </c>
      <c r="G44" s="6" t="str">
        <f t="shared" si="2"/>
        <v>Share Increase</v>
      </c>
      <c r="H44" s="32">
        <v>13.7</v>
      </c>
      <c r="I44" s="33">
        <v>1178.8230000000001</v>
      </c>
      <c r="J44" s="33">
        <v>1222.248</v>
      </c>
      <c r="K44" s="34">
        <v>1</v>
      </c>
      <c r="L44" s="34">
        <v>1</v>
      </c>
      <c r="M44" s="7">
        <v>0</v>
      </c>
      <c r="N44" s="7">
        <v>0</v>
      </c>
      <c r="O44" s="7">
        <v>1</v>
      </c>
      <c r="P44" s="7">
        <v>1</v>
      </c>
      <c r="Q44" s="35">
        <f t="shared" si="3"/>
        <v>1178.8230000000001</v>
      </c>
      <c r="R44" s="35">
        <f t="shared" si="4"/>
        <v>1222.248</v>
      </c>
      <c r="S44" s="35">
        <f t="shared" si="5"/>
        <v>16149.875100000001</v>
      </c>
      <c r="T44" s="35">
        <f t="shared" si="6"/>
        <v>16744.797599999998</v>
      </c>
      <c r="U44" s="36">
        <f t="shared" si="7"/>
        <v>8.7531113605334668E-4</v>
      </c>
      <c r="V44" s="37">
        <f t="shared" si="8"/>
        <v>9.1129342519125078E-4</v>
      </c>
      <c r="W44" s="37">
        <f t="shared" si="9"/>
        <v>3.5982289137904098E-5</v>
      </c>
      <c r="X44" s="38">
        <f t="shared" si="10"/>
        <v>75.683351285885692</v>
      </c>
      <c r="Y44" s="39">
        <f t="shared" si="11"/>
        <v>5524332.2106485916</v>
      </c>
      <c r="Z44" s="40">
        <f t="shared" si="12"/>
        <v>0</v>
      </c>
      <c r="AA44" s="41">
        <f t="shared" si="13"/>
        <v>0</v>
      </c>
      <c r="AB44" s="41">
        <f t="shared" si="14"/>
        <v>0</v>
      </c>
      <c r="AC44" s="42">
        <f t="shared" si="15"/>
        <v>0</v>
      </c>
      <c r="AD44" s="43">
        <f t="shared" si="16"/>
        <v>0</v>
      </c>
      <c r="AE44" s="40">
        <f t="shared" si="17"/>
        <v>1.8571787092419695E-3</v>
      </c>
      <c r="AF44" s="41">
        <f t="shared" si="18"/>
        <v>1.9351505517225423E-3</v>
      </c>
      <c r="AG44" s="41">
        <f t="shared" si="19"/>
        <v>7.7971842480572748E-5</v>
      </c>
      <c r="AH44" s="42">
        <f t="shared" si="20"/>
        <v>1.0170552067324448</v>
      </c>
      <c r="AI44" s="43">
        <f t="shared" si="21"/>
        <v>74237.606330835391</v>
      </c>
      <c r="AJ44" s="42">
        <f t="shared" si="22"/>
        <v>76.700406492618143</v>
      </c>
      <c r="AK44" s="31">
        <f t="shared" si="23"/>
        <v>5598569.8169794269</v>
      </c>
      <c r="AL44" s="44">
        <f t="shared" si="24"/>
        <v>1313.2222313103687</v>
      </c>
      <c r="AM44" s="31">
        <v>23253382</v>
      </c>
      <c r="AN44" s="45">
        <f t="shared" si="25"/>
        <v>0.24076367975116164</v>
      </c>
      <c r="AP44" s="33"/>
      <c r="AR44" s="33"/>
    </row>
    <row r="45" spans="1:44">
      <c r="A45" s="6" t="s">
        <v>4481</v>
      </c>
      <c r="B45" s="6" t="s">
        <v>1786</v>
      </c>
      <c r="C45" s="6" t="s">
        <v>1219</v>
      </c>
      <c r="D45" s="30">
        <v>2008154</v>
      </c>
      <c r="E45" s="6" t="s">
        <v>3018</v>
      </c>
      <c r="F45" s="31" t="s">
        <v>4458</v>
      </c>
      <c r="G45" s="6" t="str">
        <f t="shared" si="2"/>
        <v>Share Increase</v>
      </c>
      <c r="H45" s="32">
        <v>77.930000000000007</v>
      </c>
      <c r="I45" s="33">
        <v>498.73899999999998</v>
      </c>
      <c r="J45" s="33">
        <v>500.923</v>
      </c>
      <c r="K45" s="34">
        <v>0.95</v>
      </c>
      <c r="L45" s="34">
        <v>0.95</v>
      </c>
      <c r="M45" s="7">
        <v>0.69</v>
      </c>
      <c r="N45" s="7">
        <v>0.69</v>
      </c>
      <c r="O45" s="7">
        <v>0.31</v>
      </c>
      <c r="P45" s="7">
        <v>0.31</v>
      </c>
      <c r="Q45" s="35">
        <f t="shared" si="3"/>
        <v>473.80204999999995</v>
      </c>
      <c r="R45" s="35">
        <f t="shared" si="4"/>
        <v>475.87684999999999</v>
      </c>
      <c r="S45" s="35">
        <f t="shared" si="5"/>
        <v>36923.393756500001</v>
      </c>
      <c r="T45" s="35">
        <f t="shared" si="6"/>
        <v>37085.082920500005</v>
      </c>
      <c r="U45" s="36">
        <f t="shared" si="7"/>
        <v>2.0012202903010108E-3</v>
      </c>
      <c r="V45" s="37">
        <f t="shared" si="8"/>
        <v>2.0182622116688949E-3</v>
      </c>
      <c r="W45" s="37">
        <f t="shared" si="9"/>
        <v>1.7041921367884089E-5</v>
      </c>
      <c r="X45" s="38">
        <f t="shared" si="10"/>
        <v>35.845126932553491</v>
      </c>
      <c r="Y45" s="39">
        <f t="shared" si="11"/>
        <v>459965.69912169239</v>
      </c>
      <c r="Z45" s="40">
        <f t="shared" si="12"/>
        <v>2.6118291649763065E-3</v>
      </c>
      <c r="AA45" s="41">
        <f t="shared" si="13"/>
        <v>2.632098151729378E-3</v>
      </c>
      <c r="AB45" s="41">
        <f t="shared" si="14"/>
        <v>2.0268986753071549E-5</v>
      </c>
      <c r="AC45" s="42">
        <f t="shared" si="15"/>
        <v>0.39542850228158422</v>
      </c>
      <c r="AD45" s="43">
        <f t="shared" si="16"/>
        <v>5074.1499073730802</v>
      </c>
      <c r="AE45" s="40">
        <f t="shared" si="17"/>
        <v>1.3162786401260897E-3</v>
      </c>
      <c r="AF45" s="41">
        <f t="shared" si="18"/>
        <v>1.3286047595479663E-3</v>
      </c>
      <c r="AG45" s="41">
        <f t="shared" si="19"/>
        <v>1.2326119421876688E-5</v>
      </c>
      <c r="AH45" s="42">
        <f t="shared" si="20"/>
        <v>0.16078039889783444</v>
      </c>
      <c r="AI45" s="43">
        <f t="shared" si="21"/>
        <v>2063.1387000876994</v>
      </c>
      <c r="AJ45" s="42">
        <f t="shared" si="22"/>
        <v>36.401335833732908</v>
      </c>
      <c r="AK45" s="31">
        <f t="shared" si="23"/>
        <v>467102.98772915313</v>
      </c>
      <c r="AL45" s="44">
        <f t="shared" si="24"/>
        <v>109.34121242066013</v>
      </c>
      <c r="AM45" s="31">
        <v>1953822.625</v>
      </c>
      <c r="AN45" s="45">
        <f t="shared" si="25"/>
        <v>0.23907133726079824</v>
      </c>
      <c r="AP45" s="33"/>
      <c r="AR45" s="33"/>
    </row>
    <row r="46" spans="1:44">
      <c r="A46" s="6" t="s">
        <v>1181</v>
      </c>
      <c r="B46" s="6" t="s">
        <v>2083</v>
      </c>
      <c r="C46" s="6" t="s">
        <v>3334</v>
      </c>
      <c r="D46" s="30">
        <v>2989301</v>
      </c>
      <c r="E46" s="6" t="s">
        <v>148</v>
      </c>
      <c r="F46" s="31" t="s">
        <v>4466</v>
      </c>
      <c r="G46" s="6" t="str">
        <f t="shared" si="2"/>
        <v>Share Increase</v>
      </c>
      <c r="H46" s="32">
        <v>68.23</v>
      </c>
      <c r="I46" s="33">
        <v>688.9</v>
      </c>
      <c r="J46" s="33">
        <v>692.94200000000001</v>
      </c>
      <c r="K46" s="34">
        <v>1</v>
      </c>
      <c r="L46" s="34">
        <v>1</v>
      </c>
      <c r="M46" s="7">
        <v>0.66</v>
      </c>
      <c r="N46" s="7">
        <v>0.66</v>
      </c>
      <c r="O46" s="7">
        <v>0.34</v>
      </c>
      <c r="P46" s="7">
        <v>0.34</v>
      </c>
      <c r="Q46" s="35">
        <f t="shared" si="3"/>
        <v>688.9</v>
      </c>
      <c r="R46" s="35">
        <f t="shared" si="4"/>
        <v>692.94200000000001</v>
      </c>
      <c r="S46" s="35">
        <f t="shared" si="5"/>
        <v>47003.647000000004</v>
      </c>
      <c r="T46" s="35">
        <f t="shared" si="6"/>
        <v>47279.432660000006</v>
      </c>
      <c r="U46" s="36">
        <f t="shared" si="7"/>
        <v>2.5475624671685839E-3</v>
      </c>
      <c r="V46" s="37">
        <f t="shared" si="8"/>
        <v>2.5730640142124202E-3</v>
      </c>
      <c r="W46" s="37">
        <f t="shared" si="9"/>
        <v>2.5501547043836267E-5</v>
      </c>
      <c r="X46" s="38">
        <f t="shared" si="10"/>
        <v>53.638681403931969</v>
      </c>
      <c r="Y46" s="39">
        <f t="shared" si="11"/>
        <v>786145.11804091989</v>
      </c>
      <c r="Z46" s="40">
        <f t="shared" si="12"/>
        <v>3.1803107429469579E-3</v>
      </c>
      <c r="AA46" s="41">
        <f t="shared" si="13"/>
        <v>3.2097405367184874E-3</v>
      </c>
      <c r="AB46" s="41">
        <f t="shared" si="14"/>
        <v>2.9429793771529496E-5</v>
      </c>
      <c r="AC46" s="42">
        <f t="shared" si="15"/>
        <v>0.57414706592416531</v>
      </c>
      <c r="AD46" s="43">
        <f t="shared" si="16"/>
        <v>8414.8771203893484</v>
      </c>
      <c r="AE46" s="40">
        <f t="shared" si="17"/>
        <v>1.8377862648697859E-3</v>
      </c>
      <c r="AF46" s="41">
        <f t="shared" si="18"/>
        <v>1.8577446924185849E-3</v>
      </c>
      <c r="AG46" s="41">
        <f t="shared" si="19"/>
        <v>1.9958427548798924E-5</v>
      </c>
      <c r="AH46" s="42">
        <f t="shared" si="20"/>
        <v>0.26033529554923385</v>
      </c>
      <c r="AI46" s="43">
        <f t="shared" si="21"/>
        <v>3815.5546760843299</v>
      </c>
      <c r="AJ46" s="42">
        <f t="shared" si="22"/>
        <v>54.473163765405367</v>
      </c>
      <c r="AK46" s="31">
        <f t="shared" si="23"/>
        <v>798375.54983739357</v>
      </c>
      <c r="AL46" s="44">
        <f t="shared" si="24"/>
        <v>186.87928362770236</v>
      </c>
      <c r="AM46" s="31">
        <v>3449412.75</v>
      </c>
      <c r="AN46" s="45">
        <f t="shared" si="25"/>
        <v>0.23145260010921961</v>
      </c>
      <c r="AP46" s="33"/>
      <c r="AR46" s="33"/>
    </row>
    <row r="47" spans="1:44">
      <c r="A47" s="6" t="s">
        <v>1184</v>
      </c>
      <c r="B47" s="6" t="s">
        <v>2086</v>
      </c>
      <c r="C47" s="6" t="s">
        <v>1772</v>
      </c>
      <c r="D47" s="30">
        <v>2702337</v>
      </c>
      <c r="E47" s="6" t="s">
        <v>151</v>
      </c>
      <c r="F47" s="31" t="s">
        <v>4464</v>
      </c>
      <c r="G47" s="6" t="str">
        <f t="shared" si="2"/>
        <v>Share Increase</v>
      </c>
      <c r="H47" s="32">
        <v>82.71</v>
      </c>
      <c r="I47" s="33">
        <v>259.38799999999998</v>
      </c>
      <c r="J47" s="33">
        <v>260.72699999999998</v>
      </c>
      <c r="K47" s="34">
        <v>1</v>
      </c>
      <c r="L47" s="34">
        <v>1</v>
      </c>
      <c r="M47" s="7">
        <v>0.67</v>
      </c>
      <c r="N47" s="7">
        <v>0.67</v>
      </c>
      <c r="O47" s="7">
        <v>0.33</v>
      </c>
      <c r="P47" s="7">
        <v>0.33</v>
      </c>
      <c r="Q47" s="35">
        <f t="shared" si="3"/>
        <v>259.38799999999998</v>
      </c>
      <c r="R47" s="35">
        <f t="shared" si="4"/>
        <v>260.72699999999998</v>
      </c>
      <c r="S47" s="35">
        <f t="shared" si="5"/>
        <v>21453.981479999995</v>
      </c>
      <c r="T47" s="35">
        <f t="shared" si="6"/>
        <v>21564.730169999995</v>
      </c>
      <c r="U47" s="36">
        <f t="shared" si="7"/>
        <v>1.162789729694334E-3</v>
      </c>
      <c r="V47" s="37">
        <f t="shared" si="8"/>
        <v>1.173606112739422E-3</v>
      </c>
      <c r="W47" s="37">
        <f t="shared" si="9"/>
        <v>1.0816383045087917E-5</v>
      </c>
      <c r="X47" s="38">
        <f t="shared" si="10"/>
        <v>22.75064030825499</v>
      </c>
      <c r="Y47" s="39">
        <f t="shared" si="11"/>
        <v>275065.17117948242</v>
      </c>
      <c r="Z47" s="40">
        <f t="shared" si="12"/>
        <v>1.4735903498079195E-3</v>
      </c>
      <c r="AA47" s="41">
        <f t="shared" si="13"/>
        <v>1.48618394761661E-3</v>
      </c>
      <c r="AB47" s="41">
        <f t="shared" si="14"/>
        <v>1.259359780869055E-5</v>
      </c>
      <c r="AC47" s="42">
        <f t="shared" si="15"/>
        <v>0.24568902138497373</v>
      </c>
      <c r="AD47" s="43">
        <f t="shared" si="16"/>
        <v>2970.4875031431957</v>
      </c>
      <c r="AE47" s="40">
        <f t="shared" si="17"/>
        <v>8.1415364128308823E-4</v>
      </c>
      <c r="AF47" s="41">
        <f t="shared" si="18"/>
        <v>8.2241841074589476E-4</v>
      </c>
      <c r="AG47" s="41">
        <f t="shared" si="19"/>
        <v>8.2647694628065283E-6</v>
      </c>
      <c r="AH47" s="42">
        <f t="shared" si="20"/>
        <v>0.1078046452049025</v>
      </c>
      <c r="AI47" s="43">
        <f t="shared" si="21"/>
        <v>1303.4052134554772</v>
      </c>
      <c r="AJ47" s="42">
        <f t="shared" si="22"/>
        <v>23.104133974844864</v>
      </c>
      <c r="AK47" s="31">
        <f t="shared" si="23"/>
        <v>279339.06389608112</v>
      </c>
      <c r="AL47" s="44">
        <f t="shared" si="24"/>
        <v>65.387395992551788</v>
      </c>
      <c r="AM47" s="31">
        <v>1215151.75</v>
      </c>
      <c r="AN47" s="45">
        <f t="shared" si="25"/>
        <v>0.22987998321697772</v>
      </c>
      <c r="AP47" s="33"/>
      <c r="AR47" s="33"/>
    </row>
    <row r="48" spans="1:44">
      <c r="A48" s="6" t="s">
        <v>4153</v>
      </c>
      <c r="B48" s="6" t="s">
        <v>4395</v>
      </c>
      <c r="C48" s="6" t="s">
        <v>4330</v>
      </c>
      <c r="D48" s="30">
        <v>2270726</v>
      </c>
      <c r="E48" s="6" t="s">
        <v>3990</v>
      </c>
      <c r="F48" s="31" t="s">
        <v>4475</v>
      </c>
      <c r="G48" s="6" t="str">
        <f t="shared" si="2"/>
        <v>Share Increase</v>
      </c>
      <c r="H48" s="32">
        <v>105.26</v>
      </c>
      <c r="I48" s="33">
        <v>1695.711</v>
      </c>
      <c r="J48" s="33">
        <v>1699.5630000000001</v>
      </c>
      <c r="K48" s="34">
        <v>0.92</v>
      </c>
      <c r="L48" s="34">
        <v>0.92</v>
      </c>
      <c r="M48" s="7">
        <v>1</v>
      </c>
      <c r="N48" s="7">
        <v>1</v>
      </c>
      <c r="O48" s="7">
        <v>0</v>
      </c>
      <c r="P48" s="7">
        <v>0</v>
      </c>
      <c r="Q48" s="35">
        <f t="shared" si="3"/>
        <v>1560.05412</v>
      </c>
      <c r="R48" s="35">
        <f t="shared" si="4"/>
        <v>1563.5979600000001</v>
      </c>
      <c r="S48" s="35">
        <f t="shared" si="5"/>
        <v>164211.29667120002</v>
      </c>
      <c r="T48" s="35">
        <f t="shared" si="6"/>
        <v>164584.32126960001</v>
      </c>
      <c r="U48" s="36">
        <f t="shared" si="7"/>
        <v>8.9001293045332108E-3</v>
      </c>
      <c r="V48" s="37">
        <f t="shared" si="8"/>
        <v>8.9570870574482812E-3</v>
      </c>
      <c r="W48" s="37">
        <f t="shared" si="9"/>
        <v>5.6957752915070409E-5</v>
      </c>
      <c r="X48" s="38">
        <f t="shared" si="10"/>
        <v>119.80209501971244</v>
      </c>
      <c r="Y48" s="39">
        <f t="shared" si="11"/>
        <v>1138154.0473086874</v>
      </c>
      <c r="Z48" s="40">
        <f t="shared" si="12"/>
        <v>1.6834378795300434E-2</v>
      </c>
      <c r="AA48" s="41">
        <f t="shared" si="13"/>
        <v>1.692942453774891E-2</v>
      </c>
      <c r="AB48" s="41">
        <f t="shared" si="14"/>
        <v>9.5045742448476161E-5</v>
      </c>
      <c r="AC48" s="42">
        <f t="shared" si="15"/>
        <v>1.8542513270401491</v>
      </c>
      <c r="AD48" s="43">
        <f t="shared" si="16"/>
        <v>17615.916084363944</v>
      </c>
      <c r="AE48" s="40">
        <f t="shared" si="17"/>
        <v>0</v>
      </c>
      <c r="AF48" s="41">
        <f t="shared" si="18"/>
        <v>0</v>
      </c>
      <c r="AG48" s="41">
        <f t="shared" si="19"/>
        <v>0</v>
      </c>
      <c r="AH48" s="42">
        <f t="shared" si="20"/>
        <v>0</v>
      </c>
      <c r="AI48" s="43">
        <f t="shared" si="21"/>
        <v>0</v>
      </c>
      <c r="AJ48" s="42">
        <f t="shared" si="22"/>
        <v>121.65634634675258</v>
      </c>
      <c r="AK48" s="31">
        <f t="shared" si="23"/>
        <v>1155769.9633930514</v>
      </c>
      <c r="AL48" s="44">
        <f t="shared" si="24"/>
        <v>270.55744306987651</v>
      </c>
      <c r="AM48" s="31">
        <v>5155629</v>
      </c>
      <c r="AN48" s="45">
        <f t="shared" si="25"/>
        <v>0.22417632521522621</v>
      </c>
      <c r="AP48" s="33"/>
      <c r="AR48" s="33"/>
    </row>
    <row r="49" spans="1:44">
      <c r="A49" s="6" t="s">
        <v>4559</v>
      </c>
      <c r="B49" s="6" t="s">
        <v>1868</v>
      </c>
      <c r="C49" s="6" t="s">
        <v>1237</v>
      </c>
      <c r="D49" s="30">
        <v>2542049</v>
      </c>
      <c r="E49" s="6" t="s">
        <v>3091</v>
      </c>
      <c r="F49" s="31" t="s">
        <v>4461</v>
      </c>
      <c r="G49" s="6" t="str">
        <f t="shared" si="2"/>
        <v>Share Increase</v>
      </c>
      <c r="H49" s="32">
        <v>69.569999999999993</v>
      </c>
      <c r="I49" s="33">
        <v>583.91099999999994</v>
      </c>
      <c r="J49" s="33">
        <v>588.13800000000003</v>
      </c>
      <c r="K49" s="34">
        <v>1</v>
      </c>
      <c r="L49" s="34">
        <v>1</v>
      </c>
      <c r="M49" s="7">
        <v>0.47</v>
      </c>
      <c r="N49" s="7">
        <v>0.47</v>
      </c>
      <c r="O49" s="7">
        <v>0.53</v>
      </c>
      <c r="P49" s="7">
        <v>0.53</v>
      </c>
      <c r="Q49" s="35">
        <f t="shared" si="3"/>
        <v>583.91099999999994</v>
      </c>
      <c r="R49" s="35">
        <f t="shared" si="4"/>
        <v>588.13800000000003</v>
      </c>
      <c r="S49" s="35">
        <f t="shared" si="5"/>
        <v>40622.688269999991</v>
      </c>
      <c r="T49" s="35">
        <f t="shared" si="6"/>
        <v>40916.76066</v>
      </c>
      <c r="U49" s="36">
        <f t="shared" si="7"/>
        <v>2.2017192825939968E-3</v>
      </c>
      <c r="V49" s="37">
        <f t="shared" si="8"/>
        <v>2.2267916197196689E-3</v>
      </c>
      <c r="W49" s="37">
        <f t="shared" si="9"/>
        <v>2.5072337125672112E-5</v>
      </c>
      <c r="X49" s="38">
        <f t="shared" si="10"/>
        <v>52.73590268167483</v>
      </c>
      <c r="Y49" s="39">
        <f t="shared" si="11"/>
        <v>758026.48672811326</v>
      </c>
      <c r="Z49" s="40">
        <f t="shared" si="12"/>
        <v>1.9573143618324931E-3</v>
      </c>
      <c r="AA49" s="41">
        <f t="shared" si="13"/>
        <v>1.9781209236226218E-3</v>
      </c>
      <c r="AB49" s="41">
        <f t="shared" si="14"/>
        <v>2.0806561790128689E-5</v>
      </c>
      <c r="AC49" s="42">
        <f t="shared" si="15"/>
        <v>0.40591607595051754</v>
      </c>
      <c r="AD49" s="43">
        <f t="shared" si="16"/>
        <v>5834.6424601195567</v>
      </c>
      <c r="AE49" s="40">
        <f t="shared" si="17"/>
        <v>2.4758769581211971E-3</v>
      </c>
      <c r="AF49" s="41">
        <f t="shared" si="18"/>
        <v>2.5061783214343574E-3</v>
      </c>
      <c r="AG49" s="41">
        <f t="shared" si="19"/>
        <v>3.0301363313160311E-5</v>
      </c>
      <c r="AH49" s="42">
        <f t="shared" si="20"/>
        <v>0.39524728861472974</v>
      </c>
      <c r="AI49" s="43">
        <f t="shared" si="21"/>
        <v>5681.2891852052571</v>
      </c>
      <c r="AJ49" s="42">
        <f t="shared" si="22"/>
        <v>53.537066046240071</v>
      </c>
      <c r="AK49" s="31">
        <f t="shared" si="23"/>
        <v>769542.41837343806</v>
      </c>
      <c r="AL49" s="44">
        <f t="shared" si="24"/>
        <v>180.19503468213392</v>
      </c>
      <c r="AM49" s="31">
        <v>3444256</v>
      </c>
      <c r="AN49" s="45">
        <f t="shared" si="25"/>
        <v>0.22342776447901611</v>
      </c>
      <c r="AP49" s="33"/>
      <c r="AR49" s="33"/>
    </row>
    <row r="50" spans="1:44">
      <c r="A50" s="6" t="s">
        <v>4684</v>
      </c>
      <c r="B50" s="6" t="s">
        <v>1992</v>
      </c>
      <c r="C50" s="6" t="s">
        <v>1267</v>
      </c>
      <c r="D50" s="30">
        <v>2340168</v>
      </c>
      <c r="E50" s="6" t="s">
        <v>64</v>
      </c>
      <c r="F50" s="31" t="s">
        <v>4472</v>
      </c>
      <c r="G50" s="6" t="str">
        <f t="shared" si="2"/>
        <v>Share Increase</v>
      </c>
      <c r="H50" s="32">
        <v>124.47</v>
      </c>
      <c r="I50" s="33">
        <v>132.11199999999999</v>
      </c>
      <c r="J50" s="33">
        <v>132.91300000000001</v>
      </c>
      <c r="K50" s="34">
        <v>1</v>
      </c>
      <c r="L50" s="34">
        <v>1</v>
      </c>
      <c r="M50" s="7">
        <v>0</v>
      </c>
      <c r="N50" s="7">
        <v>0</v>
      </c>
      <c r="O50" s="7">
        <v>1</v>
      </c>
      <c r="P50" s="7">
        <v>1</v>
      </c>
      <c r="Q50" s="35">
        <f t="shared" si="3"/>
        <v>132.11199999999999</v>
      </c>
      <c r="R50" s="35">
        <f t="shared" si="4"/>
        <v>132.91300000000001</v>
      </c>
      <c r="S50" s="35">
        <f t="shared" si="5"/>
        <v>16443.980639999998</v>
      </c>
      <c r="T50" s="35">
        <f t="shared" si="6"/>
        <v>16543.681110000001</v>
      </c>
      <c r="U50" s="36">
        <f t="shared" si="7"/>
        <v>8.9125143607071222E-4</v>
      </c>
      <c r="V50" s="37">
        <f t="shared" si="8"/>
        <v>9.0034816688400556E-4</v>
      </c>
      <c r="W50" s="37">
        <f t="shared" si="9"/>
        <v>9.0967308132933406E-6</v>
      </c>
      <c r="X50" s="38">
        <f t="shared" si="10"/>
        <v>19.13360962269569</v>
      </c>
      <c r="Y50" s="39">
        <f t="shared" si="11"/>
        <v>153720.65254837062</v>
      </c>
      <c r="Z50" s="40">
        <f t="shared" si="12"/>
        <v>0</v>
      </c>
      <c r="AA50" s="41">
        <f t="shared" si="13"/>
        <v>0</v>
      </c>
      <c r="AB50" s="41">
        <f t="shared" si="14"/>
        <v>0</v>
      </c>
      <c r="AC50" s="42">
        <f t="shared" si="15"/>
        <v>0</v>
      </c>
      <c r="AD50" s="43">
        <f t="shared" si="16"/>
        <v>0</v>
      </c>
      <c r="AE50" s="40">
        <f t="shared" si="17"/>
        <v>1.8909998096390932E-3</v>
      </c>
      <c r="AF50" s="41">
        <f t="shared" si="18"/>
        <v>1.9119080679445362E-3</v>
      </c>
      <c r="AG50" s="41">
        <f t="shared" si="19"/>
        <v>2.0908258305443045E-5</v>
      </c>
      <c r="AH50" s="42">
        <f t="shared" si="20"/>
        <v>0.27272477213240182</v>
      </c>
      <c r="AI50" s="43">
        <f t="shared" si="21"/>
        <v>2191.0883918406189</v>
      </c>
      <c r="AJ50" s="42">
        <f t="shared" si="22"/>
        <v>19.406334394828093</v>
      </c>
      <c r="AK50" s="31">
        <f t="shared" si="23"/>
        <v>155911.74094021125</v>
      </c>
      <c r="AL50" s="44">
        <f t="shared" si="24"/>
        <v>36.541860742722498</v>
      </c>
      <c r="AM50" s="31">
        <v>710654.125</v>
      </c>
      <c r="AN50" s="45">
        <f t="shared" si="25"/>
        <v>0.21939187497182439</v>
      </c>
      <c r="AP50" s="33"/>
      <c r="AR50" s="33"/>
    </row>
    <row r="51" spans="1:44">
      <c r="A51" s="6" t="s">
        <v>5747</v>
      </c>
      <c r="B51" s="6" t="s">
        <v>5746</v>
      </c>
      <c r="C51" s="6" t="s">
        <v>3264</v>
      </c>
      <c r="D51" s="30">
        <v>2551443</v>
      </c>
      <c r="E51" s="6" t="s">
        <v>5759</v>
      </c>
      <c r="F51" s="31" t="s">
        <v>4464</v>
      </c>
      <c r="G51" s="6" t="str">
        <f t="shared" si="2"/>
        <v>Share Increase</v>
      </c>
      <c r="H51" s="32">
        <v>103.47</v>
      </c>
      <c r="I51" s="33">
        <v>271.5</v>
      </c>
      <c r="J51" s="33">
        <v>273.5</v>
      </c>
      <c r="K51" s="34">
        <v>1</v>
      </c>
      <c r="L51" s="34">
        <v>1</v>
      </c>
      <c r="M51" s="7">
        <v>0.63</v>
      </c>
      <c r="N51" s="7">
        <v>0.63</v>
      </c>
      <c r="O51" s="7">
        <v>0.37</v>
      </c>
      <c r="P51" s="7">
        <v>0.37</v>
      </c>
      <c r="Q51" s="35">
        <f t="shared" si="3"/>
        <v>271.5</v>
      </c>
      <c r="R51" s="35">
        <f t="shared" si="4"/>
        <v>273.5</v>
      </c>
      <c r="S51" s="35">
        <f t="shared" si="5"/>
        <v>28092.105</v>
      </c>
      <c r="T51" s="35">
        <f t="shared" si="6"/>
        <v>28299.044999999998</v>
      </c>
      <c r="U51" s="36">
        <f t="shared" si="7"/>
        <v>1.5225710533005856E-3</v>
      </c>
      <c r="V51" s="37">
        <f t="shared" si="8"/>
        <v>1.5401042319968883E-3</v>
      </c>
      <c r="W51" s="37">
        <f t="shared" si="9"/>
        <v>1.7533178696302679E-5</v>
      </c>
      <c r="X51" s="38">
        <f t="shared" si="10"/>
        <v>36.878413081079934</v>
      </c>
      <c r="Y51" s="39">
        <f t="shared" si="11"/>
        <v>356416.47898985149</v>
      </c>
      <c r="Z51" s="40">
        <f t="shared" si="12"/>
        <v>1.8143409264637126E-3</v>
      </c>
      <c r="AA51" s="41">
        <f t="shared" si="13"/>
        <v>1.8338595205605497E-3</v>
      </c>
      <c r="AB51" s="41">
        <f t="shared" si="14"/>
        <v>1.9518594096837099E-5</v>
      </c>
      <c r="AC51" s="42">
        <f t="shared" si="15"/>
        <v>0.38078906086338293</v>
      </c>
      <c r="AD51" s="43">
        <f t="shared" si="16"/>
        <v>3680.1880821821101</v>
      </c>
      <c r="AE51" s="40">
        <f t="shared" si="17"/>
        <v>1.1952824292989271E-3</v>
      </c>
      <c r="AF51" s="41">
        <f t="shared" si="18"/>
        <v>1.2100640524696034E-3</v>
      </c>
      <c r="AG51" s="41">
        <f t="shared" si="19"/>
        <v>1.4781623170676255E-5</v>
      </c>
      <c r="AH51" s="42">
        <f t="shared" si="20"/>
        <v>0.19280969041406193</v>
      </c>
      <c r="AI51" s="43">
        <f t="shared" si="21"/>
        <v>1863.4356858419053</v>
      </c>
      <c r="AJ51" s="42">
        <f t="shared" si="22"/>
        <v>37.452011832357378</v>
      </c>
      <c r="AK51" s="31">
        <f t="shared" si="23"/>
        <v>361960.10275787546</v>
      </c>
      <c r="AL51" s="44">
        <f t="shared" si="24"/>
        <v>84.725904592165264</v>
      </c>
      <c r="AM51" s="31">
        <v>1657489.75</v>
      </c>
      <c r="AN51" s="45">
        <f t="shared" si="25"/>
        <v>0.21837848635738197</v>
      </c>
      <c r="AP51" s="33"/>
      <c r="AR51" s="33"/>
    </row>
    <row r="52" spans="1:44">
      <c r="A52" s="6" t="s">
        <v>1162</v>
      </c>
      <c r="B52" s="6" t="s">
        <v>2064</v>
      </c>
      <c r="C52" s="6" t="s">
        <v>3321</v>
      </c>
      <c r="D52" s="30">
        <v>2138158</v>
      </c>
      <c r="E52" s="6" t="s">
        <v>130</v>
      </c>
      <c r="F52" s="31" t="s">
        <v>4461</v>
      </c>
      <c r="G52" s="6" t="str">
        <f t="shared" si="2"/>
        <v>Share Increase</v>
      </c>
      <c r="H52" s="32">
        <v>108</v>
      </c>
      <c r="I52" s="33">
        <v>245.89400000000001</v>
      </c>
      <c r="J52" s="33">
        <v>247.304</v>
      </c>
      <c r="K52" s="34">
        <v>0.94</v>
      </c>
      <c r="L52" s="34">
        <v>0.94</v>
      </c>
      <c r="M52" s="7">
        <v>0.55000000000000004</v>
      </c>
      <c r="N52" s="7">
        <v>0.55000000000000004</v>
      </c>
      <c r="O52" s="7">
        <v>0.45</v>
      </c>
      <c r="P52" s="7">
        <v>0.45</v>
      </c>
      <c r="Q52" s="35">
        <f t="shared" si="3"/>
        <v>231.14035999999999</v>
      </c>
      <c r="R52" s="35">
        <f t="shared" si="4"/>
        <v>232.46575999999999</v>
      </c>
      <c r="S52" s="35">
        <f t="shared" si="5"/>
        <v>24963.158879999999</v>
      </c>
      <c r="T52" s="35">
        <f t="shared" si="6"/>
        <v>25106.302079999998</v>
      </c>
      <c r="U52" s="36">
        <f t="shared" si="7"/>
        <v>1.3529845168110922E-3</v>
      </c>
      <c r="V52" s="37">
        <f t="shared" si="8"/>
        <v>1.3663472418662991E-3</v>
      </c>
      <c r="W52" s="37">
        <f t="shared" si="9"/>
        <v>1.3362725055206899E-5</v>
      </c>
      <c r="X52" s="38">
        <f t="shared" si="10"/>
        <v>28.106489017803451</v>
      </c>
      <c r="Y52" s="39">
        <f t="shared" si="11"/>
        <v>260245.26868336528</v>
      </c>
      <c r="Z52" s="40">
        <f t="shared" si="12"/>
        <v>1.4075255756919552E-3</v>
      </c>
      <c r="AA52" s="41">
        <f t="shared" si="13"/>
        <v>1.4203624243404019E-3</v>
      </c>
      <c r="AB52" s="41">
        <f t="shared" si="14"/>
        <v>1.2836848648446666E-5</v>
      </c>
      <c r="AC52" s="42">
        <f t="shared" si="15"/>
        <v>0.25043461209531953</v>
      </c>
      <c r="AD52" s="43">
        <f t="shared" si="16"/>
        <v>2318.8390008825882</v>
      </c>
      <c r="AE52" s="40">
        <f t="shared" si="17"/>
        <v>1.2918038749607588E-3</v>
      </c>
      <c r="AF52" s="41">
        <f t="shared" si="18"/>
        <v>1.3056600603414379E-3</v>
      </c>
      <c r="AG52" s="41">
        <f t="shared" si="19"/>
        <v>1.3856185380679148E-5</v>
      </c>
      <c r="AH52" s="42">
        <f t="shared" si="20"/>
        <v>0.18073839271376665</v>
      </c>
      <c r="AI52" s="43">
        <f t="shared" si="21"/>
        <v>1673.5036362385802</v>
      </c>
      <c r="AJ52" s="42">
        <f t="shared" si="22"/>
        <v>28.537662022612537</v>
      </c>
      <c r="AK52" s="31">
        <f t="shared" si="23"/>
        <v>264237.61132048647</v>
      </c>
      <c r="AL52" s="44">
        <f t="shared" si="24"/>
        <v>61.864467848180084</v>
      </c>
      <c r="AM52" s="31">
        <v>1213997.25</v>
      </c>
      <c r="AN52" s="45">
        <f t="shared" si="25"/>
        <v>0.21765915146882456</v>
      </c>
      <c r="AP52" s="33"/>
      <c r="AR52" s="33"/>
    </row>
    <row r="53" spans="1:44">
      <c r="A53" s="6" t="s">
        <v>4162</v>
      </c>
      <c r="B53" s="6" t="s">
        <v>4404</v>
      </c>
      <c r="C53" s="6" t="s">
        <v>4339</v>
      </c>
      <c r="D53" s="30">
        <v>2380498</v>
      </c>
      <c r="E53" s="6" t="s">
        <v>3999</v>
      </c>
      <c r="F53" s="31" t="s">
        <v>4471</v>
      </c>
      <c r="G53" s="6" t="str">
        <f t="shared" si="2"/>
        <v>Share Increase</v>
      </c>
      <c r="H53" s="32">
        <v>25.64</v>
      </c>
      <c r="I53" s="33">
        <v>10042.191999999999</v>
      </c>
      <c r="J53" s="33">
        <v>10064.91</v>
      </c>
      <c r="K53" s="34">
        <v>1</v>
      </c>
      <c r="L53" s="34">
        <v>1</v>
      </c>
      <c r="M53" s="7">
        <v>0</v>
      </c>
      <c r="N53" s="7">
        <v>0</v>
      </c>
      <c r="O53" s="7">
        <v>1</v>
      </c>
      <c r="P53" s="7">
        <v>1</v>
      </c>
      <c r="Q53" s="35">
        <f t="shared" si="3"/>
        <v>10042.191999999999</v>
      </c>
      <c r="R53" s="35">
        <f t="shared" si="4"/>
        <v>10064.91</v>
      </c>
      <c r="S53" s="35">
        <f t="shared" si="5"/>
        <v>257481.80287999997</v>
      </c>
      <c r="T53" s="35">
        <f t="shared" si="6"/>
        <v>258064.29240000001</v>
      </c>
      <c r="U53" s="36">
        <f t="shared" si="7"/>
        <v>1.3955320892355176E-2</v>
      </c>
      <c r="V53" s="37">
        <f t="shared" si="8"/>
        <v>1.4044498987599139E-2</v>
      </c>
      <c r="W53" s="37">
        <f t="shared" si="9"/>
        <v>8.9178095243962544E-5</v>
      </c>
      <c r="X53" s="38">
        <f t="shared" si="10"/>
        <v>187.57275512649952</v>
      </c>
      <c r="Y53" s="39">
        <f t="shared" si="11"/>
        <v>7315630.0751364864</v>
      </c>
      <c r="Z53" s="40">
        <f t="shared" si="12"/>
        <v>0</v>
      </c>
      <c r="AA53" s="41">
        <f t="shared" si="13"/>
        <v>0</v>
      </c>
      <c r="AB53" s="41">
        <f t="shared" si="14"/>
        <v>0</v>
      </c>
      <c r="AC53" s="42">
        <f t="shared" si="15"/>
        <v>0</v>
      </c>
      <c r="AD53" s="43">
        <f t="shared" si="16"/>
        <v>0</v>
      </c>
      <c r="AE53" s="40">
        <f t="shared" si="17"/>
        <v>2.9609499724612333E-2</v>
      </c>
      <c r="AF53" s="41">
        <f t="shared" si="18"/>
        <v>2.9823785855598969E-2</v>
      </c>
      <c r="AG53" s="41">
        <f t="shared" si="19"/>
        <v>2.1428613098663576E-4</v>
      </c>
      <c r="AH53" s="42">
        <f t="shared" si="20"/>
        <v>2.7951221661179821</v>
      </c>
      <c r="AI53" s="43">
        <f t="shared" si="21"/>
        <v>109014.12504360304</v>
      </c>
      <c r="AJ53" s="42">
        <f t="shared" si="22"/>
        <v>190.36787729261749</v>
      </c>
      <c r="AK53" s="31">
        <f t="shared" si="23"/>
        <v>7424644.2001800891</v>
      </c>
      <c r="AL53" s="44">
        <f t="shared" si="24"/>
        <v>1739.0424189540279</v>
      </c>
      <c r="AM53" s="31">
        <v>34812528</v>
      </c>
      <c r="AN53" s="45">
        <f t="shared" si="25"/>
        <v>0.21327506580906991</v>
      </c>
      <c r="AP53" s="33"/>
      <c r="AR53" s="33"/>
    </row>
    <row r="54" spans="1:44">
      <c r="A54" s="6" t="s">
        <v>4490</v>
      </c>
      <c r="B54" s="6" t="s">
        <v>1794</v>
      </c>
      <c r="C54" s="6" t="s">
        <v>190</v>
      </c>
      <c r="D54" s="30">
        <v>2017213</v>
      </c>
      <c r="E54" s="6" t="s">
        <v>3027</v>
      </c>
      <c r="F54" s="31" t="s">
        <v>4457</v>
      </c>
      <c r="G54" s="6" t="str">
        <f t="shared" si="2"/>
        <v>Share Increase</v>
      </c>
      <c r="H54" s="32">
        <v>234.99</v>
      </c>
      <c r="I54" s="33">
        <v>297.899</v>
      </c>
      <c r="J54" s="33">
        <v>300.238</v>
      </c>
      <c r="K54" s="34">
        <v>1</v>
      </c>
      <c r="L54" s="34">
        <v>1</v>
      </c>
      <c r="M54" s="7">
        <v>1</v>
      </c>
      <c r="N54" s="7">
        <v>1</v>
      </c>
      <c r="O54" s="7">
        <v>0</v>
      </c>
      <c r="P54" s="7">
        <v>0</v>
      </c>
      <c r="Q54" s="35">
        <f t="shared" si="3"/>
        <v>297.899</v>
      </c>
      <c r="R54" s="35">
        <f t="shared" si="4"/>
        <v>300.238</v>
      </c>
      <c r="S54" s="35">
        <f t="shared" si="5"/>
        <v>70003.286009999996</v>
      </c>
      <c r="T54" s="35">
        <f t="shared" si="6"/>
        <v>70552.927620000002</v>
      </c>
      <c r="U54" s="36">
        <f t="shared" si="7"/>
        <v>3.7941256774722946E-3</v>
      </c>
      <c r="V54" s="37">
        <f t="shared" si="8"/>
        <v>3.8396653458564471E-3</v>
      </c>
      <c r="W54" s="37">
        <f t="shared" si="9"/>
        <v>4.5539668384152535E-5</v>
      </c>
      <c r="X54" s="38">
        <f t="shared" si="10"/>
        <v>95.785865833918876</v>
      </c>
      <c r="Y54" s="39">
        <f t="shared" si="11"/>
        <v>407616.77447516436</v>
      </c>
      <c r="Z54" s="40">
        <f t="shared" si="12"/>
        <v>7.1764967301106422E-3</v>
      </c>
      <c r="AA54" s="41">
        <f t="shared" si="13"/>
        <v>7.2571947002382509E-3</v>
      </c>
      <c r="AB54" s="41">
        <f t="shared" si="14"/>
        <v>8.0697970127608688E-5</v>
      </c>
      <c r="AC54" s="42">
        <f t="shared" si="15"/>
        <v>1.574340042424107</v>
      </c>
      <c r="AD54" s="43">
        <f t="shared" si="16"/>
        <v>6699.6044190140301</v>
      </c>
      <c r="AE54" s="40">
        <f t="shared" si="17"/>
        <v>0</v>
      </c>
      <c r="AF54" s="41">
        <f t="shared" si="18"/>
        <v>0</v>
      </c>
      <c r="AG54" s="41">
        <f t="shared" si="19"/>
        <v>0</v>
      </c>
      <c r="AH54" s="42">
        <f t="shared" si="20"/>
        <v>0</v>
      </c>
      <c r="AI54" s="43">
        <f t="shared" si="21"/>
        <v>0</v>
      </c>
      <c r="AJ54" s="42">
        <f t="shared" si="22"/>
        <v>97.360205876342988</v>
      </c>
      <c r="AK54" s="31">
        <f t="shared" si="23"/>
        <v>414316.37889417837</v>
      </c>
      <c r="AL54" s="44">
        <f t="shared" si="24"/>
        <v>96.897034733717462</v>
      </c>
      <c r="AM54" s="31">
        <v>1956073.375</v>
      </c>
      <c r="AN54" s="45">
        <f t="shared" si="25"/>
        <v>0.21181024402736343</v>
      </c>
      <c r="AP54" s="33"/>
      <c r="AR54" s="33"/>
    </row>
    <row r="55" spans="1:44">
      <c r="A55" s="6" t="s">
        <v>3629</v>
      </c>
      <c r="B55" s="6" t="s">
        <v>6226</v>
      </c>
      <c r="C55" s="6" t="s">
        <v>3783</v>
      </c>
      <c r="D55" s="30">
        <v>2931034</v>
      </c>
      <c r="E55" s="6" t="s">
        <v>2997</v>
      </c>
      <c r="F55" s="31" t="s">
        <v>4457</v>
      </c>
      <c r="G55" s="6" t="str">
        <f t="shared" si="2"/>
        <v>Share Increase</v>
      </c>
      <c r="H55" s="32">
        <v>126.98</v>
      </c>
      <c r="I55" s="33">
        <v>240.52199999999999</v>
      </c>
      <c r="J55" s="33">
        <v>242.089</v>
      </c>
      <c r="K55" s="34">
        <v>1</v>
      </c>
      <c r="L55" s="34">
        <v>1</v>
      </c>
      <c r="M55" s="7">
        <v>0.71</v>
      </c>
      <c r="N55" s="7">
        <v>0.71</v>
      </c>
      <c r="O55" s="7">
        <v>0.28999999999999998</v>
      </c>
      <c r="P55" s="7">
        <v>0.28999999999999998</v>
      </c>
      <c r="Q55" s="35">
        <f t="shared" si="3"/>
        <v>240.52199999999999</v>
      </c>
      <c r="R55" s="35">
        <f t="shared" si="4"/>
        <v>242.089</v>
      </c>
      <c r="S55" s="35">
        <f t="shared" si="5"/>
        <v>30541.483560000001</v>
      </c>
      <c r="T55" s="35">
        <f t="shared" si="6"/>
        <v>30740.461220000001</v>
      </c>
      <c r="U55" s="36">
        <f t="shared" si="7"/>
        <v>1.6553255369546611E-3</v>
      </c>
      <c r="V55" s="37">
        <f t="shared" si="8"/>
        <v>1.6729721592533683E-3</v>
      </c>
      <c r="W55" s="37">
        <f t="shared" si="9"/>
        <v>1.7646622298707207E-5</v>
      </c>
      <c r="X55" s="38">
        <f t="shared" si="10"/>
        <v>37.11702469300414</v>
      </c>
      <c r="Y55" s="39">
        <f t="shared" si="11"/>
        <v>292306.06940466323</v>
      </c>
      <c r="Z55" s="40">
        <f t="shared" si="12"/>
        <v>2.2230157649674913E-3</v>
      </c>
      <c r="AA55" s="41">
        <f t="shared" si="13"/>
        <v>2.2450316243382991E-3</v>
      </c>
      <c r="AB55" s="41">
        <f t="shared" si="14"/>
        <v>2.2015859370807817E-5</v>
      </c>
      <c r="AC55" s="42">
        <f t="shared" si="15"/>
        <v>0.42950831255150235</v>
      </c>
      <c r="AD55" s="43">
        <f t="shared" si="16"/>
        <v>3382.4878921995773</v>
      </c>
      <c r="AE55" s="40">
        <f t="shared" si="17"/>
        <v>1.01852725627121E-3</v>
      </c>
      <c r="AF55" s="41">
        <f t="shared" si="18"/>
        <v>1.0302514461044093E-3</v>
      </c>
      <c r="AG55" s="41">
        <f t="shared" si="19"/>
        <v>1.1724189833199356E-5</v>
      </c>
      <c r="AH55" s="42">
        <f t="shared" si="20"/>
        <v>0.15292890273236762</v>
      </c>
      <c r="AI55" s="43">
        <f t="shared" si="21"/>
        <v>1204.3542505305372</v>
      </c>
      <c r="AJ55" s="42">
        <f t="shared" si="22"/>
        <v>37.699461908288015</v>
      </c>
      <c r="AK55" s="31">
        <f t="shared" si="23"/>
        <v>296892.91154739336</v>
      </c>
      <c r="AL55" s="44">
        <f t="shared" si="24"/>
        <v>69.485833590751326</v>
      </c>
      <c r="AM55" s="31">
        <v>1411525.125</v>
      </c>
      <c r="AN55" s="45">
        <f t="shared" si="25"/>
        <v>0.210334840159075</v>
      </c>
      <c r="AP55" s="33"/>
      <c r="AR55" s="33"/>
    </row>
    <row r="56" spans="1:44">
      <c r="A56" s="6" t="s">
        <v>6228</v>
      </c>
      <c r="B56" s="6" t="s">
        <v>6206</v>
      </c>
      <c r="C56" s="6" t="s">
        <v>6261</v>
      </c>
      <c r="D56" s="30" t="s">
        <v>6241</v>
      </c>
      <c r="E56" s="6" t="s">
        <v>6274</v>
      </c>
      <c r="F56" s="31" t="s">
        <v>4459</v>
      </c>
      <c r="G56" s="6" t="str">
        <f t="shared" si="2"/>
        <v>Share Increase</v>
      </c>
      <c r="H56" s="32">
        <v>127.12</v>
      </c>
      <c r="I56" s="33">
        <v>252.899</v>
      </c>
      <c r="J56" s="33">
        <v>256.36900000000003</v>
      </c>
      <c r="K56" s="34">
        <v>1</v>
      </c>
      <c r="L56" s="34">
        <v>1</v>
      </c>
      <c r="M56" s="7">
        <v>1</v>
      </c>
      <c r="N56" s="7">
        <v>1</v>
      </c>
      <c r="O56" s="7">
        <v>0</v>
      </c>
      <c r="P56" s="7">
        <v>0</v>
      </c>
      <c r="Q56" s="35">
        <f t="shared" si="3"/>
        <v>252.899</v>
      </c>
      <c r="R56" s="35">
        <f t="shared" si="4"/>
        <v>256.36900000000003</v>
      </c>
      <c r="S56" s="35">
        <f t="shared" si="5"/>
        <v>32148.52088</v>
      </c>
      <c r="T56" s="35">
        <f t="shared" si="6"/>
        <v>32589.627280000004</v>
      </c>
      <c r="U56" s="36">
        <f t="shared" si="7"/>
        <v>1.7424257562157577E-3</v>
      </c>
      <c r="V56" s="37">
        <f t="shared" si="8"/>
        <v>1.7736083635730199E-3</v>
      </c>
      <c r="W56" s="37">
        <f t="shared" si="9"/>
        <v>3.1182607357262181E-5</v>
      </c>
      <c r="X56" s="38">
        <f t="shared" si="10"/>
        <v>65.587940155354531</v>
      </c>
      <c r="Y56" s="39">
        <f t="shared" si="11"/>
        <v>515952.95905722573</v>
      </c>
      <c r="Z56" s="40">
        <f t="shared" si="12"/>
        <v>3.2957560726543057E-3</v>
      </c>
      <c r="AA56" s="41">
        <f t="shared" si="13"/>
        <v>3.3522247532094111E-3</v>
      </c>
      <c r="AB56" s="41">
        <f t="shared" si="14"/>
        <v>5.6468680555105382E-5</v>
      </c>
      <c r="AC56" s="42">
        <f t="shared" si="15"/>
        <v>1.1016498283683946</v>
      </c>
      <c r="AD56" s="43">
        <f t="shared" si="16"/>
        <v>8666.219543489573</v>
      </c>
      <c r="AE56" s="40">
        <f t="shared" si="17"/>
        <v>0</v>
      </c>
      <c r="AF56" s="41">
        <f t="shared" si="18"/>
        <v>0</v>
      </c>
      <c r="AG56" s="41">
        <f t="shared" si="19"/>
        <v>0</v>
      </c>
      <c r="AH56" s="42">
        <f t="shared" si="20"/>
        <v>0</v>
      </c>
      <c r="AI56" s="43">
        <f t="shared" si="21"/>
        <v>0</v>
      </c>
      <c r="AJ56" s="42">
        <f t="shared" si="22"/>
        <v>66.689589983722925</v>
      </c>
      <c r="AK56" s="31">
        <f t="shared" si="23"/>
        <v>524619.17860071536</v>
      </c>
      <c r="AL56" s="44">
        <f t="shared" si="24"/>
        <v>122.6502806689041</v>
      </c>
      <c r="AM56" s="31">
        <v>2555159.75</v>
      </c>
      <c r="AN56" s="45">
        <f t="shared" si="25"/>
        <v>0.20531756521317909</v>
      </c>
      <c r="AP56" s="33"/>
      <c r="AR56" s="33"/>
    </row>
    <row r="57" spans="1:44">
      <c r="A57" s="6" t="s">
        <v>4129</v>
      </c>
      <c r="B57" s="6" t="s">
        <v>4375</v>
      </c>
      <c r="C57" s="6" t="s">
        <v>4306</v>
      </c>
      <c r="D57" s="30">
        <v>2002305</v>
      </c>
      <c r="E57" s="6" t="s">
        <v>3968</v>
      </c>
      <c r="F57" s="31" t="s">
        <v>4456</v>
      </c>
      <c r="G57" s="6" t="str">
        <f t="shared" si="2"/>
        <v>Share Increase</v>
      </c>
      <c r="H57" s="32">
        <v>46.83</v>
      </c>
      <c r="I57" s="33">
        <v>1505.7909999999999</v>
      </c>
      <c r="J57" s="33">
        <v>1508.9780000000001</v>
      </c>
      <c r="K57" s="34">
        <v>1</v>
      </c>
      <c r="L57" s="34">
        <v>1</v>
      </c>
      <c r="M57" s="7">
        <v>0.4</v>
      </c>
      <c r="N57" s="7">
        <v>0.4</v>
      </c>
      <c r="O57" s="7">
        <v>0.6</v>
      </c>
      <c r="P57" s="7">
        <v>0.6</v>
      </c>
      <c r="Q57" s="35">
        <f t="shared" si="3"/>
        <v>1505.7909999999999</v>
      </c>
      <c r="R57" s="35">
        <f t="shared" si="4"/>
        <v>1508.9780000000001</v>
      </c>
      <c r="S57" s="35">
        <f t="shared" si="5"/>
        <v>70516.19253</v>
      </c>
      <c r="T57" s="35">
        <f t="shared" si="6"/>
        <v>70665.439740000002</v>
      </c>
      <c r="U57" s="36">
        <f t="shared" si="7"/>
        <v>3.82192482674933E-3</v>
      </c>
      <c r="V57" s="37">
        <f t="shared" si="8"/>
        <v>3.845788534542247E-3</v>
      </c>
      <c r="W57" s="37">
        <f t="shared" si="9"/>
        <v>2.3863707792916994E-5</v>
      </c>
      <c r="X57" s="38">
        <f t="shared" si="10"/>
        <v>50.193732059490252</v>
      </c>
      <c r="Y57" s="39">
        <f t="shared" si="11"/>
        <v>1071828.5726989163</v>
      </c>
      <c r="Z57" s="40">
        <f t="shared" si="12"/>
        <v>2.8916312587903763E-3</v>
      </c>
      <c r="AA57" s="41">
        <f t="shared" si="13"/>
        <v>2.9075071556676725E-3</v>
      </c>
      <c r="AB57" s="41">
        <f t="shared" si="14"/>
        <v>1.5875896877296219E-5</v>
      </c>
      <c r="AC57" s="42">
        <f t="shared" si="15"/>
        <v>0.30972352989548391</v>
      </c>
      <c r="AD57" s="43">
        <f t="shared" si="16"/>
        <v>6613.7845375930792</v>
      </c>
      <c r="AE57" s="40">
        <f t="shared" si="17"/>
        <v>4.8654681455780517E-3</v>
      </c>
      <c r="AF57" s="41">
        <f t="shared" si="18"/>
        <v>4.8999671886357258E-3</v>
      </c>
      <c r="AG57" s="41">
        <f t="shared" si="19"/>
        <v>3.4499043057674081E-5</v>
      </c>
      <c r="AH57" s="42">
        <f t="shared" si="20"/>
        <v>0.45000131140721111</v>
      </c>
      <c r="AI57" s="43">
        <f t="shared" si="21"/>
        <v>9609.2528594322248</v>
      </c>
      <c r="AJ57" s="42">
        <f t="shared" si="22"/>
        <v>50.953456900792951</v>
      </c>
      <c r="AK57" s="31">
        <f t="shared" si="23"/>
        <v>1088051.6100959417</v>
      </c>
      <c r="AL57" s="44">
        <f t="shared" si="24"/>
        <v>254.79081564079647</v>
      </c>
      <c r="AM57" s="31">
        <v>5604439.5</v>
      </c>
      <c r="AN57" s="45">
        <f t="shared" si="25"/>
        <v>0.19414102161258798</v>
      </c>
      <c r="AP57" s="33"/>
      <c r="AR57" s="33"/>
    </row>
    <row r="58" spans="1:44">
      <c r="A58" s="6" t="s">
        <v>3575</v>
      </c>
      <c r="B58" s="6" t="s">
        <v>412</v>
      </c>
      <c r="C58" s="6" t="s">
        <v>3731</v>
      </c>
      <c r="D58" s="30">
        <v>2749602</v>
      </c>
      <c r="E58" s="6" t="s">
        <v>2944</v>
      </c>
      <c r="F58" s="31" t="s">
        <v>4471</v>
      </c>
      <c r="G58" s="6" t="str">
        <f t="shared" si="2"/>
        <v>Share Increase</v>
      </c>
      <c r="H58" s="32">
        <v>168.1</v>
      </c>
      <c r="I58" s="33">
        <v>100.158</v>
      </c>
      <c r="J58" s="33">
        <v>100.357</v>
      </c>
      <c r="K58" s="34">
        <v>1</v>
      </c>
      <c r="L58" s="34">
        <v>1</v>
      </c>
      <c r="M58" s="7">
        <v>0.7</v>
      </c>
      <c r="N58" s="7">
        <v>0.7</v>
      </c>
      <c r="O58" s="7">
        <v>0.3</v>
      </c>
      <c r="P58" s="7">
        <v>0.3</v>
      </c>
      <c r="Q58" s="35">
        <f t="shared" si="3"/>
        <v>100.158</v>
      </c>
      <c r="R58" s="35">
        <f t="shared" si="4"/>
        <v>100.357</v>
      </c>
      <c r="S58" s="35">
        <f t="shared" si="5"/>
        <v>16836.559799999999</v>
      </c>
      <c r="T58" s="35">
        <f t="shared" si="6"/>
        <v>16870.011699999999</v>
      </c>
      <c r="U58" s="36">
        <f t="shared" si="7"/>
        <v>9.1252893254685952E-4</v>
      </c>
      <c r="V58" s="37">
        <f t="shared" si="8"/>
        <v>9.1810788713919569E-4</v>
      </c>
      <c r="W58" s="37">
        <f t="shared" si="9"/>
        <v>5.5789545923361737E-6</v>
      </c>
      <c r="X58" s="38">
        <f t="shared" si="10"/>
        <v>11.734494673241853</v>
      </c>
      <c r="Y58" s="39">
        <f t="shared" si="11"/>
        <v>69806.631012741535</v>
      </c>
      <c r="Z58" s="40">
        <f t="shared" si="12"/>
        <v>1.2082184461116069E-3</v>
      </c>
      <c r="AA58" s="41">
        <f t="shared" si="13"/>
        <v>1.2146947623934486E-3</v>
      </c>
      <c r="AB58" s="41">
        <f t="shared" si="14"/>
        <v>6.4763162818416969E-6</v>
      </c>
      <c r="AC58" s="42">
        <f t="shared" si="15"/>
        <v>0.12634672264721966</v>
      </c>
      <c r="AD58" s="43">
        <f t="shared" si="16"/>
        <v>751.61643454622049</v>
      </c>
      <c r="AE58" s="40">
        <f t="shared" si="17"/>
        <v>5.8084350876693575E-4</v>
      </c>
      <c r="AF58" s="41">
        <f t="shared" si="18"/>
        <v>5.8488636104184525E-4</v>
      </c>
      <c r="AG58" s="41">
        <f t="shared" si="19"/>
        <v>4.0428522749095001E-6</v>
      </c>
      <c r="AH58" s="42">
        <f t="shared" si="20"/>
        <v>5.2734472156038922E-2</v>
      </c>
      <c r="AI58" s="43">
        <f t="shared" si="21"/>
        <v>313.70893608589483</v>
      </c>
      <c r="AJ58" s="42">
        <f t="shared" si="22"/>
        <v>11.913575868045113</v>
      </c>
      <c r="AK58" s="31">
        <f t="shared" si="23"/>
        <v>70871.956383373647</v>
      </c>
      <c r="AL58" s="44">
        <f t="shared" si="24"/>
        <v>16.594154052159944</v>
      </c>
      <c r="AM58" s="31">
        <v>369709.90625</v>
      </c>
      <c r="AN58" s="45">
        <f t="shared" si="25"/>
        <v>0.19169612494897451</v>
      </c>
      <c r="AP58" s="33"/>
      <c r="AR58" s="33"/>
    </row>
    <row r="59" spans="1:44">
      <c r="A59" s="6" t="s">
        <v>850</v>
      </c>
      <c r="B59" s="6" t="s">
        <v>4385</v>
      </c>
      <c r="C59" s="6" t="s">
        <v>4318</v>
      </c>
      <c r="D59" s="30">
        <v>2126335</v>
      </c>
      <c r="E59" s="6" t="s">
        <v>3980</v>
      </c>
      <c r="F59" s="31" t="s">
        <v>4457</v>
      </c>
      <c r="G59" s="6" t="str">
        <f t="shared" si="2"/>
        <v>Share Increase</v>
      </c>
      <c r="H59" s="32">
        <v>66.36</v>
      </c>
      <c r="I59" s="33">
        <v>1658.7760000000001</v>
      </c>
      <c r="J59" s="33">
        <v>1662.1179999999999</v>
      </c>
      <c r="K59" s="34">
        <v>1</v>
      </c>
      <c r="L59" s="34">
        <v>1</v>
      </c>
      <c r="M59" s="7">
        <v>0.53</v>
      </c>
      <c r="N59" s="7">
        <v>0.53</v>
      </c>
      <c r="O59" s="7">
        <v>0.47</v>
      </c>
      <c r="P59" s="7">
        <v>0.47</v>
      </c>
      <c r="Q59" s="35">
        <f t="shared" si="3"/>
        <v>1658.7760000000001</v>
      </c>
      <c r="R59" s="35">
        <f t="shared" si="4"/>
        <v>1662.1179999999999</v>
      </c>
      <c r="S59" s="35">
        <f t="shared" si="5"/>
        <v>110076.37536000001</v>
      </c>
      <c r="T59" s="35">
        <f t="shared" si="6"/>
        <v>110298.15048</v>
      </c>
      <c r="U59" s="36">
        <f t="shared" si="7"/>
        <v>5.966057110187572E-3</v>
      </c>
      <c r="V59" s="37">
        <f t="shared" si="8"/>
        <v>6.0026989721977415E-3</v>
      </c>
      <c r="W59" s="37">
        <f t="shared" si="9"/>
        <v>3.6641862010169425E-5</v>
      </c>
      <c r="X59" s="38">
        <f t="shared" si="10"/>
        <v>77.070663949595911</v>
      </c>
      <c r="Y59" s="39">
        <f t="shared" si="11"/>
        <v>1161402.4103314632</v>
      </c>
      <c r="Z59" s="40">
        <f t="shared" si="12"/>
        <v>5.9808657595292226E-3</v>
      </c>
      <c r="AA59" s="41">
        <f t="shared" si="13"/>
        <v>6.0130918086493809E-3</v>
      </c>
      <c r="AB59" s="41">
        <f t="shared" si="14"/>
        <v>3.2226049120158244E-5</v>
      </c>
      <c r="AC59" s="42">
        <f t="shared" si="15"/>
        <v>0.62869932736553091</v>
      </c>
      <c r="AD59" s="43">
        <f t="shared" si="16"/>
        <v>9474.0706354058293</v>
      </c>
      <c r="AE59" s="40">
        <f t="shared" si="17"/>
        <v>5.9494457225422182E-3</v>
      </c>
      <c r="AF59" s="41">
        <f t="shared" si="18"/>
        <v>5.9910224041772563E-3</v>
      </c>
      <c r="AG59" s="41">
        <f t="shared" si="19"/>
        <v>4.157668163503811E-5</v>
      </c>
      <c r="AH59" s="42">
        <f t="shared" si="20"/>
        <v>0.54232116608131375</v>
      </c>
      <c r="AI59" s="43">
        <f t="shared" si="21"/>
        <v>8172.4105798871869</v>
      </c>
      <c r="AJ59" s="42">
        <f t="shared" si="22"/>
        <v>78.241684443042743</v>
      </c>
      <c r="AK59" s="31">
        <f t="shared" si="23"/>
        <v>1179048.8915467563</v>
      </c>
      <c r="AL59" s="44">
        <f t="shared" si="24"/>
        <v>276.08395125203003</v>
      </c>
      <c r="AM59" s="31">
        <v>6170489</v>
      </c>
      <c r="AN59" s="45">
        <f t="shared" si="25"/>
        <v>0.191078679752408</v>
      </c>
      <c r="AP59" s="33"/>
      <c r="AR59" s="33"/>
    </row>
    <row r="60" spans="1:44">
      <c r="A60" s="6" t="s">
        <v>4518</v>
      </c>
      <c r="B60" s="6" t="s">
        <v>1823</v>
      </c>
      <c r="C60" s="6" t="s">
        <v>3150</v>
      </c>
      <c r="D60" s="30">
        <v>2146838</v>
      </c>
      <c r="E60" s="6" t="s">
        <v>3052</v>
      </c>
      <c r="F60" s="31" t="s">
        <v>4460</v>
      </c>
      <c r="G60" s="6" t="str">
        <f t="shared" si="2"/>
        <v>Reinvestment</v>
      </c>
      <c r="H60" s="32">
        <v>88.87</v>
      </c>
      <c r="I60" s="33">
        <v>211.42599999999999</v>
      </c>
      <c r="J60" s="33">
        <v>211.42599999999999</v>
      </c>
      <c r="K60" s="34">
        <v>0.74</v>
      </c>
      <c r="L60" s="34">
        <v>0.74</v>
      </c>
      <c r="M60" s="7">
        <v>1</v>
      </c>
      <c r="N60" s="7">
        <v>1</v>
      </c>
      <c r="O60" s="7">
        <v>0</v>
      </c>
      <c r="P60" s="7">
        <v>0</v>
      </c>
      <c r="Q60" s="35">
        <f t="shared" si="3"/>
        <v>156.45523999999997</v>
      </c>
      <c r="R60" s="35">
        <f t="shared" si="4"/>
        <v>156.45523999999997</v>
      </c>
      <c r="S60" s="35">
        <f t="shared" si="5"/>
        <v>13904.177178799999</v>
      </c>
      <c r="T60" s="35">
        <f t="shared" si="6"/>
        <v>13904.177178799999</v>
      </c>
      <c r="U60" s="36">
        <f t="shared" si="7"/>
        <v>7.5359599048926659E-4</v>
      </c>
      <c r="V60" s="37">
        <f t="shared" si="8"/>
        <v>7.5669981497624513E-4</v>
      </c>
      <c r="W60" s="37">
        <f t="shared" si="9"/>
        <v>3.1038244869785415E-6</v>
      </c>
      <c r="X60" s="38">
        <f t="shared" si="10"/>
        <v>6.5284295303568287</v>
      </c>
      <c r="Y60" s="39">
        <f t="shared" si="11"/>
        <v>73460.44256055844</v>
      </c>
      <c r="Z60" s="40">
        <f t="shared" si="12"/>
        <v>1.4254085450257738E-3</v>
      </c>
      <c r="AA60" s="41">
        <f t="shared" si="13"/>
        <v>1.4302074249369183E-3</v>
      </c>
      <c r="AB60" s="41">
        <f t="shared" si="14"/>
        <v>4.7988799111444661E-6</v>
      </c>
      <c r="AC60" s="42">
        <f t="shared" si="15"/>
        <v>9.362154699743315E-2</v>
      </c>
      <c r="AD60" s="43">
        <f t="shared" si="16"/>
        <v>1053.4662653024998</v>
      </c>
      <c r="AE60" s="40">
        <f t="shared" si="17"/>
        <v>0</v>
      </c>
      <c r="AF60" s="41">
        <f t="shared" si="18"/>
        <v>0</v>
      </c>
      <c r="AG60" s="41">
        <f t="shared" si="19"/>
        <v>0</v>
      </c>
      <c r="AH60" s="42">
        <f t="shared" si="20"/>
        <v>0</v>
      </c>
      <c r="AI60" s="43">
        <f t="shared" si="21"/>
        <v>0</v>
      </c>
      <c r="AJ60" s="42">
        <f t="shared" si="22"/>
        <v>6.6220510773542616</v>
      </c>
      <c r="AK60" s="31">
        <f t="shared" si="23"/>
        <v>74513.908825860941</v>
      </c>
      <c r="AL60" s="44">
        <f t="shared" si="24"/>
        <v>17.4627235680125</v>
      </c>
      <c r="AM60" s="31">
        <v>391213.84375</v>
      </c>
      <c r="AN60" s="45">
        <f t="shared" si="25"/>
        <v>0.19046848677849462</v>
      </c>
      <c r="AP60" s="33"/>
      <c r="AR60" s="33"/>
    </row>
    <row r="61" spans="1:44">
      <c r="A61" s="6" t="s">
        <v>1128</v>
      </c>
      <c r="B61" s="6" t="s">
        <v>2031</v>
      </c>
      <c r="C61" s="6" t="s">
        <v>3298</v>
      </c>
      <c r="D61" s="30">
        <v>2971698</v>
      </c>
      <c r="E61" s="6" t="s">
        <v>101</v>
      </c>
      <c r="F61" s="31" t="s">
        <v>4461</v>
      </c>
      <c r="G61" s="6" t="str">
        <f t="shared" si="2"/>
        <v>Share Increase</v>
      </c>
      <c r="H61" s="32">
        <v>26.88</v>
      </c>
      <c r="I61" s="33">
        <v>251.90700000000001</v>
      </c>
      <c r="J61" s="33">
        <v>252.815</v>
      </c>
      <c r="K61" s="34">
        <v>1</v>
      </c>
      <c r="L61" s="34">
        <v>1</v>
      </c>
      <c r="M61" s="7">
        <v>0</v>
      </c>
      <c r="N61" s="7">
        <v>0</v>
      </c>
      <c r="O61" s="7">
        <v>1</v>
      </c>
      <c r="P61" s="7">
        <v>1</v>
      </c>
      <c r="Q61" s="35">
        <f t="shared" si="3"/>
        <v>251.90700000000001</v>
      </c>
      <c r="R61" s="35">
        <f t="shared" si="4"/>
        <v>252.815</v>
      </c>
      <c r="S61" s="35">
        <f t="shared" si="5"/>
        <v>6771.2601599999998</v>
      </c>
      <c r="T61" s="35">
        <f t="shared" si="6"/>
        <v>6795.6671999999999</v>
      </c>
      <c r="U61" s="36">
        <f t="shared" si="7"/>
        <v>3.6699722979048708E-4</v>
      </c>
      <c r="V61" s="37">
        <f t="shared" si="8"/>
        <v>3.6983706743328072E-4</v>
      </c>
      <c r="W61" s="37">
        <f t="shared" si="9"/>
        <v>2.8398376427936464E-6</v>
      </c>
      <c r="X61" s="38">
        <f t="shared" si="10"/>
        <v>5.9731727764931266</v>
      </c>
      <c r="Y61" s="39">
        <f t="shared" si="11"/>
        <v>222216.24912548834</v>
      </c>
      <c r="Z61" s="40">
        <f t="shared" si="12"/>
        <v>0</v>
      </c>
      <c r="AA61" s="41">
        <f t="shared" si="13"/>
        <v>0</v>
      </c>
      <c r="AB61" s="41">
        <f t="shared" si="14"/>
        <v>0</v>
      </c>
      <c r="AC61" s="42">
        <f t="shared" si="15"/>
        <v>0</v>
      </c>
      <c r="AD61" s="43">
        <f t="shared" si="16"/>
        <v>0</v>
      </c>
      <c r="AE61" s="40">
        <f t="shared" si="17"/>
        <v>7.7867105014888752E-4</v>
      </c>
      <c r="AF61" s="41">
        <f t="shared" si="18"/>
        <v>7.8535670872503024E-4</v>
      </c>
      <c r="AG61" s="41">
        <f t="shared" si="19"/>
        <v>6.6856585761427114E-6</v>
      </c>
      <c r="AH61" s="42">
        <f t="shared" si="20"/>
        <v>8.7206915329666068E-2</v>
      </c>
      <c r="AI61" s="43">
        <f t="shared" si="21"/>
        <v>3244.3048857762674</v>
      </c>
      <c r="AJ61" s="42">
        <f t="shared" si="22"/>
        <v>6.060379691822793</v>
      </c>
      <c r="AK61" s="31">
        <f t="shared" si="23"/>
        <v>225460.55401126461</v>
      </c>
      <c r="AL61" s="44">
        <f t="shared" si="24"/>
        <v>52.824360915060389</v>
      </c>
      <c r="AM61" s="31">
        <v>1185918.25</v>
      </c>
      <c r="AN61" s="45">
        <f t="shared" si="25"/>
        <v>0.19011475201706746</v>
      </c>
      <c r="AP61" s="33"/>
      <c r="AR61" s="33"/>
    </row>
    <row r="62" spans="1:44">
      <c r="A62" s="6" t="s">
        <v>1095</v>
      </c>
      <c r="B62" s="6" t="s">
        <v>1999</v>
      </c>
      <c r="C62" s="6" t="s">
        <v>3273</v>
      </c>
      <c r="D62" s="30">
        <v>2965107</v>
      </c>
      <c r="E62" s="6" t="s">
        <v>71</v>
      </c>
      <c r="F62" s="31" t="s">
        <v>4464</v>
      </c>
      <c r="G62" s="6" t="str">
        <f t="shared" si="2"/>
        <v>Share Increase</v>
      </c>
      <c r="H62" s="32">
        <v>50.7</v>
      </c>
      <c r="I62" s="33">
        <v>167.66499999999999</v>
      </c>
      <c r="J62" s="33">
        <v>168.828</v>
      </c>
      <c r="K62" s="34">
        <v>0.7</v>
      </c>
      <c r="L62" s="34">
        <v>0.7</v>
      </c>
      <c r="M62" s="7">
        <v>0</v>
      </c>
      <c r="N62" s="7">
        <v>0</v>
      </c>
      <c r="O62" s="7">
        <v>1</v>
      </c>
      <c r="P62" s="7">
        <v>1</v>
      </c>
      <c r="Q62" s="35">
        <f t="shared" si="3"/>
        <v>117.36549999999998</v>
      </c>
      <c r="R62" s="35">
        <f t="shared" si="4"/>
        <v>118.17959999999999</v>
      </c>
      <c r="S62" s="35">
        <f t="shared" si="5"/>
        <v>5950.4308499999997</v>
      </c>
      <c r="T62" s="35">
        <f t="shared" si="6"/>
        <v>5991.7057199999999</v>
      </c>
      <c r="U62" s="36">
        <f t="shared" si="7"/>
        <v>3.2250889589359E-4</v>
      </c>
      <c r="V62" s="37">
        <f t="shared" si="8"/>
        <v>3.2608348925739237E-4</v>
      </c>
      <c r="W62" s="37">
        <f t="shared" si="9"/>
        <v>3.5745933638023776E-6</v>
      </c>
      <c r="X62" s="38">
        <f t="shared" si="10"/>
        <v>7.5186212922697173</v>
      </c>
      <c r="Y62" s="39">
        <f t="shared" si="11"/>
        <v>148296.2779540378</v>
      </c>
      <c r="Z62" s="40">
        <f t="shared" si="12"/>
        <v>0</v>
      </c>
      <c r="AA62" s="41">
        <f t="shared" si="13"/>
        <v>0</v>
      </c>
      <c r="AB62" s="41">
        <f t="shared" si="14"/>
        <v>0</v>
      </c>
      <c r="AC62" s="42">
        <f t="shared" si="15"/>
        <v>0</v>
      </c>
      <c r="AD62" s="43">
        <f t="shared" si="16"/>
        <v>0</v>
      </c>
      <c r="AE62" s="40">
        <f t="shared" si="17"/>
        <v>6.8427857286875208E-4</v>
      </c>
      <c r="AF62" s="41">
        <f t="shared" si="18"/>
        <v>6.9244507498956651E-4</v>
      </c>
      <c r="AG62" s="41">
        <f t="shared" si="19"/>
        <v>8.1665021208144261E-6</v>
      </c>
      <c r="AH62" s="42">
        <f t="shared" si="20"/>
        <v>0.1065228579770359</v>
      </c>
      <c r="AI62" s="43">
        <f t="shared" si="21"/>
        <v>2101.0425636496229</v>
      </c>
      <c r="AJ62" s="42">
        <f t="shared" si="22"/>
        <v>7.6251441502467534</v>
      </c>
      <c r="AK62" s="31">
        <f t="shared" si="23"/>
        <v>150397.32051768742</v>
      </c>
      <c r="AL62" s="44">
        <f t="shared" si="24"/>
        <v>35.252400037498795</v>
      </c>
      <c r="AM62" s="31">
        <v>793986.9375</v>
      </c>
      <c r="AN62" s="45">
        <f t="shared" si="25"/>
        <v>0.18942039650077672</v>
      </c>
      <c r="AP62" s="33"/>
      <c r="AR62" s="33"/>
    </row>
    <row r="63" spans="1:44">
      <c r="A63" s="6" t="s">
        <v>4505</v>
      </c>
      <c r="B63" s="6" t="s">
        <v>1810</v>
      </c>
      <c r="C63" s="6" t="s">
        <v>3138</v>
      </c>
      <c r="D63" s="30">
        <v>2011602</v>
      </c>
      <c r="E63" s="6" t="s">
        <v>3042</v>
      </c>
      <c r="F63" s="31" t="s">
        <v>4455</v>
      </c>
      <c r="G63" s="6" t="str">
        <f t="shared" si="2"/>
        <v>Share Increase</v>
      </c>
      <c r="H63" s="32">
        <v>153.88999999999999</v>
      </c>
      <c r="I63" s="33">
        <v>213.71100000000001</v>
      </c>
      <c r="J63" s="33">
        <v>214.274</v>
      </c>
      <c r="K63" s="34">
        <v>0.9</v>
      </c>
      <c r="L63" s="34">
        <v>0.9</v>
      </c>
      <c r="M63" s="7">
        <v>0.71</v>
      </c>
      <c r="N63" s="7">
        <v>0.71</v>
      </c>
      <c r="O63" s="7">
        <v>0.28999999999999998</v>
      </c>
      <c r="P63" s="7">
        <v>0.28999999999999998</v>
      </c>
      <c r="Q63" s="35">
        <f t="shared" si="3"/>
        <v>192.33990000000003</v>
      </c>
      <c r="R63" s="35">
        <f t="shared" si="4"/>
        <v>192.8466</v>
      </c>
      <c r="S63" s="35">
        <f t="shared" si="5"/>
        <v>29599.187211</v>
      </c>
      <c r="T63" s="35">
        <f t="shared" si="6"/>
        <v>29677.163273999995</v>
      </c>
      <c r="U63" s="36">
        <f t="shared" si="7"/>
        <v>1.6042537805085624E-3</v>
      </c>
      <c r="V63" s="37">
        <f t="shared" si="8"/>
        <v>1.6151048472466129E-3</v>
      </c>
      <c r="W63" s="37">
        <f t="shared" si="9"/>
        <v>1.0851066738050506E-5</v>
      </c>
      <c r="X63" s="38">
        <f t="shared" si="10"/>
        <v>22.823592257151823</v>
      </c>
      <c r="Y63" s="39">
        <f t="shared" si="11"/>
        <v>148311.08101339804</v>
      </c>
      <c r="Z63" s="40">
        <f t="shared" si="12"/>
        <v>2.154429062720919E-3</v>
      </c>
      <c r="AA63" s="41">
        <f t="shared" si="13"/>
        <v>2.1673770472719384E-3</v>
      </c>
      <c r="AB63" s="41">
        <f t="shared" si="14"/>
        <v>1.2947984551019403E-5</v>
      </c>
      <c r="AC63" s="42">
        <f t="shared" si="15"/>
        <v>0.25260276702281681</v>
      </c>
      <c r="AD63" s="43">
        <f t="shared" si="16"/>
        <v>1641.4501723491899</v>
      </c>
      <c r="AE63" s="40">
        <f t="shared" si="17"/>
        <v>9.8710263627670744E-4</v>
      </c>
      <c r="AF63" s="41">
        <f t="shared" si="18"/>
        <v>9.9461553815018383E-4</v>
      </c>
      <c r="AG63" s="41">
        <f t="shared" si="19"/>
        <v>7.5129018734763908E-6</v>
      </c>
      <c r="AH63" s="42">
        <f t="shared" si="20"/>
        <v>9.7997376039855963E-2</v>
      </c>
      <c r="AI63" s="43">
        <f t="shared" si="21"/>
        <v>636.80145584414822</v>
      </c>
      <c r="AJ63" s="42">
        <f t="shared" si="22"/>
        <v>23.174192400214498</v>
      </c>
      <c r="AK63" s="31">
        <f t="shared" si="23"/>
        <v>150589.33264159138</v>
      </c>
      <c r="AL63" s="44">
        <f t="shared" si="24"/>
        <v>35.255918961760045</v>
      </c>
      <c r="AM63" s="31">
        <v>808979.0625</v>
      </c>
      <c r="AN63" s="45">
        <f t="shared" si="25"/>
        <v>0.18614737960735711</v>
      </c>
      <c r="AP63" s="33"/>
      <c r="AR63" s="33"/>
    </row>
    <row r="64" spans="1:44">
      <c r="A64" s="6" t="s">
        <v>4164</v>
      </c>
      <c r="B64" s="6" t="s">
        <v>1922</v>
      </c>
      <c r="C64" s="6" t="s">
        <v>6264</v>
      </c>
      <c r="D64" s="30" t="s">
        <v>6246</v>
      </c>
      <c r="E64" s="6" t="s">
        <v>6280</v>
      </c>
      <c r="F64" s="31" t="s">
        <v>4458</v>
      </c>
      <c r="G64" s="6" t="str">
        <f t="shared" si="2"/>
        <v>Share Increase</v>
      </c>
      <c r="H64" s="32">
        <v>568.85</v>
      </c>
      <c r="I64" s="33">
        <v>339.02600000000001</v>
      </c>
      <c r="J64" s="33">
        <v>340.666</v>
      </c>
      <c r="K64" s="34">
        <v>0.84</v>
      </c>
      <c r="L64" s="34">
        <v>0.84</v>
      </c>
      <c r="M64" s="7">
        <v>1</v>
      </c>
      <c r="N64" s="7">
        <v>1</v>
      </c>
      <c r="O64" s="7">
        <v>0</v>
      </c>
      <c r="P64" s="7">
        <v>0</v>
      </c>
      <c r="Q64" s="35">
        <f t="shared" si="3"/>
        <v>284.78183999999999</v>
      </c>
      <c r="R64" s="35">
        <f t="shared" si="4"/>
        <v>286.15943999999996</v>
      </c>
      <c r="S64" s="35">
        <f t="shared" si="5"/>
        <v>161998.149684</v>
      </c>
      <c r="T64" s="35">
        <f t="shared" si="6"/>
        <v>162781.797444</v>
      </c>
      <c r="U64" s="36">
        <f t="shared" si="7"/>
        <v>8.7801783952150894E-3</v>
      </c>
      <c r="V64" s="37">
        <f t="shared" si="8"/>
        <v>8.8589892392327962E-3</v>
      </c>
      <c r="W64" s="37">
        <f t="shared" si="9"/>
        <v>7.8810844017706758E-5</v>
      </c>
      <c r="X64" s="38">
        <f t="shared" si="10"/>
        <v>165.76679627216942</v>
      </c>
      <c r="Y64" s="39">
        <f t="shared" si="11"/>
        <v>291406.86696346913</v>
      </c>
      <c r="Z64" s="40">
        <f t="shared" si="12"/>
        <v>1.6607494558542945E-2</v>
      </c>
      <c r="AA64" s="41">
        <f t="shared" si="13"/>
        <v>1.6744013856782505E-2</v>
      </c>
      <c r="AB64" s="41">
        <f t="shared" si="14"/>
        <v>1.3651929823955966E-4</v>
      </c>
      <c r="AC64" s="42">
        <f t="shared" si="15"/>
        <v>2.6633606451600915</v>
      </c>
      <c r="AD64" s="43">
        <f t="shared" si="16"/>
        <v>4682.0086932584891</v>
      </c>
      <c r="AE64" s="40">
        <f t="shared" si="17"/>
        <v>0</v>
      </c>
      <c r="AF64" s="41">
        <f t="shared" si="18"/>
        <v>0</v>
      </c>
      <c r="AG64" s="41">
        <f t="shared" si="19"/>
        <v>0</v>
      </c>
      <c r="AH64" s="42">
        <f t="shared" si="20"/>
        <v>0</v>
      </c>
      <c r="AI64" s="43">
        <f t="shared" si="21"/>
        <v>0</v>
      </c>
      <c r="AJ64" s="42">
        <f t="shared" si="22"/>
        <v>168.4301569173295</v>
      </c>
      <c r="AK64" s="31">
        <f t="shared" si="23"/>
        <v>296088.87565672764</v>
      </c>
      <c r="AL64" s="44">
        <f t="shared" si="24"/>
        <v>69.272078770947303</v>
      </c>
      <c r="AM64" s="31">
        <v>1608294.625</v>
      </c>
      <c r="AN64" s="45">
        <f t="shared" si="25"/>
        <v>0.18410114108086859</v>
      </c>
      <c r="AP64" s="33"/>
      <c r="AR64" s="33"/>
    </row>
    <row r="65" spans="1:44">
      <c r="A65" s="6" t="s">
        <v>4516</v>
      </c>
      <c r="B65" s="6" t="s">
        <v>1821</v>
      </c>
      <c r="C65" s="6" t="s">
        <v>3148</v>
      </c>
      <c r="D65" s="30">
        <v>2087807</v>
      </c>
      <c r="E65" s="6" t="s">
        <v>5639</v>
      </c>
      <c r="F65" s="31" t="s">
        <v>4456</v>
      </c>
      <c r="G65" s="6" t="str">
        <f t="shared" si="2"/>
        <v>Share Increase</v>
      </c>
      <c r="H65" s="32">
        <v>145.21</v>
      </c>
      <c r="I65" s="33">
        <v>191.977</v>
      </c>
      <c r="J65" s="33">
        <v>192.93899999999999</v>
      </c>
      <c r="K65" s="34">
        <v>1</v>
      </c>
      <c r="L65" s="34">
        <v>1</v>
      </c>
      <c r="M65" s="7">
        <v>1</v>
      </c>
      <c r="N65" s="7">
        <v>1</v>
      </c>
      <c r="O65" s="7">
        <v>0</v>
      </c>
      <c r="P65" s="7">
        <v>0</v>
      </c>
      <c r="Q65" s="35">
        <f t="shared" si="3"/>
        <v>191.977</v>
      </c>
      <c r="R65" s="35">
        <f t="shared" si="4"/>
        <v>192.93899999999999</v>
      </c>
      <c r="S65" s="35">
        <f t="shared" si="5"/>
        <v>27876.980170000003</v>
      </c>
      <c r="T65" s="35">
        <f t="shared" si="6"/>
        <v>28016.672190000001</v>
      </c>
      <c r="U65" s="36">
        <f t="shared" si="7"/>
        <v>1.5109114486179104E-3</v>
      </c>
      <c r="V65" s="37">
        <f t="shared" si="8"/>
        <v>1.5247368031779352E-3</v>
      </c>
      <c r="W65" s="37">
        <f t="shared" si="9"/>
        <v>1.3825354560024865E-5</v>
      </c>
      <c r="X65" s="38">
        <f t="shared" si="10"/>
        <v>29.079560830832435</v>
      </c>
      <c r="Y65" s="39">
        <f t="shared" si="11"/>
        <v>200258.66559350205</v>
      </c>
      <c r="Z65" s="40">
        <f t="shared" si="12"/>
        <v>2.8578523729126904E-3</v>
      </c>
      <c r="AA65" s="41">
        <f t="shared" si="13"/>
        <v>2.8818427781010115E-3</v>
      </c>
      <c r="AB65" s="41">
        <f t="shared" si="14"/>
        <v>2.3990405188321039E-5</v>
      </c>
      <c r="AC65" s="42">
        <f t="shared" si="15"/>
        <v>0.46802980870805289</v>
      </c>
      <c r="AD65" s="43">
        <f t="shared" si="16"/>
        <v>3223.1238117764128</v>
      </c>
      <c r="AE65" s="40">
        <f t="shared" si="17"/>
        <v>0</v>
      </c>
      <c r="AF65" s="41">
        <f t="shared" si="18"/>
        <v>0</v>
      </c>
      <c r="AG65" s="41">
        <f t="shared" si="19"/>
        <v>0</v>
      </c>
      <c r="AH65" s="42">
        <f t="shared" si="20"/>
        <v>0</v>
      </c>
      <c r="AI65" s="43">
        <f t="shared" si="21"/>
        <v>0</v>
      </c>
      <c r="AJ65" s="42">
        <f t="shared" si="22"/>
        <v>29.547590639540488</v>
      </c>
      <c r="AK65" s="31">
        <f t="shared" si="23"/>
        <v>203481.78940527845</v>
      </c>
      <c r="AL65" s="44">
        <f t="shared" si="24"/>
        <v>47.604691687985891</v>
      </c>
      <c r="AM65" s="31">
        <v>1105299.25</v>
      </c>
      <c r="AN65" s="45">
        <f t="shared" si="25"/>
        <v>0.18409655973735481</v>
      </c>
      <c r="AP65" s="33"/>
      <c r="AR65" s="33"/>
    </row>
    <row r="66" spans="1:44">
      <c r="A66" s="6" t="s">
        <v>4555</v>
      </c>
      <c r="B66" s="6" t="s">
        <v>1863</v>
      </c>
      <c r="C66" s="6" t="s">
        <v>3177</v>
      </c>
      <c r="D66" s="30">
        <v>2197137</v>
      </c>
      <c r="E66" s="6" t="s">
        <v>3087</v>
      </c>
      <c r="F66" s="31" t="s">
        <v>4470</v>
      </c>
      <c r="G66" s="6" t="str">
        <f t="shared" si="2"/>
        <v>Share Increase</v>
      </c>
      <c r="H66" s="32">
        <v>83.84</v>
      </c>
      <c r="I66" s="33">
        <v>116.979</v>
      </c>
      <c r="J66" s="33">
        <v>117.328</v>
      </c>
      <c r="K66" s="34">
        <v>0.83</v>
      </c>
      <c r="L66" s="34">
        <v>0.83</v>
      </c>
      <c r="M66" s="7">
        <v>1</v>
      </c>
      <c r="N66" s="7">
        <v>1</v>
      </c>
      <c r="O66" s="7">
        <v>0</v>
      </c>
      <c r="P66" s="7">
        <v>0</v>
      </c>
      <c r="Q66" s="35">
        <f t="shared" si="3"/>
        <v>97.092569999999995</v>
      </c>
      <c r="R66" s="35">
        <f t="shared" si="4"/>
        <v>97.382239999999996</v>
      </c>
      <c r="S66" s="35">
        <f t="shared" si="5"/>
        <v>8140.2410688</v>
      </c>
      <c r="T66" s="35">
        <f t="shared" si="6"/>
        <v>8164.5270016000004</v>
      </c>
      <c r="U66" s="36">
        <f t="shared" si="7"/>
        <v>4.4119496984093933E-4</v>
      </c>
      <c r="V66" s="37">
        <f t="shared" si="8"/>
        <v>4.4433381364696327E-4</v>
      </c>
      <c r="W66" s="37">
        <f t="shared" si="9"/>
        <v>3.1388438060239374E-6</v>
      </c>
      <c r="X66" s="38">
        <f t="shared" si="10"/>
        <v>6.6020874184069047</v>
      </c>
      <c r="Y66" s="39">
        <f t="shared" si="11"/>
        <v>78746.271689013651</v>
      </c>
      <c r="Z66" s="40">
        <f t="shared" si="12"/>
        <v>8.3450958865288792E-4</v>
      </c>
      <c r="AA66" s="41">
        <f t="shared" si="13"/>
        <v>8.3981719943776326E-4</v>
      </c>
      <c r="AB66" s="41">
        <f t="shared" si="14"/>
        <v>5.3076107848753357E-6</v>
      </c>
      <c r="AC66" s="42">
        <f t="shared" si="15"/>
        <v>0.10354639868906075</v>
      </c>
      <c r="AD66" s="43">
        <f t="shared" si="16"/>
        <v>1235.0476942874614</v>
      </c>
      <c r="AE66" s="40">
        <f t="shared" si="17"/>
        <v>0</v>
      </c>
      <c r="AF66" s="41">
        <f t="shared" si="18"/>
        <v>0</v>
      </c>
      <c r="AG66" s="41">
        <f t="shared" si="19"/>
        <v>0</v>
      </c>
      <c r="AH66" s="42">
        <f t="shared" si="20"/>
        <v>0</v>
      </c>
      <c r="AI66" s="43">
        <f t="shared" si="21"/>
        <v>0</v>
      </c>
      <c r="AJ66" s="42">
        <f t="shared" si="22"/>
        <v>6.7056338170959657</v>
      </c>
      <c r="AK66" s="31">
        <f t="shared" si="23"/>
        <v>79981.319383301117</v>
      </c>
      <c r="AL66" s="44">
        <f t="shared" si="24"/>
        <v>18.719249797375578</v>
      </c>
      <c r="AM66" s="31">
        <v>438320.8125</v>
      </c>
      <c r="AN66" s="45">
        <f t="shared" si="25"/>
        <v>0.18247210057656368</v>
      </c>
      <c r="AP66" s="33"/>
      <c r="AR66" s="33"/>
    </row>
    <row r="67" spans="1:44">
      <c r="A67" s="6" t="s">
        <v>3959</v>
      </c>
      <c r="B67" s="6" t="s">
        <v>4443</v>
      </c>
      <c r="C67" s="6" t="s">
        <v>4035</v>
      </c>
      <c r="D67" s="30">
        <v>2090571</v>
      </c>
      <c r="E67" s="6" t="s">
        <v>4297</v>
      </c>
      <c r="F67" s="31" t="s">
        <v>4465</v>
      </c>
      <c r="G67" s="6" t="str">
        <f t="shared" si="2"/>
        <v>Share Increase</v>
      </c>
      <c r="H67" s="32">
        <v>48.23</v>
      </c>
      <c r="I67" s="33">
        <v>4149.7240000000002</v>
      </c>
      <c r="J67" s="33">
        <v>4155.4080000000004</v>
      </c>
      <c r="K67" s="34">
        <v>1</v>
      </c>
      <c r="L67" s="34">
        <v>1</v>
      </c>
      <c r="M67" s="7">
        <v>0</v>
      </c>
      <c r="N67" s="7">
        <v>0</v>
      </c>
      <c r="O67" s="7">
        <v>1</v>
      </c>
      <c r="P67" s="7">
        <v>1</v>
      </c>
      <c r="Q67" s="35">
        <f t="shared" si="3"/>
        <v>4149.7240000000002</v>
      </c>
      <c r="R67" s="35">
        <f t="shared" si="4"/>
        <v>4155.4080000000004</v>
      </c>
      <c r="S67" s="35">
        <f t="shared" si="5"/>
        <v>200141.18852</v>
      </c>
      <c r="T67" s="35">
        <f t="shared" si="6"/>
        <v>200415.32784000001</v>
      </c>
      <c r="U67" s="36">
        <f t="shared" si="7"/>
        <v>1.0847502535453553E-2</v>
      </c>
      <c r="V67" s="37">
        <f t="shared" si="8"/>
        <v>1.0907099323084148E-2</v>
      </c>
      <c r="W67" s="37">
        <f t="shared" si="9"/>
        <v>5.9596787630594728E-5</v>
      </c>
      <c r="X67" s="38">
        <f t="shared" si="10"/>
        <v>125.35290894000512</v>
      </c>
      <c r="Y67" s="39">
        <f t="shared" si="11"/>
        <v>2599065.0827286984</v>
      </c>
      <c r="Z67" s="40">
        <f t="shared" si="12"/>
        <v>0</v>
      </c>
      <c r="AA67" s="41">
        <f t="shared" si="13"/>
        <v>0</v>
      </c>
      <c r="AB67" s="41">
        <f t="shared" si="14"/>
        <v>0</v>
      </c>
      <c r="AC67" s="42">
        <f t="shared" si="15"/>
        <v>0</v>
      </c>
      <c r="AD67" s="43">
        <f t="shared" si="16"/>
        <v>0</v>
      </c>
      <c r="AE67" s="40">
        <f t="shared" si="17"/>
        <v>2.3015531195143872E-2</v>
      </c>
      <c r="AF67" s="41">
        <f t="shared" si="18"/>
        <v>2.3161452381080454E-2</v>
      </c>
      <c r="AG67" s="41">
        <f t="shared" si="19"/>
        <v>1.4592118593658235E-4</v>
      </c>
      <c r="AH67" s="42">
        <f t="shared" si="20"/>
        <v>1.9033781581646181</v>
      </c>
      <c r="AI67" s="43">
        <f t="shared" si="21"/>
        <v>39464.610370404691</v>
      </c>
      <c r="AJ67" s="42">
        <f t="shared" si="22"/>
        <v>127.25628709816974</v>
      </c>
      <c r="AK67" s="31">
        <f t="shared" si="23"/>
        <v>2638529.6930991029</v>
      </c>
      <c r="AL67" s="44">
        <f t="shared" si="24"/>
        <v>617.83939073807517</v>
      </c>
      <c r="AM67" s="31">
        <v>14514490</v>
      </c>
      <c r="AN67" s="45">
        <f t="shared" si="25"/>
        <v>0.18178590450640036</v>
      </c>
      <c r="AP67" s="33"/>
      <c r="AR67" s="33"/>
    </row>
    <row r="68" spans="1:44">
      <c r="A68" s="6" t="s">
        <v>4621</v>
      </c>
      <c r="B68" s="6" t="s">
        <v>1929</v>
      </c>
      <c r="C68" s="6" t="s">
        <v>1252</v>
      </c>
      <c r="D68" s="30">
        <v>2440961</v>
      </c>
      <c r="E68" s="6" t="s">
        <v>5</v>
      </c>
      <c r="F68" s="31" t="s">
        <v>4463</v>
      </c>
      <c r="G68" s="6" t="str">
        <f t="shared" si="2"/>
        <v>Share Increase</v>
      </c>
      <c r="H68" s="32">
        <v>74.39</v>
      </c>
      <c r="I68" s="33">
        <v>344.67399999999998</v>
      </c>
      <c r="J68" s="33">
        <v>348.34</v>
      </c>
      <c r="K68" s="34">
        <v>1</v>
      </c>
      <c r="L68" s="34">
        <v>1</v>
      </c>
      <c r="M68" s="7">
        <v>1</v>
      </c>
      <c r="N68" s="7">
        <v>1</v>
      </c>
      <c r="O68" s="7">
        <v>0</v>
      </c>
      <c r="P68" s="7">
        <v>0</v>
      </c>
      <c r="Q68" s="35">
        <f t="shared" si="3"/>
        <v>344.67399999999998</v>
      </c>
      <c r="R68" s="35">
        <f t="shared" si="4"/>
        <v>348.34</v>
      </c>
      <c r="S68" s="35">
        <f t="shared" si="5"/>
        <v>25640.298859999999</v>
      </c>
      <c r="T68" s="35">
        <f t="shared" si="6"/>
        <v>25913.012599999998</v>
      </c>
      <c r="U68" s="36">
        <f t="shared" si="7"/>
        <v>1.3896849966284835E-3</v>
      </c>
      <c r="V68" s="37">
        <f t="shared" si="8"/>
        <v>1.4102504296186918E-3</v>
      </c>
      <c r="W68" s="37">
        <f t="shared" si="9"/>
        <v>2.0565432990208308E-5</v>
      </c>
      <c r="X68" s="38">
        <f t="shared" si="10"/>
        <v>43.256305439019073</v>
      </c>
      <c r="Y68" s="39">
        <f t="shared" si="11"/>
        <v>581480.11075439001</v>
      </c>
      <c r="Z68" s="40">
        <f t="shared" si="12"/>
        <v>2.6285554781180424E-3</v>
      </c>
      <c r="AA68" s="41">
        <f t="shared" si="13"/>
        <v>2.6654567578088405E-3</v>
      </c>
      <c r="AB68" s="41">
        <f t="shared" si="14"/>
        <v>3.6901279690798074E-5</v>
      </c>
      <c r="AC68" s="42">
        <f t="shared" si="15"/>
        <v>0.71990859425643905</v>
      </c>
      <c r="AD68" s="43">
        <f t="shared" si="16"/>
        <v>9677.4915211243315</v>
      </c>
      <c r="AE68" s="40">
        <f t="shared" si="17"/>
        <v>0</v>
      </c>
      <c r="AF68" s="41">
        <f t="shared" si="18"/>
        <v>0</v>
      </c>
      <c r="AG68" s="41">
        <f t="shared" si="19"/>
        <v>0</v>
      </c>
      <c r="AH68" s="42">
        <f t="shared" si="20"/>
        <v>0</v>
      </c>
      <c r="AI68" s="43">
        <f t="shared" si="21"/>
        <v>0</v>
      </c>
      <c r="AJ68" s="42">
        <f t="shared" si="22"/>
        <v>43.976214033275511</v>
      </c>
      <c r="AK68" s="31">
        <f t="shared" si="23"/>
        <v>591157.60227551439</v>
      </c>
      <c r="AL68" s="44">
        <f t="shared" si="24"/>
        <v>138.227133957577</v>
      </c>
      <c r="AM68" s="31">
        <v>3267644</v>
      </c>
      <c r="AN68" s="45">
        <f t="shared" si="25"/>
        <v>0.18091248687908304</v>
      </c>
      <c r="AP68" s="33"/>
      <c r="AR68" s="33"/>
    </row>
    <row r="69" spans="1:44">
      <c r="A69" s="6" t="s">
        <v>4586</v>
      </c>
      <c r="B69" s="6" t="s">
        <v>1895</v>
      </c>
      <c r="C69" s="6" t="s">
        <v>1243</v>
      </c>
      <c r="D69" s="30">
        <v>2319157</v>
      </c>
      <c r="E69" s="6" t="s">
        <v>3114</v>
      </c>
      <c r="F69" s="31" t="s">
        <v>4463</v>
      </c>
      <c r="G69" s="6" t="str">
        <f t="shared" si="2"/>
        <v>Share Increase</v>
      </c>
      <c r="H69" s="32">
        <v>75.81</v>
      </c>
      <c r="I69" s="33">
        <v>362.363</v>
      </c>
      <c r="J69" s="33">
        <v>363.798</v>
      </c>
      <c r="K69" s="34">
        <v>1</v>
      </c>
      <c r="L69" s="34">
        <v>1</v>
      </c>
      <c r="M69" s="7">
        <v>1</v>
      </c>
      <c r="N69" s="7">
        <v>1</v>
      </c>
      <c r="O69" s="7">
        <v>0</v>
      </c>
      <c r="P69" s="7">
        <v>0</v>
      </c>
      <c r="Q69" s="35">
        <f t="shared" si="3"/>
        <v>362.363</v>
      </c>
      <c r="R69" s="35">
        <f t="shared" si="4"/>
        <v>363.798</v>
      </c>
      <c r="S69" s="35">
        <f t="shared" si="5"/>
        <v>27470.739030000001</v>
      </c>
      <c r="T69" s="35">
        <f t="shared" si="6"/>
        <v>27579.526379999999</v>
      </c>
      <c r="U69" s="36">
        <f t="shared" si="7"/>
        <v>1.4888934830569872E-3</v>
      </c>
      <c r="V69" s="37">
        <f t="shared" si="8"/>
        <v>1.5009462437445443E-3</v>
      </c>
      <c r="W69" s="37">
        <f t="shared" si="9"/>
        <v>1.2052760687557024E-5</v>
      </c>
      <c r="X69" s="38">
        <f t="shared" si="10"/>
        <v>25.351175340319802</v>
      </c>
      <c r="Y69" s="39">
        <f t="shared" si="11"/>
        <v>334404.10685028101</v>
      </c>
      <c r="Z69" s="40">
        <f t="shared" si="12"/>
        <v>2.8162059248812371E-3</v>
      </c>
      <c r="AA69" s="41">
        <f t="shared" si="13"/>
        <v>2.8368772130623744E-3</v>
      </c>
      <c r="AB69" s="41">
        <f t="shared" si="14"/>
        <v>2.0671288181137257E-5</v>
      </c>
      <c r="AC69" s="42">
        <f t="shared" si="15"/>
        <v>0.40327701750850636</v>
      </c>
      <c r="AD69" s="43">
        <f t="shared" si="16"/>
        <v>5319.5754848767492</v>
      </c>
      <c r="AE69" s="40">
        <f t="shared" si="17"/>
        <v>0</v>
      </c>
      <c r="AF69" s="41">
        <f t="shared" si="18"/>
        <v>0</v>
      </c>
      <c r="AG69" s="41">
        <f t="shared" si="19"/>
        <v>0</v>
      </c>
      <c r="AH69" s="42">
        <f t="shared" si="20"/>
        <v>0</v>
      </c>
      <c r="AI69" s="43">
        <f t="shared" si="21"/>
        <v>0</v>
      </c>
      <c r="AJ69" s="42">
        <f t="shared" si="22"/>
        <v>25.75445235782831</v>
      </c>
      <c r="AK69" s="31">
        <f t="shared" si="23"/>
        <v>339723.68233515776</v>
      </c>
      <c r="AL69" s="44">
        <f t="shared" si="24"/>
        <v>79.493211235701253</v>
      </c>
      <c r="AM69" s="31">
        <v>1904718</v>
      </c>
      <c r="AN69" s="45">
        <f t="shared" si="25"/>
        <v>0.17835904440193129</v>
      </c>
      <c r="AP69" s="33"/>
      <c r="AR69" s="33"/>
    </row>
    <row r="70" spans="1:44">
      <c r="A70" s="6" t="s">
        <v>4479</v>
      </c>
      <c r="B70" s="6" t="s">
        <v>1783</v>
      </c>
      <c r="C70" s="6" t="s">
        <v>1218</v>
      </c>
      <c r="D70" s="30">
        <v>2520153</v>
      </c>
      <c r="E70" s="6" t="s">
        <v>3016</v>
      </c>
      <c r="F70" s="31" t="s">
        <v>4457</v>
      </c>
      <c r="G70" s="6" t="str">
        <f t="shared" si="2"/>
        <v>Share Increase</v>
      </c>
      <c r="H70" s="32">
        <v>41.74</v>
      </c>
      <c r="I70" s="33">
        <v>333.51299999999998</v>
      </c>
      <c r="J70" s="33">
        <v>335.84699999999998</v>
      </c>
      <c r="K70" s="34">
        <v>1</v>
      </c>
      <c r="L70" s="34">
        <v>1</v>
      </c>
      <c r="M70" s="7">
        <v>0</v>
      </c>
      <c r="N70" s="7">
        <v>0</v>
      </c>
      <c r="O70" s="7">
        <v>1</v>
      </c>
      <c r="P70" s="7">
        <v>1</v>
      </c>
      <c r="Q70" s="35">
        <f t="shared" si="3"/>
        <v>333.51299999999998</v>
      </c>
      <c r="R70" s="35">
        <f t="shared" si="4"/>
        <v>335.84699999999998</v>
      </c>
      <c r="S70" s="35">
        <f t="shared" si="5"/>
        <v>13920.832619999999</v>
      </c>
      <c r="T70" s="35">
        <f t="shared" si="6"/>
        <v>14018.253779999999</v>
      </c>
      <c r="U70" s="36">
        <f t="shared" si="7"/>
        <v>7.5449870292933013E-4</v>
      </c>
      <c r="V70" s="37">
        <f t="shared" si="8"/>
        <v>7.6290814661004915E-4</v>
      </c>
      <c r="W70" s="37">
        <f t="shared" si="9"/>
        <v>8.4094436807190297E-6</v>
      </c>
      <c r="X70" s="38">
        <f t="shared" si="10"/>
        <v>17.6880041669245</v>
      </c>
      <c r="Y70" s="39">
        <f t="shared" si="11"/>
        <v>423766.2713685793</v>
      </c>
      <c r="Z70" s="40">
        <f t="shared" si="12"/>
        <v>0</v>
      </c>
      <c r="AA70" s="41">
        <f t="shared" si="13"/>
        <v>0</v>
      </c>
      <c r="AB70" s="41">
        <f t="shared" si="14"/>
        <v>0</v>
      </c>
      <c r="AC70" s="42">
        <f t="shared" si="15"/>
        <v>0</v>
      </c>
      <c r="AD70" s="43">
        <f t="shared" si="16"/>
        <v>0</v>
      </c>
      <c r="AE70" s="40">
        <f t="shared" si="17"/>
        <v>1.6008466812715537E-3</v>
      </c>
      <c r="AF70" s="41">
        <f t="shared" si="18"/>
        <v>1.6200513248696188E-3</v>
      </c>
      <c r="AG70" s="41">
        <f t="shared" si="19"/>
        <v>1.9204643598065129E-5</v>
      </c>
      <c r="AH70" s="42">
        <f t="shared" si="20"/>
        <v>0.25050302959968707</v>
      </c>
      <c r="AI70" s="43">
        <f t="shared" si="21"/>
        <v>6001.5100526997376</v>
      </c>
      <c r="AJ70" s="42">
        <f t="shared" si="22"/>
        <v>17.938507196524188</v>
      </c>
      <c r="AK70" s="31">
        <f t="shared" si="23"/>
        <v>429767.78142127901</v>
      </c>
      <c r="AL70" s="44">
        <f t="shared" si="24"/>
        <v>100.73602875801423</v>
      </c>
      <c r="AM70" s="31">
        <v>2452744.5</v>
      </c>
      <c r="AN70" s="45">
        <f t="shared" si="25"/>
        <v>0.17521913979270121</v>
      </c>
      <c r="AP70" s="33"/>
      <c r="AR70" s="33"/>
    </row>
    <row r="71" spans="1:44">
      <c r="A71" s="6" t="s">
        <v>3448</v>
      </c>
      <c r="B71" s="6" t="s">
        <v>288</v>
      </c>
      <c r="C71" s="6" t="s">
        <v>5751</v>
      </c>
      <c r="D71" s="30">
        <v>2567116</v>
      </c>
      <c r="E71" s="6" t="s">
        <v>2566</v>
      </c>
      <c r="F71" s="31" t="s">
        <v>4456</v>
      </c>
      <c r="G71" s="6" t="str">
        <f t="shared" si="2"/>
        <v>Share Increase</v>
      </c>
      <c r="H71" s="32">
        <v>133.9</v>
      </c>
      <c r="I71" s="33">
        <v>106.974</v>
      </c>
      <c r="J71" s="33">
        <v>107.84</v>
      </c>
      <c r="K71" s="34">
        <v>1</v>
      </c>
      <c r="L71" s="34">
        <v>1</v>
      </c>
      <c r="M71" s="7">
        <v>1</v>
      </c>
      <c r="N71" s="7">
        <v>1</v>
      </c>
      <c r="O71" s="7">
        <v>0</v>
      </c>
      <c r="P71" s="7">
        <v>0</v>
      </c>
      <c r="Q71" s="35">
        <f t="shared" si="3"/>
        <v>106.974</v>
      </c>
      <c r="R71" s="35">
        <f t="shared" si="4"/>
        <v>107.84</v>
      </c>
      <c r="S71" s="35">
        <f t="shared" si="5"/>
        <v>14323.818600000001</v>
      </c>
      <c r="T71" s="35">
        <f t="shared" si="6"/>
        <v>14439.776000000002</v>
      </c>
      <c r="U71" s="36">
        <f t="shared" si="7"/>
        <v>7.7634024125598701E-4</v>
      </c>
      <c r="V71" s="37">
        <f t="shared" si="8"/>
        <v>7.8584843151728633E-4</v>
      </c>
      <c r="W71" s="37">
        <f t="shared" si="9"/>
        <v>9.5081902612993143E-6</v>
      </c>
      <c r="X71" s="38">
        <f t="shared" si="10"/>
        <v>19.99905289185471</v>
      </c>
      <c r="Y71" s="39">
        <f t="shared" si="11"/>
        <v>149358.1246591091</v>
      </c>
      <c r="Z71" s="40">
        <f t="shared" si="12"/>
        <v>1.4684287439151601E-3</v>
      </c>
      <c r="AA71" s="41">
        <f t="shared" si="13"/>
        <v>1.4853000349502362E-3</v>
      </c>
      <c r="AB71" s="41">
        <f t="shared" si="14"/>
        <v>1.6871291035076147E-5</v>
      </c>
      <c r="AC71" s="42">
        <f t="shared" si="15"/>
        <v>0.32914271575740711</v>
      </c>
      <c r="AD71" s="43">
        <f t="shared" si="16"/>
        <v>2458.1233439686866</v>
      </c>
      <c r="AE71" s="40">
        <f t="shared" si="17"/>
        <v>0</v>
      </c>
      <c r="AF71" s="41">
        <f t="shared" si="18"/>
        <v>0</v>
      </c>
      <c r="AG71" s="41">
        <f t="shared" si="19"/>
        <v>0</v>
      </c>
      <c r="AH71" s="42">
        <f t="shared" si="20"/>
        <v>0</v>
      </c>
      <c r="AI71" s="43">
        <f t="shared" si="21"/>
        <v>0</v>
      </c>
      <c r="AJ71" s="42">
        <f t="shared" si="22"/>
        <v>20.328195607612116</v>
      </c>
      <c r="AK71" s="31">
        <f t="shared" si="23"/>
        <v>151816.24800307778</v>
      </c>
      <c r="AL71" s="44">
        <f t="shared" si="24"/>
        <v>35.504818003358153</v>
      </c>
      <c r="AM71" s="31">
        <v>870987.625</v>
      </c>
      <c r="AN71" s="45">
        <f t="shared" si="25"/>
        <v>0.17430356487909662</v>
      </c>
      <c r="AP71" s="33"/>
      <c r="AR71" s="33"/>
    </row>
    <row r="72" spans="1:44">
      <c r="A72" s="6" t="s">
        <v>4661</v>
      </c>
      <c r="B72" s="6" t="s">
        <v>1970</v>
      </c>
      <c r="C72" s="6" t="s">
        <v>3247</v>
      </c>
      <c r="D72" s="30">
        <v>2510682</v>
      </c>
      <c r="E72" s="6" t="s">
        <v>43</v>
      </c>
      <c r="F72" s="31" t="s">
        <v>4473</v>
      </c>
      <c r="G72" s="6" t="str">
        <f t="shared" si="2"/>
        <v>Share Increase</v>
      </c>
      <c r="H72" s="32">
        <v>45.06</v>
      </c>
      <c r="I72" s="33">
        <v>137.625</v>
      </c>
      <c r="J72" s="33">
        <v>138.345</v>
      </c>
      <c r="K72" s="34">
        <v>1</v>
      </c>
      <c r="L72" s="34">
        <v>1</v>
      </c>
      <c r="M72" s="7">
        <v>1</v>
      </c>
      <c r="N72" s="7">
        <v>1</v>
      </c>
      <c r="O72" s="7">
        <v>0</v>
      </c>
      <c r="P72" s="7">
        <v>0</v>
      </c>
      <c r="Q72" s="35">
        <f t="shared" si="3"/>
        <v>137.625</v>
      </c>
      <c r="R72" s="35">
        <f t="shared" si="4"/>
        <v>138.345</v>
      </c>
      <c r="S72" s="35">
        <f t="shared" si="5"/>
        <v>6201.3825000000006</v>
      </c>
      <c r="T72" s="35">
        <f t="shared" si="6"/>
        <v>6233.8257000000003</v>
      </c>
      <c r="U72" s="36">
        <f t="shared" si="7"/>
        <v>3.3611028739016958E-4</v>
      </c>
      <c r="V72" s="37">
        <f t="shared" si="8"/>
        <v>3.3926025921019479E-4</v>
      </c>
      <c r="W72" s="37">
        <f t="shared" si="9"/>
        <v>3.1499718200252028E-6</v>
      </c>
      <c r="X72" s="38">
        <f t="shared" si="10"/>
        <v>6.6254935277165217</v>
      </c>
      <c r="Y72" s="39">
        <f t="shared" si="11"/>
        <v>147037.1399848318</v>
      </c>
      <c r="Z72" s="40">
        <f t="shared" si="12"/>
        <v>6.3574445958233903E-4</v>
      </c>
      <c r="AA72" s="41">
        <f t="shared" si="13"/>
        <v>6.4122196425233193E-4</v>
      </c>
      <c r="AB72" s="41">
        <f t="shared" si="14"/>
        <v>5.4775046699929043E-6</v>
      </c>
      <c r="AC72" s="42">
        <f t="shared" si="15"/>
        <v>0.1068608655322866</v>
      </c>
      <c r="AD72" s="43">
        <f t="shared" si="16"/>
        <v>2371.52386889229</v>
      </c>
      <c r="AE72" s="40">
        <f t="shared" si="17"/>
        <v>0</v>
      </c>
      <c r="AF72" s="41">
        <f t="shared" si="18"/>
        <v>0</v>
      </c>
      <c r="AG72" s="41">
        <f t="shared" si="19"/>
        <v>0</v>
      </c>
      <c r="AH72" s="42">
        <f t="shared" si="20"/>
        <v>0</v>
      </c>
      <c r="AI72" s="43">
        <f t="shared" si="21"/>
        <v>0</v>
      </c>
      <c r="AJ72" s="42">
        <f t="shared" si="22"/>
        <v>6.7323543932488086</v>
      </c>
      <c r="AK72" s="31">
        <f t="shared" si="23"/>
        <v>149408.66385372408</v>
      </c>
      <c r="AL72" s="44">
        <f t="shared" si="24"/>
        <v>34.953082778797189</v>
      </c>
      <c r="AM72" s="31">
        <v>867917.0625</v>
      </c>
      <c r="AN72" s="45">
        <f t="shared" si="25"/>
        <v>0.17214624566010775</v>
      </c>
      <c r="AP72" s="33"/>
      <c r="AR72" s="33"/>
    </row>
    <row r="73" spans="1:44">
      <c r="A73" s="6" t="s">
        <v>4690</v>
      </c>
      <c r="B73" s="6" t="s">
        <v>1997</v>
      </c>
      <c r="C73" s="6" t="s">
        <v>3272</v>
      </c>
      <c r="D73" s="30">
        <v>2640761</v>
      </c>
      <c r="E73" s="6" t="s">
        <v>69</v>
      </c>
      <c r="F73" s="31" t="s">
        <v>4467</v>
      </c>
      <c r="G73" s="6" t="str">
        <f t="shared" si="2"/>
        <v>Share Increase</v>
      </c>
      <c r="H73" s="32">
        <v>45.02</v>
      </c>
      <c r="I73" s="33">
        <v>381.36900000000003</v>
      </c>
      <c r="J73" s="33">
        <v>386.75700000000001</v>
      </c>
      <c r="K73" s="34">
        <v>1</v>
      </c>
      <c r="L73" s="34">
        <v>1</v>
      </c>
      <c r="M73" s="7">
        <v>0</v>
      </c>
      <c r="N73" s="7">
        <v>0</v>
      </c>
      <c r="O73" s="7">
        <v>1</v>
      </c>
      <c r="P73" s="7">
        <v>1</v>
      </c>
      <c r="Q73" s="35">
        <f t="shared" si="3"/>
        <v>381.36900000000003</v>
      </c>
      <c r="R73" s="35">
        <f t="shared" si="4"/>
        <v>386.75700000000001</v>
      </c>
      <c r="S73" s="35">
        <f t="shared" si="5"/>
        <v>17169.232380000001</v>
      </c>
      <c r="T73" s="35">
        <f t="shared" si="6"/>
        <v>17411.800140000003</v>
      </c>
      <c r="U73" s="36">
        <f t="shared" si="7"/>
        <v>9.3055953725002525E-4</v>
      </c>
      <c r="V73" s="37">
        <f t="shared" si="8"/>
        <v>9.4759335809028252E-4</v>
      </c>
      <c r="W73" s="37">
        <f t="shared" si="9"/>
        <v>1.7033820840257267E-5</v>
      </c>
      <c r="X73" s="38">
        <f t="shared" si="10"/>
        <v>35.828088686997958</v>
      </c>
      <c r="Y73" s="39">
        <f t="shared" si="11"/>
        <v>795826.04813411715</v>
      </c>
      <c r="Z73" s="40">
        <f t="shared" si="12"/>
        <v>0</v>
      </c>
      <c r="AA73" s="41">
        <f t="shared" si="13"/>
        <v>0</v>
      </c>
      <c r="AB73" s="41">
        <f t="shared" si="14"/>
        <v>0</v>
      </c>
      <c r="AC73" s="42">
        <f t="shared" si="15"/>
        <v>0</v>
      </c>
      <c r="AD73" s="43">
        <f t="shared" si="16"/>
        <v>0</v>
      </c>
      <c r="AE73" s="40">
        <f t="shared" si="17"/>
        <v>1.9744012032739391E-3</v>
      </c>
      <c r="AF73" s="41">
        <f t="shared" si="18"/>
        <v>2.0122342146078639E-3</v>
      </c>
      <c r="AG73" s="41">
        <f t="shared" si="19"/>
        <v>3.7833011333924822E-5</v>
      </c>
      <c r="AH73" s="42">
        <f t="shared" si="20"/>
        <v>0.4934891871142198</v>
      </c>
      <c r="AI73" s="43">
        <f t="shared" si="21"/>
        <v>10961.554578281202</v>
      </c>
      <c r="AJ73" s="42">
        <f t="shared" si="22"/>
        <v>36.32157787411218</v>
      </c>
      <c r="AK73" s="31">
        <f t="shared" si="23"/>
        <v>806787.60271239839</v>
      </c>
      <c r="AL73" s="44">
        <f t="shared" si="24"/>
        <v>189.18059573808603</v>
      </c>
      <c r="AM73" s="31">
        <v>4695550.5</v>
      </c>
      <c r="AN73" s="45">
        <f t="shared" si="25"/>
        <v>0.17181959872700728</v>
      </c>
      <c r="AP73" s="33"/>
      <c r="AR73" s="33"/>
    </row>
    <row r="74" spans="1:44">
      <c r="A74" s="6" t="s">
        <v>3381</v>
      </c>
      <c r="B74" s="6" t="s">
        <v>219</v>
      </c>
      <c r="C74" s="6" t="s">
        <v>518</v>
      </c>
      <c r="D74" s="30">
        <v>2011561</v>
      </c>
      <c r="E74" s="6" t="s">
        <v>2499</v>
      </c>
      <c r="F74" s="31" t="s">
        <v>4455</v>
      </c>
      <c r="G74" s="6" t="str">
        <f t="shared" si="2"/>
        <v>Share Increase</v>
      </c>
      <c r="H74" s="32">
        <v>116.68</v>
      </c>
      <c r="I74" s="33">
        <v>74.701999999999998</v>
      </c>
      <c r="J74" s="33">
        <v>75.119</v>
      </c>
      <c r="K74" s="34">
        <v>0.9</v>
      </c>
      <c r="L74" s="34">
        <v>0.9</v>
      </c>
      <c r="M74" s="7">
        <v>0.54</v>
      </c>
      <c r="N74" s="7">
        <v>0.54</v>
      </c>
      <c r="O74" s="7">
        <v>0.46</v>
      </c>
      <c r="P74" s="7">
        <v>0.46</v>
      </c>
      <c r="Q74" s="35">
        <f t="shared" si="3"/>
        <v>67.231800000000007</v>
      </c>
      <c r="R74" s="35">
        <f t="shared" si="4"/>
        <v>67.607100000000003</v>
      </c>
      <c r="S74" s="35">
        <f t="shared" si="5"/>
        <v>7844.6064240000014</v>
      </c>
      <c r="T74" s="35">
        <f t="shared" si="6"/>
        <v>7888.3964280000009</v>
      </c>
      <c r="U74" s="36">
        <f t="shared" si="7"/>
        <v>4.2517179348853433E-4</v>
      </c>
      <c r="V74" s="37">
        <f t="shared" si="8"/>
        <v>4.293061028183792E-4</v>
      </c>
      <c r="W74" s="37">
        <f t="shared" si="9"/>
        <v>4.134309329844872E-6</v>
      </c>
      <c r="X74" s="38">
        <f t="shared" si="10"/>
        <v>8.6958999227637754</v>
      </c>
      <c r="Y74" s="39">
        <f t="shared" si="11"/>
        <v>74527.767593107434</v>
      </c>
      <c r="Z74" s="40">
        <f t="shared" si="12"/>
        <v>4.3426915509525406E-4</v>
      </c>
      <c r="AA74" s="41">
        <f t="shared" si="13"/>
        <v>4.3816352585478115E-4</v>
      </c>
      <c r="AB74" s="41">
        <f t="shared" si="14"/>
        <v>3.8943707595270839E-6</v>
      </c>
      <c r="AC74" s="42">
        <f t="shared" si="15"/>
        <v>7.5975440485974363E-2</v>
      </c>
      <c r="AD74" s="43">
        <f t="shared" si="16"/>
        <v>651.14364489179263</v>
      </c>
      <c r="AE74" s="40">
        <f t="shared" si="17"/>
        <v>4.1496696003527416E-4</v>
      </c>
      <c r="AF74" s="41">
        <f t="shared" si="18"/>
        <v>4.1935460372068958E-4</v>
      </c>
      <c r="AG74" s="41">
        <f t="shared" si="19"/>
        <v>4.3876436854154181E-6</v>
      </c>
      <c r="AH74" s="42">
        <f t="shared" si="20"/>
        <v>5.7231889276572405E-2</v>
      </c>
      <c r="AI74" s="43">
        <f t="shared" si="21"/>
        <v>490.50299345708265</v>
      </c>
      <c r="AJ74" s="42">
        <f t="shared" si="22"/>
        <v>8.8291072525263221</v>
      </c>
      <c r="AK74" s="31">
        <f t="shared" si="23"/>
        <v>75669.414231456307</v>
      </c>
      <c r="AL74" s="44">
        <f t="shared" si="24"/>
        <v>17.716443820041444</v>
      </c>
      <c r="AM74" s="31">
        <v>441526.75</v>
      </c>
      <c r="AN74" s="45">
        <f t="shared" si="25"/>
        <v>0.17138126791062219</v>
      </c>
      <c r="AP74" s="33"/>
      <c r="AR74" s="33"/>
    </row>
    <row r="75" spans="1:44">
      <c r="A75" s="6" t="s">
        <v>5110</v>
      </c>
      <c r="B75" s="6" t="s">
        <v>5108</v>
      </c>
      <c r="C75" s="6" t="s">
        <v>6522</v>
      </c>
      <c r="D75" s="30" t="s">
        <v>5116</v>
      </c>
      <c r="E75" s="6" t="s">
        <v>5112</v>
      </c>
      <c r="F75" s="31" t="s">
        <v>4458</v>
      </c>
      <c r="G75" s="6" t="str">
        <f t="shared" si="2"/>
        <v>Share Increase</v>
      </c>
      <c r="H75" s="32">
        <v>90.79</v>
      </c>
      <c r="I75" s="33">
        <v>627.505</v>
      </c>
      <c r="J75" s="33">
        <v>628.13</v>
      </c>
      <c r="K75" s="34">
        <v>1</v>
      </c>
      <c r="L75" s="34">
        <v>1</v>
      </c>
      <c r="M75" s="7">
        <v>0.56999999999999995</v>
      </c>
      <c r="N75" s="7">
        <v>0.56999999999999995</v>
      </c>
      <c r="O75" s="7">
        <v>0.43</v>
      </c>
      <c r="P75" s="7">
        <v>0.43</v>
      </c>
      <c r="Q75" s="35">
        <f t="shared" si="3"/>
        <v>627.505</v>
      </c>
      <c r="R75" s="35">
        <f t="shared" si="4"/>
        <v>628.13</v>
      </c>
      <c r="S75" s="35">
        <f t="shared" si="5"/>
        <v>56971.178950000001</v>
      </c>
      <c r="T75" s="35">
        <f t="shared" si="6"/>
        <v>57027.922700000003</v>
      </c>
      <c r="U75" s="36">
        <f t="shared" si="7"/>
        <v>3.0877952343435159E-3</v>
      </c>
      <c r="V75" s="37">
        <f t="shared" si="8"/>
        <v>3.1036010258389084E-3</v>
      </c>
      <c r="W75" s="37">
        <f t="shared" si="9"/>
        <v>1.5805791495392477E-5</v>
      </c>
      <c r="X75" s="38">
        <f t="shared" si="10"/>
        <v>33.245113047494449</v>
      </c>
      <c r="Y75" s="39">
        <f t="shared" si="11"/>
        <v>366175.93399597367</v>
      </c>
      <c r="Z75" s="40">
        <f t="shared" si="12"/>
        <v>3.3290791985177161E-3</v>
      </c>
      <c r="AA75" s="41">
        <f t="shared" si="13"/>
        <v>3.3436140616229875E-3</v>
      </c>
      <c r="AB75" s="41">
        <f t="shared" si="14"/>
        <v>1.4534863105271356E-5</v>
      </c>
      <c r="AC75" s="42">
        <f t="shared" si="15"/>
        <v>0.28356124647988812</v>
      </c>
      <c r="AD75" s="43">
        <f t="shared" si="16"/>
        <v>3123.265188675935</v>
      </c>
      <c r="AE75" s="40">
        <f t="shared" si="17"/>
        <v>2.8171384466083166E-3</v>
      </c>
      <c r="AF75" s="41">
        <f t="shared" si="18"/>
        <v>2.8339413856452388E-3</v>
      </c>
      <c r="AG75" s="41">
        <f t="shared" si="19"/>
        <v>1.6802939036922229E-5</v>
      </c>
      <c r="AH75" s="42">
        <f t="shared" si="20"/>
        <v>0.21917548812787876</v>
      </c>
      <c r="AI75" s="43">
        <f t="shared" si="21"/>
        <v>2414.0928310152963</v>
      </c>
      <c r="AJ75" s="42">
        <f t="shared" si="22"/>
        <v>33.747849782102222</v>
      </c>
      <c r="AK75" s="31">
        <f t="shared" si="23"/>
        <v>371713.29201566492</v>
      </c>
      <c r="AL75" s="44">
        <f t="shared" si="24"/>
        <v>87.045883331823305</v>
      </c>
      <c r="AM75" s="31">
        <v>2173264.25</v>
      </c>
      <c r="AN75" s="45">
        <f t="shared" si="25"/>
        <v>0.1710391601093447</v>
      </c>
      <c r="AP75" s="33"/>
      <c r="AR75" s="33"/>
    </row>
    <row r="76" spans="1:44">
      <c r="A76" s="6" t="s">
        <v>4544</v>
      </c>
      <c r="B76" s="6" t="s">
        <v>1850</v>
      </c>
      <c r="C76" s="6" t="s">
        <v>1233</v>
      </c>
      <c r="D76" s="30">
        <v>2965839</v>
      </c>
      <c r="E76" s="6" t="s">
        <v>5697</v>
      </c>
      <c r="F76" s="31" t="s">
        <v>4464</v>
      </c>
      <c r="G76" s="6" t="str">
        <f t="shared" si="2"/>
        <v>Share Increase</v>
      </c>
      <c r="H76" s="32">
        <v>96.57</v>
      </c>
      <c r="I76" s="33">
        <v>336.84100000000001</v>
      </c>
      <c r="J76" s="33">
        <v>337.34399999999999</v>
      </c>
      <c r="K76" s="34">
        <v>0.94</v>
      </c>
      <c r="L76" s="34">
        <v>0.94</v>
      </c>
      <c r="M76" s="7">
        <v>0</v>
      </c>
      <c r="N76" s="7">
        <v>0</v>
      </c>
      <c r="O76" s="7">
        <v>1</v>
      </c>
      <c r="P76" s="7">
        <v>1</v>
      </c>
      <c r="Q76" s="35">
        <f t="shared" si="3"/>
        <v>316.63054</v>
      </c>
      <c r="R76" s="35">
        <f t="shared" si="4"/>
        <v>317.10335999999995</v>
      </c>
      <c r="S76" s="35">
        <f t="shared" si="5"/>
        <v>30577.011247799997</v>
      </c>
      <c r="T76" s="35">
        <f t="shared" si="6"/>
        <v>30622.671475199993</v>
      </c>
      <c r="U76" s="36">
        <f t="shared" si="7"/>
        <v>1.6572511110273401E-3</v>
      </c>
      <c r="V76" s="37">
        <f t="shared" si="8"/>
        <v>1.6665617491334393E-3</v>
      </c>
      <c r="W76" s="37">
        <f t="shared" si="9"/>
        <v>9.310638106099214E-6</v>
      </c>
      <c r="X76" s="38">
        <f t="shared" si="10"/>
        <v>19.583531547395747</v>
      </c>
      <c r="Y76" s="39">
        <f t="shared" si="11"/>
        <v>202791.04843528787</v>
      </c>
      <c r="Z76" s="40">
        <f t="shared" si="12"/>
        <v>0</v>
      </c>
      <c r="AA76" s="41">
        <f t="shared" si="13"/>
        <v>0</v>
      </c>
      <c r="AB76" s="41">
        <f t="shared" si="14"/>
        <v>0</v>
      </c>
      <c r="AC76" s="42">
        <f t="shared" si="15"/>
        <v>0</v>
      </c>
      <c r="AD76" s="43">
        <f t="shared" si="16"/>
        <v>0</v>
      </c>
      <c r="AE76" s="40">
        <f t="shared" si="17"/>
        <v>3.5162485115235583E-3</v>
      </c>
      <c r="AF76" s="41">
        <f t="shared" si="18"/>
        <v>3.5389785541780111E-3</v>
      </c>
      <c r="AG76" s="41">
        <f t="shared" si="19"/>
        <v>2.2730042654452772E-5</v>
      </c>
      <c r="AH76" s="42">
        <f t="shared" si="20"/>
        <v>0.2964879050629296</v>
      </c>
      <c r="AI76" s="43">
        <f t="shared" si="21"/>
        <v>3070.1864457174029</v>
      </c>
      <c r="AJ76" s="42">
        <f t="shared" si="22"/>
        <v>19.880019452458676</v>
      </c>
      <c r="AK76" s="31">
        <f t="shared" si="23"/>
        <v>205861.23488100528</v>
      </c>
      <c r="AL76" s="44">
        <f t="shared" si="24"/>
        <v>48.206679642224366</v>
      </c>
      <c r="AM76" s="31">
        <v>1227678.375</v>
      </c>
      <c r="AN76" s="45">
        <f t="shared" si="25"/>
        <v>0.16768335996877462</v>
      </c>
      <c r="AP76" s="33"/>
      <c r="AR76" s="33"/>
    </row>
    <row r="77" spans="1:44">
      <c r="A77" s="6" t="s">
        <v>1149</v>
      </c>
      <c r="B77" s="6" t="s">
        <v>4895</v>
      </c>
      <c r="C77" s="6" t="s">
        <v>3311</v>
      </c>
      <c r="D77" s="30">
        <v>2779397</v>
      </c>
      <c r="E77" s="6" t="s">
        <v>5648</v>
      </c>
      <c r="F77" s="31" t="s">
        <v>4464</v>
      </c>
      <c r="G77" s="6" t="str">
        <f t="shared" si="2"/>
        <v>Share Increase</v>
      </c>
      <c r="H77" s="32">
        <v>30.98</v>
      </c>
      <c r="I77" s="33">
        <v>1305.769</v>
      </c>
      <c r="J77" s="33">
        <v>1311.0540000000001</v>
      </c>
      <c r="K77" s="34">
        <v>0.88</v>
      </c>
      <c r="L77" s="34">
        <v>0.88</v>
      </c>
      <c r="M77" s="7">
        <v>0.65</v>
      </c>
      <c r="N77" s="7">
        <v>0.65</v>
      </c>
      <c r="O77" s="7">
        <v>0.35</v>
      </c>
      <c r="P77" s="7">
        <v>0.35</v>
      </c>
      <c r="Q77" s="35">
        <f t="shared" si="3"/>
        <v>1149.07672</v>
      </c>
      <c r="R77" s="35">
        <f t="shared" si="4"/>
        <v>1153.7275200000001</v>
      </c>
      <c r="S77" s="35">
        <f t="shared" si="5"/>
        <v>35598.396785600002</v>
      </c>
      <c r="T77" s="35">
        <f t="shared" si="6"/>
        <v>35742.478569600004</v>
      </c>
      <c r="U77" s="36">
        <f t="shared" si="7"/>
        <v>1.9294064467459157E-3</v>
      </c>
      <c r="V77" s="37">
        <f t="shared" si="8"/>
        <v>1.9451943522157393E-3</v>
      </c>
      <c r="W77" s="37">
        <f t="shared" si="9"/>
        <v>1.5787905469823648E-5</v>
      </c>
      <c r="X77" s="38">
        <f t="shared" si="10"/>
        <v>33.207492473910428</v>
      </c>
      <c r="Y77" s="39">
        <f t="shared" si="11"/>
        <v>1071900.9836639906</v>
      </c>
      <c r="Z77" s="40">
        <f t="shared" si="12"/>
        <v>2.3721265850313723E-3</v>
      </c>
      <c r="AA77" s="41">
        <f t="shared" si="13"/>
        <v>2.3897460760203427E-3</v>
      </c>
      <c r="AB77" s="41">
        <f t="shared" si="14"/>
        <v>1.7619490988970369E-5</v>
      </c>
      <c r="AC77" s="42">
        <f t="shared" si="15"/>
        <v>0.34373937965481227</v>
      </c>
      <c r="AD77" s="43">
        <f t="shared" si="16"/>
        <v>11095.525489180513</v>
      </c>
      <c r="AE77" s="40">
        <f t="shared" si="17"/>
        <v>1.4327915519097376E-3</v>
      </c>
      <c r="AF77" s="41">
        <f t="shared" si="18"/>
        <v>1.4457312397351645E-3</v>
      </c>
      <c r="AG77" s="41">
        <f t="shared" si="19"/>
        <v>1.2939687825426829E-5</v>
      </c>
      <c r="AH77" s="42">
        <f t="shared" si="20"/>
        <v>0.16878371034545947</v>
      </c>
      <c r="AI77" s="43">
        <f t="shared" si="21"/>
        <v>5448.1507535655091</v>
      </c>
      <c r="AJ77" s="42">
        <f t="shared" si="22"/>
        <v>33.7200155639107</v>
      </c>
      <c r="AK77" s="31">
        <f t="shared" si="23"/>
        <v>1088444.6599067368</v>
      </c>
      <c r="AL77" s="44">
        <f t="shared" si="24"/>
        <v>254.80802888675998</v>
      </c>
      <c r="AM77" s="31">
        <v>6505284.5</v>
      </c>
      <c r="AN77" s="45">
        <f t="shared" si="25"/>
        <v>0.16731699588338325</v>
      </c>
      <c r="AP77" s="33"/>
      <c r="AR77" s="33"/>
    </row>
    <row r="78" spans="1:44">
      <c r="A78" s="6" t="s">
        <v>1167</v>
      </c>
      <c r="B78" s="6" t="s">
        <v>2069</v>
      </c>
      <c r="C78" s="6" t="s">
        <v>1768</v>
      </c>
      <c r="D78" s="30">
        <v>2170473</v>
      </c>
      <c r="E78" s="6" t="s">
        <v>135</v>
      </c>
      <c r="F78" s="31" t="s">
        <v>4460</v>
      </c>
      <c r="G78" s="6" t="str">
        <f t="shared" si="2"/>
        <v>Share Increase</v>
      </c>
      <c r="H78" s="32">
        <v>115.23</v>
      </c>
      <c r="I78" s="33">
        <v>192.87299999999999</v>
      </c>
      <c r="J78" s="33">
        <v>193.47300000000001</v>
      </c>
      <c r="K78" s="34">
        <v>0.87</v>
      </c>
      <c r="L78" s="34">
        <v>0.87</v>
      </c>
      <c r="M78" s="7">
        <v>1</v>
      </c>
      <c r="N78" s="7">
        <v>1</v>
      </c>
      <c r="O78" s="7">
        <v>0</v>
      </c>
      <c r="P78" s="7">
        <v>0</v>
      </c>
      <c r="Q78" s="35">
        <f t="shared" si="3"/>
        <v>167.79951</v>
      </c>
      <c r="R78" s="35">
        <f t="shared" si="4"/>
        <v>168.32151000000002</v>
      </c>
      <c r="S78" s="35">
        <f t="shared" si="5"/>
        <v>19335.537537299999</v>
      </c>
      <c r="T78" s="35">
        <f t="shared" si="6"/>
        <v>19395.687597300002</v>
      </c>
      <c r="U78" s="36">
        <f t="shared" si="7"/>
        <v>1.047971654466615E-3</v>
      </c>
      <c r="V78" s="37">
        <f t="shared" si="8"/>
        <v>1.0555614350622538E-3</v>
      </c>
      <c r="W78" s="37">
        <f t="shared" si="9"/>
        <v>7.5897805956388117E-6</v>
      </c>
      <c r="X78" s="38">
        <f t="shared" si="10"/>
        <v>15.963965738839866</v>
      </c>
      <c r="Y78" s="39">
        <f t="shared" si="11"/>
        <v>138540.01335450719</v>
      </c>
      <c r="Z78" s="40">
        <f t="shared" si="12"/>
        <v>1.982212976281469E-3</v>
      </c>
      <c r="AA78" s="41">
        <f t="shared" si="13"/>
        <v>1.9950735708194889E-3</v>
      </c>
      <c r="AB78" s="41">
        <f t="shared" si="14"/>
        <v>1.2860594538019899E-5</v>
      </c>
      <c r="AC78" s="42">
        <f t="shared" si="15"/>
        <v>0.25089787163876287</v>
      </c>
      <c r="AD78" s="43">
        <f t="shared" si="16"/>
        <v>2177.365891163437</v>
      </c>
      <c r="AE78" s="40">
        <f t="shared" si="17"/>
        <v>0</v>
      </c>
      <c r="AF78" s="41">
        <f t="shared" si="18"/>
        <v>0</v>
      </c>
      <c r="AG78" s="41">
        <f t="shared" si="19"/>
        <v>0</v>
      </c>
      <c r="AH78" s="42">
        <f t="shared" si="20"/>
        <v>0</v>
      </c>
      <c r="AI78" s="43">
        <f t="shared" si="21"/>
        <v>0</v>
      </c>
      <c r="AJ78" s="42">
        <f t="shared" si="22"/>
        <v>16.214863610478627</v>
      </c>
      <c r="AK78" s="31">
        <f t="shared" si="23"/>
        <v>140717.37924567063</v>
      </c>
      <c r="AL78" s="44">
        <f t="shared" si="24"/>
        <v>32.933179708577676</v>
      </c>
      <c r="AM78" s="31">
        <v>850721.9375</v>
      </c>
      <c r="AN78" s="45">
        <f t="shared" si="25"/>
        <v>0.16540936943414677</v>
      </c>
      <c r="AP78" s="33"/>
      <c r="AR78" s="33"/>
    </row>
    <row r="79" spans="1:44">
      <c r="A79" s="6" t="s">
        <v>4687</v>
      </c>
      <c r="B79" s="6" t="s">
        <v>1994</v>
      </c>
      <c r="C79" s="6" t="s">
        <v>3270</v>
      </c>
      <c r="D79" s="30">
        <v>2840044</v>
      </c>
      <c r="E79" s="6" t="s">
        <v>67</v>
      </c>
      <c r="F79" s="31" t="s">
        <v>4455</v>
      </c>
      <c r="G79" s="6" t="str">
        <f t="shared" si="2"/>
        <v>Share Increase</v>
      </c>
      <c r="H79" s="32">
        <v>49.76</v>
      </c>
      <c r="I79" s="33">
        <v>166.71700000000001</v>
      </c>
      <c r="J79" s="33">
        <v>167.441</v>
      </c>
      <c r="K79" s="34">
        <v>1</v>
      </c>
      <c r="L79" s="34">
        <v>1</v>
      </c>
      <c r="M79" s="7">
        <v>0</v>
      </c>
      <c r="N79" s="7">
        <v>0</v>
      </c>
      <c r="O79" s="7">
        <v>1</v>
      </c>
      <c r="P79" s="7">
        <v>1</v>
      </c>
      <c r="Q79" s="35">
        <f t="shared" si="3"/>
        <v>166.71700000000001</v>
      </c>
      <c r="R79" s="35">
        <f t="shared" si="4"/>
        <v>167.441</v>
      </c>
      <c r="S79" s="35">
        <f t="shared" si="5"/>
        <v>8295.8379199999999</v>
      </c>
      <c r="T79" s="35">
        <f t="shared" si="6"/>
        <v>8331.8641599999992</v>
      </c>
      <c r="U79" s="36">
        <f t="shared" si="7"/>
        <v>4.496282026521451E-4</v>
      </c>
      <c r="V79" s="37">
        <f t="shared" si="8"/>
        <v>4.5344071693017196E-4</v>
      </c>
      <c r="W79" s="37">
        <f t="shared" si="9"/>
        <v>3.8125142780268584E-6</v>
      </c>
      <c r="X79" s="38">
        <f t="shared" si="10"/>
        <v>8.0190522698681406</v>
      </c>
      <c r="Y79" s="39">
        <f t="shared" si="11"/>
        <v>161154.58741696426</v>
      </c>
      <c r="Z79" s="40">
        <f t="shared" si="12"/>
        <v>0</v>
      </c>
      <c r="AA79" s="41">
        <f t="shared" si="13"/>
        <v>0</v>
      </c>
      <c r="AB79" s="41">
        <f t="shared" si="14"/>
        <v>0</v>
      </c>
      <c r="AC79" s="42">
        <f t="shared" si="15"/>
        <v>0</v>
      </c>
      <c r="AD79" s="43">
        <f t="shared" si="16"/>
        <v>0</v>
      </c>
      <c r="AE79" s="40">
        <f t="shared" si="17"/>
        <v>9.5399211851156566E-4</v>
      </c>
      <c r="AF79" s="41">
        <f t="shared" si="18"/>
        <v>9.6289079816057473E-4</v>
      </c>
      <c r="AG79" s="41">
        <f t="shared" si="19"/>
        <v>8.8986796490090779E-6</v>
      </c>
      <c r="AH79" s="42">
        <f t="shared" si="20"/>
        <v>0.11607329238530835</v>
      </c>
      <c r="AI79" s="43">
        <f t="shared" si="21"/>
        <v>2332.6626283221131</v>
      </c>
      <c r="AJ79" s="42">
        <f t="shared" si="22"/>
        <v>8.1351255622534495</v>
      </c>
      <c r="AK79" s="31">
        <f t="shared" si="23"/>
        <v>163487.25004528638</v>
      </c>
      <c r="AL79" s="44">
        <f t="shared" si="24"/>
        <v>38.309026105575342</v>
      </c>
      <c r="AM79" s="31">
        <v>994837.875</v>
      </c>
      <c r="AN79" s="45">
        <f t="shared" si="25"/>
        <v>0.16433557080372155</v>
      </c>
      <c r="AP79" s="33"/>
      <c r="AR79" s="33"/>
    </row>
    <row r="80" spans="1:44">
      <c r="A80" s="6" t="s">
        <v>5386</v>
      </c>
      <c r="B80" s="6" t="s">
        <v>5381</v>
      </c>
      <c r="C80" s="6" t="s">
        <v>5398</v>
      </c>
      <c r="D80" s="30" t="s">
        <v>5403</v>
      </c>
      <c r="E80" s="6" t="s">
        <v>5392</v>
      </c>
      <c r="F80" s="31" t="s">
        <v>4467</v>
      </c>
      <c r="G80" s="6" t="str">
        <f t="shared" si="2"/>
        <v>Share Increase</v>
      </c>
      <c r="H80" s="32">
        <v>40.090000000000003</v>
      </c>
      <c r="I80" s="33">
        <v>2123.9059999999999</v>
      </c>
      <c r="J80" s="33">
        <v>2130.0520000000001</v>
      </c>
      <c r="K80" s="34">
        <v>0.8</v>
      </c>
      <c r="L80" s="34">
        <v>0.8</v>
      </c>
      <c r="M80" s="7">
        <v>1</v>
      </c>
      <c r="N80" s="7">
        <v>1</v>
      </c>
      <c r="O80" s="7">
        <v>0</v>
      </c>
      <c r="P80" s="7">
        <v>0</v>
      </c>
      <c r="Q80" s="35">
        <f t="shared" si="3"/>
        <v>1699.1248000000001</v>
      </c>
      <c r="R80" s="35">
        <f t="shared" si="4"/>
        <v>1704.0416000000002</v>
      </c>
      <c r="S80" s="35">
        <f t="shared" si="5"/>
        <v>68117.913232000006</v>
      </c>
      <c r="T80" s="35">
        <f t="shared" si="6"/>
        <v>68315.027744000021</v>
      </c>
      <c r="U80" s="36">
        <f t="shared" si="7"/>
        <v>3.691939884828287E-3</v>
      </c>
      <c r="V80" s="37">
        <f t="shared" si="8"/>
        <v>3.7178732829153522E-3</v>
      </c>
      <c r="W80" s="37">
        <f t="shared" si="9"/>
        <v>2.5933398087065167E-5</v>
      </c>
      <c r="X80" s="38">
        <f t="shared" si="10"/>
        <v>54.547015336845639</v>
      </c>
      <c r="Y80" s="39">
        <f t="shared" si="11"/>
        <v>1360614.0019168281</v>
      </c>
      <c r="Z80" s="40">
        <f t="shared" si="12"/>
        <v>6.9832147808258083E-3</v>
      </c>
      <c r="AA80" s="41">
        <f t="shared" si="13"/>
        <v>7.0270004947299448E-3</v>
      </c>
      <c r="AB80" s="41">
        <f t="shared" si="14"/>
        <v>4.3785713904136506E-5</v>
      </c>
      <c r="AC80" s="42">
        <f t="shared" si="15"/>
        <v>0.85421730653698635</v>
      </c>
      <c r="AD80" s="43">
        <f t="shared" si="16"/>
        <v>21307.490809104173</v>
      </c>
      <c r="AE80" s="40">
        <f t="shared" si="17"/>
        <v>0</v>
      </c>
      <c r="AF80" s="41">
        <f t="shared" si="18"/>
        <v>0</v>
      </c>
      <c r="AG80" s="41">
        <f t="shared" si="19"/>
        <v>0</v>
      </c>
      <c r="AH80" s="42">
        <f t="shared" si="20"/>
        <v>0</v>
      </c>
      <c r="AI80" s="43">
        <f t="shared" si="21"/>
        <v>0</v>
      </c>
      <c r="AJ80" s="42">
        <f t="shared" si="22"/>
        <v>55.401232643382627</v>
      </c>
      <c r="AK80" s="31">
        <f t="shared" si="23"/>
        <v>1381921.4927259323</v>
      </c>
      <c r="AL80" s="44">
        <f t="shared" si="24"/>
        <v>323.4397366807828</v>
      </c>
      <c r="AM80" s="31">
        <v>8491558</v>
      </c>
      <c r="AN80" s="45">
        <f t="shared" si="25"/>
        <v>0.16274062930806482</v>
      </c>
      <c r="AP80" s="33"/>
      <c r="AR80" s="33"/>
    </row>
    <row r="81" spans="1:44">
      <c r="A81" s="6" t="s">
        <v>1169</v>
      </c>
      <c r="B81" s="6" t="s">
        <v>2071</v>
      </c>
      <c r="C81" s="6" t="s">
        <v>4941</v>
      </c>
      <c r="D81" s="30" t="s">
        <v>4932</v>
      </c>
      <c r="E81" s="6" t="s">
        <v>4909</v>
      </c>
      <c r="F81" s="31" t="s">
        <v>4471</v>
      </c>
      <c r="G81" s="6" t="str">
        <f t="shared" si="2"/>
        <v>Share Increase</v>
      </c>
      <c r="H81" s="32">
        <v>97.24</v>
      </c>
      <c r="I81" s="33">
        <v>156.65199999999999</v>
      </c>
      <c r="J81" s="33">
        <v>157.40600000000001</v>
      </c>
      <c r="K81" s="34">
        <v>1</v>
      </c>
      <c r="L81" s="34">
        <v>1</v>
      </c>
      <c r="M81" s="7">
        <v>0</v>
      </c>
      <c r="N81" s="7">
        <v>0</v>
      </c>
      <c r="O81" s="7">
        <v>1</v>
      </c>
      <c r="P81" s="7">
        <v>1</v>
      </c>
      <c r="Q81" s="35">
        <f t="shared" si="3"/>
        <v>156.65199999999999</v>
      </c>
      <c r="R81" s="35">
        <f t="shared" si="4"/>
        <v>157.40600000000001</v>
      </c>
      <c r="S81" s="35">
        <f t="shared" si="5"/>
        <v>15232.840479999997</v>
      </c>
      <c r="T81" s="35">
        <f t="shared" si="6"/>
        <v>15306.159439999999</v>
      </c>
      <c r="U81" s="36">
        <f t="shared" si="7"/>
        <v>8.2560854640096899E-4</v>
      </c>
      <c r="V81" s="37">
        <f t="shared" si="8"/>
        <v>8.3299916761018339E-4</v>
      </c>
      <c r="W81" s="37">
        <f t="shared" si="9"/>
        <v>7.3906212092144079E-6</v>
      </c>
      <c r="X81" s="38">
        <f t="shared" si="10"/>
        <v>15.545063824432161</v>
      </c>
      <c r="Y81" s="39">
        <f t="shared" si="11"/>
        <v>159862.8529867561</v>
      </c>
      <c r="Z81" s="40">
        <f t="shared" si="12"/>
        <v>0</v>
      </c>
      <c r="AA81" s="41">
        <f t="shared" si="13"/>
        <v>0</v>
      </c>
      <c r="AB81" s="41">
        <f t="shared" si="14"/>
        <v>0</v>
      </c>
      <c r="AC81" s="42">
        <f t="shared" si="15"/>
        <v>0</v>
      </c>
      <c r="AD81" s="43">
        <f t="shared" si="16"/>
        <v>0</v>
      </c>
      <c r="AE81" s="40">
        <f t="shared" si="17"/>
        <v>1.7517229604292863E-3</v>
      </c>
      <c r="AF81" s="41">
        <f t="shared" si="18"/>
        <v>1.7688910665046916E-3</v>
      </c>
      <c r="AG81" s="41">
        <f t="shared" si="19"/>
        <v>1.7168106075405318E-5</v>
      </c>
      <c r="AH81" s="42">
        <f t="shared" si="20"/>
        <v>0.22393868245548271</v>
      </c>
      <c r="AI81" s="43">
        <f t="shared" si="21"/>
        <v>2302.9481947293575</v>
      </c>
      <c r="AJ81" s="42">
        <f t="shared" si="22"/>
        <v>15.769002506887643</v>
      </c>
      <c r="AK81" s="31">
        <f t="shared" si="23"/>
        <v>162165.80118148547</v>
      </c>
      <c r="AL81" s="44">
        <f t="shared" si="24"/>
        <v>38.00196014610453</v>
      </c>
      <c r="AM81" s="31">
        <v>1001190.125</v>
      </c>
      <c r="AN81" s="45">
        <f t="shared" si="25"/>
        <v>0.16197303302555593</v>
      </c>
      <c r="AP81" s="33"/>
      <c r="AR81" s="33"/>
    </row>
    <row r="82" spans="1:44">
      <c r="A82" s="6" t="s">
        <v>4187</v>
      </c>
      <c r="B82" s="6" t="s">
        <v>4425</v>
      </c>
      <c r="C82" s="6" t="s">
        <v>4362</v>
      </c>
      <c r="D82" s="30">
        <v>2640147</v>
      </c>
      <c r="E82" s="6" t="s">
        <v>4022</v>
      </c>
      <c r="F82" s="31" t="s">
        <v>4473</v>
      </c>
      <c r="G82" s="6" t="str">
        <f t="shared" si="2"/>
        <v>Share Increase</v>
      </c>
      <c r="H82" s="32">
        <v>97.43</v>
      </c>
      <c r="I82" s="33">
        <v>861.50800000000004</v>
      </c>
      <c r="J82" s="33">
        <v>863.93799999999999</v>
      </c>
      <c r="K82" s="34">
        <v>0.81</v>
      </c>
      <c r="L82" s="34">
        <v>0.81</v>
      </c>
      <c r="M82" s="7">
        <v>1</v>
      </c>
      <c r="N82" s="7">
        <v>1</v>
      </c>
      <c r="O82" s="7">
        <v>0</v>
      </c>
      <c r="P82" s="7">
        <v>0</v>
      </c>
      <c r="Q82" s="35">
        <f t="shared" si="3"/>
        <v>697.82148000000007</v>
      </c>
      <c r="R82" s="35">
        <f t="shared" si="4"/>
        <v>699.78978000000006</v>
      </c>
      <c r="S82" s="35">
        <f t="shared" si="5"/>
        <v>67988.74679640001</v>
      </c>
      <c r="T82" s="35">
        <f t="shared" si="6"/>
        <v>68180.518265400009</v>
      </c>
      <c r="U82" s="36">
        <f t="shared" si="7"/>
        <v>3.6849391607493127E-3</v>
      </c>
      <c r="V82" s="37">
        <f t="shared" si="8"/>
        <v>3.7105529434044047E-3</v>
      </c>
      <c r="W82" s="37">
        <f t="shared" si="9"/>
        <v>2.5613782655092062E-5</v>
      </c>
      <c r="X82" s="38">
        <f t="shared" si="10"/>
        <v>53.874752187558421</v>
      </c>
      <c r="Y82" s="39">
        <f t="shared" si="11"/>
        <v>552958.55678495753</v>
      </c>
      <c r="Z82" s="40">
        <f t="shared" si="12"/>
        <v>6.9699730809634469E-3</v>
      </c>
      <c r="AA82" s="41">
        <f t="shared" si="13"/>
        <v>7.0131646199029576E-3</v>
      </c>
      <c r="AB82" s="41">
        <f t="shared" si="14"/>
        <v>4.319153893951079E-5</v>
      </c>
      <c r="AC82" s="42">
        <f t="shared" si="15"/>
        <v>0.84262552253626144</v>
      </c>
      <c r="AD82" s="43">
        <f t="shared" si="16"/>
        <v>8648.5222471134293</v>
      </c>
      <c r="AE82" s="40">
        <f t="shared" si="17"/>
        <v>0</v>
      </c>
      <c r="AF82" s="41">
        <f t="shared" si="18"/>
        <v>0</v>
      </c>
      <c r="AG82" s="41">
        <f t="shared" si="19"/>
        <v>0</v>
      </c>
      <c r="AH82" s="42">
        <f t="shared" si="20"/>
        <v>0</v>
      </c>
      <c r="AI82" s="43">
        <f t="shared" si="21"/>
        <v>0</v>
      </c>
      <c r="AJ82" s="42">
        <f t="shared" si="22"/>
        <v>54.717377710094681</v>
      </c>
      <c r="AK82" s="31">
        <f t="shared" si="23"/>
        <v>561607.07903207093</v>
      </c>
      <c r="AL82" s="44">
        <f t="shared" si="24"/>
        <v>131.44710384425773</v>
      </c>
      <c r="AM82" s="31">
        <v>3631919.25</v>
      </c>
      <c r="AN82" s="45">
        <f t="shared" si="25"/>
        <v>0.15463093763223698</v>
      </c>
      <c r="AP82" s="33"/>
      <c r="AR82" s="33"/>
    </row>
    <row r="83" spans="1:44">
      <c r="A83" s="6" t="s">
        <v>4944</v>
      </c>
      <c r="B83" s="6" t="s">
        <v>4948</v>
      </c>
      <c r="C83" s="6" t="s">
        <v>6523</v>
      </c>
      <c r="D83" s="30" t="s">
        <v>6253</v>
      </c>
      <c r="E83" s="6" t="s">
        <v>6287</v>
      </c>
      <c r="F83" s="31" t="s">
        <v>4467</v>
      </c>
      <c r="G83" s="6" t="str">
        <f t="shared" si="2"/>
        <v>Share Increase</v>
      </c>
      <c r="H83" s="32">
        <v>14.36</v>
      </c>
      <c r="I83" s="33">
        <v>251.971</v>
      </c>
      <c r="J83" s="33">
        <v>261.24599999999998</v>
      </c>
      <c r="K83" s="34">
        <v>1</v>
      </c>
      <c r="L83" s="34">
        <v>1</v>
      </c>
      <c r="M83" s="7">
        <v>0</v>
      </c>
      <c r="N83" s="7">
        <v>0</v>
      </c>
      <c r="O83" s="7">
        <v>1</v>
      </c>
      <c r="P83" s="7">
        <v>1</v>
      </c>
      <c r="Q83" s="35">
        <f t="shared" si="3"/>
        <v>251.971</v>
      </c>
      <c r="R83" s="35">
        <f t="shared" si="4"/>
        <v>261.24599999999998</v>
      </c>
      <c r="S83" s="35">
        <f t="shared" si="5"/>
        <v>3618.3035599999998</v>
      </c>
      <c r="T83" s="35">
        <f t="shared" si="6"/>
        <v>3751.4925599999997</v>
      </c>
      <c r="U83" s="36">
        <f t="shared" si="7"/>
        <v>1.9610934326603357E-4</v>
      </c>
      <c r="V83" s="37">
        <f t="shared" si="8"/>
        <v>2.0416553166231725E-4</v>
      </c>
      <c r="W83" s="37">
        <f t="shared" si="9"/>
        <v>8.0561883962836729E-6</v>
      </c>
      <c r="X83" s="38">
        <f t="shared" si="10"/>
        <v>16.94498463075627</v>
      </c>
      <c r="Y83" s="39">
        <f t="shared" si="11"/>
        <v>1180012.8572950049</v>
      </c>
      <c r="Z83" s="40">
        <f t="shared" si="12"/>
        <v>0</v>
      </c>
      <c r="AA83" s="41">
        <f t="shared" si="13"/>
        <v>0</v>
      </c>
      <c r="AB83" s="41">
        <f t="shared" si="14"/>
        <v>0</v>
      </c>
      <c r="AC83" s="42">
        <f t="shared" si="15"/>
        <v>0</v>
      </c>
      <c r="AD83" s="43">
        <f t="shared" si="16"/>
        <v>0</v>
      </c>
      <c r="AE83" s="40">
        <f t="shared" si="17"/>
        <v>4.1609215511557871E-4</v>
      </c>
      <c r="AF83" s="41">
        <f t="shared" si="18"/>
        <v>4.3354975501567203E-4</v>
      </c>
      <c r="AG83" s="41">
        <f t="shared" si="19"/>
        <v>1.7457599900093325E-5</v>
      </c>
      <c r="AH83" s="42">
        <f t="shared" si="20"/>
        <v>0.22771480460867136</v>
      </c>
      <c r="AI83" s="43">
        <f t="shared" si="21"/>
        <v>15857.576922609429</v>
      </c>
      <c r="AJ83" s="42">
        <f t="shared" si="22"/>
        <v>17.17269943536494</v>
      </c>
      <c r="AK83" s="31">
        <f t="shared" si="23"/>
        <v>1195870.4342176144</v>
      </c>
      <c r="AL83" s="44">
        <f t="shared" si="24"/>
        <v>280.50795251684099</v>
      </c>
      <c r="AM83" s="31">
        <v>7787837.5</v>
      </c>
      <c r="AN83" s="45">
        <f t="shared" si="25"/>
        <v>0.15355616167101771</v>
      </c>
      <c r="AP83" s="33"/>
      <c r="AR83" s="33"/>
    </row>
    <row r="84" spans="1:44">
      <c r="A84" s="6" t="s">
        <v>4161</v>
      </c>
      <c r="B84" s="6" t="s">
        <v>4403</v>
      </c>
      <c r="C84" s="6" t="s">
        <v>4338</v>
      </c>
      <c r="D84" s="30">
        <v>2365161</v>
      </c>
      <c r="E84" s="6" t="s">
        <v>3998</v>
      </c>
      <c r="F84" s="31" t="s">
        <v>4471</v>
      </c>
      <c r="G84" s="6" t="str">
        <f t="shared" ref="G84:G147" si="26">IF(AND(L84&gt;K84,AJ84&gt;0),"Float Increase",IF(AND(K84&gt;L84,AJ84&lt;0),"Float Decrease",IF(AND(J84&gt;I84,AJ84&gt;0),"Share Increase",IF(AND(I84&gt;J84,AJ84&lt;0), "Share Decrease",IF(AJ84&gt;0,"Reinvestment","Funding")))))</f>
        <v>Share Increase</v>
      </c>
      <c r="H84" s="32">
        <v>135.91999999999999</v>
      </c>
      <c r="I84" s="33">
        <v>331.39</v>
      </c>
      <c r="J84" s="33">
        <v>331.70499999999998</v>
      </c>
      <c r="K84" s="34">
        <v>0.95</v>
      </c>
      <c r="L84" s="34">
        <v>0.95</v>
      </c>
      <c r="M84" s="7">
        <v>0.67</v>
      </c>
      <c r="N84" s="7">
        <v>0.67</v>
      </c>
      <c r="O84" s="7">
        <v>0.33</v>
      </c>
      <c r="P84" s="7">
        <v>0.33</v>
      </c>
      <c r="Q84" s="35">
        <f t="shared" ref="Q84:Q147" si="27">+I84*K84</f>
        <v>314.82049999999998</v>
      </c>
      <c r="R84" s="35">
        <f t="shared" ref="R84:R147" si="28">+J84*L84</f>
        <v>315.11974999999995</v>
      </c>
      <c r="S84" s="35">
        <f t="shared" ref="S84:S147" si="29">+$H84*Q84</f>
        <v>42790.402359999993</v>
      </c>
      <c r="T84" s="35">
        <f t="shared" ref="T84:T147" si="30">+$H84*R84</f>
        <v>42831.07641999999</v>
      </c>
      <c r="U84" s="36">
        <f t="shared" ref="U84:U147" si="31">+S84/SUM(S$20:S$521)</f>
        <v>2.3192077629078009E-3</v>
      </c>
      <c r="V84" s="37">
        <f t="shared" ref="V84:V147" si="32">+T84/SUM(T$20:T$521)</f>
        <v>2.3309734323339929E-3</v>
      </c>
      <c r="W84" s="37">
        <f t="shared" ref="W84:W147" si="33">+V84-U84</f>
        <v>1.1765669426191949E-5</v>
      </c>
      <c r="X84" s="38">
        <f t="shared" ref="X84:X147" si="34">+W84*Y$4</f>
        <v>24.747321908379238</v>
      </c>
      <c r="Y84" s="39">
        <f t="shared" ref="Y84:Y147" si="35">+X84/$H84*10^6</f>
        <v>182072.70385799912</v>
      </c>
      <c r="Z84" s="40">
        <f t="shared" ref="Z84:Z147" si="36">+S84*M84/SUMPRODUCT(M$20:M$521, S$20:S$521)</f>
        <v>2.9391059203102304E-3</v>
      </c>
      <c r="AA84" s="41">
        <f t="shared" ref="AA84:AA147" si="37">+T84*N84/SUMPRODUCT(N$20:N$521, T$20:T$521)</f>
        <v>2.9518040676946851E-3</v>
      </c>
      <c r="AB84" s="41">
        <f t="shared" ref="AB84:AB147" si="38">+AA84-Z84</f>
        <v>1.269814738445469E-5</v>
      </c>
      <c r="AC84" s="42">
        <f t="shared" ref="AC84:AC147" si="39">+AB84*AD$4</f>
        <v>0.24772868338989976</v>
      </c>
      <c r="AD84" s="43">
        <f t="shared" ref="AD84:AD147" si="40">+AC84/$H84*10^6</f>
        <v>1822.6065581952603</v>
      </c>
      <c r="AE84" s="40">
        <f t="shared" ref="AE84:AE147" si="41">+S84*O84/SUMPRODUCT(O$20:O$521, S$20:S$521)</f>
        <v>1.6238459945460181E-3</v>
      </c>
      <c r="AF84" s="41">
        <f t="shared" ref="AF84:AF147" si="42">+T84*P84/SUMPRODUCT(P$20:P$521, T$20:T$521)</f>
        <v>1.633457294488947E-3</v>
      </c>
      <c r="AG84" s="41">
        <f t="shared" ref="AG84:AG147" si="43">+AF84-AE84</f>
        <v>9.6112999429288654E-6</v>
      </c>
      <c r="AH84" s="42">
        <f t="shared" ref="AH84:AH147" si="44">+AG84*AI$4</f>
        <v>0.12536862461418197</v>
      </c>
      <c r="AI84" s="43">
        <f t="shared" ref="AI84:AI147" si="45">+AH84/$H84*10^6</f>
        <v>922.37069315907866</v>
      </c>
      <c r="AJ84" s="42">
        <f t="shared" ref="AJ84:AJ147" si="46">+X84+AC84+AH84</f>
        <v>25.120419216383322</v>
      </c>
      <c r="AK84" s="31">
        <f t="shared" ref="AK84:AK147" si="47">+Y84+AD84+AI84</f>
        <v>184817.68110935346</v>
      </c>
      <c r="AL84" s="44">
        <f t="shared" ref="AL84:AL147" si="48">+$AL$6*W84/H84*10^6</f>
        <v>43.28159735944655</v>
      </c>
      <c r="AM84" s="31">
        <v>1213350.5</v>
      </c>
      <c r="AN84" s="45">
        <f t="shared" ref="AN84:AN147" si="49">+AK84/AM84</f>
        <v>0.15232010957209269</v>
      </c>
      <c r="AP84" s="33"/>
      <c r="AR84" s="33"/>
    </row>
    <row r="85" spans="1:44">
      <c r="A85" s="6" t="s">
        <v>1173</v>
      </c>
      <c r="B85" s="6" t="s">
        <v>2075</v>
      </c>
      <c r="C85" s="6" t="s">
        <v>3330</v>
      </c>
      <c r="D85" s="30">
        <v>2868165</v>
      </c>
      <c r="E85" s="6" t="s">
        <v>140</v>
      </c>
      <c r="F85" s="31" t="s">
        <v>4476</v>
      </c>
      <c r="G85" s="6" t="str">
        <f t="shared" si="26"/>
        <v>Share Increase</v>
      </c>
      <c r="H85" s="32">
        <v>38.94</v>
      </c>
      <c r="I85" s="33">
        <v>587.88400000000001</v>
      </c>
      <c r="J85" s="33">
        <v>592.34299999999996</v>
      </c>
      <c r="K85" s="34">
        <v>1</v>
      </c>
      <c r="L85" s="34">
        <v>1</v>
      </c>
      <c r="M85" s="7">
        <v>0</v>
      </c>
      <c r="N85" s="7">
        <v>0</v>
      </c>
      <c r="O85" s="7">
        <v>1</v>
      </c>
      <c r="P85" s="7">
        <v>1</v>
      </c>
      <c r="Q85" s="35">
        <f t="shared" si="27"/>
        <v>587.88400000000001</v>
      </c>
      <c r="R85" s="35">
        <f t="shared" si="28"/>
        <v>592.34299999999996</v>
      </c>
      <c r="S85" s="35">
        <f t="shared" si="29"/>
        <v>22892.202959999999</v>
      </c>
      <c r="T85" s="35">
        <f t="shared" si="30"/>
        <v>23065.836419999996</v>
      </c>
      <c r="U85" s="36">
        <f t="shared" si="31"/>
        <v>1.2407402568507409E-3</v>
      </c>
      <c r="V85" s="37">
        <f t="shared" si="32"/>
        <v>1.2553000387465355E-3</v>
      </c>
      <c r="W85" s="37">
        <f t="shared" si="33"/>
        <v>1.4559781895794564E-5</v>
      </c>
      <c r="X85" s="38">
        <f t="shared" si="34"/>
        <v>30.624318637485228</v>
      </c>
      <c r="Y85" s="39">
        <f t="shared" si="35"/>
        <v>786448.86074692418</v>
      </c>
      <c r="Z85" s="40">
        <f t="shared" si="36"/>
        <v>0</v>
      </c>
      <c r="AA85" s="41">
        <f t="shared" si="37"/>
        <v>0</v>
      </c>
      <c r="AB85" s="41">
        <f t="shared" si="38"/>
        <v>0</v>
      </c>
      <c r="AC85" s="42">
        <f t="shared" si="39"/>
        <v>0</v>
      </c>
      <c r="AD85" s="43">
        <f t="shared" si="40"/>
        <v>0</v>
      </c>
      <c r="AE85" s="40">
        <f t="shared" si="41"/>
        <v>2.6325226468753302E-3</v>
      </c>
      <c r="AF85" s="41">
        <f t="shared" si="42"/>
        <v>2.6656557541253831E-3</v>
      </c>
      <c r="AG85" s="41">
        <f t="shared" si="43"/>
        <v>3.3133107250052883E-5</v>
      </c>
      <c r="AH85" s="42">
        <f t="shared" si="44"/>
        <v>0.43218421127199802</v>
      </c>
      <c r="AI85" s="43">
        <f t="shared" si="45"/>
        <v>11098.721398870008</v>
      </c>
      <c r="AJ85" s="42">
        <f t="shared" si="46"/>
        <v>31.056502848757226</v>
      </c>
      <c r="AK85" s="31">
        <f t="shared" si="47"/>
        <v>797547.58214579418</v>
      </c>
      <c r="AL85" s="44">
        <f t="shared" si="48"/>
        <v>186.9514881329554</v>
      </c>
      <c r="AM85" s="31">
        <v>5301265.5</v>
      </c>
      <c r="AN85" s="45">
        <f t="shared" si="49"/>
        <v>0.15044475364340726</v>
      </c>
      <c r="AP85" s="33"/>
      <c r="AR85" s="33"/>
    </row>
    <row r="86" spans="1:44">
      <c r="A86" s="6" t="s">
        <v>4168</v>
      </c>
      <c r="B86" s="6" t="s">
        <v>4408</v>
      </c>
      <c r="C86" s="6" t="s">
        <v>4345</v>
      </c>
      <c r="D86" s="30">
        <v>2020459</v>
      </c>
      <c r="E86" s="6" t="s">
        <v>4004</v>
      </c>
      <c r="F86" s="31" t="s">
        <v>4471</v>
      </c>
      <c r="G86" s="6" t="str">
        <f t="shared" si="26"/>
        <v>Reinvestment</v>
      </c>
      <c r="H86" s="32">
        <v>103.14</v>
      </c>
      <c r="I86" s="33">
        <v>782.81</v>
      </c>
      <c r="J86" s="33">
        <v>782.66300000000001</v>
      </c>
      <c r="K86" s="34">
        <v>1</v>
      </c>
      <c r="L86" s="34">
        <v>1</v>
      </c>
      <c r="M86" s="7">
        <v>0.51</v>
      </c>
      <c r="N86" s="7">
        <v>0.51</v>
      </c>
      <c r="O86" s="7">
        <v>0.49</v>
      </c>
      <c r="P86" s="7">
        <v>0.49</v>
      </c>
      <c r="Q86" s="35">
        <f t="shared" si="27"/>
        <v>782.81</v>
      </c>
      <c r="R86" s="35">
        <f t="shared" si="28"/>
        <v>782.66300000000001</v>
      </c>
      <c r="S86" s="35">
        <f t="shared" si="29"/>
        <v>80739.023399999991</v>
      </c>
      <c r="T86" s="35">
        <f t="shared" si="30"/>
        <v>80723.861820000006</v>
      </c>
      <c r="U86" s="36">
        <f t="shared" si="31"/>
        <v>4.3759946041992447E-3</v>
      </c>
      <c r="V86" s="37">
        <f t="shared" si="32"/>
        <v>4.3931928166520834E-3</v>
      </c>
      <c r="W86" s="37">
        <f t="shared" si="33"/>
        <v>1.7198212452838695E-5</v>
      </c>
      <c r="X86" s="38">
        <f t="shared" si="34"/>
        <v>36.173861800981058</v>
      </c>
      <c r="Y86" s="39">
        <f t="shared" si="35"/>
        <v>350725.82704073162</v>
      </c>
      <c r="Z86" s="40">
        <f t="shared" si="36"/>
        <v>4.2213147257576505E-3</v>
      </c>
      <c r="AA86" s="41">
        <f t="shared" si="37"/>
        <v>4.2347311301163988E-3</v>
      </c>
      <c r="AB86" s="41">
        <f t="shared" si="38"/>
        <v>1.3416404358748343E-5</v>
      </c>
      <c r="AC86" s="42">
        <f t="shared" si="39"/>
        <v>0.26174118845778144</v>
      </c>
      <c r="AD86" s="43">
        <f t="shared" si="40"/>
        <v>2537.7272489604561</v>
      </c>
      <c r="AE86" s="40">
        <f t="shared" si="41"/>
        <v>4.5495045146881586E-3</v>
      </c>
      <c r="AF86" s="41">
        <f t="shared" si="42"/>
        <v>4.5712278189431309E-3</v>
      </c>
      <c r="AG86" s="41">
        <f t="shared" si="43"/>
        <v>2.1723304254972313E-5</v>
      </c>
      <c r="AH86" s="42">
        <f t="shared" si="44"/>
        <v>0.28335613212497185</v>
      </c>
      <c r="AI86" s="43">
        <f t="shared" si="45"/>
        <v>2747.2962199434928</v>
      </c>
      <c r="AJ86" s="42">
        <f t="shared" si="46"/>
        <v>36.718959121563813</v>
      </c>
      <c r="AK86" s="31">
        <f t="shared" si="47"/>
        <v>356010.85050963558</v>
      </c>
      <c r="AL86" s="44">
        <f t="shared" si="48"/>
        <v>83.373145495630666</v>
      </c>
      <c r="AM86" s="31">
        <v>2377167</v>
      </c>
      <c r="AN86" s="45">
        <f t="shared" si="49"/>
        <v>0.14976265887488577</v>
      </c>
      <c r="AP86" s="33"/>
      <c r="AR86" s="33"/>
    </row>
    <row r="87" spans="1:44">
      <c r="A87" s="6" t="s">
        <v>4919</v>
      </c>
      <c r="B87" s="6" t="s">
        <v>4890</v>
      </c>
      <c r="C87" s="6" t="s">
        <v>723</v>
      </c>
      <c r="D87" s="30" t="s">
        <v>4930</v>
      </c>
      <c r="E87" s="6" t="s">
        <v>4903</v>
      </c>
      <c r="F87" s="31" t="s">
        <v>4460</v>
      </c>
      <c r="G87" s="6" t="str">
        <f t="shared" si="26"/>
        <v>Share Increase</v>
      </c>
      <c r="H87" s="32">
        <v>101.77</v>
      </c>
      <c r="I87" s="33">
        <v>202.03</v>
      </c>
      <c r="J87" s="33">
        <v>202.30199999999999</v>
      </c>
      <c r="K87" s="34">
        <v>1</v>
      </c>
      <c r="L87" s="34">
        <v>1</v>
      </c>
      <c r="M87" s="7">
        <v>1</v>
      </c>
      <c r="N87" s="7">
        <v>1</v>
      </c>
      <c r="O87" s="7">
        <v>0</v>
      </c>
      <c r="P87" s="7">
        <v>0</v>
      </c>
      <c r="Q87" s="35">
        <f t="shared" si="27"/>
        <v>202.03</v>
      </c>
      <c r="R87" s="35">
        <f t="shared" si="28"/>
        <v>202.30199999999999</v>
      </c>
      <c r="S87" s="35">
        <f t="shared" si="29"/>
        <v>20560.593099999998</v>
      </c>
      <c r="T87" s="35">
        <f t="shared" si="30"/>
        <v>20588.274539999999</v>
      </c>
      <c r="U87" s="36">
        <f t="shared" si="31"/>
        <v>1.1143687485416899E-3</v>
      </c>
      <c r="V87" s="37">
        <f t="shared" si="32"/>
        <v>1.120464975004202E-3</v>
      </c>
      <c r="W87" s="37">
        <f t="shared" si="33"/>
        <v>6.096226462512077E-6</v>
      </c>
      <c r="X87" s="38">
        <f t="shared" si="34"/>
        <v>12.822498510651689</v>
      </c>
      <c r="Y87" s="39">
        <f t="shared" si="35"/>
        <v>125994.87580477243</v>
      </c>
      <c r="Z87" s="40">
        <f t="shared" si="36"/>
        <v>2.1078014699225322E-3</v>
      </c>
      <c r="AA87" s="41">
        <f t="shared" si="37"/>
        <v>2.1177451017125926E-3</v>
      </c>
      <c r="AB87" s="41">
        <f t="shared" si="38"/>
        <v>9.9436317900604768E-6</v>
      </c>
      <c r="AC87" s="42">
        <f t="shared" si="39"/>
        <v>0.19399072454311561</v>
      </c>
      <c r="AD87" s="43">
        <f t="shared" si="40"/>
        <v>1906.1680705818574</v>
      </c>
      <c r="AE87" s="40">
        <f t="shared" si="41"/>
        <v>0</v>
      </c>
      <c r="AF87" s="41">
        <f t="shared" si="42"/>
        <v>0</v>
      </c>
      <c r="AG87" s="41">
        <f t="shared" si="43"/>
        <v>0</v>
      </c>
      <c r="AH87" s="42">
        <f t="shared" si="44"/>
        <v>0</v>
      </c>
      <c r="AI87" s="43">
        <f t="shared" si="45"/>
        <v>0</v>
      </c>
      <c r="AJ87" s="42">
        <f t="shared" si="46"/>
        <v>13.016489235194804</v>
      </c>
      <c r="AK87" s="31">
        <f t="shared" si="47"/>
        <v>127901.04387535428</v>
      </c>
      <c r="AL87" s="44">
        <f t="shared" si="48"/>
        <v>29.950999619298798</v>
      </c>
      <c r="AM87" s="31">
        <v>855255.375</v>
      </c>
      <c r="AN87" s="45">
        <f t="shared" si="49"/>
        <v>0.14954719679528969</v>
      </c>
      <c r="AP87" s="33"/>
      <c r="AR87" s="33"/>
    </row>
    <row r="88" spans="1:44">
      <c r="A88" s="6" t="s">
        <v>1147</v>
      </c>
      <c r="B88" s="6" t="s">
        <v>2051</v>
      </c>
      <c r="C88" s="6" t="s">
        <v>3310</v>
      </c>
      <c r="D88" s="30">
        <v>2842255</v>
      </c>
      <c r="E88" s="6" t="s">
        <v>117</v>
      </c>
      <c r="F88" s="31" t="s">
        <v>4468</v>
      </c>
      <c r="G88" s="6" t="str">
        <f t="shared" si="26"/>
        <v>Share Increase</v>
      </c>
      <c r="H88" s="32">
        <v>93.04</v>
      </c>
      <c r="I88" s="33">
        <v>748.3</v>
      </c>
      <c r="J88" s="33">
        <v>749.8</v>
      </c>
      <c r="K88" s="34">
        <v>1</v>
      </c>
      <c r="L88" s="34">
        <v>1</v>
      </c>
      <c r="M88" s="7">
        <v>0.67</v>
      </c>
      <c r="N88" s="7">
        <v>0.67</v>
      </c>
      <c r="O88" s="7">
        <v>0.33</v>
      </c>
      <c r="P88" s="7">
        <v>0.33</v>
      </c>
      <c r="Q88" s="35">
        <f t="shared" si="27"/>
        <v>748.3</v>
      </c>
      <c r="R88" s="35">
        <f t="shared" si="28"/>
        <v>749.8</v>
      </c>
      <c r="S88" s="35">
        <f t="shared" si="29"/>
        <v>69621.831999999995</v>
      </c>
      <c r="T88" s="35">
        <f t="shared" si="30"/>
        <v>69761.392000000007</v>
      </c>
      <c r="U88" s="36">
        <f t="shared" si="31"/>
        <v>3.7734511557947119E-3</v>
      </c>
      <c r="V88" s="37">
        <f t="shared" si="32"/>
        <v>3.7965880138073173E-3</v>
      </c>
      <c r="W88" s="37">
        <f t="shared" si="33"/>
        <v>2.3136858012605399E-5</v>
      </c>
      <c r="X88" s="38">
        <f t="shared" si="34"/>
        <v>48.664912504832103</v>
      </c>
      <c r="Y88" s="39">
        <f t="shared" si="35"/>
        <v>523053.65976818674</v>
      </c>
      <c r="Z88" s="40">
        <f t="shared" si="36"/>
        <v>4.7820522203204695E-3</v>
      </c>
      <c r="AA88" s="41">
        <f t="shared" si="37"/>
        <v>4.8077699158055286E-3</v>
      </c>
      <c r="AB88" s="41">
        <f t="shared" si="38"/>
        <v>2.5717695485059054E-5</v>
      </c>
      <c r="AC88" s="42">
        <f t="shared" si="39"/>
        <v>0.50172758666634787</v>
      </c>
      <c r="AD88" s="43">
        <f t="shared" si="40"/>
        <v>5392.6008885033079</v>
      </c>
      <c r="AE88" s="40">
        <f t="shared" si="41"/>
        <v>2.6420675383000952E-3</v>
      </c>
      <c r="AF88" s="41">
        <f t="shared" si="42"/>
        <v>2.6605041049795521E-3</v>
      </c>
      <c r="AG88" s="41">
        <f t="shared" si="43"/>
        <v>1.8436566679456978E-5</v>
      </c>
      <c r="AH88" s="42">
        <f t="shared" si="44"/>
        <v>0.24048432791983299</v>
      </c>
      <c r="AI88" s="43">
        <f t="shared" si="45"/>
        <v>2584.7412717092966</v>
      </c>
      <c r="AJ88" s="42">
        <f t="shared" si="46"/>
        <v>49.407124419418281</v>
      </c>
      <c r="AK88" s="31">
        <f t="shared" si="47"/>
        <v>531031.00192839932</v>
      </c>
      <c r="AL88" s="44">
        <f t="shared" si="48"/>
        <v>124.3382309361855</v>
      </c>
      <c r="AM88" s="31">
        <v>3559791.75</v>
      </c>
      <c r="AN88" s="45">
        <f t="shared" si="49"/>
        <v>0.14917473808078782</v>
      </c>
      <c r="AP88" s="33"/>
      <c r="AR88" s="33"/>
    </row>
    <row r="89" spans="1:44">
      <c r="A89" s="6" t="s">
        <v>1171</v>
      </c>
      <c r="B89" s="6" t="s">
        <v>2073</v>
      </c>
      <c r="C89" s="6" t="s">
        <v>3328</v>
      </c>
      <c r="D89" s="30">
        <v>2853688</v>
      </c>
      <c r="E89" s="6" t="s">
        <v>138</v>
      </c>
      <c r="F89" s="31" t="s">
        <v>4456</v>
      </c>
      <c r="G89" s="6" t="str">
        <f t="shared" si="26"/>
        <v>Share Increase</v>
      </c>
      <c r="H89" s="32">
        <v>91.02</v>
      </c>
      <c r="I89" s="33">
        <v>378.32100000000003</v>
      </c>
      <c r="J89" s="33">
        <v>378.75</v>
      </c>
      <c r="K89" s="34">
        <v>0.79</v>
      </c>
      <c r="L89" s="34">
        <v>0.79</v>
      </c>
      <c r="M89" s="7">
        <v>1</v>
      </c>
      <c r="N89" s="7">
        <v>1</v>
      </c>
      <c r="O89" s="7">
        <v>0</v>
      </c>
      <c r="P89" s="7">
        <v>0</v>
      </c>
      <c r="Q89" s="35">
        <f t="shared" si="27"/>
        <v>298.87359000000004</v>
      </c>
      <c r="R89" s="35">
        <f t="shared" si="28"/>
        <v>299.21250000000003</v>
      </c>
      <c r="S89" s="35">
        <f t="shared" si="29"/>
        <v>27203.474161800001</v>
      </c>
      <c r="T89" s="35">
        <f t="shared" si="30"/>
        <v>27234.321750000003</v>
      </c>
      <c r="U89" s="36">
        <f t="shared" si="31"/>
        <v>1.4744079273506592E-3</v>
      </c>
      <c r="V89" s="37">
        <f t="shared" si="32"/>
        <v>1.4821593514106185E-3</v>
      </c>
      <c r="W89" s="37">
        <f t="shared" si="33"/>
        <v>7.7514240599593082E-6</v>
      </c>
      <c r="X89" s="38">
        <f t="shared" si="34"/>
        <v>16.30395853491655</v>
      </c>
      <c r="Y89" s="39">
        <f t="shared" si="35"/>
        <v>179125.01137021038</v>
      </c>
      <c r="Z89" s="40">
        <f t="shared" si="36"/>
        <v>2.7888068474659746E-3</v>
      </c>
      <c r="AA89" s="41">
        <f t="shared" si="37"/>
        <v>2.8013688749133629E-3</v>
      </c>
      <c r="AB89" s="41">
        <f t="shared" si="38"/>
        <v>1.2562027447388362E-5</v>
      </c>
      <c r="AC89" s="42">
        <f t="shared" si="39"/>
        <v>0.24507311389841321</v>
      </c>
      <c r="AD89" s="43">
        <f t="shared" si="40"/>
        <v>2692.5193792398732</v>
      </c>
      <c r="AE89" s="40">
        <f t="shared" si="41"/>
        <v>0</v>
      </c>
      <c r="AF89" s="41">
        <f t="shared" si="42"/>
        <v>0</v>
      </c>
      <c r="AG89" s="41">
        <f t="shared" si="43"/>
        <v>0</v>
      </c>
      <c r="AH89" s="42">
        <f t="shared" si="44"/>
        <v>0</v>
      </c>
      <c r="AI89" s="43">
        <f t="shared" si="45"/>
        <v>0</v>
      </c>
      <c r="AJ89" s="42">
        <f t="shared" si="46"/>
        <v>16.549031648814964</v>
      </c>
      <c r="AK89" s="31">
        <f t="shared" si="47"/>
        <v>181817.53074945026</v>
      </c>
      <c r="AL89" s="44">
        <f t="shared" si="48"/>
        <v>42.580883651721102</v>
      </c>
      <c r="AM89" s="31">
        <v>1219872</v>
      </c>
      <c r="AN89" s="45">
        <f t="shared" si="49"/>
        <v>0.14904640056452667</v>
      </c>
      <c r="AP89" s="33"/>
      <c r="AR89" s="33"/>
    </row>
    <row r="90" spans="1:44">
      <c r="A90" s="6" t="s">
        <v>1119</v>
      </c>
      <c r="B90" s="6" t="s">
        <v>2022</v>
      </c>
      <c r="C90" s="6" t="s">
        <v>1273</v>
      </c>
      <c r="D90" s="30">
        <v>2803014</v>
      </c>
      <c r="E90" s="6" t="s">
        <v>94</v>
      </c>
      <c r="F90" s="31" t="s">
        <v>4462</v>
      </c>
      <c r="G90" s="6" t="str">
        <f t="shared" si="26"/>
        <v>Share Increase</v>
      </c>
      <c r="H90" s="32">
        <v>50.67</v>
      </c>
      <c r="I90" s="33">
        <v>293.66699999999997</v>
      </c>
      <c r="J90" s="33">
        <v>294.11</v>
      </c>
      <c r="K90" s="34">
        <v>0.93</v>
      </c>
      <c r="L90" s="34">
        <v>0.93</v>
      </c>
      <c r="M90" s="7">
        <v>0</v>
      </c>
      <c r="N90" s="7">
        <v>0</v>
      </c>
      <c r="O90" s="7">
        <v>1</v>
      </c>
      <c r="P90" s="7">
        <v>1</v>
      </c>
      <c r="Q90" s="35">
        <f t="shared" si="27"/>
        <v>273.11030999999997</v>
      </c>
      <c r="R90" s="35">
        <f t="shared" si="28"/>
        <v>273.52230000000003</v>
      </c>
      <c r="S90" s="35">
        <f t="shared" si="29"/>
        <v>13838.499407699999</v>
      </c>
      <c r="T90" s="35">
        <f t="shared" si="30"/>
        <v>13859.374941000002</v>
      </c>
      <c r="U90" s="36">
        <f t="shared" si="31"/>
        <v>7.5003630448061177E-4</v>
      </c>
      <c r="V90" s="37">
        <f t="shared" si="32"/>
        <v>7.5426156605163633E-4</v>
      </c>
      <c r="W90" s="37">
        <f t="shared" si="33"/>
        <v>4.2252615710245594E-6</v>
      </c>
      <c r="X90" s="38">
        <f t="shared" si="34"/>
        <v>8.8872043279131869</v>
      </c>
      <c r="Y90" s="39">
        <f t="shared" si="35"/>
        <v>175393.80951081877</v>
      </c>
      <c r="Z90" s="40">
        <f t="shared" si="36"/>
        <v>0</v>
      </c>
      <c r="AA90" s="41">
        <f t="shared" si="37"/>
        <v>0</v>
      </c>
      <c r="AB90" s="41">
        <f t="shared" si="38"/>
        <v>0</v>
      </c>
      <c r="AC90" s="42">
        <f t="shared" si="39"/>
        <v>0</v>
      </c>
      <c r="AD90" s="43">
        <f t="shared" si="40"/>
        <v>0</v>
      </c>
      <c r="AE90" s="40">
        <f t="shared" si="41"/>
        <v>1.5913786520762654E-3</v>
      </c>
      <c r="AF90" s="41">
        <f t="shared" si="42"/>
        <v>1.6016901311250089E-3</v>
      </c>
      <c r="AG90" s="41">
        <f t="shared" si="43"/>
        <v>1.0311479048743426E-5</v>
      </c>
      <c r="AH90" s="42">
        <f t="shared" si="44"/>
        <v>0.1345016755022817</v>
      </c>
      <c r="AI90" s="43">
        <f t="shared" si="45"/>
        <v>2654.4636965123682</v>
      </c>
      <c r="AJ90" s="42">
        <f t="shared" si="46"/>
        <v>9.0217060034154688</v>
      </c>
      <c r="AK90" s="31">
        <f t="shared" si="47"/>
        <v>178048.27320733113</v>
      </c>
      <c r="AL90" s="44">
        <f t="shared" si="48"/>
        <v>41.693917219504236</v>
      </c>
      <c r="AM90" s="31">
        <v>1203433.375</v>
      </c>
      <c r="AN90" s="45">
        <f t="shared" si="49"/>
        <v>0.14795025375404031</v>
      </c>
      <c r="AP90" s="33"/>
      <c r="AR90" s="33"/>
    </row>
    <row r="91" spans="1:44">
      <c r="A91" s="6" t="s">
        <v>4573</v>
      </c>
      <c r="B91" s="6" t="s">
        <v>1882</v>
      </c>
      <c r="C91" s="6" t="s">
        <v>5472</v>
      </c>
      <c r="D91" s="30" t="s">
        <v>5480</v>
      </c>
      <c r="E91" s="6" t="s">
        <v>5492</v>
      </c>
      <c r="F91" s="31" t="s">
        <v>4475</v>
      </c>
      <c r="G91" s="6" t="str">
        <f t="shared" si="26"/>
        <v>Share Increase</v>
      </c>
      <c r="H91" s="32">
        <v>87.27</v>
      </c>
      <c r="I91" s="33">
        <v>502.23700000000002</v>
      </c>
      <c r="J91" s="33">
        <v>502.80099999999999</v>
      </c>
      <c r="K91" s="34">
        <v>1</v>
      </c>
      <c r="L91" s="34">
        <v>1</v>
      </c>
      <c r="M91" s="7">
        <v>1</v>
      </c>
      <c r="N91" s="7">
        <v>1</v>
      </c>
      <c r="O91" s="7">
        <v>0</v>
      </c>
      <c r="P91" s="7">
        <v>0</v>
      </c>
      <c r="Q91" s="35">
        <f t="shared" si="27"/>
        <v>502.23700000000002</v>
      </c>
      <c r="R91" s="35">
        <f t="shared" si="28"/>
        <v>502.80099999999999</v>
      </c>
      <c r="S91" s="35">
        <f t="shared" si="29"/>
        <v>43830.222990000002</v>
      </c>
      <c r="T91" s="35">
        <f t="shared" si="30"/>
        <v>43879.443269999996</v>
      </c>
      <c r="U91" s="36">
        <f t="shared" si="31"/>
        <v>2.3755652623498255E-3</v>
      </c>
      <c r="V91" s="37">
        <f t="shared" si="32"/>
        <v>2.3880281570559849E-3</v>
      </c>
      <c r="W91" s="37">
        <f t="shared" si="33"/>
        <v>1.2462894706159397E-5</v>
      </c>
      <c r="X91" s="38">
        <f t="shared" si="34"/>
        <v>26.213830767416493</v>
      </c>
      <c r="Y91" s="39">
        <f t="shared" si="35"/>
        <v>300376.19763282337</v>
      </c>
      <c r="Z91" s="40">
        <f t="shared" si="36"/>
        <v>4.4933240979976577E-3</v>
      </c>
      <c r="AA91" s="41">
        <f t="shared" si="37"/>
        <v>4.5135145186828316E-3</v>
      </c>
      <c r="AB91" s="41">
        <f t="shared" si="38"/>
        <v>2.0190420685173988E-5</v>
      </c>
      <c r="AC91" s="42">
        <f t="shared" si="39"/>
        <v>0.39389575360808782</v>
      </c>
      <c r="AD91" s="43">
        <f t="shared" si="40"/>
        <v>4513.5298912351082</v>
      </c>
      <c r="AE91" s="40">
        <f t="shared" si="41"/>
        <v>0</v>
      </c>
      <c r="AF91" s="41">
        <f t="shared" si="42"/>
        <v>0</v>
      </c>
      <c r="AG91" s="41">
        <f t="shared" si="43"/>
        <v>0</v>
      </c>
      <c r="AH91" s="42">
        <f t="shared" si="44"/>
        <v>0</v>
      </c>
      <c r="AI91" s="43">
        <f t="shared" si="45"/>
        <v>0</v>
      </c>
      <c r="AJ91" s="42">
        <f t="shared" si="46"/>
        <v>26.607726521024581</v>
      </c>
      <c r="AK91" s="31">
        <f t="shared" si="47"/>
        <v>304889.72752405849</v>
      </c>
      <c r="AL91" s="44">
        <f t="shared" si="48"/>
        <v>71.404232302964346</v>
      </c>
      <c r="AM91" s="31">
        <v>2062032.75</v>
      </c>
      <c r="AN91" s="45">
        <f t="shared" si="49"/>
        <v>0.14785881917930668</v>
      </c>
      <c r="AP91" s="33"/>
      <c r="AR91" s="33"/>
    </row>
    <row r="92" spans="1:44">
      <c r="A92" s="6" t="s">
        <v>1163</v>
      </c>
      <c r="B92" s="6" t="s">
        <v>2065</v>
      </c>
      <c r="C92" s="6" t="s">
        <v>3322</v>
      </c>
      <c r="D92" s="30">
        <v>2860990</v>
      </c>
      <c r="E92" s="6" t="s">
        <v>131</v>
      </c>
      <c r="F92" s="31" t="s">
        <v>4472</v>
      </c>
      <c r="G92" s="6" t="str">
        <f t="shared" si="26"/>
        <v>Share Increase</v>
      </c>
      <c r="H92" s="32">
        <v>42.09</v>
      </c>
      <c r="I92" s="33">
        <v>521.45600000000002</v>
      </c>
      <c r="J92" s="33">
        <v>522.93899999999996</v>
      </c>
      <c r="K92" s="34">
        <v>1</v>
      </c>
      <c r="L92" s="34">
        <v>1</v>
      </c>
      <c r="M92" s="7">
        <v>0</v>
      </c>
      <c r="N92" s="7">
        <v>0</v>
      </c>
      <c r="O92" s="7">
        <v>1</v>
      </c>
      <c r="P92" s="7">
        <v>1</v>
      </c>
      <c r="Q92" s="35">
        <f t="shared" si="27"/>
        <v>521.45600000000002</v>
      </c>
      <c r="R92" s="35">
        <f t="shared" si="28"/>
        <v>522.93899999999996</v>
      </c>
      <c r="S92" s="35">
        <f t="shared" si="29"/>
        <v>21948.083040000001</v>
      </c>
      <c r="T92" s="35">
        <f t="shared" si="30"/>
        <v>22010.502510000002</v>
      </c>
      <c r="U92" s="36">
        <f t="shared" si="31"/>
        <v>1.1895696642220837E-3</v>
      </c>
      <c r="V92" s="37">
        <f t="shared" si="32"/>
        <v>1.1978661493357511E-3</v>
      </c>
      <c r="W92" s="37">
        <f t="shared" si="33"/>
        <v>8.2964851136674202E-6</v>
      </c>
      <c r="X92" s="38">
        <f t="shared" si="34"/>
        <v>17.450412754156059</v>
      </c>
      <c r="Y92" s="39">
        <f t="shared" si="35"/>
        <v>414597.59453922685</v>
      </c>
      <c r="Z92" s="40">
        <f t="shared" si="36"/>
        <v>0</v>
      </c>
      <c r="AA92" s="41">
        <f t="shared" si="37"/>
        <v>0</v>
      </c>
      <c r="AB92" s="41">
        <f t="shared" si="38"/>
        <v>0</v>
      </c>
      <c r="AC92" s="42">
        <f t="shared" si="39"/>
        <v>0</v>
      </c>
      <c r="AD92" s="43">
        <f t="shared" si="40"/>
        <v>0</v>
      </c>
      <c r="AE92" s="40">
        <f t="shared" si="41"/>
        <v>2.5239521840365662E-3</v>
      </c>
      <c r="AF92" s="41">
        <f t="shared" si="42"/>
        <v>2.5436936948056575E-3</v>
      </c>
      <c r="AG92" s="41">
        <f t="shared" si="43"/>
        <v>1.9741510769091287E-5</v>
      </c>
      <c r="AH92" s="42">
        <f t="shared" si="44"/>
        <v>0.2575058595219365</v>
      </c>
      <c r="AI92" s="43">
        <f t="shared" si="45"/>
        <v>6117.9819320963761</v>
      </c>
      <c r="AJ92" s="42">
        <f t="shared" si="46"/>
        <v>17.707918613677997</v>
      </c>
      <c r="AK92" s="31">
        <f t="shared" si="47"/>
        <v>420715.57647132321</v>
      </c>
      <c r="AL92" s="44">
        <f t="shared" si="48"/>
        <v>98.556487451501781</v>
      </c>
      <c r="AM92" s="31">
        <v>2858616.5</v>
      </c>
      <c r="AN92" s="45">
        <f t="shared" si="49"/>
        <v>0.14717454281514264</v>
      </c>
      <c r="AP92" s="33"/>
      <c r="AR92" s="33"/>
    </row>
    <row r="93" spans="1:44">
      <c r="A93" s="6" t="s">
        <v>1190</v>
      </c>
      <c r="B93" s="6" t="s">
        <v>2092</v>
      </c>
      <c r="C93" s="6" t="s">
        <v>3340</v>
      </c>
      <c r="D93" s="30">
        <v>2885937</v>
      </c>
      <c r="E93" s="6" t="s">
        <v>157</v>
      </c>
      <c r="F93" s="31" t="s">
        <v>4471</v>
      </c>
      <c r="G93" s="6" t="str">
        <f t="shared" si="26"/>
        <v>Share Increase</v>
      </c>
      <c r="H93" s="32">
        <v>44.29</v>
      </c>
      <c r="I93" s="33">
        <v>276.04899999999998</v>
      </c>
      <c r="J93" s="33">
        <v>276.83499999999998</v>
      </c>
      <c r="K93" s="34">
        <v>1</v>
      </c>
      <c r="L93" s="34">
        <v>1</v>
      </c>
      <c r="M93" s="7">
        <v>0.45</v>
      </c>
      <c r="N93" s="7">
        <v>0.45</v>
      </c>
      <c r="O93" s="7">
        <v>0.55000000000000004</v>
      </c>
      <c r="P93" s="7">
        <v>0.55000000000000004</v>
      </c>
      <c r="Q93" s="35">
        <f t="shared" si="27"/>
        <v>276.04899999999998</v>
      </c>
      <c r="R93" s="35">
        <f t="shared" si="28"/>
        <v>276.83499999999998</v>
      </c>
      <c r="S93" s="35">
        <f t="shared" si="29"/>
        <v>12226.210209999999</v>
      </c>
      <c r="T93" s="35">
        <f t="shared" si="30"/>
        <v>12261.022149999999</v>
      </c>
      <c r="U93" s="36">
        <f t="shared" si="31"/>
        <v>6.6265143738121696E-4</v>
      </c>
      <c r="V93" s="37">
        <f t="shared" si="32"/>
        <v>6.6727524203811779E-4</v>
      </c>
      <c r="W93" s="37">
        <f t="shared" si="33"/>
        <v>4.6238046569008293E-6</v>
      </c>
      <c r="X93" s="38">
        <f t="shared" si="34"/>
        <v>9.7254799655562785</v>
      </c>
      <c r="Y93" s="39">
        <f t="shared" si="35"/>
        <v>219586.36183238382</v>
      </c>
      <c r="Z93" s="40">
        <f t="shared" si="36"/>
        <v>5.6402510750037374E-4</v>
      </c>
      <c r="AA93" s="41">
        <f t="shared" si="37"/>
        <v>5.675353608369187E-4</v>
      </c>
      <c r="AB93" s="41">
        <f t="shared" si="38"/>
        <v>3.5102533365449643E-6</v>
      </c>
      <c r="AC93" s="42">
        <f t="shared" si="39"/>
        <v>6.848167776756596E-2</v>
      </c>
      <c r="AD93" s="43">
        <f t="shared" si="40"/>
        <v>1546.2108324128687</v>
      </c>
      <c r="AE93" s="40">
        <f t="shared" si="41"/>
        <v>7.7328409265535643E-4</v>
      </c>
      <c r="AF93" s="41">
        <f t="shared" si="42"/>
        <v>7.7933507407937537E-4</v>
      </c>
      <c r="AG93" s="41">
        <f t="shared" si="43"/>
        <v>6.0509814240189419E-6</v>
      </c>
      <c r="AH93" s="42">
        <f t="shared" si="44"/>
        <v>7.8928263939294849E-2</v>
      </c>
      <c r="AI93" s="43">
        <f t="shared" si="45"/>
        <v>1782.0786619845305</v>
      </c>
      <c r="AJ93" s="42">
        <f t="shared" si="46"/>
        <v>9.87288990726314</v>
      </c>
      <c r="AK93" s="31">
        <f t="shared" si="47"/>
        <v>222914.65132678123</v>
      </c>
      <c r="AL93" s="44">
        <f t="shared" si="48"/>
        <v>52.199194591339236</v>
      </c>
      <c r="AM93" s="31">
        <v>1514894.125</v>
      </c>
      <c r="AN93" s="45">
        <f t="shared" si="49"/>
        <v>0.14714866712337485</v>
      </c>
      <c r="AP93" s="33"/>
      <c r="AR93" s="33"/>
    </row>
    <row r="94" spans="1:44">
      <c r="A94" s="6" t="s">
        <v>1153</v>
      </c>
      <c r="B94" s="6" t="s">
        <v>2056</v>
      </c>
      <c r="C94" s="6" t="s">
        <v>3314</v>
      </c>
      <c r="D94" s="30">
        <v>2807566</v>
      </c>
      <c r="E94" s="6" t="s">
        <v>122</v>
      </c>
      <c r="F94" s="31" t="s">
        <v>4455</v>
      </c>
      <c r="G94" s="6" t="str">
        <f t="shared" si="26"/>
        <v>Share Increase</v>
      </c>
      <c r="H94" s="32">
        <v>138.07</v>
      </c>
      <c r="I94" s="33">
        <v>119.096</v>
      </c>
      <c r="J94" s="33">
        <v>119.429</v>
      </c>
      <c r="K94" s="34">
        <v>1</v>
      </c>
      <c r="L94" s="34">
        <v>1</v>
      </c>
      <c r="M94" s="7">
        <v>1</v>
      </c>
      <c r="N94" s="7">
        <v>1</v>
      </c>
      <c r="O94" s="7">
        <v>0</v>
      </c>
      <c r="P94" s="7">
        <v>0</v>
      </c>
      <c r="Q94" s="35">
        <f t="shared" si="27"/>
        <v>119.096</v>
      </c>
      <c r="R94" s="35">
        <f t="shared" si="28"/>
        <v>119.429</v>
      </c>
      <c r="S94" s="35">
        <f t="shared" si="29"/>
        <v>16443.584719999999</v>
      </c>
      <c r="T94" s="35">
        <f t="shared" si="30"/>
        <v>16489.562030000001</v>
      </c>
      <c r="U94" s="36">
        <f t="shared" si="31"/>
        <v>8.9122997750321E-4</v>
      </c>
      <c r="V94" s="37">
        <f t="shared" si="32"/>
        <v>8.9740287229403697E-4</v>
      </c>
      <c r="W94" s="37">
        <f t="shared" si="33"/>
        <v>6.1728947908269716E-6</v>
      </c>
      <c r="X94" s="38">
        <f t="shared" si="34"/>
        <v>12.983758846316253</v>
      </c>
      <c r="Y94" s="39">
        <f t="shared" si="35"/>
        <v>94037.508845630859</v>
      </c>
      <c r="Z94" s="40">
        <f t="shared" si="36"/>
        <v>1.6857398945175218E-3</v>
      </c>
      <c r="AA94" s="41">
        <f t="shared" si="37"/>
        <v>1.696144528798306E-3</v>
      </c>
      <c r="AB94" s="41">
        <f t="shared" si="38"/>
        <v>1.0404634280784244E-5</v>
      </c>
      <c r="AC94" s="42">
        <f t="shared" si="39"/>
        <v>0.20298444123333717</v>
      </c>
      <c r="AD94" s="43">
        <f t="shared" si="40"/>
        <v>1470.1560167548141</v>
      </c>
      <c r="AE94" s="40">
        <f t="shared" si="41"/>
        <v>0</v>
      </c>
      <c r="AF94" s="41">
        <f t="shared" si="42"/>
        <v>0</v>
      </c>
      <c r="AG94" s="41">
        <f t="shared" si="43"/>
        <v>0</v>
      </c>
      <c r="AH94" s="42">
        <f t="shared" si="44"/>
        <v>0</v>
      </c>
      <c r="AI94" s="43">
        <f t="shared" si="45"/>
        <v>0</v>
      </c>
      <c r="AJ94" s="42">
        <f t="shared" si="46"/>
        <v>13.186743287549589</v>
      </c>
      <c r="AK94" s="31">
        <f t="shared" si="47"/>
        <v>95507.664862385674</v>
      </c>
      <c r="AL94" s="44">
        <f t="shared" si="48"/>
        <v>22.354221738346389</v>
      </c>
      <c r="AM94" s="31">
        <v>650087.3125</v>
      </c>
      <c r="AN94" s="45">
        <f t="shared" si="49"/>
        <v>0.14691513436110273</v>
      </c>
      <c r="AP94" s="33"/>
      <c r="AR94" s="33"/>
    </row>
    <row r="95" spans="1:44">
      <c r="A95" s="6" t="s">
        <v>3409</v>
      </c>
      <c r="B95" s="6" t="s">
        <v>247</v>
      </c>
      <c r="C95" s="6" t="s">
        <v>547</v>
      </c>
      <c r="D95" s="30">
        <v>2185284</v>
      </c>
      <c r="E95" s="6" t="s">
        <v>2526</v>
      </c>
      <c r="F95" s="31" t="s">
        <v>4456</v>
      </c>
      <c r="G95" s="6" t="str">
        <f t="shared" si="26"/>
        <v>Share Increase</v>
      </c>
      <c r="H95" s="32">
        <v>70.099999999999994</v>
      </c>
      <c r="I95" s="33">
        <v>341.47199999999998</v>
      </c>
      <c r="J95" s="33">
        <v>342.58800000000002</v>
      </c>
      <c r="K95" s="34">
        <v>0.89</v>
      </c>
      <c r="L95" s="34">
        <v>0.89</v>
      </c>
      <c r="M95" s="7">
        <v>1</v>
      </c>
      <c r="N95" s="7">
        <v>1</v>
      </c>
      <c r="O95" s="7">
        <v>0</v>
      </c>
      <c r="P95" s="7">
        <v>0</v>
      </c>
      <c r="Q95" s="35">
        <f t="shared" si="27"/>
        <v>303.91007999999999</v>
      </c>
      <c r="R95" s="35">
        <f t="shared" si="28"/>
        <v>304.90332000000001</v>
      </c>
      <c r="S95" s="35">
        <f t="shared" si="29"/>
        <v>21304.096607999996</v>
      </c>
      <c r="T95" s="35">
        <f t="shared" si="30"/>
        <v>21373.722731999998</v>
      </c>
      <c r="U95" s="36">
        <f t="shared" si="31"/>
        <v>1.1546660818781641E-3</v>
      </c>
      <c r="V95" s="37">
        <f t="shared" si="32"/>
        <v>1.1632110141201336E-3</v>
      </c>
      <c r="W95" s="37">
        <f t="shared" si="33"/>
        <v>8.5449322419694704E-6</v>
      </c>
      <c r="X95" s="38">
        <f t="shared" si="34"/>
        <v>17.972984045137263</v>
      </c>
      <c r="Y95" s="39">
        <f t="shared" si="35"/>
        <v>256390.6425839838</v>
      </c>
      <c r="Z95" s="40">
        <f t="shared" si="36"/>
        <v>2.184022898916959E-3</v>
      </c>
      <c r="AA95" s="41">
        <f t="shared" si="37"/>
        <v>2.1985376449645934E-3</v>
      </c>
      <c r="AB95" s="41">
        <f t="shared" si="38"/>
        <v>1.4514746047634454E-5</v>
      </c>
      <c r="AC95" s="42">
        <f t="shared" si="39"/>
        <v>0.28316878196902806</v>
      </c>
      <c r="AD95" s="43">
        <f t="shared" si="40"/>
        <v>4039.4976029818558</v>
      </c>
      <c r="AE95" s="40">
        <f t="shared" si="41"/>
        <v>0</v>
      </c>
      <c r="AF95" s="41">
        <f t="shared" si="42"/>
        <v>0</v>
      </c>
      <c r="AG95" s="41">
        <f t="shared" si="43"/>
        <v>0</v>
      </c>
      <c r="AH95" s="42">
        <f t="shared" si="44"/>
        <v>0</v>
      </c>
      <c r="AI95" s="43">
        <f t="shared" si="45"/>
        <v>0</v>
      </c>
      <c r="AJ95" s="42">
        <f t="shared" si="46"/>
        <v>18.256152827106291</v>
      </c>
      <c r="AK95" s="31">
        <f t="shared" si="47"/>
        <v>260430.14018696567</v>
      </c>
      <c r="AL95" s="44">
        <f t="shared" si="48"/>
        <v>60.948161497642445</v>
      </c>
      <c r="AM95" s="31">
        <v>1791099.25</v>
      </c>
      <c r="AN95" s="45">
        <f t="shared" si="49"/>
        <v>0.1454024059174642</v>
      </c>
      <c r="AP95" s="33"/>
      <c r="AR95" s="33"/>
    </row>
    <row r="96" spans="1:44">
      <c r="A96" s="6" t="s">
        <v>3945</v>
      </c>
      <c r="B96" s="6" t="s">
        <v>4431</v>
      </c>
      <c r="C96" s="6" t="s">
        <v>4369</v>
      </c>
      <c r="D96" s="30">
        <v>2704407</v>
      </c>
      <c r="E96" s="6" t="s">
        <v>4201</v>
      </c>
      <c r="F96" s="31" t="s">
        <v>4469</v>
      </c>
      <c r="G96" s="6" t="str">
        <f t="shared" si="26"/>
        <v>Reinvestment</v>
      </c>
      <c r="H96" s="32">
        <v>83.09</v>
      </c>
      <c r="I96" s="33">
        <v>2702.1190000000001</v>
      </c>
      <c r="J96" s="33">
        <v>2700.51</v>
      </c>
      <c r="K96" s="34">
        <v>1</v>
      </c>
      <c r="L96" s="34">
        <v>1</v>
      </c>
      <c r="M96" s="7">
        <v>0.49</v>
      </c>
      <c r="N96" s="7">
        <v>0.49</v>
      </c>
      <c r="O96" s="7">
        <v>0.51</v>
      </c>
      <c r="P96" s="7">
        <v>0.51</v>
      </c>
      <c r="Q96" s="35">
        <f t="shared" si="27"/>
        <v>2702.1190000000001</v>
      </c>
      <c r="R96" s="35">
        <f t="shared" si="28"/>
        <v>2700.51</v>
      </c>
      <c r="S96" s="35">
        <f t="shared" si="29"/>
        <v>224519.06771000003</v>
      </c>
      <c r="T96" s="35">
        <f t="shared" si="30"/>
        <v>224385.37590000001</v>
      </c>
      <c r="U96" s="36">
        <f t="shared" si="31"/>
        <v>1.2168765331372648E-2</v>
      </c>
      <c r="V96" s="37">
        <f t="shared" si="32"/>
        <v>1.221160880241021E-2</v>
      </c>
      <c r="W96" s="37">
        <f t="shared" si="33"/>
        <v>4.2843471037562128E-5</v>
      </c>
      <c r="X96" s="38">
        <f t="shared" si="34"/>
        <v>90.114818888128013</v>
      </c>
      <c r="Y96" s="39">
        <f t="shared" si="35"/>
        <v>1084544.6971732823</v>
      </c>
      <c r="Z96" s="40">
        <f t="shared" si="36"/>
        <v>1.127829304996749E-2</v>
      </c>
      <c r="AA96" s="41">
        <f t="shared" si="37"/>
        <v>1.1309524972314669E-2</v>
      </c>
      <c r="AB96" s="41">
        <f t="shared" si="38"/>
        <v>3.1231922347179156E-5</v>
      </c>
      <c r="AC96" s="42">
        <f t="shared" si="39"/>
        <v>0.60930486696619324</v>
      </c>
      <c r="AD96" s="43">
        <f t="shared" si="40"/>
        <v>7333.0709708291397</v>
      </c>
      <c r="AE96" s="40">
        <f t="shared" si="41"/>
        <v>1.3167639699494195E-2</v>
      </c>
      <c r="AF96" s="41">
        <f t="shared" si="42"/>
        <v>1.3225118757206783E-2</v>
      </c>
      <c r="AG96" s="41">
        <f t="shared" si="43"/>
        <v>5.747905771258735E-5</v>
      </c>
      <c r="AH96" s="42">
        <f t="shared" si="44"/>
        <v>0.7497498207667368</v>
      </c>
      <c r="AI96" s="43">
        <f t="shared" si="45"/>
        <v>9023.3460195780099</v>
      </c>
      <c r="AJ96" s="42">
        <f t="shared" si="46"/>
        <v>91.473873575860949</v>
      </c>
      <c r="AK96" s="31">
        <f t="shared" si="47"/>
        <v>1100901.1141636893</v>
      </c>
      <c r="AL96" s="44">
        <f t="shared" si="48"/>
        <v>257.8136420601885</v>
      </c>
      <c r="AM96" s="31">
        <v>7601248.5</v>
      </c>
      <c r="AN96" s="45">
        <f t="shared" si="49"/>
        <v>0.14483161735387146</v>
      </c>
      <c r="AP96" s="33"/>
      <c r="AR96" s="33"/>
    </row>
    <row r="97" spans="1:44">
      <c r="A97" s="6" t="s">
        <v>4608</v>
      </c>
      <c r="B97" s="6" t="s">
        <v>1916</v>
      </c>
      <c r="C97" s="6" t="s">
        <v>3210</v>
      </c>
      <c r="D97" s="30">
        <v>2360304</v>
      </c>
      <c r="E97" s="6" t="s">
        <v>2924</v>
      </c>
      <c r="F97" s="31" t="s">
        <v>4475</v>
      </c>
      <c r="G97" s="6" t="str">
        <f t="shared" si="26"/>
        <v>Share Increase</v>
      </c>
      <c r="H97" s="32">
        <v>34.86</v>
      </c>
      <c r="I97" s="33">
        <v>225.83099999999999</v>
      </c>
      <c r="J97" s="33">
        <v>226.852</v>
      </c>
      <c r="K97" s="34">
        <v>1</v>
      </c>
      <c r="L97" s="34">
        <v>1</v>
      </c>
      <c r="M97" s="7">
        <v>0</v>
      </c>
      <c r="N97" s="7">
        <v>0</v>
      </c>
      <c r="O97" s="7">
        <v>1</v>
      </c>
      <c r="P97" s="7">
        <v>1</v>
      </c>
      <c r="Q97" s="35">
        <f t="shared" si="27"/>
        <v>225.83099999999999</v>
      </c>
      <c r="R97" s="35">
        <f t="shared" si="28"/>
        <v>226.852</v>
      </c>
      <c r="S97" s="35">
        <f t="shared" si="29"/>
        <v>7872.4686599999995</v>
      </c>
      <c r="T97" s="35">
        <f t="shared" si="30"/>
        <v>7908.0607200000004</v>
      </c>
      <c r="U97" s="36">
        <f t="shared" si="31"/>
        <v>4.2668190581417978E-4</v>
      </c>
      <c r="V97" s="37">
        <f t="shared" si="32"/>
        <v>4.3037628237137899E-4</v>
      </c>
      <c r="W97" s="37">
        <f t="shared" si="33"/>
        <v>3.6943765571992087E-6</v>
      </c>
      <c r="X97" s="38">
        <f t="shared" si="34"/>
        <v>7.7705672835114967</v>
      </c>
      <c r="Y97" s="39">
        <f t="shared" si="35"/>
        <v>222907.83945816112</v>
      </c>
      <c r="Z97" s="40">
        <f t="shared" si="36"/>
        <v>0</v>
      </c>
      <c r="AA97" s="41">
        <f t="shared" si="37"/>
        <v>0</v>
      </c>
      <c r="AB97" s="41">
        <f t="shared" si="38"/>
        <v>0</v>
      </c>
      <c r="AC97" s="42">
        <f t="shared" si="39"/>
        <v>0</v>
      </c>
      <c r="AD97" s="43">
        <f t="shared" si="40"/>
        <v>0</v>
      </c>
      <c r="AE97" s="40">
        <f t="shared" si="41"/>
        <v>9.0530614596063695E-4</v>
      </c>
      <c r="AF97" s="41">
        <f t="shared" si="42"/>
        <v>9.1391299142148886E-4</v>
      </c>
      <c r="AG97" s="41">
        <f t="shared" si="43"/>
        <v>8.606845460851914E-6</v>
      </c>
      <c r="AH97" s="42">
        <f t="shared" si="44"/>
        <v>0.11226664281637284</v>
      </c>
      <c r="AI97" s="43">
        <f t="shared" si="45"/>
        <v>3220.5003676526921</v>
      </c>
      <c r="AJ97" s="42">
        <f t="shared" si="46"/>
        <v>7.8828339263278693</v>
      </c>
      <c r="AK97" s="31">
        <f t="shared" si="47"/>
        <v>226128.3398258138</v>
      </c>
      <c r="AL97" s="44">
        <f t="shared" si="48"/>
        <v>52.988763012036841</v>
      </c>
      <c r="AM97" s="31">
        <v>1562116.625</v>
      </c>
      <c r="AN97" s="45">
        <f t="shared" si="49"/>
        <v>0.14475765522680728</v>
      </c>
      <c r="AP97" s="33"/>
      <c r="AR97" s="33"/>
    </row>
    <row r="98" spans="1:44">
      <c r="A98" s="6" t="s">
        <v>5216</v>
      </c>
      <c r="B98" s="6" t="s">
        <v>5207</v>
      </c>
      <c r="C98" s="6" t="s">
        <v>5222</v>
      </c>
      <c r="D98" s="30" t="s">
        <v>5223</v>
      </c>
      <c r="E98" s="6" t="s">
        <v>5211</v>
      </c>
      <c r="F98" s="31" t="s">
        <v>4471</v>
      </c>
      <c r="G98" s="6" t="str">
        <f t="shared" si="26"/>
        <v>Share Increase</v>
      </c>
      <c r="H98" s="32">
        <v>35.25</v>
      </c>
      <c r="I98" s="33">
        <v>181.875</v>
      </c>
      <c r="J98" s="33">
        <v>182.31</v>
      </c>
      <c r="K98" s="34">
        <v>1</v>
      </c>
      <c r="L98" s="34">
        <v>1</v>
      </c>
      <c r="M98" s="7">
        <v>0</v>
      </c>
      <c r="N98" s="7">
        <v>0</v>
      </c>
      <c r="O98" s="7">
        <v>1</v>
      </c>
      <c r="P98" s="7">
        <v>1</v>
      </c>
      <c r="Q98" s="35">
        <f t="shared" si="27"/>
        <v>181.875</v>
      </c>
      <c r="R98" s="35">
        <f t="shared" si="28"/>
        <v>182.31</v>
      </c>
      <c r="S98" s="35">
        <f t="shared" si="29"/>
        <v>6411.09375</v>
      </c>
      <c r="T98" s="35">
        <f t="shared" si="30"/>
        <v>6426.4274999999998</v>
      </c>
      <c r="U98" s="36">
        <f t="shared" si="31"/>
        <v>3.4747648009098291E-4</v>
      </c>
      <c r="V98" s="37">
        <f t="shared" si="32"/>
        <v>3.4974212696475035E-4</v>
      </c>
      <c r="W98" s="37">
        <f t="shared" si="33"/>
        <v>2.2656468737674348E-6</v>
      </c>
      <c r="X98" s="38">
        <f t="shared" si="34"/>
        <v>4.7654485677643965</v>
      </c>
      <c r="Y98" s="39">
        <f t="shared" si="35"/>
        <v>135190.03029118857</v>
      </c>
      <c r="Z98" s="40">
        <f t="shared" si="36"/>
        <v>0</v>
      </c>
      <c r="AA98" s="41">
        <f t="shared" si="37"/>
        <v>0</v>
      </c>
      <c r="AB98" s="41">
        <f t="shared" si="38"/>
        <v>0</v>
      </c>
      <c r="AC98" s="42">
        <f t="shared" si="39"/>
        <v>0</v>
      </c>
      <c r="AD98" s="43">
        <f t="shared" si="40"/>
        <v>0</v>
      </c>
      <c r="AE98" s="40">
        <f t="shared" si="41"/>
        <v>7.3725318256202843E-4</v>
      </c>
      <c r="AF98" s="41">
        <f t="shared" si="42"/>
        <v>7.4268468447954961E-4</v>
      </c>
      <c r="AG98" s="41">
        <f t="shared" si="43"/>
        <v>5.4315019175211858E-6</v>
      </c>
      <c r="AH98" s="42">
        <f t="shared" si="44"/>
        <v>7.0847848785522277E-2</v>
      </c>
      <c r="AI98" s="43">
        <f t="shared" si="45"/>
        <v>2009.8680506531143</v>
      </c>
      <c r="AJ98" s="42">
        <f t="shared" si="46"/>
        <v>4.8362964165499189</v>
      </c>
      <c r="AK98" s="31">
        <f t="shared" si="47"/>
        <v>137199.89834184168</v>
      </c>
      <c r="AL98" s="44">
        <f t="shared" si="48"/>
        <v>32.136835088899787</v>
      </c>
      <c r="AM98" s="31">
        <v>948971.375</v>
      </c>
      <c r="AN98" s="45">
        <f t="shared" si="49"/>
        <v>0.14457748880132626</v>
      </c>
      <c r="AP98" s="33"/>
      <c r="AR98" s="33"/>
    </row>
    <row r="99" spans="1:44">
      <c r="A99" s="6" t="s">
        <v>1217</v>
      </c>
      <c r="B99" s="6" t="s">
        <v>2117</v>
      </c>
      <c r="C99" s="6" t="s">
        <v>1782</v>
      </c>
      <c r="D99" s="30">
        <v>2783815</v>
      </c>
      <c r="E99" s="6" t="s">
        <v>183</v>
      </c>
      <c r="F99" s="31" t="s">
        <v>4456</v>
      </c>
      <c r="G99" s="6" t="str">
        <f t="shared" si="26"/>
        <v>Share Increase</v>
      </c>
      <c r="H99" s="32">
        <v>116.95</v>
      </c>
      <c r="I99" s="33">
        <v>169.35400000000001</v>
      </c>
      <c r="J99" s="33">
        <v>169.90299999999999</v>
      </c>
      <c r="K99" s="34">
        <v>1</v>
      </c>
      <c r="L99" s="34">
        <v>1</v>
      </c>
      <c r="M99" s="7">
        <v>0.67</v>
      </c>
      <c r="N99" s="7">
        <v>0.67</v>
      </c>
      <c r="O99" s="7">
        <v>0.33</v>
      </c>
      <c r="P99" s="7">
        <v>0.33</v>
      </c>
      <c r="Q99" s="35">
        <f t="shared" si="27"/>
        <v>169.35400000000001</v>
      </c>
      <c r="R99" s="35">
        <f t="shared" si="28"/>
        <v>169.90299999999999</v>
      </c>
      <c r="S99" s="35">
        <f t="shared" si="29"/>
        <v>19805.9503</v>
      </c>
      <c r="T99" s="35">
        <f t="shared" si="30"/>
        <v>19870.155849999999</v>
      </c>
      <c r="U99" s="36">
        <f t="shared" si="31"/>
        <v>1.0734676739208417E-3</v>
      </c>
      <c r="V99" s="37">
        <f t="shared" si="32"/>
        <v>1.0813831744153461E-3</v>
      </c>
      <c r="W99" s="37">
        <f t="shared" si="33"/>
        <v>7.9155004945043964E-6</v>
      </c>
      <c r="X99" s="38">
        <f t="shared" si="34"/>
        <v>16.649068719146893</v>
      </c>
      <c r="Y99" s="39">
        <f t="shared" si="35"/>
        <v>142360.57049291916</v>
      </c>
      <c r="Z99" s="40">
        <f t="shared" si="36"/>
        <v>1.360393512880728E-3</v>
      </c>
      <c r="AA99" s="41">
        <f t="shared" si="37"/>
        <v>1.3693983846824217E-3</v>
      </c>
      <c r="AB99" s="41">
        <f t="shared" si="38"/>
        <v>9.0048718016937264E-6</v>
      </c>
      <c r="AC99" s="42">
        <f t="shared" si="39"/>
        <v>0.17567641703854892</v>
      </c>
      <c r="AD99" s="43">
        <f t="shared" si="40"/>
        <v>1502.1497822877204</v>
      </c>
      <c r="AE99" s="40">
        <f t="shared" si="41"/>
        <v>7.5161277503894245E-4</v>
      </c>
      <c r="AF99" s="41">
        <f t="shared" si="42"/>
        <v>7.5779209230097434E-4</v>
      </c>
      <c r="AG99" s="41">
        <f t="shared" si="43"/>
        <v>6.1793172620318955E-6</v>
      </c>
      <c r="AH99" s="42">
        <f t="shared" si="44"/>
        <v>8.0602260963207259E-2</v>
      </c>
      <c r="AI99" s="43">
        <f t="shared" si="45"/>
        <v>689.20274444811673</v>
      </c>
      <c r="AJ99" s="42">
        <f t="shared" si="46"/>
        <v>16.905347397148649</v>
      </c>
      <c r="AK99" s="31">
        <f t="shared" si="47"/>
        <v>144551.92301965499</v>
      </c>
      <c r="AL99" s="44">
        <f t="shared" si="48"/>
        <v>33.841387321523712</v>
      </c>
      <c r="AM99" s="31">
        <v>1014667.5</v>
      </c>
      <c r="AN99" s="45">
        <f t="shared" si="49"/>
        <v>0.14246235640705451</v>
      </c>
      <c r="AP99" s="33"/>
      <c r="AR99" s="33"/>
    </row>
    <row r="100" spans="1:44">
      <c r="A100" s="6" t="s">
        <v>1205</v>
      </c>
      <c r="B100" s="6" t="s">
        <v>2105</v>
      </c>
      <c r="C100" s="6" t="s">
        <v>1779</v>
      </c>
      <c r="D100" s="30">
        <v>2937667</v>
      </c>
      <c r="E100" s="6" t="s">
        <v>172</v>
      </c>
      <c r="F100" s="31" t="s">
        <v>4470</v>
      </c>
      <c r="G100" s="6" t="str">
        <f t="shared" si="26"/>
        <v>Share Increase</v>
      </c>
      <c r="H100" s="32">
        <v>53.67</v>
      </c>
      <c r="I100" s="33">
        <v>457.92099999999999</v>
      </c>
      <c r="J100" s="33">
        <v>459.12799999999999</v>
      </c>
      <c r="K100" s="34">
        <v>0.93</v>
      </c>
      <c r="L100" s="34">
        <v>0.93</v>
      </c>
      <c r="M100" s="7">
        <v>0.5</v>
      </c>
      <c r="N100" s="7">
        <v>0.5</v>
      </c>
      <c r="O100" s="7">
        <v>0.5</v>
      </c>
      <c r="P100" s="7">
        <v>0.5</v>
      </c>
      <c r="Q100" s="35">
        <f t="shared" si="27"/>
        <v>425.86653000000001</v>
      </c>
      <c r="R100" s="35">
        <f t="shared" si="28"/>
        <v>426.98903999999999</v>
      </c>
      <c r="S100" s="35">
        <f t="shared" si="29"/>
        <v>22856.256665100002</v>
      </c>
      <c r="T100" s="35">
        <f t="shared" si="30"/>
        <v>22916.5017768</v>
      </c>
      <c r="U100" s="36">
        <f t="shared" si="31"/>
        <v>1.2387919945867295E-3</v>
      </c>
      <c r="V100" s="37">
        <f t="shared" si="32"/>
        <v>1.2471728770004039E-3</v>
      </c>
      <c r="W100" s="37">
        <f t="shared" si="33"/>
        <v>8.3808824136743544E-6</v>
      </c>
      <c r="X100" s="38">
        <f t="shared" si="34"/>
        <v>17.627929823165335</v>
      </c>
      <c r="Y100" s="39">
        <f t="shared" si="35"/>
        <v>328450.34140423581</v>
      </c>
      <c r="Z100" s="40">
        <f t="shared" si="36"/>
        <v>1.1715725115834441E-3</v>
      </c>
      <c r="AA100" s="41">
        <f t="shared" si="37"/>
        <v>1.1786152669549094E-3</v>
      </c>
      <c r="AB100" s="41">
        <f t="shared" si="38"/>
        <v>7.0427553714653198E-6</v>
      </c>
      <c r="AC100" s="42">
        <f t="shared" si="39"/>
        <v>0.13739740631347006</v>
      </c>
      <c r="AD100" s="43">
        <f t="shared" si="40"/>
        <v>2560.0411088777728</v>
      </c>
      <c r="AE100" s="40">
        <f t="shared" si="41"/>
        <v>1.3141944748350895E-3</v>
      </c>
      <c r="AF100" s="41">
        <f t="shared" si="42"/>
        <v>1.3241987785186829E-3</v>
      </c>
      <c r="AG100" s="41">
        <f t="shared" si="43"/>
        <v>1.0004303683593336E-5</v>
      </c>
      <c r="AH100" s="42">
        <f t="shared" si="44"/>
        <v>0.13049491749109735</v>
      </c>
      <c r="AI100" s="43">
        <f t="shared" si="45"/>
        <v>2431.431292921508</v>
      </c>
      <c r="AJ100" s="42">
        <f t="shared" si="46"/>
        <v>17.895822146969905</v>
      </c>
      <c r="AK100" s="31">
        <f t="shared" si="47"/>
        <v>333441.81380603503</v>
      </c>
      <c r="AL100" s="44">
        <f t="shared" si="48"/>
        <v>78.07790584753451</v>
      </c>
      <c r="AM100" s="31">
        <v>2392936.25</v>
      </c>
      <c r="AN100" s="45">
        <f t="shared" si="49"/>
        <v>0.13934421103196337</v>
      </c>
      <c r="AP100" s="33"/>
      <c r="AR100" s="33"/>
    </row>
    <row r="101" spans="1:44">
      <c r="A101" s="6" t="s">
        <v>4924</v>
      </c>
      <c r="B101" s="6" t="s">
        <v>4896</v>
      </c>
      <c r="C101" s="6" t="s">
        <v>6379</v>
      </c>
      <c r="D101" s="30" t="s">
        <v>6306</v>
      </c>
      <c r="E101" s="6" t="s">
        <v>4910</v>
      </c>
      <c r="F101" s="31" t="s">
        <v>4470</v>
      </c>
      <c r="G101" s="6" t="str">
        <f t="shared" si="26"/>
        <v>Share Increase</v>
      </c>
      <c r="H101" s="32">
        <v>42.52</v>
      </c>
      <c r="I101" s="33">
        <v>418.46600000000001</v>
      </c>
      <c r="J101" s="33">
        <v>420.04599999999999</v>
      </c>
      <c r="K101" s="34">
        <v>1</v>
      </c>
      <c r="L101" s="34">
        <v>1</v>
      </c>
      <c r="M101" s="7">
        <v>0.49</v>
      </c>
      <c r="N101" s="7">
        <v>0.49</v>
      </c>
      <c r="O101" s="7">
        <v>0.51</v>
      </c>
      <c r="P101" s="7">
        <v>0.51</v>
      </c>
      <c r="Q101" s="35">
        <f t="shared" si="27"/>
        <v>418.46600000000001</v>
      </c>
      <c r="R101" s="35">
        <f t="shared" si="28"/>
        <v>420.04599999999999</v>
      </c>
      <c r="S101" s="35">
        <f t="shared" si="29"/>
        <v>17793.174320000002</v>
      </c>
      <c r="T101" s="35">
        <f t="shared" si="30"/>
        <v>17860.355920000002</v>
      </c>
      <c r="U101" s="36">
        <f t="shared" si="31"/>
        <v>9.6437672313852353E-4</v>
      </c>
      <c r="V101" s="37">
        <f t="shared" si="32"/>
        <v>9.7200487639645373E-4</v>
      </c>
      <c r="W101" s="37">
        <f t="shared" si="33"/>
        <v>7.6281532579301932E-6</v>
      </c>
      <c r="X101" s="38">
        <f t="shared" si="34"/>
        <v>16.044676881725827</v>
      </c>
      <c r="Y101" s="39">
        <f t="shared" si="35"/>
        <v>377344.23522403167</v>
      </c>
      <c r="Z101" s="40">
        <f t="shared" si="36"/>
        <v>8.9380664331512342E-4</v>
      </c>
      <c r="AA101" s="41">
        <f t="shared" si="37"/>
        <v>9.0020189810270136E-4</v>
      </c>
      <c r="AB101" s="41">
        <f t="shared" si="38"/>
        <v>6.3952547875779399E-6</v>
      </c>
      <c r="AC101" s="42">
        <f t="shared" si="39"/>
        <v>0.12476529059736313</v>
      </c>
      <c r="AD101" s="43">
        <f t="shared" si="40"/>
        <v>2934.2730620264138</v>
      </c>
      <c r="AE101" s="40">
        <f t="shared" si="41"/>
        <v>1.0435376867798086E-3</v>
      </c>
      <c r="AF101" s="41">
        <f t="shared" si="42"/>
        <v>1.0526770166753153E-3</v>
      </c>
      <c r="AG101" s="41">
        <f t="shared" si="43"/>
        <v>9.1393298955067676E-6</v>
      </c>
      <c r="AH101" s="42">
        <f t="shared" si="44"/>
        <v>0.11921230485975262</v>
      </c>
      <c r="AI101" s="43">
        <f t="shared" si="45"/>
        <v>2803.6760315087631</v>
      </c>
      <c r="AJ101" s="42">
        <f t="shared" si="46"/>
        <v>16.288654477182941</v>
      </c>
      <c r="AK101" s="31">
        <f t="shared" si="47"/>
        <v>383082.18431756686</v>
      </c>
      <c r="AL101" s="44">
        <f t="shared" si="48"/>
        <v>89.700767379235572</v>
      </c>
      <c r="AM101" s="31">
        <v>2807311.5</v>
      </c>
      <c r="AN101" s="45">
        <f t="shared" si="49"/>
        <v>0.13645873794823513</v>
      </c>
      <c r="AP101" s="33"/>
      <c r="AR101" s="33"/>
    </row>
    <row r="102" spans="1:44">
      <c r="A102" s="6" t="s">
        <v>1125</v>
      </c>
      <c r="B102" s="6" t="s">
        <v>2028</v>
      </c>
      <c r="C102" s="6" t="s">
        <v>3295</v>
      </c>
      <c r="D102" s="30">
        <v>2668804</v>
      </c>
      <c r="E102" s="6" t="s">
        <v>98</v>
      </c>
      <c r="F102" s="31" t="s">
        <v>4471</v>
      </c>
      <c r="G102" s="6" t="str">
        <f t="shared" si="26"/>
        <v>Share Increase</v>
      </c>
      <c r="H102" s="32">
        <v>100.22</v>
      </c>
      <c r="I102" s="33">
        <v>106.53400000000001</v>
      </c>
      <c r="J102" s="33">
        <v>106.645</v>
      </c>
      <c r="K102" s="34">
        <v>1</v>
      </c>
      <c r="L102" s="34">
        <v>1</v>
      </c>
      <c r="M102" s="7">
        <v>0.66</v>
      </c>
      <c r="N102" s="7">
        <v>0.66</v>
      </c>
      <c r="O102" s="7">
        <v>0.34</v>
      </c>
      <c r="P102" s="7">
        <v>0.34</v>
      </c>
      <c r="Q102" s="35">
        <f t="shared" si="27"/>
        <v>106.53400000000001</v>
      </c>
      <c r="R102" s="35">
        <f t="shared" si="28"/>
        <v>106.645</v>
      </c>
      <c r="S102" s="35">
        <f t="shared" si="29"/>
        <v>10676.83748</v>
      </c>
      <c r="T102" s="35">
        <f t="shared" si="30"/>
        <v>10687.9619</v>
      </c>
      <c r="U102" s="36">
        <f t="shared" si="31"/>
        <v>5.7867659571409012E-4</v>
      </c>
      <c r="V102" s="37">
        <f t="shared" si="32"/>
        <v>5.8166540085050587E-4</v>
      </c>
      <c r="W102" s="37">
        <f t="shared" si="33"/>
        <v>2.9888051364157552E-6</v>
      </c>
      <c r="X102" s="38">
        <f t="shared" si="34"/>
        <v>6.2865035683938419</v>
      </c>
      <c r="Y102" s="39">
        <f t="shared" si="35"/>
        <v>62727.03620428899</v>
      </c>
      <c r="Z102" s="40">
        <f t="shared" si="36"/>
        <v>7.2240481548894965E-4</v>
      </c>
      <c r="AA102" s="41">
        <f t="shared" si="37"/>
        <v>7.2559213669153065E-4</v>
      </c>
      <c r="AB102" s="41">
        <f t="shared" si="38"/>
        <v>3.1873212025810074E-6</v>
      </c>
      <c r="AC102" s="42">
        <f t="shared" si="39"/>
        <v>6.2181581387434272E-2</v>
      </c>
      <c r="AD102" s="43">
        <f t="shared" si="40"/>
        <v>620.45082206579798</v>
      </c>
      <c r="AE102" s="40">
        <f t="shared" si="41"/>
        <v>4.1745154951467785E-4</v>
      </c>
      <c r="AF102" s="41">
        <f t="shared" si="42"/>
        <v>4.1996071812628748E-4</v>
      </c>
      <c r="AG102" s="41">
        <f t="shared" si="43"/>
        <v>2.5091686116096319E-6</v>
      </c>
      <c r="AH102" s="42">
        <f t="shared" si="44"/>
        <v>3.2729289443724968E-2</v>
      </c>
      <c r="AI102" s="43">
        <f t="shared" si="45"/>
        <v>326.57443068973231</v>
      </c>
      <c r="AJ102" s="42">
        <f t="shared" si="46"/>
        <v>6.3814144392250007</v>
      </c>
      <c r="AK102" s="31">
        <f t="shared" si="47"/>
        <v>63674.061457044518</v>
      </c>
      <c r="AL102" s="44">
        <f t="shared" si="48"/>
        <v>14.911220995887822</v>
      </c>
      <c r="AM102" s="31">
        <v>466634.65625</v>
      </c>
      <c r="AN102" s="45">
        <f t="shared" si="49"/>
        <v>0.13645377728423813</v>
      </c>
      <c r="AP102" s="33"/>
      <c r="AR102" s="33"/>
    </row>
    <row r="103" spans="1:44">
      <c r="A103" s="6" t="s">
        <v>1113</v>
      </c>
      <c r="B103" s="6" t="s">
        <v>2016</v>
      </c>
      <c r="C103" s="6" t="s">
        <v>3286</v>
      </c>
      <c r="D103" s="30">
        <v>2665861</v>
      </c>
      <c r="E103" s="6" t="s">
        <v>88</v>
      </c>
      <c r="F103" s="31" t="s">
        <v>4471</v>
      </c>
      <c r="G103" s="6" t="str">
        <f t="shared" si="26"/>
        <v>Share Increase</v>
      </c>
      <c r="H103" s="32">
        <v>62.255000000000003</v>
      </c>
      <c r="I103" s="33">
        <v>354.10399999999998</v>
      </c>
      <c r="J103" s="33">
        <v>354.51600000000002</v>
      </c>
      <c r="K103" s="34">
        <v>1</v>
      </c>
      <c r="L103" s="34">
        <v>1</v>
      </c>
      <c r="M103" s="7">
        <v>0.53</v>
      </c>
      <c r="N103" s="7">
        <v>0.53</v>
      </c>
      <c r="O103" s="7">
        <v>0.47</v>
      </c>
      <c r="P103" s="7">
        <v>0.47</v>
      </c>
      <c r="Q103" s="35">
        <f t="shared" si="27"/>
        <v>354.10399999999998</v>
      </c>
      <c r="R103" s="35">
        <f t="shared" si="28"/>
        <v>354.51600000000002</v>
      </c>
      <c r="S103" s="35">
        <f t="shared" si="29"/>
        <v>22044.74452</v>
      </c>
      <c r="T103" s="35">
        <f t="shared" si="30"/>
        <v>22070.393580000004</v>
      </c>
      <c r="U103" s="36">
        <f t="shared" si="31"/>
        <v>1.1948086440499461E-3</v>
      </c>
      <c r="V103" s="37">
        <f t="shared" si="32"/>
        <v>1.2011255699404331E-3</v>
      </c>
      <c r="W103" s="37">
        <f t="shared" si="33"/>
        <v>6.3169258904870271E-6</v>
      </c>
      <c r="X103" s="38">
        <f t="shared" si="34"/>
        <v>13.286706673506641</v>
      </c>
      <c r="Y103" s="39">
        <f t="shared" si="35"/>
        <v>213423.92857612466</v>
      </c>
      <c r="Z103" s="40">
        <f t="shared" si="36"/>
        <v>1.1977743384630779E-3</v>
      </c>
      <c r="AA103" s="41">
        <f t="shared" si="37"/>
        <v>1.2032051514193794E-3</v>
      </c>
      <c r="AB103" s="41">
        <f t="shared" si="38"/>
        <v>5.4308129563015138E-6</v>
      </c>
      <c r="AC103" s="42">
        <f t="shared" si="39"/>
        <v>0.10594995495550855</v>
      </c>
      <c r="AD103" s="43">
        <f t="shared" si="40"/>
        <v>1701.8706120875199</v>
      </c>
      <c r="AE103" s="40">
        <f t="shared" si="41"/>
        <v>1.1914819193502377E-3</v>
      </c>
      <c r="AF103" s="41">
        <f t="shared" si="42"/>
        <v>1.1987891168743188E-3</v>
      </c>
      <c r="AG103" s="41">
        <f t="shared" si="43"/>
        <v>7.3071975240810924E-6</v>
      </c>
      <c r="AH103" s="42">
        <f t="shared" si="44"/>
        <v>9.5314193586496274E-2</v>
      </c>
      <c r="AI103" s="43">
        <f t="shared" si="45"/>
        <v>1531.028730005562</v>
      </c>
      <c r="AJ103" s="42">
        <f t="shared" si="46"/>
        <v>13.487970822048647</v>
      </c>
      <c r="AK103" s="31">
        <f t="shared" si="47"/>
        <v>216656.82791821772</v>
      </c>
      <c r="AL103" s="44">
        <f t="shared" si="48"/>
        <v>50.734285523146951</v>
      </c>
      <c r="AM103" s="31">
        <v>1602152.5</v>
      </c>
      <c r="AN103" s="45">
        <f t="shared" si="49"/>
        <v>0.13522859273272533</v>
      </c>
      <c r="AP103" s="33"/>
      <c r="AR103" s="33"/>
    </row>
    <row r="104" spans="1:44">
      <c r="A104" s="6" t="s">
        <v>3951</v>
      </c>
      <c r="B104" s="6" t="s">
        <v>4436</v>
      </c>
      <c r="C104" s="6" t="s">
        <v>4028</v>
      </c>
      <c r="D104" s="30">
        <v>2831811</v>
      </c>
      <c r="E104" s="6" t="s">
        <v>4207</v>
      </c>
      <c r="F104" s="31" t="s">
        <v>4465</v>
      </c>
      <c r="G104" s="6" t="str">
        <f t="shared" si="26"/>
        <v>Share Increase</v>
      </c>
      <c r="H104" s="32">
        <v>33.35</v>
      </c>
      <c r="I104" s="33">
        <v>5187</v>
      </c>
      <c r="J104" s="33">
        <v>5190.1679999999997</v>
      </c>
      <c r="K104" s="34">
        <v>1</v>
      </c>
      <c r="L104" s="34">
        <v>1</v>
      </c>
      <c r="M104" s="7">
        <v>0</v>
      </c>
      <c r="N104" s="7">
        <v>0</v>
      </c>
      <c r="O104" s="7">
        <v>1</v>
      </c>
      <c r="P104" s="7">
        <v>1</v>
      </c>
      <c r="Q104" s="35">
        <f t="shared" si="27"/>
        <v>5187</v>
      </c>
      <c r="R104" s="35">
        <f t="shared" si="28"/>
        <v>5190.1679999999997</v>
      </c>
      <c r="S104" s="35">
        <f t="shared" si="29"/>
        <v>172986.45</v>
      </c>
      <c r="T104" s="35">
        <f t="shared" si="30"/>
        <v>173092.10279999999</v>
      </c>
      <c r="U104" s="36">
        <f t="shared" si="31"/>
        <v>9.375736043391163E-3</v>
      </c>
      <c r="V104" s="37">
        <f t="shared" si="32"/>
        <v>9.4201016340841343E-3</v>
      </c>
      <c r="W104" s="37">
        <f t="shared" si="33"/>
        <v>4.4365590692971302E-5</v>
      </c>
      <c r="X104" s="38">
        <f t="shared" si="34"/>
        <v>93.316369410330125</v>
      </c>
      <c r="Y104" s="39">
        <f t="shared" si="35"/>
        <v>2798092.0362917576</v>
      </c>
      <c r="Z104" s="40">
        <f t="shared" si="36"/>
        <v>0</v>
      </c>
      <c r="AA104" s="41">
        <f t="shared" si="37"/>
        <v>0</v>
      </c>
      <c r="AB104" s="41">
        <f t="shared" si="38"/>
        <v>0</v>
      </c>
      <c r="AC104" s="42">
        <f t="shared" si="39"/>
        <v>0</v>
      </c>
      <c r="AD104" s="43">
        <f t="shared" si="40"/>
        <v>0</v>
      </c>
      <c r="AE104" s="40">
        <f t="shared" si="41"/>
        <v>1.989283198402881E-2</v>
      </c>
      <c r="AF104" s="41">
        <f t="shared" si="42"/>
        <v>2.0003781845188445E-2</v>
      </c>
      <c r="AG104" s="41">
        <f t="shared" si="43"/>
        <v>1.1094986115963573E-4</v>
      </c>
      <c r="AH104" s="42">
        <f t="shared" si="44"/>
        <v>1.4472164615933605</v>
      </c>
      <c r="AI104" s="43">
        <f t="shared" si="45"/>
        <v>43394.796449576024</v>
      </c>
      <c r="AJ104" s="42">
        <f t="shared" si="46"/>
        <v>94.763585871923482</v>
      </c>
      <c r="AK104" s="31">
        <f t="shared" si="47"/>
        <v>2841486.8327413336</v>
      </c>
      <c r="AL104" s="44">
        <f t="shared" si="48"/>
        <v>665.15128475219342</v>
      </c>
      <c r="AM104" s="31">
        <v>21351508</v>
      </c>
      <c r="AN104" s="45">
        <f t="shared" si="49"/>
        <v>0.13308131831912451</v>
      </c>
      <c r="AP104" s="33"/>
      <c r="AR104" s="33"/>
    </row>
    <row r="105" spans="1:44">
      <c r="A105" s="6" t="s">
        <v>1109</v>
      </c>
      <c r="B105" s="6" t="s">
        <v>2012</v>
      </c>
      <c r="C105" s="6" t="s">
        <v>4954</v>
      </c>
      <c r="D105" s="30" t="s">
        <v>4950</v>
      </c>
      <c r="E105" s="6" t="s">
        <v>84</v>
      </c>
      <c r="F105" s="31" t="s">
        <v>4466</v>
      </c>
      <c r="G105" s="6" t="str">
        <f t="shared" si="26"/>
        <v>Share Increase</v>
      </c>
      <c r="H105" s="32">
        <v>206.58</v>
      </c>
      <c r="I105" s="33">
        <v>101.44499999999999</v>
      </c>
      <c r="J105" s="33">
        <v>101.649</v>
      </c>
      <c r="K105" s="34">
        <v>1</v>
      </c>
      <c r="L105" s="34">
        <v>1</v>
      </c>
      <c r="M105" s="7">
        <v>1</v>
      </c>
      <c r="N105" s="7">
        <v>1</v>
      </c>
      <c r="O105" s="7">
        <v>0</v>
      </c>
      <c r="P105" s="7">
        <v>0</v>
      </c>
      <c r="Q105" s="35">
        <f t="shared" si="27"/>
        <v>101.44499999999999</v>
      </c>
      <c r="R105" s="35">
        <f t="shared" si="28"/>
        <v>101.649</v>
      </c>
      <c r="S105" s="35">
        <f t="shared" si="29"/>
        <v>20956.508099999999</v>
      </c>
      <c r="T105" s="35">
        <f t="shared" si="30"/>
        <v>20998.650420000002</v>
      </c>
      <c r="U105" s="36">
        <f t="shared" si="31"/>
        <v>1.1358270450476833E-3</v>
      </c>
      <c r="V105" s="37">
        <f t="shared" si="32"/>
        <v>1.1427986484372616E-3</v>
      </c>
      <c r="W105" s="37">
        <f t="shared" si="33"/>
        <v>6.9716033895782497E-6</v>
      </c>
      <c r="X105" s="38">
        <f t="shared" si="34"/>
        <v>14.663722653584784</v>
      </c>
      <c r="Y105" s="39">
        <f t="shared" si="35"/>
        <v>70983.263886072149</v>
      </c>
      <c r="Z105" s="40">
        <f t="shared" si="36"/>
        <v>2.1483893175057995E-3</v>
      </c>
      <c r="AA105" s="41">
        <f t="shared" si="37"/>
        <v>2.1599570660053033E-3</v>
      </c>
      <c r="AB105" s="41">
        <f t="shared" si="38"/>
        <v>1.1567748499503785E-5</v>
      </c>
      <c r="AC105" s="42">
        <f t="shared" si="39"/>
        <v>0.22567568471253999</v>
      </c>
      <c r="AD105" s="43">
        <f t="shared" si="40"/>
        <v>1092.4372384187238</v>
      </c>
      <c r="AE105" s="40">
        <f t="shared" si="41"/>
        <v>0</v>
      </c>
      <c r="AF105" s="41">
        <f t="shared" si="42"/>
        <v>0</v>
      </c>
      <c r="AG105" s="41">
        <f t="shared" si="43"/>
        <v>0</v>
      </c>
      <c r="AH105" s="42">
        <f t="shared" si="44"/>
        <v>0</v>
      </c>
      <c r="AI105" s="43">
        <f t="shared" si="45"/>
        <v>0</v>
      </c>
      <c r="AJ105" s="42">
        <f t="shared" si="46"/>
        <v>14.889398338297324</v>
      </c>
      <c r="AK105" s="31">
        <f t="shared" si="47"/>
        <v>72075.701124490879</v>
      </c>
      <c r="AL105" s="44">
        <f t="shared" si="48"/>
        <v>16.873858528362497</v>
      </c>
      <c r="AM105" s="31">
        <v>545333.25</v>
      </c>
      <c r="AN105" s="45">
        <f t="shared" si="49"/>
        <v>0.13216817629310312</v>
      </c>
      <c r="AP105" s="33"/>
      <c r="AR105" s="33"/>
    </row>
    <row r="106" spans="1:44">
      <c r="A106" s="6" t="s">
        <v>1120</v>
      </c>
      <c r="B106" s="6" t="s">
        <v>2023</v>
      </c>
      <c r="C106" s="6" t="s">
        <v>3291</v>
      </c>
      <c r="D106" s="30">
        <v>2705024</v>
      </c>
      <c r="E106" s="6" t="s">
        <v>95</v>
      </c>
      <c r="F106" s="31" t="s">
        <v>4462</v>
      </c>
      <c r="G106" s="6" t="str">
        <f t="shared" si="26"/>
        <v>Share Increase</v>
      </c>
      <c r="H106" s="32">
        <v>26.41</v>
      </c>
      <c r="I106" s="33">
        <v>587.79999999999995</v>
      </c>
      <c r="J106" s="33">
        <v>588.93299999999999</v>
      </c>
      <c r="K106" s="34">
        <v>0.91</v>
      </c>
      <c r="L106" s="34">
        <v>0.91</v>
      </c>
      <c r="M106" s="7">
        <v>0</v>
      </c>
      <c r="N106" s="7">
        <v>0</v>
      </c>
      <c r="O106" s="7">
        <v>1</v>
      </c>
      <c r="P106" s="7">
        <v>1</v>
      </c>
      <c r="Q106" s="35">
        <f t="shared" si="27"/>
        <v>534.89800000000002</v>
      </c>
      <c r="R106" s="35">
        <f t="shared" si="28"/>
        <v>535.92903000000001</v>
      </c>
      <c r="S106" s="35">
        <f t="shared" si="29"/>
        <v>14126.65618</v>
      </c>
      <c r="T106" s="35">
        <f t="shared" si="30"/>
        <v>14153.885682300001</v>
      </c>
      <c r="U106" s="36">
        <f t="shared" si="31"/>
        <v>7.6565418574356837E-4</v>
      </c>
      <c r="V106" s="37">
        <f t="shared" si="32"/>
        <v>7.7028957120321196E-4</v>
      </c>
      <c r="W106" s="37">
        <f t="shared" si="33"/>
        <v>4.6353854596435998E-6</v>
      </c>
      <c r="X106" s="38">
        <f t="shared" si="34"/>
        <v>9.7498384481084734</v>
      </c>
      <c r="Y106" s="39">
        <f t="shared" si="35"/>
        <v>369172.22446453897</v>
      </c>
      <c r="Z106" s="40">
        <f t="shared" si="36"/>
        <v>0</v>
      </c>
      <c r="AA106" s="41">
        <f t="shared" si="37"/>
        <v>0</v>
      </c>
      <c r="AB106" s="41">
        <f t="shared" si="38"/>
        <v>0</v>
      </c>
      <c r="AC106" s="42">
        <f t="shared" si="39"/>
        <v>0</v>
      </c>
      <c r="AD106" s="43">
        <f t="shared" si="40"/>
        <v>0</v>
      </c>
      <c r="AE106" s="40">
        <f t="shared" si="41"/>
        <v>1.6245156651569083E-3</v>
      </c>
      <c r="AF106" s="41">
        <f t="shared" si="42"/>
        <v>1.635725933595079E-3</v>
      </c>
      <c r="AG106" s="41">
        <f t="shared" si="43"/>
        <v>1.1210268438170776E-5</v>
      </c>
      <c r="AH106" s="42">
        <f t="shared" si="44"/>
        <v>0.14622537471460595</v>
      </c>
      <c r="AI106" s="43">
        <f t="shared" si="45"/>
        <v>5536.7427002879949</v>
      </c>
      <c r="AJ106" s="42">
        <f t="shared" si="46"/>
        <v>9.8960638228230788</v>
      </c>
      <c r="AK106" s="31">
        <f t="shared" si="47"/>
        <v>374708.96716482699</v>
      </c>
      <c r="AL106" s="44">
        <f t="shared" si="48"/>
        <v>87.758149557811436</v>
      </c>
      <c r="AM106" s="31">
        <v>2947967.75</v>
      </c>
      <c r="AN106" s="45">
        <f t="shared" si="49"/>
        <v>0.12710755304729063</v>
      </c>
      <c r="AP106" s="33"/>
      <c r="AR106" s="33"/>
    </row>
    <row r="107" spans="1:44">
      <c r="A107" s="6" t="s">
        <v>1197</v>
      </c>
      <c r="B107" s="6" t="s">
        <v>2099</v>
      </c>
      <c r="C107" s="6" t="s">
        <v>3344</v>
      </c>
      <c r="D107" s="30">
        <v>2933632</v>
      </c>
      <c r="E107" s="6" t="s">
        <v>164</v>
      </c>
      <c r="F107" s="31" t="s">
        <v>4463</v>
      </c>
      <c r="G107" s="6" t="str">
        <f t="shared" si="26"/>
        <v>Share Increase</v>
      </c>
      <c r="H107" s="32">
        <v>105.29</v>
      </c>
      <c r="I107" s="33">
        <v>187.73500000000001</v>
      </c>
      <c r="J107" s="33">
        <v>187.88800000000001</v>
      </c>
      <c r="K107" s="34">
        <v>0.93</v>
      </c>
      <c r="L107" s="34">
        <v>0.93</v>
      </c>
      <c r="M107" s="7">
        <v>0.61</v>
      </c>
      <c r="N107" s="7">
        <v>0.61</v>
      </c>
      <c r="O107" s="7">
        <v>0.39</v>
      </c>
      <c r="P107" s="7">
        <v>0.39</v>
      </c>
      <c r="Q107" s="35">
        <f t="shared" si="27"/>
        <v>174.59355000000002</v>
      </c>
      <c r="R107" s="35">
        <f t="shared" si="28"/>
        <v>174.73584000000002</v>
      </c>
      <c r="S107" s="35">
        <f t="shared" si="29"/>
        <v>18382.954879500005</v>
      </c>
      <c r="T107" s="35">
        <f t="shared" si="30"/>
        <v>18397.936593600003</v>
      </c>
      <c r="U107" s="36">
        <f t="shared" si="31"/>
        <v>9.9634238778679844E-4</v>
      </c>
      <c r="V107" s="37">
        <f t="shared" si="32"/>
        <v>1.0012613502616001E-3</v>
      </c>
      <c r="W107" s="37">
        <f t="shared" si="33"/>
        <v>4.9189624748017038E-6</v>
      </c>
      <c r="X107" s="38">
        <f t="shared" si="34"/>
        <v>10.346300189954835</v>
      </c>
      <c r="Y107" s="39">
        <f t="shared" si="35"/>
        <v>98264.794282029019</v>
      </c>
      <c r="Z107" s="40">
        <f t="shared" si="36"/>
        <v>1.1495800567680665E-3</v>
      </c>
      <c r="AA107" s="41">
        <f t="shared" si="37"/>
        <v>1.1543903505114382E-3</v>
      </c>
      <c r="AB107" s="41">
        <f t="shared" si="38"/>
        <v>4.8102937433716977E-6</v>
      </c>
      <c r="AC107" s="42">
        <f t="shared" si="39"/>
        <v>9.3844219923213401E-2</v>
      </c>
      <c r="AD107" s="43">
        <f t="shared" si="40"/>
        <v>891.29280960407823</v>
      </c>
      <c r="AE107" s="40">
        <f t="shared" si="41"/>
        <v>8.2445025484523043E-4</v>
      </c>
      <c r="AF107" s="41">
        <f t="shared" si="42"/>
        <v>8.2921773198189907E-4</v>
      </c>
      <c r="AG107" s="41">
        <f t="shared" si="43"/>
        <v>4.7674771366686391E-6</v>
      </c>
      <c r="AH107" s="42">
        <f t="shared" si="44"/>
        <v>6.2186390504172545E-2</v>
      </c>
      <c r="AI107" s="43">
        <f t="shared" si="45"/>
        <v>590.62010166371488</v>
      </c>
      <c r="AJ107" s="42">
        <f t="shared" si="46"/>
        <v>10.50233080038222</v>
      </c>
      <c r="AK107" s="31">
        <f t="shared" si="47"/>
        <v>99746.707193296825</v>
      </c>
      <c r="AL107" s="44">
        <f t="shared" si="48"/>
        <v>23.359115180936953</v>
      </c>
      <c r="AM107" s="31">
        <v>792122.5625</v>
      </c>
      <c r="AN107" s="45">
        <f t="shared" si="49"/>
        <v>0.12592332539864604</v>
      </c>
      <c r="AP107" s="33"/>
      <c r="AR107" s="33"/>
    </row>
    <row r="108" spans="1:44">
      <c r="A108" s="6" t="s">
        <v>1132</v>
      </c>
      <c r="B108" s="6" t="s">
        <v>2035</v>
      </c>
      <c r="C108" s="6" t="s">
        <v>1761</v>
      </c>
      <c r="D108" s="30">
        <v>2852533</v>
      </c>
      <c r="E108" s="6" t="s">
        <v>105</v>
      </c>
      <c r="F108" s="31" t="s">
        <v>4463</v>
      </c>
      <c r="G108" s="6" t="str">
        <f t="shared" si="26"/>
        <v>Share Increase</v>
      </c>
      <c r="H108" s="32">
        <v>187.96</v>
      </c>
      <c r="I108" s="33">
        <v>172.726</v>
      </c>
      <c r="J108" s="33">
        <v>172.80799999999999</v>
      </c>
      <c r="K108" s="34">
        <v>0.84</v>
      </c>
      <c r="L108" s="34">
        <v>0.84</v>
      </c>
      <c r="M108" s="7">
        <v>1</v>
      </c>
      <c r="N108" s="7">
        <v>1</v>
      </c>
      <c r="O108" s="7">
        <v>0</v>
      </c>
      <c r="P108" s="7">
        <v>0</v>
      </c>
      <c r="Q108" s="35">
        <f t="shared" si="27"/>
        <v>145.08983999999998</v>
      </c>
      <c r="R108" s="35">
        <f t="shared" si="28"/>
        <v>145.15871999999999</v>
      </c>
      <c r="S108" s="35">
        <f t="shared" si="29"/>
        <v>27271.086326399996</v>
      </c>
      <c r="T108" s="35">
        <f t="shared" si="30"/>
        <v>27284.033011199997</v>
      </c>
      <c r="U108" s="36">
        <f t="shared" si="31"/>
        <v>1.4780724560383793E-3</v>
      </c>
      <c r="V108" s="37">
        <f t="shared" si="32"/>
        <v>1.4848647615667569E-3</v>
      </c>
      <c r="W108" s="37">
        <f t="shared" si="33"/>
        <v>6.7923055283775936E-6</v>
      </c>
      <c r="X108" s="38">
        <f t="shared" si="34"/>
        <v>14.286596480148459</v>
      </c>
      <c r="Y108" s="39">
        <f t="shared" si="35"/>
        <v>76008.706534094803</v>
      </c>
      <c r="Z108" s="40">
        <f t="shared" si="36"/>
        <v>2.7957382146320568E-3</v>
      </c>
      <c r="AA108" s="41">
        <f t="shared" si="37"/>
        <v>2.8064822601900994E-3</v>
      </c>
      <c r="AB108" s="41">
        <f t="shared" si="38"/>
        <v>1.0744045558042613E-5</v>
      </c>
      <c r="AC108" s="42">
        <f t="shared" si="39"/>
        <v>0.20960602990270752</v>
      </c>
      <c r="AD108" s="43">
        <f t="shared" si="40"/>
        <v>1115.1629596866755</v>
      </c>
      <c r="AE108" s="40">
        <f t="shared" si="41"/>
        <v>0</v>
      </c>
      <c r="AF108" s="41">
        <f t="shared" si="42"/>
        <v>0</v>
      </c>
      <c r="AG108" s="41">
        <f t="shared" si="43"/>
        <v>0</v>
      </c>
      <c r="AH108" s="42">
        <f t="shared" si="44"/>
        <v>0</v>
      </c>
      <c r="AI108" s="43">
        <f t="shared" si="45"/>
        <v>0</v>
      </c>
      <c r="AJ108" s="42">
        <f t="shared" si="46"/>
        <v>14.496202510051166</v>
      </c>
      <c r="AK108" s="31">
        <f t="shared" si="47"/>
        <v>77123.869493781473</v>
      </c>
      <c r="AL108" s="44">
        <f t="shared" si="48"/>
        <v>18.068486721583298</v>
      </c>
      <c r="AM108" s="31">
        <v>639931.9375</v>
      </c>
      <c r="AN108" s="45">
        <f t="shared" si="49"/>
        <v>0.12051886298264566</v>
      </c>
      <c r="AP108" s="33"/>
      <c r="AR108" s="33"/>
    </row>
    <row r="109" spans="1:44">
      <c r="A109" s="6" t="s">
        <v>4536</v>
      </c>
      <c r="B109" s="6" t="s">
        <v>1841</v>
      </c>
      <c r="C109" s="6" t="s">
        <v>3162</v>
      </c>
      <c r="D109" s="30">
        <v>2182348</v>
      </c>
      <c r="E109" s="6" t="s">
        <v>3069</v>
      </c>
      <c r="F109" s="31" t="s">
        <v>4457</v>
      </c>
      <c r="G109" s="6" t="str">
        <f t="shared" si="26"/>
        <v>Share Increase</v>
      </c>
      <c r="H109" s="32">
        <v>118.41</v>
      </c>
      <c r="I109" s="33">
        <v>798.70399999999995</v>
      </c>
      <c r="J109" s="33">
        <v>800.59100000000001</v>
      </c>
      <c r="K109" s="34">
        <v>1</v>
      </c>
      <c r="L109" s="34">
        <v>1</v>
      </c>
      <c r="M109" s="7">
        <v>1</v>
      </c>
      <c r="N109" s="7">
        <v>1</v>
      </c>
      <c r="O109" s="7">
        <v>0</v>
      </c>
      <c r="P109" s="7">
        <v>0</v>
      </c>
      <c r="Q109" s="35">
        <f t="shared" si="27"/>
        <v>798.70399999999995</v>
      </c>
      <c r="R109" s="35">
        <f t="shared" si="28"/>
        <v>800.59100000000001</v>
      </c>
      <c r="S109" s="35">
        <f t="shared" si="29"/>
        <v>94574.540639999992</v>
      </c>
      <c r="T109" s="35">
        <f t="shared" si="30"/>
        <v>94797.980309999999</v>
      </c>
      <c r="U109" s="36">
        <f t="shared" si="31"/>
        <v>5.1258692774238104E-3</v>
      </c>
      <c r="V109" s="37">
        <f t="shared" si="32"/>
        <v>5.1591412593671874E-3</v>
      </c>
      <c r="W109" s="37">
        <f t="shared" si="33"/>
        <v>3.3271981943376952E-5</v>
      </c>
      <c r="X109" s="38">
        <f t="shared" si="34"/>
        <v>69.982626390092989</v>
      </c>
      <c r="Y109" s="39">
        <f t="shared" si="35"/>
        <v>591019.5624532809</v>
      </c>
      <c r="Z109" s="40">
        <f t="shared" si="36"/>
        <v>9.6954574612071985E-3</v>
      </c>
      <c r="AA109" s="41">
        <f t="shared" si="37"/>
        <v>9.7510822513905207E-3</v>
      </c>
      <c r="AB109" s="41">
        <f t="shared" si="38"/>
        <v>5.5624790183322198E-5</v>
      </c>
      <c r="AC109" s="42">
        <f t="shared" si="39"/>
        <v>1.085186336144073</v>
      </c>
      <c r="AD109" s="43">
        <f t="shared" si="40"/>
        <v>9164.6510948743617</v>
      </c>
      <c r="AE109" s="40">
        <f t="shared" si="41"/>
        <v>0</v>
      </c>
      <c r="AF109" s="41">
        <f t="shared" si="42"/>
        <v>0</v>
      </c>
      <c r="AG109" s="41">
        <f t="shared" si="43"/>
        <v>0</v>
      </c>
      <c r="AH109" s="42">
        <f t="shared" si="44"/>
        <v>0</v>
      </c>
      <c r="AI109" s="43">
        <f t="shared" si="45"/>
        <v>0</v>
      </c>
      <c r="AJ109" s="42">
        <f t="shared" si="46"/>
        <v>71.067812726237065</v>
      </c>
      <c r="AK109" s="31">
        <f t="shared" si="47"/>
        <v>600184.21354815527</v>
      </c>
      <c r="AL109" s="44">
        <f t="shared" si="48"/>
        <v>140.49481438804557</v>
      </c>
      <c r="AM109" s="31">
        <v>4995191.5</v>
      </c>
      <c r="AN109" s="45">
        <f t="shared" si="49"/>
        <v>0.1201523932662352</v>
      </c>
      <c r="AP109" s="33"/>
      <c r="AR109" s="33"/>
    </row>
    <row r="110" spans="1:44">
      <c r="A110" s="6" t="s">
        <v>1114</v>
      </c>
      <c r="B110" s="6" t="s">
        <v>2017</v>
      </c>
      <c r="C110" s="6" t="s">
        <v>1272</v>
      </c>
      <c r="D110" s="30">
        <v>2689560</v>
      </c>
      <c r="E110" s="6" t="s">
        <v>89</v>
      </c>
      <c r="F110" s="31" t="s">
        <v>4461</v>
      </c>
      <c r="G110" s="6" t="str">
        <f t="shared" si="26"/>
        <v>Share Increase</v>
      </c>
      <c r="H110" s="32">
        <v>52.07</v>
      </c>
      <c r="I110" s="33">
        <v>475.08800000000002</v>
      </c>
      <c r="J110" s="33">
        <v>476.4</v>
      </c>
      <c r="K110" s="34">
        <v>1</v>
      </c>
      <c r="L110" s="34">
        <v>1</v>
      </c>
      <c r="M110" s="7">
        <v>0</v>
      </c>
      <c r="N110" s="7">
        <v>0</v>
      </c>
      <c r="O110" s="7">
        <v>1</v>
      </c>
      <c r="P110" s="7">
        <v>1</v>
      </c>
      <c r="Q110" s="35">
        <f t="shared" si="27"/>
        <v>475.08800000000002</v>
      </c>
      <c r="R110" s="35">
        <f t="shared" si="28"/>
        <v>476.4</v>
      </c>
      <c r="S110" s="35">
        <f t="shared" si="29"/>
        <v>24737.832160000002</v>
      </c>
      <c r="T110" s="35">
        <f t="shared" si="30"/>
        <v>24806.147999999997</v>
      </c>
      <c r="U110" s="36">
        <f t="shared" si="31"/>
        <v>1.3407719773304387E-3</v>
      </c>
      <c r="V110" s="37">
        <f t="shared" si="32"/>
        <v>1.3500121122229087E-3</v>
      </c>
      <c r="W110" s="37">
        <f t="shared" si="33"/>
        <v>9.2401348924700099E-6</v>
      </c>
      <c r="X110" s="38">
        <f t="shared" si="34"/>
        <v>19.435238606292621</v>
      </c>
      <c r="Y110" s="39">
        <f t="shared" si="35"/>
        <v>373252.13378706784</v>
      </c>
      <c r="Z110" s="40">
        <f t="shared" si="36"/>
        <v>0</v>
      </c>
      <c r="AA110" s="41">
        <f t="shared" si="37"/>
        <v>0</v>
      </c>
      <c r="AB110" s="41">
        <f t="shared" si="38"/>
        <v>0</v>
      </c>
      <c r="AC110" s="42">
        <f t="shared" si="39"/>
        <v>0</v>
      </c>
      <c r="AD110" s="43">
        <f t="shared" si="40"/>
        <v>0</v>
      </c>
      <c r="AE110" s="40">
        <f t="shared" si="41"/>
        <v>2.8447634991525901E-3</v>
      </c>
      <c r="AF110" s="41">
        <f t="shared" si="42"/>
        <v>2.8667788130392834E-3</v>
      </c>
      <c r="AG110" s="41">
        <f t="shared" si="43"/>
        <v>2.2015313886693342E-5</v>
      </c>
      <c r="AH110" s="42">
        <f t="shared" si="44"/>
        <v>0.28716507015836373</v>
      </c>
      <c r="AI110" s="43">
        <f t="shared" si="45"/>
        <v>5514.9811822232323</v>
      </c>
      <c r="AJ110" s="42">
        <f t="shared" si="46"/>
        <v>19.722403676450984</v>
      </c>
      <c r="AK110" s="31">
        <f t="shared" si="47"/>
        <v>378767.11496929108</v>
      </c>
      <c r="AL110" s="44">
        <f t="shared" si="48"/>
        <v>88.728009338102652</v>
      </c>
      <c r="AM110" s="31">
        <v>3179874.75</v>
      </c>
      <c r="AN110" s="45">
        <f t="shared" si="49"/>
        <v>0.11911384716309693</v>
      </c>
      <c r="AP110" s="33"/>
      <c r="AR110" s="33"/>
    </row>
    <row r="111" spans="1:44">
      <c r="A111" s="6" t="s">
        <v>4133</v>
      </c>
      <c r="B111" s="6" t="s">
        <v>1805</v>
      </c>
      <c r="C111" s="6" t="s">
        <v>4310</v>
      </c>
      <c r="D111" s="30">
        <v>2000019</v>
      </c>
      <c r="E111" s="6" t="s">
        <v>3972</v>
      </c>
      <c r="F111" s="31" t="s">
        <v>4466</v>
      </c>
      <c r="G111" s="6" t="str">
        <f t="shared" si="26"/>
        <v>Share Increase</v>
      </c>
      <c r="H111" s="32">
        <v>378.56</v>
      </c>
      <c r="I111" s="33">
        <v>463.00599999999997</v>
      </c>
      <c r="J111" s="33">
        <v>464.38400000000001</v>
      </c>
      <c r="K111" s="34">
        <v>0.82</v>
      </c>
      <c r="L111" s="34">
        <v>0.82</v>
      </c>
      <c r="M111" s="7">
        <v>1</v>
      </c>
      <c r="N111" s="7">
        <v>1</v>
      </c>
      <c r="O111" s="7">
        <v>0</v>
      </c>
      <c r="P111" s="7">
        <v>0</v>
      </c>
      <c r="Q111" s="35">
        <f t="shared" si="27"/>
        <v>379.66491999999994</v>
      </c>
      <c r="R111" s="35">
        <f t="shared" si="28"/>
        <v>380.79487999999998</v>
      </c>
      <c r="S111" s="35">
        <f t="shared" si="29"/>
        <v>143725.95211519997</v>
      </c>
      <c r="T111" s="35">
        <f t="shared" si="30"/>
        <v>144153.70977279998</v>
      </c>
      <c r="U111" s="36">
        <f t="shared" si="31"/>
        <v>7.7898389707239642E-3</v>
      </c>
      <c r="V111" s="37">
        <f t="shared" si="32"/>
        <v>7.8452024963789578E-3</v>
      </c>
      <c r="W111" s="37">
        <f t="shared" si="33"/>
        <v>5.5363525654993605E-5</v>
      </c>
      <c r="X111" s="38">
        <f t="shared" si="34"/>
        <v>116.44887696036371</v>
      </c>
      <c r="Y111" s="39">
        <f t="shared" si="35"/>
        <v>307610.0934075542</v>
      </c>
      <c r="Z111" s="40">
        <f t="shared" si="36"/>
        <v>1.4734291547962883E-2</v>
      </c>
      <c r="AA111" s="41">
        <f t="shared" si="37"/>
        <v>1.482789692608431E-2</v>
      </c>
      <c r="AB111" s="41">
        <f t="shared" si="38"/>
        <v>9.3605378121426608E-5</v>
      </c>
      <c r="AC111" s="42">
        <f t="shared" si="39"/>
        <v>1.8261511997114499</v>
      </c>
      <c r="AD111" s="43">
        <f t="shared" si="40"/>
        <v>4823.9412502944051</v>
      </c>
      <c r="AE111" s="40">
        <f t="shared" si="41"/>
        <v>0</v>
      </c>
      <c r="AF111" s="41">
        <f t="shared" si="42"/>
        <v>0</v>
      </c>
      <c r="AG111" s="41">
        <f t="shared" si="43"/>
        <v>0</v>
      </c>
      <c r="AH111" s="42">
        <f t="shared" si="44"/>
        <v>0</v>
      </c>
      <c r="AI111" s="43">
        <f t="shared" si="45"/>
        <v>0</v>
      </c>
      <c r="AJ111" s="42">
        <f t="shared" si="46"/>
        <v>118.27502816007515</v>
      </c>
      <c r="AK111" s="31">
        <f t="shared" si="47"/>
        <v>312434.03465784859</v>
      </c>
      <c r="AL111" s="44">
        <f t="shared" si="48"/>
        <v>73.123845169845737</v>
      </c>
      <c r="AM111" s="31">
        <v>2653482</v>
      </c>
      <c r="AN111" s="45">
        <f t="shared" si="49"/>
        <v>0.11774492333388679</v>
      </c>
      <c r="AP111" s="33"/>
      <c r="AR111" s="33"/>
    </row>
    <row r="112" spans="1:44">
      <c r="A112" s="6" t="s">
        <v>4655</v>
      </c>
      <c r="B112" s="6" t="s">
        <v>1964</v>
      </c>
      <c r="C112" s="6" t="s">
        <v>1263</v>
      </c>
      <c r="D112" s="30">
        <v>2491594</v>
      </c>
      <c r="E112" s="6" t="s">
        <v>37</v>
      </c>
      <c r="F112" s="31" t="s">
        <v>4463</v>
      </c>
      <c r="G112" s="6" t="str">
        <f t="shared" si="26"/>
        <v>Share Increase</v>
      </c>
      <c r="H112" s="32">
        <v>25.52</v>
      </c>
      <c r="I112" s="33">
        <v>411.42500000000001</v>
      </c>
      <c r="J112" s="33">
        <v>412.57799999999997</v>
      </c>
      <c r="K112" s="34">
        <v>1</v>
      </c>
      <c r="L112" s="34">
        <v>1</v>
      </c>
      <c r="M112" s="7">
        <v>1</v>
      </c>
      <c r="N112" s="7">
        <v>1</v>
      </c>
      <c r="O112" s="7">
        <v>0</v>
      </c>
      <c r="P112" s="7">
        <v>0</v>
      </c>
      <c r="Q112" s="35">
        <f t="shared" si="27"/>
        <v>411.42500000000001</v>
      </c>
      <c r="R112" s="35">
        <f t="shared" si="28"/>
        <v>412.57799999999997</v>
      </c>
      <c r="S112" s="35">
        <f t="shared" si="29"/>
        <v>10499.566000000001</v>
      </c>
      <c r="T112" s="35">
        <f t="shared" si="30"/>
        <v>10528.990559999998</v>
      </c>
      <c r="U112" s="36">
        <f t="shared" si="31"/>
        <v>5.6906861425368507E-4</v>
      </c>
      <c r="V112" s="37">
        <f t="shared" si="32"/>
        <v>5.7301378615820021E-4</v>
      </c>
      <c r="W112" s="37">
        <f t="shared" si="33"/>
        <v>3.9451719045151355E-6</v>
      </c>
      <c r="X112" s="38">
        <f t="shared" si="34"/>
        <v>8.2980777011792313</v>
      </c>
      <c r="Y112" s="39">
        <f t="shared" si="35"/>
        <v>325159.78452896676</v>
      </c>
      <c r="Z112" s="40">
        <f t="shared" si="36"/>
        <v>1.0763794867546231E-3</v>
      </c>
      <c r="AA112" s="41">
        <f t="shared" si="37"/>
        <v>1.0830299615976525E-3</v>
      </c>
      <c r="AB112" s="41">
        <f t="shared" si="38"/>
        <v>6.6504748430294518E-6</v>
      </c>
      <c r="AC112" s="42">
        <f t="shared" si="39"/>
        <v>0.12974438923257836</v>
      </c>
      <c r="AD112" s="43">
        <f t="shared" si="40"/>
        <v>5084.0277912452339</v>
      </c>
      <c r="AE112" s="40">
        <f t="shared" si="41"/>
        <v>0</v>
      </c>
      <c r="AF112" s="41">
        <f t="shared" si="42"/>
        <v>0</v>
      </c>
      <c r="AG112" s="41">
        <f t="shared" si="43"/>
        <v>0</v>
      </c>
      <c r="AH112" s="42">
        <f t="shared" si="44"/>
        <v>0</v>
      </c>
      <c r="AI112" s="43">
        <f t="shared" si="45"/>
        <v>0</v>
      </c>
      <c r="AJ112" s="42">
        <f t="shared" si="46"/>
        <v>8.4278220904118104</v>
      </c>
      <c r="AK112" s="31">
        <f t="shared" si="47"/>
        <v>330243.81232021202</v>
      </c>
      <c r="AL112" s="44">
        <f t="shared" si="48"/>
        <v>77.295687784387454</v>
      </c>
      <c r="AM112" s="31">
        <v>2812900.5</v>
      </c>
      <c r="AN112" s="45">
        <f t="shared" si="49"/>
        <v>0.11740330392781828</v>
      </c>
      <c r="AP112" s="33"/>
      <c r="AR112" s="33"/>
    </row>
    <row r="113" spans="1:44">
      <c r="A113" s="6" t="s">
        <v>4480</v>
      </c>
      <c r="B113" s="6" t="s">
        <v>1785</v>
      </c>
      <c r="C113" s="6" t="s">
        <v>5748</v>
      </c>
      <c r="D113" s="30">
        <v>2795393</v>
      </c>
      <c r="E113" s="6" t="s">
        <v>3017</v>
      </c>
      <c r="F113" s="31" t="s">
        <v>4456</v>
      </c>
      <c r="G113" s="6" t="str">
        <f t="shared" si="26"/>
        <v>Share Increase</v>
      </c>
      <c r="H113" s="32">
        <v>103.34</v>
      </c>
      <c r="I113" s="33">
        <v>218.69200000000001</v>
      </c>
      <c r="J113" s="33">
        <v>219.60499999999999</v>
      </c>
      <c r="K113" s="34">
        <v>0.95</v>
      </c>
      <c r="L113" s="34">
        <v>0.95</v>
      </c>
      <c r="M113" s="7">
        <v>1</v>
      </c>
      <c r="N113" s="7">
        <v>1</v>
      </c>
      <c r="O113" s="7">
        <v>0</v>
      </c>
      <c r="P113" s="7">
        <v>0</v>
      </c>
      <c r="Q113" s="35">
        <f t="shared" si="27"/>
        <v>207.75739999999999</v>
      </c>
      <c r="R113" s="35">
        <f t="shared" si="28"/>
        <v>208.62474999999998</v>
      </c>
      <c r="S113" s="35">
        <f t="shared" si="29"/>
        <v>21469.649716</v>
      </c>
      <c r="T113" s="35">
        <f t="shared" si="30"/>
        <v>21559.281664999999</v>
      </c>
      <c r="U113" s="36">
        <f t="shared" si="31"/>
        <v>1.1636389363518589E-3</v>
      </c>
      <c r="V113" s="37">
        <f t="shared" si="32"/>
        <v>1.1733095915808969E-3</v>
      </c>
      <c r="W113" s="37">
        <f t="shared" si="33"/>
        <v>9.6706552290379451E-6</v>
      </c>
      <c r="X113" s="38">
        <f t="shared" si="34"/>
        <v>20.340773597224182</v>
      </c>
      <c r="Y113" s="39">
        <f t="shared" si="35"/>
        <v>196833.49716686842</v>
      </c>
      <c r="Z113" s="40">
        <f t="shared" si="36"/>
        <v>2.2009948356065019E-3</v>
      </c>
      <c r="AA113" s="41">
        <f t="shared" si="37"/>
        <v>2.2176245539076564E-3</v>
      </c>
      <c r="AB113" s="41">
        <f t="shared" si="38"/>
        <v>1.6629718301154443E-5</v>
      </c>
      <c r="AC113" s="42">
        <f t="shared" si="39"/>
        <v>0.32442986328330647</v>
      </c>
      <c r="AD113" s="43">
        <f t="shared" si="40"/>
        <v>3139.4412936259573</v>
      </c>
      <c r="AE113" s="40">
        <f t="shared" si="41"/>
        <v>0</v>
      </c>
      <c r="AF113" s="41">
        <f t="shared" si="42"/>
        <v>0</v>
      </c>
      <c r="AG113" s="41">
        <f t="shared" si="43"/>
        <v>0</v>
      </c>
      <c r="AH113" s="42">
        <f t="shared" si="44"/>
        <v>0</v>
      </c>
      <c r="AI113" s="43">
        <f t="shared" si="45"/>
        <v>0</v>
      </c>
      <c r="AJ113" s="42">
        <f t="shared" si="46"/>
        <v>20.665203460507488</v>
      </c>
      <c r="AK113" s="31">
        <f t="shared" si="47"/>
        <v>199972.93846049436</v>
      </c>
      <c r="AL113" s="44">
        <f t="shared" si="48"/>
        <v>46.790474303454353</v>
      </c>
      <c r="AM113" s="31">
        <v>1713697.5</v>
      </c>
      <c r="AN113" s="45">
        <f t="shared" si="49"/>
        <v>0.1166909203406636</v>
      </c>
      <c r="AP113" s="33"/>
      <c r="AR113" s="33"/>
    </row>
    <row r="114" spans="1:44">
      <c r="A114" s="6" t="s">
        <v>4513</v>
      </c>
      <c r="B114" s="6" t="s">
        <v>1818</v>
      </c>
      <c r="C114" s="6" t="s">
        <v>3145</v>
      </c>
      <c r="D114" s="30">
        <v>2830904</v>
      </c>
      <c r="E114" s="6" t="s">
        <v>3049</v>
      </c>
      <c r="F114" s="31" t="s">
        <v>4472</v>
      </c>
      <c r="G114" s="6" t="str">
        <f t="shared" si="26"/>
        <v>Share Increase</v>
      </c>
      <c r="H114" s="32">
        <v>38.57</v>
      </c>
      <c r="I114" s="33">
        <v>720.298</v>
      </c>
      <c r="J114" s="33">
        <v>720.80100000000004</v>
      </c>
      <c r="K114" s="34">
        <v>1</v>
      </c>
      <c r="L114" s="34">
        <v>1</v>
      </c>
      <c r="M114" s="7">
        <v>0</v>
      </c>
      <c r="N114" s="7">
        <v>0</v>
      </c>
      <c r="O114" s="7">
        <v>1</v>
      </c>
      <c r="P114" s="7">
        <v>1</v>
      </c>
      <c r="Q114" s="35">
        <f t="shared" si="27"/>
        <v>720.298</v>
      </c>
      <c r="R114" s="35">
        <f t="shared" si="28"/>
        <v>720.80100000000004</v>
      </c>
      <c r="S114" s="35">
        <f t="shared" si="29"/>
        <v>27781.89386</v>
      </c>
      <c r="T114" s="35">
        <f t="shared" si="30"/>
        <v>27801.294570000002</v>
      </c>
      <c r="U114" s="36">
        <f t="shared" si="31"/>
        <v>1.5057578418244298E-3</v>
      </c>
      <c r="V114" s="37">
        <f t="shared" si="32"/>
        <v>1.5130154187976703E-3</v>
      </c>
      <c r="W114" s="37">
        <f t="shared" si="33"/>
        <v>7.2575769732405489E-6</v>
      </c>
      <c r="X114" s="38">
        <f t="shared" si="34"/>
        <v>15.265225218022742</v>
      </c>
      <c r="Y114" s="39">
        <f t="shared" si="35"/>
        <v>395779.75675454346</v>
      </c>
      <c r="Z114" s="40">
        <f t="shared" si="36"/>
        <v>0</v>
      </c>
      <c r="AA114" s="41">
        <f t="shared" si="37"/>
        <v>0</v>
      </c>
      <c r="AB114" s="41">
        <f t="shared" si="38"/>
        <v>0</v>
      </c>
      <c r="AC114" s="42">
        <f t="shared" si="39"/>
        <v>0</v>
      </c>
      <c r="AD114" s="43">
        <f t="shared" si="40"/>
        <v>0</v>
      </c>
      <c r="AE114" s="40">
        <f t="shared" si="41"/>
        <v>3.1948198645333297E-3</v>
      </c>
      <c r="AF114" s="41">
        <f t="shared" si="42"/>
        <v>3.2129197265266694E-3</v>
      </c>
      <c r="AG114" s="41">
        <f t="shared" si="43"/>
        <v>1.8099861993339707E-5</v>
      </c>
      <c r="AH114" s="42">
        <f t="shared" si="44"/>
        <v>0.23609239304626492</v>
      </c>
      <c r="AI114" s="43">
        <f t="shared" si="45"/>
        <v>6121.1406027032644</v>
      </c>
      <c r="AJ114" s="42">
        <f t="shared" si="46"/>
        <v>15.501317611069007</v>
      </c>
      <c r="AK114" s="31">
        <f t="shared" si="47"/>
        <v>401900.89735724672</v>
      </c>
      <c r="AL114" s="44">
        <f t="shared" si="48"/>
        <v>94.083186067417017</v>
      </c>
      <c r="AM114" s="31">
        <v>3448757.75</v>
      </c>
      <c r="AN114" s="45">
        <f t="shared" si="49"/>
        <v>0.11653497476221597</v>
      </c>
      <c r="AP114" s="33"/>
      <c r="AR114" s="33"/>
    </row>
    <row r="115" spans="1:44">
      <c r="A115" s="6" t="s">
        <v>1123</v>
      </c>
      <c r="B115" s="6" t="s">
        <v>2026</v>
      </c>
      <c r="C115" s="6" t="s">
        <v>3294</v>
      </c>
      <c r="D115" s="30">
        <v>2305844</v>
      </c>
      <c r="E115" s="6" t="s">
        <v>97</v>
      </c>
      <c r="F115" s="31" t="s">
        <v>4457</v>
      </c>
      <c r="G115" s="6" t="str">
        <f t="shared" si="26"/>
        <v>Share Increase</v>
      </c>
      <c r="H115" s="32">
        <v>46.45</v>
      </c>
      <c r="I115" s="33">
        <v>112.96299999999999</v>
      </c>
      <c r="J115" s="33">
        <v>113.026</v>
      </c>
      <c r="K115" s="34">
        <v>1</v>
      </c>
      <c r="L115" s="34">
        <v>1</v>
      </c>
      <c r="M115" s="7">
        <v>0.6</v>
      </c>
      <c r="N115" s="7">
        <v>0.6</v>
      </c>
      <c r="O115" s="7">
        <v>0.4</v>
      </c>
      <c r="P115" s="7">
        <v>0.4</v>
      </c>
      <c r="Q115" s="35">
        <f t="shared" si="27"/>
        <v>112.96299999999999</v>
      </c>
      <c r="R115" s="35">
        <f t="shared" si="28"/>
        <v>113.026</v>
      </c>
      <c r="S115" s="35">
        <f t="shared" si="29"/>
        <v>5247.1313499999997</v>
      </c>
      <c r="T115" s="35">
        <f t="shared" si="30"/>
        <v>5250.0577000000003</v>
      </c>
      <c r="U115" s="36">
        <f t="shared" si="31"/>
        <v>2.8439058968261804E-4</v>
      </c>
      <c r="V115" s="37">
        <f t="shared" si="32"/>
        <v>2.8572116415935062E-4</v>
      </c>
      <c r="W115" s="37">
        <f t="shared" si="33"/>
        <v>1.330574476732585E-6</v>
      </c>
      <c r="X115" s="38">
        <f t="shared" si="34"/>
        <v>2.7986639523860903</v>
      </c>
      <c r="Y115" s="39">
        <f t="shared" si="35"/>
        <v>60251.107693995487</v>
      </c>
      <c r="Z115" s="40">
        <f t="shared" si="36"/>
        <v>3.2275074318959993E-4</v>
      </c>
      <c r="AA115" s="41">
        <f t="shared" si="37"/>
        <v>3.2401794398891325E-4</v>
      </c>
      <c r="AB115" s="41">
        <f t="shared" si="38"/>
        <v>1.2672007993133204E-6</v>
      </c>
      <c r="AC115" s="42">
        <f t="shared" si="39"/>
        <v>2.4721872892169029E-2</v>
      </c>
      <c r="AD115" s="43">
        <f t="shared" si="40"/>
        <v>532.22546592398328</v>
      </c>
      <c r="AE115" s="40">
        <f t="shared" si="41"/>
        <v>2.4136064378147597E-4</v>
      </c>
      <c r="AF115" s="41">
        <f t="shared" si="42"/>
        <v>2.4269393509373166E-4</v>
      </c>
      <c r="AG115" s="41">
        <f t="shared" si="43"/>
        <v>1.3332913122556856E-6</v>
      </c>
      <c r="AH115" s="42">
        <f t="shared" si="44"/>
        <v>1.7391289317789868E-2</v>
      </c>
      <c r="AI115" s="43">
        <f t="shared" si="45"/>
        <v>374.40881200839328</v>
      </c>
      <c r="AJ115" s="42">
        <f t="shared" si="46"/>
        <v>2.8407771145960492</v>
      </c>
      <c r="AK115" s="31">
        <f t="shared" si="47"/>
        <v>61157.741971927862</v>
      </c>
      <c r="AL115" s="44">
        <f t="shared" si="48"/>
        <v>14.322653140286167</v>
      </c>
      <c r="AM115" s="31">
        <v>528792.625</v>
      </c>
      <c r="AN115" s="45">
        <f t="shared" si="49"/>
        <v>0.11565543670721176</v>
      </c>
      <c r="AP115" s="33"/>
      <c r="AR115" s="33"/>
    </row>
    <row r="116" spans="1:44">
      <c r="A116" s="6" t="s">
        <v>4497</v>
      </c>
      <c r="B116" s="6" t="s">
        <v>1801</v>
      </c>
      <c r="C116" s="6" t="s">
        <v>3133</v>
      </c>
      <c r="D116" s="30">
        <v>2046552</v>
      </c>
      <c r="E116" s="6" t="s">
        <v>3034</v>
      </c>
      <c r="F116" s="31" t="s">
        <v>4459</v>
      </c>
      <c r="G116" s="6" t="str">
        <f t="shared" si="26"/>
        <v>Share Increase</v>
      </c>
      <c r="H116" s="32">
        <v>24.09</v>
      </c>
      <c r="I116" s="33">
        <v>1218.394</v>
      </c>
      <c r="J116" s="33">
        <v>1228.6969999999999</v>
      </c>
      <c r="K116" s="34">
        <v>1</v>
      </c>
      <c r="L116" s="34">
        <v>1</v>
      </c>
      <c r="M116" s="7">
        <v>0.64</v>
      </c>
      <c r="N116" s="7">
        <v>0.64</v>
      </c>
      <c r="O116" s="7">
        <v>0.36</v>
      </c>
      <c r="P116" s="7">
        <v>0.36</v>
      </c>
      <c r="Q116" s="35">
        <f t="shared" si="27"/>
        <v>1218.394</v>
      </c>
      <c r="R116" s="35">
        <f t="shared" si="28"/>
        <v>1228.6969999999999</v>
      </c>
      <c r="S116" s="35">
        <f t="shared" si="29"/>
        <v>29351.11146</v>
      </c>
      <c r="T116" s="35">
        <f t="shared" si="30"/>
        <v>29599.310729999997</v>
      </c>
      <c r="U116" s="36">
        <f t="shared" si="31"/>
        <v>1.5908082605840712E-3</v>
      </c>
      <c r="V116" s="37">
        <f t="shared" si="32"/>
        <v>1.6108679186687715E-3</v>
      </c>
      <c r="W116" s="37">
        <f t="shared" si="33"/>
        <v>2.0059658084700237E-5</v>
      </c>
      <c r="X116" s="38">
        <f t="shared" si="34"/>
        <v>42.192483743338521</v>
      </c>
      <c r="Y116" s="39">
        <f t="shared" si="35"/>
        <v>1751452.2101842472</v>
      </c>
      <c r="Z116" s="40">
        <f t="shared" si="36"/>
        <v>1.9257441636116406E-3</v>
      </c>
      <c r="AA116" s="41">
        <f t="shared" si="37"/>
        <v>1.9485668370156166E-3</v>
      </c>
      <c r="AB116" s="41">
        <f t="shared" si="38"/>
        <v>2.2822673403976061E-5</v>
      </c>
      <c r="AC116" s="42">
        <f t="shared" si="39"/>
        <v>0.4452484809497641</v>
      </c>
      <c r="AD116" s="43">
        <f t="shared" si="40"/>
        <v>18482.709877532758</v>
      </c>
      <c r="AE116" s="40">
        <f t="shared" si="41"/>
        <v>1.2150987685716522E-3</v>
      </c>
      <c r="AF116" s="41">
        <f t="shared" si="42"/>
        <v>1.2314561566462844E-3</v>
      </c>
      <c r="AG116" s="41">
        <f t="shared" si="43"/>
        <v>1.6357388074632155E-5</v>
      </c>
      <c r="AH116" s="42">
        <f t="shared" si="44"/>
        <v>0.21336377569880954</v>
      </c>
      <c r="AI116" s="43">
        <f t="shared" si="45"/>
        <v>8856.9437816027203</v>
      </c>
      <c r="AJ116" s="42">
        <f t="shared" si="46"/>
        <v>42.851095999987095</v>
      </c>
      <c r="AK116" s="31">
        <f t="shared" si="47"/>
        <v>1778791.8638433826</v>
      </c>
      <c r="AL116" s="44">
        <f t="shared" si="48"/>
        <v>416.34823754047812</v>
      </c>
      <c r="AM116" s="31">
        <v>15411340</v>
      </c>
      <c r="AN116" s="45">
        <f t="shared" si="49"/>
        <v>0.11542097337696673</v>
      </c>
      <c r="AP116" s="33"/>
      <c r="AR116" s="33"/>
    </row>
    <row r="117" spans="1:44">
      <c r="A117" s="6" t="s">
        <v>4609</v>
      </c>
      <c r="B117" s="6" t="s">
        <v>1918</v>
      </c>
      <c r="C117" s="6" t="s">
        <v>3211</v>
      </c>
      <c r="D117" s="30">
        <v>2367026</v>
      </c>
      <c r="E117" s="6" t="s">
        <v>2925</v>
      </c>
      <c r="F117" s="31" t="s">
        <v>4460</v>
      </c>
      <c r="G117" s="6" t="str">
        <f t="shared" si="26"/>
        <v>Reinvestment</v>
      </c>
      <c r="H117" s="32">
        <v>52.5</v>
      </c>
      <c r="I117" s="33">
        <v>603.74800000000005</v>
      </c>
      <c r="J117" s="33">
        <v>603.74800000000005</v>
      </c>
      <c r="K117" s="34">
        <v>1</v>
      </c>
      <c r="L117" s="34">
        <v>1</v>
      </c>
      <c r="M117" s="7">
        <v>0.5</v>
      </c>
      <c r="N117" s="7">
        <v>0.5</v>
      </c>
      <c r="O117" s="7">
        <v>0.5</v>
      </c>
      <c r="P117" s="7">
        <v>0.5</v>
      </c>
      <c r="Q117" s="35">
        <f t="shared" si="27"/>
        <v>603.74800000000005</v>
      </c>
      <c r="R117" s="35">
        <f t="shared" si="28"/>
        <v>603.74800000000005</v>
      </c>
      <c r="S117" s="35">
        <f t="shared" si="29"/>
        <v>31696.770000000004</v>
      </c>
      <c r="T117" s="35">
        <f t="shared" si="30"/>
        <v>31696.770000000004</v>
      </c>
      <c r="U117" s="36">
        <f t="shared" si="31"/>
        <v>1.7179411968283049E-3</v>
      </c>
      <c r="V117" s="37">
        <f t="shared" si="32"/>
        <v>1.7250168554321186E-3</v>
      </c>
      <c r="W117" s="37">
        <f t="shared" si="33"/>
        <v>7.0756586038136799E-6</v>
      </c>
      <c r="X117" s="38">
        <f t="shared" si="34"/>
        <v>14.882587198359182</v>
      </c>
      <c r="Y117" s="39">
        <f t="shared" si="35"/>
        <v>283477.85139731772</v>
      </c>
      <c r="Z117" s="40">
        <f t="shared" si="36"/>
        <v>1.6247220611013511E-3</v>
      </c>
      <c r="AA117" s="41">
        <f t="shared" si="37"/>
        <v>1.6301919638091894E-3</v>
      </c>
      <c r="AB117" s="41">
        <f t="shared" si="38"/>
        <v>5.4699027078383006E-6</v>
      </c>
      <c r="AC117" s="42">
        <f t="shared" si="39"/>
        <v>0.10671255853767372</v>
      </c>
      <c r="AD117" s="43">
        <f t="shared" si="40"/>
        <v>2032.6201626223567</v>
      </c>
      <c r="AE117" s="40">
        <f t="shared" si="41"/>
        <v>1.8225084104749388E-3</v>
      </c>
      <c r="AF117" s="41">
        <f t="shared" si="42"/>
        <v>1.8315545944049673E-3</v>
      </c>
      <c r="AG117" s="41">
        <f t="shared" si="43"/>
        <v>9.0461839300285101E-6</v>
      </c>
      <c r="AH117" s="42">
        <f t="shared" si="44"/>
        <v>0.11799732024271749</v>
      </c>
      <c r="AI117" s="43">
        <f t="shared" si="45"/>
        <v>2247.5680046231905</v>
      </c>
      <c r="AJ117" s="42">
        <f t="shared" si="46"/>
        <v>15.107297077139572</v>
      </c>
      <c r="AK117" s="31">
        <f t="shared" si="47"/>
        <v>287758.03956456325</v>
      </c>
      <c r="AL117" s="44">
        <f t="shared" si="48"/>
        <v>67.387224798225517</v>
      </c>
      <c r="AM117" s="31">
        <v>2551571.5</v>
      </c>
      <c r="AN117" s="45">
        <f t="shared" si="49"/>
        <v>0.11277678856522863</v>
      </c>
      <c r="AP117" s="33"/>
      <c r="AR117" s="33"/>
    </row>
    <row r="118" spans="1:44">
      <c r="A118" s="6" t="s">
        <v>4482</v>
      </c>
      <c r="B118" s="6" t="s">
        <v>5379</v>
      </c>
      <c r="C118" s="6" t="s">
        <v>184</v>
      </c>
      <c r="D118" s="30">
        <v>2032067</v>
      </c>
      <c r="E118" s="6" t="s">
        <v>3019</v>
      </c>
      <c r="F118" s="31" t="s">
        <v>4459</v>
      </c>
      <c r="G118" s="6" t="str">
        <f t="shared" si="26"/>
        <v>Share Increase</v>
      </c>
      <c r="H118" s="32">
        <v>58.46</v>
      </c>
      <c r="I118" s="33">
        <v>311.20499999999998</v>
      </c>
      <c r="J118" s="33">
        <v>311.62700000000001</v>
      </c>
      <c r="K118" s="34">
        <v>1</v>
      </c>
      <c r="L118" s="34">
        <v>1</v>
      </c>
      <c r="M118" s="7">
        <v>0.51</v>
      </c>
      <c r="N118" s="7">
        <v>0.51</v>
      </c>
      <c r="O118" s="7">
        <v>0.49</v>
      </c>
      <c r="P118" s="7">
        <v>0.49</v>
      </c>
      <c r="Q118" s="35">
        <f t="shared" si="27"/>
        <v>311.20499999999998</v>
      </c>
      <c r="R118" s="35">
        <f t="shared" si="28"/>
        <v>311.62700000000001</v>
      </c>
      <c r="S118" s="35">
        <f t="shared" si="29"/>
        <v>18193.044299999998</v>
      </c>
      <c r="T118" s="35">
        <f t="shared" si="30"/>
        <v>18217.71442</v>
      </c>
      <c r="U118" s="36">
        <f t="shared" si="31"/>
        <v>9.8604937659869962E-4</v>
      </c>
      <c r="V118" s="37">
        <f t="shared" si="32"/>
        <v>9.9145321248659602E-4</v>
      </c>
      <c r="W118" s="37">
        <f t="shared" si="33"/>
        <v>5.4038358878964049E-6</v>
      </c>
      <c r="X118" s="38">
        <f t="shared" si="34"/>
        <v>11.366158729576647</v>
      </c>
      <c r="Y118" s="39">
        <f t="shared" si="35"/>
        <v>194426.25264414379</v>
      </c>
      <c r="Z118" s="40">
        <f t="shared" si="36"/>
        <v>9.5119512939205659E-4</v>
      </c>
      <c r="AA118" s="41">
        <f t="shared" si="37"/>
        <v>9.5569167077225474E-4</v>
      </c>
      <c r="AB118" s="41">
        <f t="shared" si="38"/>
        <v>4.4965413801981505E-6</v>
      </c>
      <c r="AC118" s="42">
        <f t="shared" si="39"/>
        <v>8.7723212071736931E-2</v>
      </c>
      <c r="AD118" s="43">
        <f t="shared" si="40"/>
        <v>1500.5681161775049</v>
      </c>
      <c r="AE118" s="40">
        <f t="shared" si="41"/>
        <v>1.0251466229497604E-3</v>
      </c>
      <c r="AF118" s="41">
        <f t="shared" si="42"/>
        <v>1.0316320487733749E-3</v>
      </c>
      <c r="AG118" s="41">
        <f t="shared" si="43"/>
        <v>6.4854258236145181E-6</v>
      </c>
      <c r="AH118" s="42">
        <f t="shared" si="44"/>
        <v>8.4595103718725778E-2</v>
      </c>
      <c r="AI118" s="43">
        <f t="shared" si="45"/>
        <v>1447.0595914937696</v>
      </c>
      <c r="AJ118" s="42">
        <f t="shared" si="46"/>
        <v>11.538477045367109</v>
      </c>
      <c r="AK118" s="31">
        <f t="shared" si="47"/>
        <v>197373.88035181508</v>
      </c>
      <c r="AL118" s="44">
        <f t="shared" si="48"/>
        <v>46.218233731580611</v>
      </c>
      <c r="AM118" s="31">
        <v>1755541.375</v>
      </c>
      <c r="AN118" s="45">
        <f t="shared" si="49"/>
        <v>0.11242906784342527</v>
      </c>
      <c r="AP118" s="33"/>
      <c r="AR118" s="33"/>
    </row>
    <row r="119" spans="1:44">
      <c r="A119" s="6" t="s">
        <v>4622</v>
      </c>
      <c r="B119" s="6" t="s">
        <v>1930</v>
      </c>
      <c r="C119" s="6" t="s">
        <v>1253</v>
      </c>
      <c r="D119" s="30">
        <v>2417578</v>
      </c>
      <c r="E119" s="6" t="s">
        <v>6</v>
      </c>
      <c r="F119" s="31" t="s">
        <v>4463</v>
      </c>
      <c r="G119" s="6" t="str">
        <f t="shared" si="26"/>
        <v>Share Increase</v>
      </c>
      <c r="H119" s="32">
        <v>40.64</v>
      </c>
      <c r="I119" s="33">
        <v>459.26299999999998</v>
      </c>
      <c r="J119" s="33">
        <v>460.76299999999998</v>
      </c>
      <c r="K119" s="34">
        <v>1</v>
      </c>
      <c r="L119" s="34">
        <v>1</v>
      </c>
      <c r="M119" s="7">
        <v>0.56000000000000005</v>
      </c>
      <c r="N119" s="7">
        <v>0.56000000000000005</v>
      </c>
      <c r="O119" s="7">
        <v>0.44</v>
      </c>
      <c r="P119" s="7">
        <v>0.44</v>
      </c>
      <c r="Q119" s="35">
        <f t="shared" si="27"/>
        <v>459.26299999999998</v>
      </c>
      <c r="R119" s="35">
        <f t="shared" si="28"/>
        <v>460.76299999999998</v>
      </c>
      <c r="S119" s="35">
        <f t="shared" si="29"/>
        <v>18664.44832</v>
      </c>
      <c r="T119" s="35">
        <f t="shared" si="30"/>
        <v>18725.408319999999</v>
      </c>
      <c r="U119" s="36">
        <f t="shared" si="31"/>
        <v>1.0115991214562506E-3</v>
      </c>
      <c r="V119" s="37">
        <f t="shared" si="32"/>
        <v>1.019083173990562E-3</v>
      </c>
      <c r="W119" s="37">
        <f t="shared" si="33"/>
        <v>7.4840525343114125E-6</v>
      </c>
      <c r="X119" s="38">
        <f t="shared" si="34"/>
        <v>15.74158261097522</v>
      </c>
      <c r="Y119" s="39">
        <f t="shared" si="35"/>
        <v>387342.09180549264</v>
      </c>
      <c r="Z119" s="40">
        <f t="shared" si="36"/>
        <v>1.0715125186902276E-3</v>
      </c>
      <c r="AA119" s="41">
        <f t="shared" si="37"/>
        <v>1.0786313994071604E-3</v>
      </c>
      <c r="AB119" s="41">
        <f t="shared" si="38"/>
        <v>7.1188807169327278E-6</v>
      </c>
      <c r="AC119" s="42">
        <f t="shared" si="39"/>
        <v>0.13888253883196083</v>
      </c>
      <c r="AD119" s="43">
        <f t="shared" si="40"/>
        <v>3417.3853059045482</v>
      </c>
      <c r="AE119" s="40">
        <f t="shared" si="41"/>
        <v>9.4439213696745296E-4</v>
      </c>
      <c r="AF119" s="41">
        <f t="shared" si="42"/>
        <v>9.5217950358135516E-4</v>
      </c>
      <c r="AG119" s="41">
        <f t="shared" si="43"/>
        <v>7.7873666139021986E-6</v>
      </c>
      <c r="AH119" s="42">
        <f t="shared" si="44"/>
        <v>0.101577460650324</v>
      </c>
      <c r="AI119" s="43">
        <f t="shared" si="45"/>
        <v>2499.4453900178146</v>
      </c>
      <c r="AJ119" s="42">
        <f t="shared" si="46"/>
        <v>15.982042610457505</v>
      </c>
      <c r="AK119" s="31">
        <f t="shared" si="47"/>
        <v>393258.92250141501</v>
      </c>
      <c r="AL119" s="44">
        <f t="shared" si="48"/>
        <v>92.077417991036071</v>
      </c>
      <c r="AM119" s="31">
        <v>3510643</v>
      </c>
      <c r="AN119" s="45">
        <f t="shared" si="49"/>
        <v>0.11201905819002815</v>
      </c>
      <c r="AP119" s="33"/>
      <c r="AR119" s="33"/>
    </row>
    <row r="120" spans="1:44">
      <c r="A120" s="6" t="s">
        <v>4167</v>
      </c>
      <c r="B120" s="6" t="s">
        <v>4407</v>
      </c>
      <c r="C120" s="6" t="s">
        <v>4344</v>
      </c>
      <c r="D120" s="30">
        <v>2434209</v>
      </c>
      <c r="E120" s="6" t="s">
        <v>4003</v>
      </c>
      <c r="F120" s="31" t="s">
        <v>4466</v>
      </c>
      <c r="G120" s="6" t="str">
        <f t="shared" si="26"/>
        <v>Reinvestment</v>
      </c>
      <c r="H120" s="32">
        <v>115.25</v>
      </c>
      <c r="I120" s="33">
        <v>1317.827</v>
      </c>
      <c r="J120" s="33">
        <v>1317.827</v>
      </c>
      <c r="K120" s="34">
        <v>1</v>
      </c>
      <c r="L120" s="34">
        <v>1</v>
      </c>
      <c r="M120" s="7">
        <v>1</v>
      </c>
      <c r="N120" s="7">
        <v>1</v>
      </c>
      <c r="O120" s="7">
        <v>0</v>
      </c>
      <c r="P120" s="7">
        <v>0</v>
      </c>
      <c r="Q120" s="35">
        <f t="shared" si="27"/>
        <v>1317.827</v>
      </c>
      <c r="R120" s="35">
        <f t="shared" si="28"/>
        <v>1317.827</v>
      </c>
      <c r="S120" s="35">
        <f t="shared" si="29"/>
        <v>151879.56174999999</v>
      </c>
      <c r="T120" s="35">
        <f t="shared" si="30"/>
        <v>151879.56174999999</v>
      </c>
      <c r="U120" s="36">
        <f t="shared" si="31"/>
        <v>8.2317585068306144E-3</v>
      </c>
      <c r="V120" s="37">
        <f t="shared" si="32"/>
        <v>8.2656625269512708E-3</v>
      </c>
      <c r="W120" s="37">
        <f t="shared" si="33"/>
        <v>3.3904020120656408E-5</v>
      </c>
      <c r="X120" s="38">
        <f t="shared" si="34"/>
        <v>71.312023950481731</v>
      </c>
      <c r="Y120" s="39">
        <f t="shared" si="35"/>
        <v>618759.42690222757</v>
      </c>
      <c r="Z120" s="40">
        <f t="shared" si="36"/>
        <v>1.5570171636140204E-2</v>
      </c>
      <c r="AA120" s="41">
        <f t="shared" si="37"/>
        <v>1.5622591262877038E-2</v>
      </c>
      <c r="AB120" s="41">
        <f t="shared" si="38"/>
        <v>5.2419626736834035E-5</v>
      </c>
      <c r="AC120" s="42">
        <f t="shared" si="39"/>
        <v>1.0226566696810746</v>
      </c>
      <c r="AD120" s="43">
        <f t="shared" si="40"/>
        <v>8873.3767434366564</v>
      </c>
      <c r="AE120" s="40">
        <f t="shared" si="41"/>
        <v>0</v>
      </c>
      <c r="AF120" s="41">
        <f t="shared" si="42"/>
        <v>0</v>
      </c>
      <c r="AG120" s="41">
        <f t="shared" si="43"/>
        <v>0</v>
      </c>
      <c r="AH120" s="42">
        <f t="shared" si="44"/>
        <v>0</v>
      </c>
      <c r="AI120" s="43">
        <f t="shared" si="45"/>
        <v>0</v>
      </c>
      <c r="AJ120" s="42">
        <f t="shared" si="46"/>
        <v>72.3346806201628</v>
      </c>
      <c r="AK120" s="31">
        <f t="shared" si="47"/>
        <v>627632.80364566424</v>
      </c>
      <c r="AL120" s="44">
        <f t="shared" si="48"/>
        <v>147.0890243846265</v>
      </c>
      <c r="AM120" s="31">
        <v>5607068</v>
      </c>
      <c r="AN120" s="45">
        <f t="shared" si="49"/>
        <v>0.11193600713343663</v>
      </c>
      <c r="AP120" s="33"/>
      <c r="AR120" s="33"/>
    </row>
    <row r="121" spans="1:44">
      <c r="A121" s="6" t="s">
        <v>1177</v>
      </c>
      <c r="B121" s="6" t="s">
        <v>2079</v>
      </c>
      <c r="C121" s="6" t="s">
        <v>1771</v>
      </c>
      <c r="D121" s="30">
        <v>2982098</v>
      </c>
      <c r="E121" s="6" t="s">
        <v>144</v>
      </c>
      <c r="F121" s="31" t="s">
        <v>4461</v>
      </c>
      <c r="G121" s="6" t="str">
        <f t="shared" si="26"/>
        <v>Reinvestment</v>
      </c>
      <c r="H121" s="32">
        <v>71.83</v>
      </c>
      <c r="I121" s="33">
        <v>79.962999999999994</v>
      </c>
      <c r="J121" s="33">
        <v>79.962999999999994</v>
      </c>
      <c r="K121" s="34">
        <v>1</v>
      </c>
      <c r="L121" s="34">
        <v>1</v>
      </c>
      <c r="M121" s="7">
        <v>0.46</v>
      </c>
      <c r="N121" s="7">
        <v>0.46</v>
      </c>
      <c r="O121" s="7">
        <v>0.54</v>
      </c>
      <c r="P121" s="7">
        <v>0.54</v>
      </c>
      <c r="Q121" s="35">
        <f t="shared" si="27"/>
        <v>79.962999999999994</v>
      </c>
      <c r="R121" s="35">
        <f t="shared" si="28"/>
        <v>79.962999999999994</v>
      </c>
      <c r="S121" s="35">
        <f t="shared" si="29"/>
        <v>5743.7422899999992</v>
      </c>
      <c r="T121" s="35">
        <f t="shared" si="30"/>
        <v>5743.7422899999992</v>
      </c>
      <c r="U121" s="36">
        <f t="shared" si="31"/>
        <v>3.1130653072713549E-4</v>
      </c>
      <c r="V121" s="37">
        <f t="shared" si="32"/>
        <v>3.1258870425940165E-4</v>
      </c>
      <c r="W121" s="37">
        <f t="shared" si="33"/>
        <v>1.2821735322661584E-6</v>
      </c>
      <c r="X121" s="38">
        <f t="shared" si="34"/>
        <v>2.6968598212319548</v>
      </c>
      <c r="Y121" s="39">
        <f t="shared" si="35"/>
        <v>37545.034403897465</v>
      </c>
      <c r="Z121" s="40">
        <f t="shared" si="36"/>
        <v>2.7086122740254884E-4</v>
      </c>
      <c r="AA121" s="41">
        <f t="shared" si="37"/>
        <v>2.7177312771872557E-4</v>
      </c>
      <c r="AB121" s="41">
        <f t="shared" si="38"/>
        <v>9.1190031617673214E-7</v>
      </c>
      <c r="AC121" s="42">
        <f t="shared" si="39"/>
        <v>1.7790301047052808E-2</v>
      </c>
      <c r="AD121" s="43">
        <f t="shared" si="40"/>
        <v>247.67229635323415</v>
      </c>
      <c r="AE121" s="40">
        <f t="shared" si="41"/>
        <v>3.5667546319753175E-4</v>
      </c>
      <c r="AF121" s="41">
        <f t="shared" si="42"/>
        <v>3.5844585384421862E-4</v>
      </c>
      <c r="AG121" s="41">
        <f t="shared" si="43"/>
        <v>1.7703906466868787E-6</v>
      </c>
      <c r="AH121" s="42">
        <f t="shared" si="44"/>
        <v>2.3092759743518168E-2</v>
      </c>
      <c r="AI121" s="43">
        <f t="shared" si="45"/>
        <v>321.49185219989096</v>
      </c>
      <c r="AJ121" s="42">
        <f t="shared" si="46"/>
        <v>2.7377428820225256</v>
      </c>
      <c r="AK121" s="31">
        <f t="shared" si="47"/>
        <v>38114.198552450594</v>
      </c>
      <c r="AL121" s="44">
        <f t="shared" si="48"/>
        <v>8.9250559116396939</v>
      </c>
      <c r="AM121" s="31">
        <v>342665.34375</v>
      </c>
      <c r="AN121" s="45">
        <f t="shared" si="49"/>
        <v>0.1112286353073912</v>
      </c>
      <c r="AP121" s="33"/>
      <c r="AR121" s="33"/>
    </row>
    <row r="122" spans="1:44">
      <c r="A122" s="6" t="s">
        <v>3962</v>
      </c>
      <c r="B122" s="6" t="s">
        <v>4446</v>
      </c>
      <c r="C122" s="6" t="s">
        <v>4038</v>
      </c>
      <c r="D122" s="30">
        <v>2936921</v>
      </c>
      <c r="E122" s="6" t="s">
        <v>4299</v>
      </c>
      <c r="F122" s="31" t="s">
        <v>4476</v>
      </c>
      <c r="G122" s="6" t="str">
        <f t="shared" si="26"/>
        <v>Reinvestment</v>
      </c>
      <c r="H122" s="32">
        <v>82.88</v>
      </c>
      <c r="I122" s="33">
        <v>3223.19</v>
      </c>
      <c r="J122" s="33">
        <v>3223.19</v>
      </c>
      <c r="K122" s="34">
        <v>0.49</v>
      </c>
      <c r="L122" s="34">
        <v>0.49</v>
      </c>
      <c r="M122" s="7">
        <v>0</v>
      </c>
      <c r="N122" s="7">
        <v>0</v>
      </c>
      <c r="O122" s="7">
        <v>1</v>
      </c>
      <c r="P122" s="7">
        <v>1</v>
      </c>
      <c r="Q122" s="35">
        <f t="shared" si="27"/>
        <v>1579.3631</v>
      </c>
      <c r="R122" s="35">
        <f t="shared" si="28"/>
        <v>1579.3631</v>
      </c>
      <c r="S122" s="35">
        <f t="shared" si="29"/>
        <v>130897.613728</v>
      </c>
      <c r="T122" s="35">
        <f t="shared" si="30"/>
        <v>130897.613728</v>
      </c>
      <c r="U122" s="36">
        <f t="shared" si="31"/>
        <v>7.0945526370620555E-3</v>
      </c>
      <c r="V122" s="37">
        <f t="shared" si="32"/>
        <v>7.1237728644477864E-3</v>
      </c>
      <c r="W122" s="37">
        <f t="shared" si="33"/>
        <v>2.9220227385730844E-5</v>
      </c>
      <c r="X122" s="38">
        <f t="shared" si="34"/>
        <v>61.46036805529765</v>
      </c>
      <c r="Y122" s="39">
        <f t="shared" si="35"/>
        <v>741558.49487569556</v>
      </c>
      <c r="Z122" s="40">
        <f t="shared" si="36"/>
        <v>0</v>
      </c>
      <c r="AA122" s="41">
        <f t="shared" si="37"/>
        <v>0</v>
      </c>
      <c r="AB122" s="41">
        <f t="shared" si="38"/>
        <v>0</v>
      </c>
      <c r="AC122" s="42">
        <f t="shared" si="39"/>
        <v>0</v>
      </c>
      <c r="AD122" s="43">
        <f t="shared" si="40"/>
        <v>0</v>
      </c>
      <c r="AE122" s="40">
        <f t="shared" si="41"/>
        <v>1.5052764173155798E-2</v>
      </c>
      <c r="AF122" s="41">
        <f t="shared" si="42"/>
        <v>1.5127479917995752E-2</v>
      </c>
      <c r="AG122" s="41">
        <f t="shared" si="43"/>
        <v>7.4715744839953108E-5</v>
      </c>
      <c r="AH122" s="42">
        <f t="shared" si="44"/>
        <v>0.97458306610236356</v>
      </c>
      <c r="AI122" s="43">
        <f t="shared" si="45"/>
        <v>11758.965565906898</v>
      </c>
      <c r="AJ122" s="42">
        <f t="shared" si="46"/>
        <v>62.434951121400012</v>
      </c>
      <c r="AK122" s="31">
        <f t="shared" si="47"/>
        <v>753317.46044160251</v>
      </c>
      <c r="AL122" s="44">
        <f t="shared" si="48"/>
        <v>176.28032930580869</v>
      </c>
      <c r="AM122" s="31">
        <v>6941293.5</v>
      </c>
      <c r="AN122" s="45">
        <f t="shared" si="49"/>
        <v>0.10852695689090261</v>
      </c>
      <c r="AP122" s="33"/>
      <c r="AR122" s="33"/>
    </row>
    <row r="123" spans="1:44">
      <c r="A123" s="6" t="s">
        <v>4528</v>
      </c>
      <c r="B123" s="6" t="s">
        <v>1833</v>
      </c>
      <c r="C123" s="6" t="s">
        <v>3158</v>
      </c>
      <c r="D123" s="30">
        <v>2215460</v>
      </c>
      <c r="E123" s="6" t="s">
        <v>3062</v>
      </c>
      <c r="F123" s="31" t="s">
        <v>4460</v>
      </c>
      <c r="G123" s="6" t="str">
        <f t="shared" si="26"/>
        <v>Share Increase</v>
      </c>
      <c r="H123" s="32">
        <v>34.340000000000003</v>
      </c>
      <c r="I123" s="33">
        <v>424.82799999999997</v>
      </c>
      <c r="J123" s="33">
        <v>425.91699999999997</v>
      </c>
      <c r="K123" s="34">
        <v>1</v>
      </c>
      <c r="L123" s="34">
        <v>1</v>
      </c>
      <c r="M123" s="7">
        <v>0.39</v>
      </c>
      <c r="N123" s="7">
        <v>0.39</v>
      </c>
      <c r="O123" s="7">
        <v>0.61</v>
      </c>
      <c r="P123" s="7">
        <v>0.61</v>
      </c>
      <c r="Q123" s="35">
        <f t="shared" si="27"/>
        <v>424.82799999999997</v>
      </c>
      <c r="R123" s="35">
        <f t="shared" si="28"/>
        <v>425.91699999999997</v>
      </c>
      <c r="S123" s="35">
        <f t="shared" si="29"/>
        <v>14588.59352</v>
      </c>
      <c r="T123" s="35">
        <f t="shared" si="30"/>
        <v>14625.98978</v>
      </c>
      <c r="U123" s="36">
        <f t="shared" si="31"/>
        <v>7.9069084363455494E-4</v>
      </c>
      <c r="V123" s="37">
        <f t="shared" si="32"/>
        <v>7.9598264737630684E-4</v>
      </c>
      <c r="W123" s="37">
        <f t="shared" si="33"/>
        <v>5.2918037417519059E-6</v>
      </c>
      <c r="X123" s="38">
        <f t="shared" si="34"/>
        <v>11.130515904311425</v>
      </c>
      <c r="Y123" s="39">
        <f t="shared" si="35"/>
        <v>324126.84636899899</v>
      </c>
      <c r="Z123" s="40">
        <f t="shared" si="36"/>
        <v>5.8327329854933753E-4</v>
      </c>
      <c r="AA123" s="41">
        <f t="shared" si="37"/>
        <v>5.8673717800415747E-4</v>
      </c>
      <c r="AB123" s="41">
        <f t="shared" si="38"/>
        <v>3.46387945481994E-6</v>
      </c>
      <c r="AC123" s="42">
        <f t="shared" si="39"/>
        <v>6.7576967787787087E-2</v>
      </c>
      <c r="AD123" s="43">
        <f t="shared" si="40"/>
        <v>1967.8790852587965</v>
      </c>
      <c r="AE123" s="40">
        <f t="shared" si="41"/>
        <v>1.0233584668842986E-3</v>
      </c>
      <c r="AF123" s="41">
        <f t="shared" si="42"/>
        <v>1.0310742864563327E-3</v>
      </c>
      <c r="AG123" s="41">
        <f t="shared" si="43"/>
        <v>7.715819572034089E-6</v>
      </c>
      <c r="AH123" s="42">
        <f t="shared" si="44"/>
        <v>0.10064420975944764</v>
      </c>
      <c r="AI123" s="43">
        <f t="shared" si="45"/>
        <v>2930.8156598557844</v>
      </c>
      <c r="AJ123" s="42">
        <f t="shared" si="46"/>
        <v>11.298737081858659</v>
      </c>
      <c r="AK123" s="31">
        <f t="shared" si="47"/>
        <v>329025.54111411358</v>
      </c>
      <c r="AL123" s="44">
        <f t="shared" si="48"/>
        <v>77.05014184263112</v>
      </c>
      <c r="AM123" s="31">
        <v>3051222.75</v>
      </c>
      <c r="AN123" s="45">
        <f t="shared" si="49"/>
        <v>0.10783399576911046</v>
      </c>
      <c r="AP123" s="33"/>
      <c r="AR123" s="33"/>
    </row>
    <row r="124" spans="1:44">
      <c r="A124" s="6" t="s">
        <v>1130</v>
      </c>
      <c r="B124" s="6" t="s">
        <v>2033</v>
      </c>
      <c r="C124" s="6" t="s">
        <v>1760</v>
      </c>
      <c r="D124" s="30">
        <v>2680905</v>
      </c>
      <c r="E124" s="6" t="s">
        <v>103</v>
      </c>
      <c r="F124" s="31" t="s">
        <v>4461</v>
      </c>
      <c r="G124" s="6" t="str">
        <f t="shared" si="26"/>
        <v>Share Increase</v>
      </c>
      <c r="H124" s="32">
        <v>31.74</v>
      </c>
      <c r="I124" s="33">
        <v>665.072</v>
      </c>
      <c r="J124" s="33">
        <v>666.96799999999996</v>
      </c>
      <c r="K124" s="34">
        <v>1</v>
      </c>
      <c r="L124" s="34">
        <v>1</v>
      </c>
      <c r="M124" s="7">
        <v>0</v>
      </c>
      <c r="N124" s="7">
        <v>0</v>
      </c>
      <c r="O124" s="7">
        <v>1</v>
      </c>
      <c r="P124" s="7">
        <v>1</v>
      </c>
      <c r="Q124" s="35">
        <f t="shared" si="27"/>
        <v>665.072</v>
      </c>
      <c r="R124" s="35">
        <f t="shared" si="28"/>
        <v>666.96799999999996</v>
      </c>
      <c r="S124" s="35">
        <f t="shared" si="29"/>
        <v>21109.385279999999</v>
      </c>
      <c r="T124" s="35">
        <f t="shared" si="30"/>
        <v>21169.564319999998</v>
      </c>
      <c r="U124" s="36">
        <f t="shared" si="31"/>
        <v>1.1441128737165647E-3</v>
      </c>
      <c r="V124" s="37">
        <f t="shared" si="32"/>
        <v>1.1521002068713743E-3</v>
      </c>
      <c r="W124" s="37">
        <f t="shared" si="33"/>
        <v>7.9873331548096105E-6</v>
      </c>
      <c r="X124" s="38">
        <f t="shared" si="34"/>
        <v>16.80015795204265</v>
      </c>
      <c r="Y124" s="39">
        <f t="shared" si="35"/>
        <v>529305.54354261665</v>
      </c>
      <c r="Z124" s="40">
        <f t="shared" si="36"/>
        <v>0</v>
      </c>
      <c r="AA124" s="41">
        <f t="shared" si="37"/>
        <v>0</v>
      </c>
      <c r="AB124" s="41">
        <f t="shared" si="38"/>
        <v>0</v>
      </c>
      <c r="AC124" s="42">
        <f t="shared" si="39"/>
        <v>0</v>
      </c>
      <c r="AD124" s="43">
        <f t="shared" si="40"/>
        <v>0</v>
      </c>
      <c r="AE124" s="40">
        <f t="shared" si="41"/>
        <v>2.4275048979915531E-3</v>
      </c>
      <c r="AF124" s="41">
        <f t="shared" si="42"/>
        <v>2.4465087636278055E-3</v>
      </c>
      <c r="AG124" s="41">
        <f t="shared" si="43"/>
        <v>1.9003865636252424E-5</v>
      </c>
      <c r="AH124" s="42">
        <f t="shared" si="44"/>
        <v>0.2478841063453133</v>
      </c>
      <c r="AI124" s="43">
        <f t="shared" si="45"/>
        <v>7809.8332181888254</v>
      </c>
      <c r="AJ124" s="42">
        <f t="shared" si="46"/>
        <v>17.048042058387963</v>
      </c>
      <c r="AK124" s="31">
        <f t="shared" si="47"/>
        <v>537115.37676080549</v>
      </c>
      <c r="AL124" s="44">
        <f t="shared" si="48"/>
        <v>125.82440382497812</v>
      </c>
      <c r="AM124" s="31">
        <v>4983304.5</v>
      </c>
      <c r="AN124" s="45">
        <f t="shared" si="49"/>
        <v>0.1077829734789045</v>
      </c>
      <c r="AP124" s="33"/>
      <c r="AR124" s="33"/>
    </row>
    <row r="125" spans="1:44">
      <c r="A125" s="6" t="s">
        <v>4141</v>
      </c>
      <c r="B125" s="6" t="s">
        <v>4386</v>
      </c>
      <c r="C125" s="6" t="s">
        <v>5105</v>
      </c>
      <c r="D125" s="30">
        <v>2297907</v>
      </c>
      <c r="E125" s="6" t="s">
        <v>3981</v>
      </c>
      <c r="F125" s="31" t="s">
        <v>4472</v>
      </c>
      <c r="G125" s="6" t="str">
        <f t="shared" si="26"/>
        <v>Share Increase</v>
      </c>
      <c r="H125" s="32">
        <v>52.95</v>
      </c>
      <c r="I125" s="33">
        <v>3029.4879999999998</v>
      </c>
      <c r="J125" s="33">
        <v>3033.8510000000001</v>
      </c>
      <c r="K125" s="34">
        <v>1</v>
      </c>
      <c r="L125" s="34">
        <v>1</v>
      </c>
      <c r="M125" s="7">
        <v>0</v>
      </c>
      <c r="N125" s="7">
        <v>0</v>
      </c>
      <c r="O125" s="7">
        <v>1</v>
      </c>
      <c r="P125" s="7">
        <v>1</v>
      </c>
      <c r="Q125" s="35">
        <f t="shared" si="27"/>
        <v>3029.4879999999998</v>
      </c>
      <c r="R125" s="35">
        <f t="shared" si="28"/>
        <v>3033.8510000000001</v>
      </c>
      <c r="S125" s="35">
        <f t="shared" si="29"/>
        <v>160411.38959999999</v>
      </c>
      <c r="T125" s="35">
        <f t="shared" si="30"/>
        <v>160642.41045000002</v>
      </c>
      <c r="U125" s="36">
        <f t="shared" si="31"/>
        <v>8.6941771869599154E-3</v>
      </c>
      <c r="V125" s="37">
        <f t="shared" si="32"/>
        <v>8.7425584917168123E-3</v>
      </c>
      <c r="W125" s="37">
        <f t="shared" si="33"/>
        <v>4.838130475689692E-5</v>
      </c>
      <c r="X125" s="38">
        <f t="shared" si="34"/>
        <v>101.76282196922524</v>
      </c>
      <c r="Y125" s="39">
        <f t="shared" si="35"/>
        <v>1921866.3261421197</v>
      </c>
      <c r="Z125" s="40">
        <f t="shared" si="36"/>
        <v>0</v>
      </c>
      <c r="AA125" s="41">
        <f t="shared" si="37"/>
        <v>0</v>
      </c>
      <c r="AB125" s="41">
        <f t="shared" si="38"/>
        <v>0</v>
      </c>
      <c r="AC125" s="42">
        <f t="shared" si="39"/>
        <v>0</v>
      </c>
      <c r="AD125" s="43">
        <f t="shared" si="40"/>
        <v>0</v>
      </c>
      <c r="AE125" s="40">
        <f t="shared" si="41"/>
        <v>1.8446744364297819E-2</v>
      </c>
      <c r="AF125" s="41">
        <f t="shared" si="42"/>
        <v>1.8565004883209616E-2</v>
      </c>
      <c r="AG125" s="41">
        <f t="shared" si="43"/>
        <v>1.1826051891179745E-4</v>
      </c>
      <c r="AH125" s="42">
        <f t="shared" si="44"/>
        <v>1.5425757899730581</v>
      </c>
      <c r="AI125" s="43">
        <f t="shared" si="45"/>
        <v>29132.687251615826</v>
      </c>
      <c r="AJ125" s="42">
        <f t="shared" si="46"/>
        <v>103.3053977591983</v>
      </c>
      <c r="AK125" s="31">
        <f t="shared" si="47"/>
        <v>1950999.0133937355</v>
      </c>
      <c r="AL125" s="44">
        <f t="shared" si="48"/>
        <v>456.85840185927213</v>
      </c>
      <c r="AM125" s="31">
        <v>18359216</v>
      </c>
      <c r="AN125" s="45">
        <f t="shared" si="49"/>
        <v>0.10626810063097114</v>
      </c>
      <c r="AP125" s="33"/>
      <c r="AR125" s="33"/>
    </row>
    <row r="126" spans="1:44">
      <c r="A126" s="6" t="s">
        <v>3963</v>
      </c>
      <c r="B126" s="6" t="s">
        <v>4447</v>
      </c>
      <c r="C126" s="6" t="s">
        <v>4039</v>
      </c>
      <c r="D126" s="30">
        <v>2958936</v>
      </c>
      <c r="E126" s="6" t="s">
        <v>4300</v>
      </c>
      <c r="F126" s="31" t="s">
        <v>4463</v>
      </c>
      <c r="G126" s="6" t="str">
        <f t="shared" si="26"/>
        <v>Share Increase</v>
      </c>
      <c r="H126" s="32">
        <v>33.54</v>
      </c>
      <c r="I126" s="33">
        <v>524.36400000000003</v>
      </c>
      <c r="J126" s="33">
        <v>524.99800000000005</v>
      </c>
      <c r="K126" s="34">
        <v>1</v>
      </c>
      <c r="L126" s="34">
        <v>1</v>
      </c>
      <c r="M126" s="7">
        <v>0.71</v>
      </c>
      <c r="N126" s="7">
        <v>0.71</v>
      </c>
      <c r="O126" s="7">
        <v>0.28999999999999998</v>
      </c>
      <c r="P126" s="7">
        <v>0.28999999999999998</v>
      </c>
      <c r="Q126" s="35">
        <f t="shared" si="27"/>
        <v>524.36400000000003</v>
      </c>
      <c r="R126" s="35">
        <f t="shared" si="28"/>
        <v>524.99800000000005</v>
      </c>
      <c r="S126" s="35">
        <f t="shared" si="29"/>
        <v>17587.168560000002</v>
      </c>
      <c r="T126" s="35">
        <f t="shared" si="30"/>
        <v>17608.432920000003</v>
      </c>
      <c r="U126" s="36">
        <f t="shared" si="31"/>
        <v>9.5321136522073184E-4</v>
      </c>
      <c r="V126" s="37">
        <f t="shared" si="32"/>
        <v>9.5829460177632609E-4</v>
      </c>
      <c r="W126" s="37">
        <f t="shared" si="33"/>
        <v>5.0832365555942508E-6</v>
      </c>
      <c r="X126" s="38">
        <f t="shared" si="34"/>
        <v>10.691826093438598</v>
      </c>
      <c r="Y126" s="39">
        <f t="shared" si="35"/>
        <v>318778.35698982107</v>
      </c>
      <c r="Z126" s="40">
        <f t="shared" si="36"/>
        <v>1.2801130925160799E-3</v>
      </c>
      <c r="AA126" s="41">
        <f t="shared" si="37"/>
        <v>1.2859757853834694E-3</v>
      </c>
      <c r="AB126" s="41">
        <f t="shared" si="38"/>
        <v>5.862692867389472E-6</v>
      </c>
      <c r="AC126" s="42">
        <f t="shared" si="39"/>
        <v>0.11437551803310717</v>
      </c>
      <c r="AD126" s="43">
        <f t="shared" si="40"/>
        <v>3410.1227797587107</v>
      </c>
      <c r="AE126" s="40">
        <f t="shared" si="41"/>
        <v>5.865140933250751E-4</v>
      </c>
      <c r="AF126" s="41">
        <f t="shared" si="42"/>
        <v>5.9013797319539658E-4</v>
      </c>
      <c r="AG126" s="41">
        <f t="shared" si="43"/>
        <v>3.6238798703214746E-6</v>
      </c>
      <c r="AH126" s="42">
        <f t="shared" si="44"/>
        <v>4.7269447193089842E-2</v>
      </c>
      <c r="AI126" s="43">
        <f t="shared" si="45"/>
        <v>1409.3454738547955</v>
      </c>
      <c r="AJ126" s="42">
        <f t="shared" si="46"/>
        <v>10.853471058664795</v>
      </c>
      <c r="AK126" s="31">
        <f t="shared" si="47"/>
        <v>323597.82524343458</v>
      </c>
      <c r="AL126" s="44">
        <f t="shared" si="48"/>
        <v>75.778720268250609</v>
      </c>
      <c r="AM126" s="31">
        <v>3058030.75</v>
      </c>
      <c r="AN126" s="45">
        <f t="shared" si="49"/>
        <v>0.10581902266464606</v>
      </c>
      <c r="AP126" s="33"/>
      <c r="AR126" s="33"/>
    </row>
    <row r="127" spans="1:44">
      <c r="A127" s="6" t="s">
        <v>1454</v>
      </c>
      <c r="B127" s="6" t="s">
        <v>6223</v>
      </c>
      <c r="C127" s="6" t="s">
        <v>2874</v>
      </c>
      <c r="D127" s="30">
        <v>2900335</v>
      </c>
      <c r="E127" s="6" t="s">
        <v>938</v>
      </c>
      <c r="F127" s="31" t="s">
        <v>4466</v>
      </c>
      <c r="G127" s="6" t="str">
        <f t="shared" si="26"/>
        <v>Share Increase</v>
      </c>
      <c r="H127" s="32">
        <v>85.38</v>
      </c>
      <c r="I127" s="33">
        <v>135.93899999999999</v>
      </c>
      <c r="J127" s="33">
        <v>136.19399999999999</v>
      </c>
      <c r="K127" s="34">
        <v>1</v>
      </c>
      <c r="L127" s="34">
        <v>1</v>
      </c>
      <c r="M127" s="7">
        <v>1</v>
      </c>
      <c r="N127" s="7">
        <v>1</v>
      </c>
      <c r="O127" s="7">
        <v>0</v>
      </c>
      <c r="P127" s="7">
        <v>0</v>
      </c>
      <c r="Q127" s="35">
        <f t="shared" si="27"/>
        <v>135.93899999999999</v>
      </c>
      <c r="R127" s="35">
        <f t="shared" si="28"/>
        <v>136.19399999999999</v>
      </c>
      <c r="S127" s="35">
        <f t="shared" si="29"/>
        <v>11606.471819999999</v>
      </c>
      <c r="T127" s="35">
        <f t="shared" si="30"/>
        <v>11628.243719999999</v>
      </c>
      <c r="U127" s="36">
        <f t="shared" si="31"/>
        <v>6.2906208075475163E-4</v>
      </c>
      <c r="V127" s="37">
        <f t="shared" si="32"/>
        <v>6.3283787010703853E-4</v>
      </c>
      <c r="W127" s="37">
        <f t="shared" si="33"/>
        <v>3.7757893522869001E-6</v>
      </c>
      <c r="X127" s="38">
        <f t="shared" si="34"/>
        <v>7.9418068938145803</v>
      </c>
      <c r="Y127" s="39">
        <f t="shared" si="35"/>
        <v>93017.180766158126</v>
      </c>
      <c r="Z127" s="40">
        <f t="shared" si="36"/>
        <v>1.1898556740958239E-3</v>
      </c>
      <c r="AA127" s="41">
        <f t="shared" si="37"/>
        <v>1.1961010201076432E-3</v>
      </c>
      <c r="AB127" s="41">
        <f t="shared" si="38"/>
        <v>6.2453460118192319E-6</v>
      </c>
      <c r="AC127" s="42">
        <f t="shared" si="39"/>
        <v>0.12184071408057456</v>
      </c>
      <c r="AD127" s="43">
        <f t="shared" si="40"/>
        <v>1427.0404553826959</v>
      </c>
      <c r="AE127" s="40">
        <f t="shared" si="41"/>
        <v>0</v>
      </c>
      <c r="AF127" s="41">
        <f t="shared" si="42"/>
        <v>0</v>
      </c>
      <c r="AG127" s="41">
        <f t="shared" si="43"/>
        <v>0</v>
      </c>
      <c r="AH127" s="42">
        <f t="shared" si="44"/>
        <v>0</v>
      </c>
      <c r="AI127" s="43">
        <f t="shared" si="45"/>
        <v>0</v>
      </c>
      <c r="AJ127" s="42">
        <f t="shared" si="46"/>
        <v>8.0636476078951542</v>
      </c>
      <c r="AK127" s="31">
        <f t="shared" si="47"/>
        <v>94444.221221540822</v>
      </c>
      <c r="AL127" s="44">
        <f t="shared" si="48"/>
        <v>22.111673414657417</v>
      </c>
      <c r="AM127" s="31">
        <v>893872.75</v>
      </c>
      <c r="AN127" s="45">
        <f t="shared" si="49"/>
        <v>0.10565734465173127</v>
      </c>
      <c r="AP127" s="33"/>
      <c r="AR127" s="33"/>
    </row>
    <row r="128" spans="1:44">
      <c r="A128" s="6" t="s">
        <v>1110</v>
      </c>
      <c r="B128" s="6" t="s">
        <v>2013</v>
      </c>
      <c r="C128" s="6" t="s">
        <v>3283</v>
      </c>
      <c r="D128" s="30">
        <v>2674458</v>
      </c>
      <c r="E128" s="6" t="s">
        <v>85</v>
      </c>
      <c r="F128" s="31" t="s">
        <v>4458</v>
      </c>
      <c r="G128" s="6" t="str">
        <f t="shared" si="26"/>
        <v>Share Increase</v>
      </c>
      <c r="H128" s="32">
        <v>49.28</v>
      </c>
      <c r="I128" s="33">
        <v>362.82799999999997</v>
      </c>
      <c r="J128" s="33">
        <v>363.14699999999999</v>
      </c>
      <c r="K128" s="34">
        <v>0.9</v>
      </c>
      <c r="L128" s="34">
        <v>0.9</v>
      </c>
      <c r="M128" s="7">
        <v>0.64</v>
      </c>
      <c r="N128" s="7">
        <v>0.64</v>
      </c>
      <c r="O128" s="7">
        <v>0.36</v>
      </c>
      <c r="P128" s="7">
        <v>0.36</v>
      </c>
      <c r="Q128" s="35">
        <f t="shared" si="27"/>
        <v>326.54519999999997</v>
      </c>
      <c r="R128" s="35">
        <f t="shared" si="28"/>
        <v>326.83229999999998</v>
      </c>
      <c r="S128" s="35">
        <f t="shared" si="29"/>
        <v>16092.147455999999</v>
      </c>
      <c r="T128" s="35">
        <f t="shared" si="30"/>
        <v>16106.295743999999</v>
      </c>
      <c r="U128" s="36">
        <f t="shared" si="31"/>
        <v>8.7218234097979691E-4</v>
      </c>
      <c r="V128" s="37">
        <f t="shared" si="32"/>
        <v>8.7654457021881383E-4</v>
      </c>
      <c r="W128" s="37">
        <f t="shared" si="33"/>
        <v>4.3622292390169256E-6</v>
      </c>
      <c r="X128" s="38">
        <f t="shared" si="34"/>
        <v>9.1752952854324796</v>
      </c>
      <c r="Y128" s="39">
        <f t="shared" si="35"/>
        <v>186186.99848686036</v>
      </c>
      <c r="Z128" s="40">
        <f t="shared" si="36"/>
        <v>1.0558155211806044E-3</v>
      </c>
      <c r="AA128" s="41">
        <f t="shared" si="37"/>
        <v>1.0603015063494409E-3</v>
      </c>
      <c r="AB128" s="41">
        <f t="shared" si="38"/>
        <v>4.485985168836519E-6</v>
      </c>
      <c r="AC128" s="42">
        <f t="shared" si="39"/>
        <v>8.7517270506953723E-2</v>
      </c>
      <c r="AD128" s="43">
        <f t="shared" si="40"/>
        <v>1775.9186385339635</v>
      </c>
      <c r="AE128" s="40">
        <f t="shared" si="41"/>
        <v>6.6619448412053581E-4</v>
      </c>
      <c r="AF128" s="41">
        <f t="shared" si="42"/>
        <v>6.7008982863279835E-4</v>
      </c>
      <c r="AG128" s="41">
        <f t="shared" si="43"/>
        <v>3.8953445122625382E-6</v>
      </c>
      <c r="AH128" s="42">
        <f t="shared" si="44"/>
        <v>5.0810398884704781E-2</v>
      </c>
      <c r="AI128" s="43">
        <f t="shared" si="45"/>
        <v>1031.0551721733925</v>
      </c>
      <c r="AJ128" s="42">
        <f t="shared" si="46"/>
        <v>9.3136229548241385</v>
      </c>
      <c r="AK128" s="31">
        <f t="shared" si="47"/>
        <v>188993.97229756773</v>
      </c>
      <c r="AL128" s="44">
        <f t="shared" si="48"/>
        <v>44.259631077687963</v>
      </c>
      <c r="AM128" s="31">
        <v>1805515.5</v>
      </c>
      <c r="AN128" s="45">
        <f t="shared" si="49"/>
        <v>0.10467590685184798</v>
      </c>
      <c r="AP128" s="33"/>
      <c r="AR128" s="33"/>
    </row>
    <row r="129" spans="1:44">
      <c r="A129" s="6" t="s">
        <v>1104</v>
      </c>
      <c r="B129" s="6" t="s">
        <v>2008</v>
      </c>
      <c r="C129" s="6" t="s">
        <v>5888</v>
      </c>
      <c r="D129" s="30" t="s">
        <v>5830</v>
      </c>
      <c r="E129" s="6" t="s">
        <v>4905</v>
      </c>
      <c r="F129" s="31" t="s">
        <v>4475</v>
      </c>
      <c r="G129" s="6" t="str">
        <f t="shared" si="26"/>
        <v>Share Increase</v>
      </c>
      <c r="H129" s="32">
        <v>16.68</v>
      </c>
      <c r="I129" s="33">
        <v>580.07600000000002</v>
      </c>
      <c r="J129" s="33">
        <v>580.726</v>
      </c>
      <c r="K129" s="34">
        <v>0.86</v>
      </c>
      <c r="L129" s="34">
        <v>0.86</v>
      </c>
      <c r="M129" s="7">
        <v>0</v>
      </c>
      <c r="N129" s="7">
        <v>0</v>
      </c>
      <c r="O129" s="7">
        <v>1</v>
      </c>
      <c r="P129" s="7">
        <v>1</v>
      </c>
      <c r="Q129" s="35">
        <f t="shared" si="27"/>
        <v>498.86536000000001</v>
      </c>
      <c r="R129" s="35">
        <f t="shared" si="28"/>
        <v>499.42435999999998</v>
      </c>
      <c r="S129" s="35">
        <f t="shared" si="29"/>
        <v>8321.0742047999993</v>
      </c>
      <c r="T129" s="35">
        <f t="shared" si="30"/>
        <v>8330.3983248000004</v>
      </c>
      <c r="U129" s="36">
        <f t="shared" si="31"/>
        <v>4.5099599038928083E-4</v>
      </c>
      <c r="V129" s="37">
        <f t="shared" si="32"/>
        <v>4.5336094254220491E-4</v>
      </c>
      <c r="W129" s="37">
        <f t="shared" si="33"/>
        <v>2.3649521529240844E-6</v>
      </c>
      <c r="X129" s="38">
        <f t="shared" si="34"/>
        <v>4.9743223361383624</v>
      </c>
      <c r="Y129" s="39">
        <f t="shared" si="35"/>
        <v>298220.76355745579</v>
      </c>
      <c r="Z129" s="40">
        <f t="shared" si="36"/>
        <v>0</v>
      </c>
      <c r="AA129" s="41">
        <f t="shared" si="37"/>
        <v>0</v>
      </c>
      <c r="AB129" s="41">
        <f t="shared" si="38"/>
        <v>0</v>
      </c>
      <c r="AC129" s="42">
        <f t="shared" si="39"/>
        <v>0</v>
      </c>
      <c r="AD129" s="43">
        <f t="shared" si="40"/>
        <v>0</v>
      </c>
      <c r="AE129" s="40">
        <f t="shared" si="41"/>
        <v>9.5689420230730515E-4</v>
      </c>
      <c r="AF129" s="41">
        <f t="shared" si="42"/>
        <v>9.6272139558768179E-4</v>
      </c>
      <c r="AG129" s="41">
        <f t="shared" si="43"/>
        <v>5.8271932803766451E-6</v>
      </c>
      <c r="AH129" s="42">
        <f t="shared" si="44"/>
        <v>7.6009198678613138E-2</v>
      </c>
      <c r="AI129" s="43">
        <f t="shared" si="45"/>
        <v>4556.9063956003083</v>
      </c>
      <c r="AJ129" s="42">
        <f t="shared" si="46"/>
        <v>5.0503315348169755</v>
      </c>
      <c r="AK129" s="31">
        <f t="shared" si="47"/>
        <v>302777.66995305609</v>
      </c>
      <c r="AL129" s="44">
        <f t="shared" si="48"/>
        <v>70.891851106837066</v>
      </c>
      <c r="AM129" s="31">
        <v>2898544.75</v>
      </c>
      <c r="AN129" s="45">
        <f t="shared" si="49"/>
        <v>0.10445851144891108</v>
      </c>
      <c r="AP129" s="33"/>
      <c r="AR129" s="33"/>
    </row>
    <row r="130" spans="1:44">
      <c r="A130" s="6" t="s">
        <v>4139</v>
      </c>
      <c r="B130" s="6" t="s">
        <v>4383</v>
      </c>
      <c r="C130" s="6" t="s">
        <v>4316</v>
      </c>
      <c r="D130" s="30">
        <v>2072085</v>
      </c>
      <c r="E130" s="6" t="s">
        <v>3978</v>
      </c>
      <c r="F130" s="31" t="s">
        <v>4467</v>
      </c>
      <c r="G130" s="6" t="str">
        <f t="shared" si="26"/>
        <v>Share Increase</v>
      </c>
      <c r="H130" s="32">
        <v>60.61</v>
      </c>
      <c r="I130" s="33">
        <v>432.68299999999999</v>
      </c>
      <c r="J130" s="33">
        <v>434.52600000000001</v>
      </c>
      <c r="K130" s="34">
        <v>1</v>
      </c>
      <c r="L130" s="34">
        <v>1</v>
      </c>
      <c r="M130" s="7">
        <v>0</v>
      </c>
      <c r="N130" s="7">
        <v>0</v>
      </c>
      <c r="O130" s="7">
        <v>1</v>
      </c>
      <c r="P130" s="7">
        <v>1</v>
      </c>
      <c r="Q130" s="35">
        <f t="shared" si="27"/>
        <v>432.68299999999999</v>
      </c>
      <c r="R130" s="35">
        <f t="shared" si="28"/>
        <v>434.52600000000001</v>
      </c>
      <c r="S130" s="35">
        <f t="shared" si="29"/>
        <v>26224.91663</v>
      </c>
      <c r="T130" s="35">
        <f t="shared" si="30"/>
        <v>26336.620859999999</v>
      </c>
      <c r="U130" s="36">
        <f t="shared" si="31"/>
        <v>1.4213708419521835E-3</v>
      </c>
      <c r="V130" s="37">
        <f t="shared" si="32"/>
        <v>1.4333042419976904E-3</v>
      </c>
      <c r="W130" s="37">
        <f t="shared" si="33"/>
        <v>1.1933400045506916E-5</v>
      </c>
      <c r="X130" s="38">
        <f t="shared" si="34"/>
        <v>25.100118122493402</v>
      </c>
      <c r="Y130" s="39">
        <f t="shared" si="35"/>
        <v>414125.03089413297</v>
      </c>
      <c r="Z130" s="40">
        <f t="shared" si="36"/>
        <v>0</v>
      </c>
      <c r="AA130" s="41">
        <f t="shared" si="37"/>
        <v>0</v>
      </c>
      <c r="AB130" s="41">
        <f t="shared" si="38"/>
        <v>0</v>
      </c>
      <c r="AC130" s="42">
        <f t="shared" si="39"/>
        <v>0</v>
      </c>
      <c r="AD130" s="43">
        <f t="shared" si="40"/>
        <v>0</v>
      </c>
      <c r="AE130" s="40">
        <f t="shared" si="41"/>
        <v>3.0157729713266735E-3</v>
      </c>
      <c r="AF130" s="41">
        <f t="shared" si="42"/>
        <v>3.0436513838624371E-3</v>
      </c>
      <c r="AG130" s="41">
        <f t="shared" si="43"/>
        <v>2.787841253576364E-5</v>
      </c>
      <c r="AH130" s="42">
        <f t="shared" si="44"/>
        <v>0.36364261408851595</v>
      </c>
      <c r="AI130" s="43">
        <f t="shared" si="45"/>
        <v>5999.7131511056914</v>
      </c>
      <c r="AJ130" s="42">
        <f t="shared" si="46"/>
        <v>25.463760736581918</v>
      </c>
      <c r="AK130" s="31">
        <f t="shared" si="47"/>
        <v>420124.74404523865</v>
      </c>
      <c r="AL130" s="44">
        <f t="shared" si="48"/>
        <v>98.444151505584202</v>
      </c>
      <c r="AM130" s="31">
        <v>4054292.75</v>
      </c>
      <c r="AN130" s="45">
        <f t="shared" si="49"/>
        <v>0.10362466895002553</v>
      </c>
      <c r="AP130" s="33"/>
      <c r="AR130" s="33"/>
    </row>
    <row r="131" spans="1:44">
      <c r="A131" s="6" t="s">
        <v>4155</v>
      </c>
      <c r="B131" s="6" t="s">
        <v>4397</v>
      </c>
      <c r="C131" s="6" t="s">
        <v>4332</v>
      </c>
      <c r="D131" s="30">
        <v>2480677</v>
      </c>
      <c r="E131" s="6" t="s">
        <v>3992</v>
      </c>
      <c r="F131" s="31" t="s">
        <v>4467</v>
      </c>
      <c r="G131" s="6" t="str">
        <f t="shared" si="26"/>
        <v>Share Increase</v>
      </c>
      <c r="H131" s="32">
        <v>58.04</v>
      </c>
      <c r="I131" s="33">
        <v>409.1</v>
      </c>
      <c r="J131" s="33">
        <v>411.1</v>
      </c>
      <c r="K131" s="34">
        <v>0.94</v>
      </c>
      <c r="L131" s="34">
        <v>0.94</v>
      </c>
      <c r="M131" s="7">
        <v>0</v>
      </c>
      <c r="N131" s="7">
        <v>0</v>
      </c>
      <c r="O131" s="7">
        <v>1</v>
      </c>
      <c r="P131" s="7">
        <v>1</v>
      </c>
      <c r="Q131" s="35">
        <f t="shared" si="27"/>
        <v>384.55399999999997</v>
      </c>
      <c r="R131" s="35">
        <f t="shared" si="28"/>
        <v>386.43400000000003</v>
      </c>
      <c r="S131" s="35">
        <f t="shared" si="29"/>
        <v>22319.514159999999</v>
      </c>
      <c r="T131" s="35">
        <f t="shared" si="30"/>
        <v>22428.629360000003</v>
      </c>
      <c r="U131" s="36">
        <f t="shared" si="31"/>
        <v>1.2097009527676382E-3</v>
      </c>
      <c r="V131" s="37">
        <f t="shared" si="32"/>
        <v>1.2206216497844952E-3</v>
      </c>
      <c r="W131" s="37">
        <f t="shared" si="33"/>
        <v>1.0920697016856976E-5</v>
      </c>
      <c r="X131" s="38">
        <f t="shared" si="34"/>
        <v>22.970049110712399</v>
      </c>
      <c r="Y131" s="39">
        <f t="shared" si="35"/>
        <v>395762.38991578913</v>
      </c>
      <c r="Z131" s="40">
        <f t="shared" si="36"/>
        <v>0</v>
      </c>
      <c r="AA131" s="41">
        <f t="shared" si="37"/>
        <v>0</v>
      </c>
      <c r="AB131" s="41">
        <f t="shared" si="38"/>
        <v>0</v>
      </c>
      <c r="AC131" s="42">
        <f t="shared" si="39"/>
        <v>0</v>
      </c>
      <c r="AD131" s="43">
        <f t="shared" si="40"/>
        <v>0</v>
      </c>
      <c r="AE131" s="40">
        <f t="shared" si="41"/>
        <v>2.5666654535660563E-3</v>
      </c>
      <c r="AF131" s="41">
        <f t="shared" si="42"/>
        <v>2.5920154735333688E-3</v>
      </c>
      <c r="AG131" s="41">
        <f t="shared" si="43"/>
        <v>2.5350019967312464E-5</v>
      </c>
      <c r="AH131" s="42">
        <f t="shared" si="44"/>
        <v>0.3306625696955981</v>
      </c>
      <c r="AI131" s="43">
        <f t="shared" si="45"/>
        <v>5697.1497190833579</v>
      </c>
      <c r="AJ131" s="42">
        <f t="shared" si="46"/>
        <v>23.300711680407996</v>
      </c>
      <c r="AK131" s="31">
        <f t="shared" si="47"/>
        <v>401459.53963487246</v>
      </c>
      <c r="AL131" s="44">
        <f t="shared" si="48"/>
        <v>94.079057691738242</v>
      </c>
      <c r="AM131" s="31">
        <v>3876310.75</v>
      </c>
      <c r="AN131" s="45">
        <f t="shared" si="49"/>
        <v>0.10356742932306767</v>
      </c>
      <c r="AP131" s="33"/>
      <c r="AR131" s="33"/>
    </row>
    <row r="132" spans="1:44">
      <c r="A132" s="6" t="s">
        <v>4526</v>
      </c>
      <c r="B132" s="6" t="s">
        <v>1831</v>
      </c>
      <c r="C132" s="6" t="s">
        <v>3157</v>
      </c>
      <c r="D132" s="30">
        <v>2019479</v>
      </c>
      <c r="E132" s="6" t="s">
        <v>3060</v>
      </c>
      <c r="F132" s="31" t="s">
        <v>4463</v>
      </c>
      <c r="G132" s="6" t="str">
        <f t="shared" si="26"/>
        <v>Share Increase</v>
      </c>
      <c r="H132" s="32">
        <v>134.94</v>
      </c>
      <c r="I132" s="33">
        <v>153.1</v>
      </c>
      <c r="J132" s="33">
        <v>153.18799999999999</v>
      </c>
      <c r="K132" s="34">
        <v>1</v>
      </c>
      <c r="L132" s="34">
        <v>1</v>
      </c>
      <c r="M132" s="7">
        <v>1</v>
      </c>
      <c r="N132" s="7">
        <v>1</v>
      </c>
      <c r="O132" s="7">
        <v>0</v>
      </c>
      <c r="P132" s="7">
        <v>0</v>
      </c>
      <c r="Q132" s="35">
        <f t="shared" si="27"/>
        <v>153.1</v>
      </c>
      <c r="R132" s="35">
        <f t="shared" si="28"/>
        <v>153.18799999999999</v>
      </c>
      <c r="S132" s="35">
        <f t="shared" si="29"/>
        <v>20659.313999999998</v>
      </c>
      <c r="T132" s="35">
        <f t="shared" si="30"/>
        <v>20671.188719999998</v>
      </c>
      <c r="U132" s="36">
        <f t="shared" si="31"/>
        <v>1.1197193473912878E-3</v>
      </c>
      <c r="V132" s="37">
        <f t="shared" si="32"/>
        <v>1.1249773703698603E-3</v>
      </c>
      <c r="W132" s="37">
        <f t="shared" si="33"/>
        <v>5.2580229785725591E-6</v>
      </c>
      <c r="X132" s="38">
        <f t="shared" si="34"/>
        <v>11.059463132860188</v>
      </c>
      <c r="Y132" s="39">
        <f t="shared" si="35"/>
        <v>81958.375076776254</v>
      </c>
      <c r="Z132" s="40">
        <f t="shared" si="36"/>
        <v>2.117921997920923E-3</v>
      </c>
      <c r="AA132" s="41">
        <f t="shared" si="37"/>
        <v>2.1262737959563171E-3</v>
      </c>
      <c r="AB132" s="41">
        <f t="shared" si="38"/>
        <v>8.3517980353940355E-6</v>
      </c>
      <c r="AC132" s="42">
        <f t="shared" si="39"/>
        <v>0.16293557387587104</v>
      </c>
      <c r="AD132" s="43">
        <f t="shared" si="40"/>
        <v>1207.4668287822074</v>
      </c>
      <c r="AE132" s="40">
        <f t="shared" si="41"/>
        <v>0</v>
      </c>
      <c r="AF132" s="41">
        <f t="shared" si="42"/>
        <v>0</v>
      </c>
      <c r="AG132" s="41">
        <f t="shared" si="43"/>
        <v>0</v>
      </c>
      <c r="AH132" s="42">
        <f t="shared" si="44"/>
        <v>0</v>
      </c>
      <c r="AI132" s="43">
        <f t="shared" si="45"/>
        <v>0</v>
      </c>
      <c r="AJ132" s="42">
        <f t="shared" si="46"/>
        <v>11.222398706736058</v>
      </c>
      <c r="AK132" s="31">
        <f t="shared" si="47"/>
        <v>83165.841905558467</v>
      </c>
      <c r="AL132" s="44">
        <f t="shared" si="48"/>
        <v>19.48281821021402</v>
      </c>
      <c r="AM132" s="31">
        <v>807081.75</v>
      </c>
      <c r="AN132" s="45">
        <f t="shared" si="49"/>
        <v>0.1030451275915463</v>
      </c>
      <c r="AP132" s="33"/>
      <c r="AR132" s="33"/>
    </row>
    <row r="133" spans="1:44">
      <c r="A133" s="6" t="s">
        <v>4532</v>
      </c>
      <c r="B133" s="6" t="s">
        <v>1837</v>
      </c>
      <c r="C133" s="6" t="s">
        <v>5217</v>
      </c>
      <c r="D133" s="30" t="s">
        <v>5218</v>
      </c>
      <c r="E133" s="6" t="s">
        <v>5640</v>
      </c>
      <c r="F133" s="31" t="s">
        <v>4463</v>
      </c>
      <c r="G133" s="6" t="str">
        <f t="shared" si="26"/>
        <v>Share Increase</v>
      </c>
      <c r="H133" s="32">
        <v>34.869999999999997</v>
      </c>
      <c r="I133" s="33">
        <v>332.86700000000002</v>
      </c>
      <c r="J133" s="33">
        <v>333.024</v>
      </c>
      <c r="K133" s="34">
        <v>0.84</v>
      </c>
      <c r="L133" s="34">
        <v>0.84</v>
      </c>
      <c r="M133" s="7">
        <v>1</v>
      </c>
      <c r="N133" s="7">
        <v>1</v>
      </c>
      <c r="O133" s="7">
        <v>0</v>
      </c>
      <c r="P133" s="7">
        <v>0</v>
      </c>
      <c r="Q133" s="35">
        <f t="shared" si="27"/>
        <v>279.60827999999998</v>
      </c>
      <c r="R133" s="35">
        <f t="shared" si="28"/>
        <v>279.74016</v>
      </c>
      <c r="S133" s="35">
        <f t="shared" si="29"/>
        <v>9749.9407235999988</v>
      </c>
      <c r="T133" s="35">
        <f t="shared" si="30"/>
        <v>9754.5393791999995</v>
      </c>
      <c r="U133" s="36">
        <f t="shared" si="31"/>
        <v>5.2843948565441871E-4</v>
      </c>
      <c r="V133" s="37">
        <f t="shared" si="32"/>
        <v>5.3086623167270203E-4</v>
      </c>
      <c r="W133" s="37">
        <f t="shared" si="33"/>
        <v>2.4267460182833154E-6</v>
      </c>
      <c r="X133" s="38">
        <f t="shared" si="34"/>
        <v>5.1042964687281884</v>
      </c>
      <c r="Y133" s="39">
        <f t="shared" si="35"/>
        <v>146380.74186200715</v>
      </c>
      <c r="Z133" s="40">
        <f t="shared" si="36"/>
        <v>9.9953047506502312E-4</v>
      </c>
      <c r="AA133" s="41">
        <f t="shared" si="37"/>
        <v>1.003368589710063E-3</v>
      </c>
      <c r="AB133" s="41">
        <f t="shared" si="38"/>
        <v>3.8381146450399209E-6</v>
      </c>
      <c r="AC133" s="42">
        <f t="shared" si="39"/>
        <v>7.4877937617831777E-2</v>
      </c>
      <c r="AD133" s="43">
        <f t="shared" si="40"/>
        <v>2147.3455009415479</v>
      </c>
      <c r="AE133" s="40">
        <f t="shared" si="41"/>
        <v>0</v>
      </c>
      <c r="AF133" s="41">
        <f t="shared" si="42"/>
        <v>0</v>
      </c>
      <c r="AG133" s="41">
        <f t="shared" si="43"/>
        <v>0</v>
      </c>
      <c r="AH133" s="42">
        <f t="shared" si="44"/>
        <v>0</v>
      </c>
      <c r="AI133" s="43">
        <f t="shared" si="45"/>
        <v>0</v>
      </c>
      <c r="AJ133" s="42">
        <f t="shared" si="46"/>
        <v>5.1791744063460206</v>
      </c>
      <c r="AK133" s="31">
        <f t="shared" si="47"/>
        <v>148528.08736294869</v>
      </c>
      <c r="AL133" s="44">
        <f t="shared" si="48"/>
        <v>34.797046433658096</v>
      </c>
      <c r="AM133" s="31">
        <v>1445661.875</v>
      </c>
      <c r="AN133" s="45">
        <f t="shared" si="49"/>
        <v>0.10274054392072053</v>
      </c>
      <c r="AP133" s="33"/>
      <c r="AR133" s="33"/>
    </row>
    <row r="134" spans="1:44">
      <c r="A134" s="6" t="s">
        <v>5020</v>
      </c>
      <c r="B134" s="6" t="s">
        <v>5018</v>
      </c>
      <c r="C134" s="6" t="s">
        <v>5104</v>
      </c>
      <c r="D134" s="30">
        <v>2494504</v>
      </c>
      <c r="E134" s="6" t="s">
        <v>5067</v>
      </c>
      <c r="F134" s="31" t="s">
        <v>4464</v>
      </c>
      <c r="G134" s="6" t="str">
        <f t="shared" si="26"/>
        <v>Reinvestment</v>
      </c>
      <c r="H134" s="32">
        <v>364.59</v>
      </c>
      <c r="I134" s="33">
        <v>167.61</v>
      </c>
      <c r="J134" s="33">
        <v>167.54</v>
      </c>
      <c r="K134" s="34">
        <v>0.76</v>
      </c>
      <c r="L134" s="34">
        <v>0.76</v>
      </c>
      <c r="M134" s="7">
        <v>0.64</v>
      </c>
      <c r="N134" s="7">
        <v>0.64</v>
      </c>
      <c r="O134" s="7">
        <v>0.36</v>
      </c>
      <c r="P134" s="7">
        <v>0.36</v>
      </c>
      <c r="Q134" s="35">
        <f t="shared" si="27"/>
        <v>127.38360000000002</v>
      </c>
      <c r="R134" s="35">
        <f t="shared" si="28"/>
        <v>127.3304</v>
      </c>
      <c r="S134" s="35">
        <f t="shared" si="29"/>
        <v>46442.786724000005</v>
      </c>
      <c r="T134" s="35">
        <f t="shared" si="30"/>
        <v>46423.390535999999</v>
      </c>
      <c r="U134" s="36">
        <f t="shared" si="31"/>
        <v>2.5171642602281009E-3</v>
      </c>
      <c r="V134" s="37">
        <f t="shared" si="32"/>
        <v>2.5264760781905501E-3</v>
      </c>
      <c r="W134" s="37">
        <f t="shared" si="33"/>
        <v>9.3118179624492037E-6</v>
      </c>
      <c r="X134" s="38">
        <f t="shared" si="34"/>
        <v>19.58601319836189</v>
      </c>
      <c r="Y134" s="39">
        <f t="shared" si="35"/>
        <v>53720.653880693084</v>
      </c>
      <c r="Z134" s="40">
        <f t="shared" si="36"/>
        <v>3.0471393084206973E-3</v>
      </c>
      <c r="AA134" s="41">
        <f t="shared" si="37"/>
        <v>3.0561211403004264E-3</v>
      </c>
      <c r="AB134" s="41">
        <f t="shared" si="38"/>
        <v>8.9818318797290839E-6</v>
      </c>
      <c r="AC134" s="42">
        <f t="shared" si="39"/>
        <v>0.1752269302464288</v>
      </c>
      <c r="AD134" s="43">
        <f t="shared" si="40"/>
        <v>480.61364888348226</v>
      </c>
      <c r="AE134" s="40">
        <f t="shared" si="41"/>
        <v>1.9226724355660325E-3</v>
      </c>
      <c r="AF134" s="41">
        <f t="shared" si="42"/>
        <v>1.9314088293958074E-3</v>
      </c>
      <c r="AG134" s="41">
        <f t="shared" si="43"/>
        <v>8.736393829774855E-6</v>
      </c>
      <c r="AH134" s="42">
        <f t="shared" si="44"/>
        <v>0.11395645594563937</v>
      </c>
      <c r="AI134" s="43">
        <f t="shared" si="45"/>
        <v>312.56056377201617</v>
      </c>
      <c r="AJ134" s="42">
        <f t="shared" si="46"/>
        <v>19.875196584553958</v>
      </c>
      <c r="AK134" s="31">
        <f t="shared" si="47"/>
        <v>54513.82809334858</v>
      </c>
      <c r="AL134" s="44">
        <f t="shared" si="48"/>
        <v>12.770259692324535</v>
      </c>
      <c r="AM134" s="31">
        <v>535508.6875</v>
      </c>
      <c r="AN134" s="45">
        <f t="shared" si="49"/>
        <v>0.10179821423223612</v>
      </c>
      <c r="AP134" s="33"/>
      <c r="AR134" s="33"/>
    </row>
    <row r="135" spans="1:44">
      <c r="A135" s="6" t="s">
        <v>6227</v>
      </c>
      <c r="B135" s="6" t="s">
        <v>6204</v>
      </c>
      <c r="C135" s="6" t="s">
        <v>6260</v>
      </c>
      <c r="D135" s="30" t="s">
        <v>6240</v>
      </c>
      <c r="E135" s="6" t="s">
        <v>6273</v>
      </c>
      <c r="F135" s="31" t="s">
        <v>4471</v>
      </c>
      <c r="G135" s="6" t="str">
        <f t="shared" si="26"/>
        <v>Share Increase</v>
      </c>
      <c r="H135" s="32">
        <v>57.99</v>
      </c>
      <c r="I135" s="33">
        <v>95.728999999999999</v>
      </c>
      <c r="J135" s="33">
        <v>96.009</v>
      </c>
      <c r="K135" s="34">
        <v>1</v>
      </c>
      <c r="L135" s="34">
        <v>1</v>
      </c>
      <c r="M135" s="7">
        <v>0.65</v>
      </c>
      <c r="N135" s="7">
        <v>0.65</v>
      </c>
      <c r="O135" s="7">
        <v>0.35</v>
      </c>
      <c r="P135" s="7">
        <v>0.35</v>
      </c>
      <c r="Q135" s="35">
        <f t="shared" si="27"/>
        <v>95.728999999999999</v>
      </c>
      <c r="R135" s="35">
        <f t="shared" si="28"/>
        <v>96.009</v>
      </c>
      <c r="S135" s="35">
        <f t="shared" si="29"/>
        <v>5551.3247099999999</v>
      </c>
      <c r="T135" s="35">
        <f t="shared" si="30"/>
        <v>5567.5619100000004</v>
      </c>
      <c r="U135" s="36">
        <f t="shared" si="31"/>
        <v>3.0087764198938696E-4</v>
      </c>
      <c r="V135" s="37">
        <f t="shared" si="32"/>
        <v>3.030005309188236E-4</v>
      </c>
      <c r="W135" s="37">
        <f t="shared" si="33"/>
        <v>2.1228889294366425E-6</v>
      </c>
      <c r="X135" s="38">
        <f t="shared" si="34"/>
        <v>4.4651786319570936</v>
      </c>
      <c r="Y135" s="39">
        <f t="shared" si="35"/>
        <v>76999.114191362198</v>
      </c>
      <c r="Z135" s="40">
        <f t="shared" si="36"/>
        <v>3.6991679726597619E-4</v>
      </c>
      <c r="AA135" s="41">
        <f t="shared" si="37"/>
        <v>3.7224780596886633E-4</v>
      </c>
      <c r="AB135" s="41">
        <f t="shared" si="38"/>
        <v>2.3310087028901357E-6</v>
      </c>
      <c r="AC135" s="42">
        <f t="shared" si="39"/>
        <v>4.5475745355129986E-2</v>
      </c>
      <c r="AD135" s="43">
        <f t="shared" si="40"/>
        <v>784.19978194740452</v>
      </c>
      <c r="AE135" s="40">
        <f t="shared" si="41"/>
        <v>2.2343397075716686E-4</v>
      </c>
      <c r="AF135" s="41">
        <f t="shared" si="42"/>
        <v>2.2519977641653126E-4</v>
      </c>
      <c r="AG135" s="41">
        <f t="shared" si="43"/>
        <v>1.7658056593643982E-6</v>
      </c>
      <c r="AH135" s="42">
        <f t="shared" si="44"/>
        <v>2.3032953727900506E-2</v>
      </c>
      <c r="AI135" s="43">
        <f t="shared" si="45"/>
        <v>397.1883726142525</v>
      </c>
      <c r="AJ135" s="42">
        <f t="shared" si="46"/>
        <v>4.5336873310401247</v>
      </c>
      <c r="AK135" s="31">
        <f t="shared" si="47"/>
        <v>78180.502345923858</v>
      </c>
      <c r="AL135" s="44">
        <f t="shared" si="48"/>
        <v>18.303922481778258</v>
      </c>
      <c r="AM135" s="31">
        <v>777663.5625</v>
      </c>
      <c r="AN135" s="45">
        <f t="shared" si="49"/>
        <v>0.10053255175617651</v>
      </c>
      <c r="AP135" s="33"/>
      <c r="AR135" s="33"/>
    </row>
    <row r="136" spans="1:44">
      <c r="A136" s="6" t="s">
        <v>1193</v>
      </c>
      <c r="B136" s="6" t="s">
        <v>2095</v>
      </c>
      <c r="C136" s="6" t="s">
        <v>1775</v>
      </c>
      <c r="D136" s="30">
        <v>2927516</v>
      </c>
      <c r="E136" s="6" t="s">
        <v>160</v>
      </c>
      <c r="F136" s="31" t="s">
        <v>4456</v>
      </c>
      <c r="G136" s="6" t="str">
        <f t="shared" si="26"/>
        <v>Share Increase</v>
      </c>
      <c r="H136" s="32">
        <v>94.37</v>
      </c>
      <c r="I136" s="33">
        <v>99.978999999999999</v>
      </c>
      <c r="J136" s="33">
        <v>100.072</v>
      </c>
      <c r="K136" s="34">
        <v>1</v>
      </c>
      <c r="L136" s="34">
        <v>1</v>
      </c>
      <c r="M136" s="7">
        <v>0.69</v>
      </c>
      <c r="N136" s="7">
        <v>0.69</v>
      </c>
      <c r="O136" s="7">
        <v>0.31</v>
      </c>
      <c r="P136" s="7">
        <v>0.31</v>
      </c>
      <c r="Q136" s="35">
        <f t="shared" si="27"/>
        <v>99.978999999999999</v>
      </c>
      <c r="R136" s="35">
        <f t="shared" si="28"/>
        <v>100.072</v>
      </c>
      <c r="S136" s="35">
        <f t="shared" si="29"/>
        <v>9435.0182299999997</v>
      </c>
      <c r="T136" s="35">
        <f t="shared" si="30"/>
        <v>9443.7946400000001</v>
      </c>
      <c r="U136" s="36">
        <f t="shared" si="31"/>
        <v>5.1137092234139546E-4</v>
      </c>
      <c r="V136" s="37">
        <f t="shared" si="32"/>
        <v>5.1395473208277987E-4</v>
      </c>
      <c r="W136" s="37">
        <f t="shared" si="33"/>
        <v>2.5838097413844168E-6</v>
      </c>
      <c r="X136" s="38">
        <f t="shared" si="34"/>
        <v>5.4346564656747898</v>
      </c>
      <c r="Y136" s="39">
        <f t="shared" si="35"/>
        <v>57588.814937742813</v>
      </c>
      <c r="Z136" s="40">
        <f t="shared" si="36"/>
        <v>6.6739953395695195E-4</v>
      </c>
      <c r="AA136" s="41">
        <f t="shared" si="37"/>
        <v>6.702693498230061E-4</v>
      </c>
      <c r="AB136" s="41">
        <f t="shared" si="38"/>
        <v>2.8698158660541481E-6</v>
      </c>
      <c r="AC136" s="42">
        <f t="shared" si="39"/>
        <v>5.5987356623327572E-2</v>
      </c>
      <c r="AD136" s="43">
        <f t="shared" si="40"/>
        <v>593.27494567476492</v>
      </c>
      <c r="AE136" s="40">
        <f t="shared" si="41"/>
        <v>3.3634808997379885E-4</v>
      </c>
      <c r="AF136" s="41">
        <f t="shared" si="42"/>
        <v>3.3833200626232838E-4</v>
      </c>
      <c r="AG136" s="41">
        <f t="shared" si="43"/>
        <v>1.9839162885295324E-6</v>
      </c>
      <c r="AH136" s="42">
        <f t="shared" si="44"/>
        <v>2.587796218196339E-2</v>
      </c>
      <c r="AI136" s="43">
        <f t="shared" si="45"/>
        <v>274.21810090032204</v>
      </c>
      <c r="AJ136" s="42">
        <f t="shared" si="46"/>
        <v>5.5165217844800809</v>
      </c>
      <c r="AK136" s="31">
        <f t="shared" si="47"/>
        <v>58456.3079843179</v>
      </c>
      <c r="AL136" s="44">
        <f t="shared" si="48"/>
        <v>13.689783519044276</v>
      </c>
      <c r="AM136" s="31">
        <v>582092.75</v>
      </c>
      <c r="AN136" s="45">
        <f t="shared" si="49"/>
        <v>0.10042438766728824</v>
      </c>
      <c r="AP136" s="33"/>
      <c r="AR136" s="33"/>
    </row>
    <row r="137" spans="1:44">
      <c r="A137" s="6" t="s">
        <v>4653</v>
      </c>
      <c r="B137" s="6" t="s">
        <v>1961</v>
      </c>
      <c r="C137" s="6" t="s">
        <v>3240</v>
      </c>
      <c r="D137" s="30">
        <v>2486813</v>
      </c>
      <c r="E137" s="6" t="s">
        <v>34</v>
      </c>
      <c r="F137" s="31" t="s">
        <v>4460</v>
      </c>
      <c r="G137" s="6" t="str">
        <f t="shared" si="26"/>
        <v>Share Increase</v>
      </c>
      <c r="H137" s="32">
        <v>62.6</v>
      </c>
      <c r="I137" s="33">
        <v>355.03399999999999</v>
      </c>
      <c r="J137" s="33">
        <v>356.572</v>
      </c>
      <c r="K137" s="34">
        <v>0.71</v>
      </c>
      <c r="L137" s="34">
        <v>0.71</v>
      </c>
      <c r="M137" s="7">
        <v>0.49</v>
      </c>
      <c r="N137" s="7">
        <v>0.49</v>
      </c>
      <c r="O137" s="7">
        <v>0.51</v>
      </c>
      <c r="P137" s="7">
        <v>0.51</v>
      </c>
      <c r="Q137" s="35">
        <f t="shared" si="27"/>
        <v>252.07413999999997</v>
      </c>
      <c r="R137" s="35">
        <f t="shared" si="28"/>
        <v>253.16611999999998</v>
      </c>
      <c r="S137" s="35">
        <f t="shared" si="29"/>
        <v>15779.841163999998</v>
      </c>
      <c r="T137" s="35">
        <f t="shared" si="30"/>
        <v>15848.199111999998</v>
      </c>
      <c r="U137" s="36">
        <f t="shared" si="31"/>
        <v>8.5525557383426458E-4</v>
      </c>
      <c r="V137" s="37">
        <f t="shared" si="32"/>
        <v>8.6249831122995593E-4</v>
      </c>
      <c r="W137" s="37">
        <f t="shared" si="33"/>
        <v>7.242737395691352E-6</v>
      </c>
      <c r="X137" s="38">
        <f t="shared" si="34"/>
        <v>15.234012391171021</v>
      </c>
      <c r="Y137" s="39">
        <f t="shared" si="35"/>
        <v>243354.83052988851</v>
      </c>
      <c r="Z137" s="40">
        <f t="shared" si="36"/>
        <v>7.9267063926795984E-4</v>
      </c>
      <c r="AA137" s="41">
        <f t="shared" si="37"/>
        <v>7.9878469309540743E-4</v>
      </c>
      <c r="AB137" s="41">
        <f t="shared" si="38"/>
        <v>6.1140538274475882E-6</v>
      </c>
      <c r="AC137" s="42">
        <f t="shared" si="39"/>
        <v>0.1192793294164157</v>
      </c>
      <c r="AD137" s="43">
        <f t="shared" si="40"/>
        <v>1905.4205977063209</v>
      </c>
      <c r="AE137" s="40">
        <f t="shared" si="41"/>
        <v>9.2545931658322329E-4</v>
      </c>
      <c r="AF137" s="41">
        <f t="shared" si="42"/>
        <v>9.3408188703646719E-4</v>
      </c>
      <c r="AG137" s="41">
        <f t="shared" si="43"/>
        <v>8.6225704532439003E-6</v>
      </c>
      <c r="AH137" s="42">
        <f t="shared" si="44"/>
        <v>0.112471757699891</v>
      </c>
      <c r="AI137" s="43">
        <f t="shared" si="45"/>
        <v>1796.6734456851598</v>
      </c>
      <c r="AJ137" s="42">
        <f t="shared" si="46"/>
        <v>15.465763478287329</v>
      </c>
      <c r="AK137" s="31">
        <f t="shared" si="47"/>
        <v>247056.92457327998</v>
      </c>
      <c r="AL137" s="44">
        <f t="shared" si="48"/>
        <v>57.849340221176931</v>
      </c>
      <c r="AM137" s="31">
        <v>2463971.75</v>
      </c>
      <c r="AN137" s="45">
        <f t="shared" si="49"/>
        <v>0.10026775857851454</v>
      </c>
      <c r="AP137" s="33"/>
      <c r="AR137" s="33"/>
    </row>
    <row r="138" spans="1:44">
      <c r="A138" s="6" t="s">
        <v>4546</v>
      </c>
      <c r="B138" s="6" t="s">
        <v>1852</v>
      </c>
      <c r="C138" s="6" t="s">
        <v>3171</v>
      </c>
      <c r="D138" s="30">
        <v>2219224</v>
      </c>
      <c r="E138" s="6" t="s">
        <v>3078</v>
      </c>
      <c r="F138" s="31" t="s">
        <v>4461</v>
      </c>
      <c r="G138" s="6" t="str">
        <f t="shared" si="26"/>
        <v>Share Increase</v>
      </c>
      <c r="H138" s="32">
        <v>33.119999999999997</v>
      </c>
      <c r="I138" s="33">
        <v>275.05799999999999</v>
      </c>
      <c r="J138" s="33">
        <v>276.26400000000001</v>
      </c>
      <c r="K138" s="34">
        <v>1</v>
      </c>
      <c r="L138" s="34">
        <v>1</v>
      </c>
      <c r="M138" s="7">
        <v>0</v>
      </c>
      <c r="N138" s="7">
        <v>0</v>
      </c>
      <c r="O138" s="7">
        <v>1</v>
      </c>
      <c r="P138" s="7">
        <v>1</v>
      </c>
      <c r="Q138" s="35">
        <f t="shared" si="27"/>
        <v>275.05799999999999</v>
      </c>
      <c r="R138" s="35">
        <f t="shared" si="28"/>
        <v>276.26400000000001</v>
      </c>
      <c r="S138" s="35">
        <f t="shared" si="29"/>
        <v>9109.9209599999995</v>
      </c>
      <c r="T138" s="35">
        <f t="shared" si="30"/>
        <v>9149.8636800000004</v>
      </c>
      <c r="U138" s="36">
        <f t="shared" si="31"/>
        <v>4.9375089376720905E-4</v>
      </c>
      <c r="V138" s="37">
        <f t="shared" si="32"/>
        <v>4.9795828006784766E-4</v>
      </c>
      <c r="W138" s="37">
        <f t="shared" si="33"/>
        <v>4.2073863006386082E-6</v>
      </c>
      <c r="X138" s="38">
        <f t="shared" si="34"/>
        <v>8.8496063762440969</v>
      </c>
      <c r="Y138" s="39">
        <f t="shared" si="35"/>
        <v>267198.26015229762</v>
      </c>
      <c r="Z138" s="40">
        <f t="shared" si="36"/>
        <v>0</v>
      </c>
      <c r="AA138" s="41">
        <f t="shared" si="37"/>
        <v>0</v>
      </c>
      <c r="AB138" s="41">
        <f t="shared" si="38"/>
        <v>0</v>
      </c>
      <c r="AC138" s="42">
        <f t="shared" si="39"/>
        <v>0</v>
      </c>
      <c r="AD138" s="43">
        <f t="shared" si="40"/>
        <v>0</v>
      </c>
      <c r="AE138" s="40">
        <f t="shared" si="41"/>
        <v>1.0476087985218637E-3</v>
      </c>
      <c r="AF138" s="41">
        <f t="shared" si="42"/>
        <v>1.0574247698603447E-3</v>
      </c>
      <c r="AG138" s="41">
        <f t="shared" si="43"/>
        <v>9.8159713384810433E-6</v>
      </c>
      <c r="AH138" s="42">
        <f t="shared" si="44"/>
        <v>0.12803833334355313</v>
      </c>
      <c r="AI138" s="43">
        <f t="shared" si="45"/>
        <v>3865.891707232885</v>
      </c>
      <c r="AJ138" s="42">
        <f t="shared" si="46"/>
        <v>8.9776447095876506</v>
      </c>
      <c r="AK138" s="31">
        <f t="shared" si="47"/>
        <v>271064.15185953048</v>
      </c>
      <c r="AL138" s="44">
        <f t="shared" si="48"/>
        <v>63.517305263264014</v>
      </c>
      <c r="AM138" s="31">
        <v>2717868.5</v>
      </c>
      <c r="AN138" s="45">
        <f t="shared" si="49"/>
        <v>9.9734093779566768E-2</v>
      </c>
      <c r="AP138" s="33"/>
      <c r="AR138" s="33"/>
    </row>
    <row r="139" spans="1:44">
      <c r="A139" s="6" t="s">
        <v>4152</v>
      </c>
      <c r="B139" s="6" t="s">
        <v>4394</v>
      </c>
      <c r="C139" s="6" t="s">
        <v>4329</v>
      </c>
      <c r="D139" s="30">
        <v>2018175</v>
      </c>
      <c r="E139" s="6" t="s">
        <v>5495</v>
      </c>
      <c r="F139" s="31" t="s">
        <v>4455</v>
      </c>
      <c r="G139" s="6" t="str">
        <f t="shared" si="26"/>
        <v>Reinvestment</v>
      </c>
      <c r="H139" s="32">
        <v>78.569999999999993</v>
      </c>
      <c r="I139" s="33">
        <v>905.947</v>
      </c>
      <c r="J139" s="33">
        <v>905.41399999999999</v>
      </c>
      <c r="K139" s="34">
        <v>1</v>
      </c>
      <c r="L139" s="34">
        <v>1</v>
      </c>
      <c r="M139" s="7">
        <v>0.5</v>
      </c>
      <c r="N139" s="7">
        <v>0.5</v>
      </c>
      <c r="O139" s="7">
        <v>0.5</v>
      </c>
      <c r="P139" s="7">
        <v>0.5</v>
      </c>
      <c r="Q139" s="35">
        <f t="shared" si="27"/>
        <v>905.947</v>
      </c>
      <c r="R139" s="35">
        <f t="shared" si="28"/>
        <v>905.41399999999999</v>
      </c>
      <c r="S139" s="35">
        <f t="shared" si="29"/>
        <v>71180.255789999996</v>
      </c>
      <c r="T139" s="35">
        <f t="shared" si="30"/>
        <v>71138.37797999999</v>
      </c>
      <c r="U139" s="36">
        <f t="shared" si="31"/>
        <v>3.8579165581356539E-3</v>
      </c>
      <c r="V139" s="37">
        <f t="shared" si="32"/>
        <v>3.8715270068086132E-3</v>
      </c>
      <c r="W139" s="37">
        <f t="shared" si="33"/>
        <v>1.36104486729593E-5</v>
      </c>
      <c r="X139" s="38">
        <f t="shared" si="34"/>
        <v>28.627538512801131</v>
      </c>
      <c r="Y139" s="39">
        <f t="shared" si="35"/>
        <v>364357.11483773874</v>
      </c>
      <c r="Z139" s="40">
        <f t="shared" si="36"/>
        <v>3.6485778171356309E-3</v>
      </c>
      <c r="AA139" s="41">
        <f t="shared" si="37"/>
        <v>3.6587075623609774E-3</v>
      </c>
      <c r="AB139" s="41">
        <f t="shared" si="38"/>
        <v>1.012974522534649E-5</v>
      </c>
      <c r="AC139" s="42">
        <f t="shared" si="39"/>
        <v>0.19762161926253105</v>
      </c>
      <c r="AD139" s="43">
        <f t="shared" si="40"/>
        <v>2515.2299766136066</v>
      </c>
      <c r="AE139" s="40">
        <f t="shared" si="41"/>
        <v>4.0927392550418364E-3</v>
      </c>
      <c r="AF139" s="41">
        <f t="shared" si="42"/>
        <v>4.1106340812576839E-3</v>
      </c>
      <c r="AG139" s="41">
        <f t="shared" si="43"/>
        <v>1.7894826215847544E-5</v>
      </c>
      <c r="AH139" s="42">
        <f t="shared" si="44"/>
        <v>0.23341793136329522</v>
      </c>
      <c r="AI139" s="43">
        <f t="shared" si="45"/>
        <v>2970.8276869453384</v>
      </c>
      <c r="AJ139" s="42">
        <f t="shared" si="46"/>
        <v>29.058578063426957</v>
      </c>
      <c r="AK139" s="31">
        <f t="shared" si="47"/>
        <v>369843.17250129767</v>
      </c>
      <c r="AL139" s="44">
        <f t="shared" si="48"/>
        <v>86.613520891939046</v>
      </c>
      <c r="AM139" s="31">
        <v>3718259</v>
      </c>
      <c r="AN139" s="45">
        <f t="shared" si="49"/>
        <v>9.9466759174467859E-2</v>
      </c>
      <c r="AP139" s="33"/>
      <c r="AR139" s="33"/>
    </row>
    <row r="140" spans="1:44">
      <c r="A140" s="6" t="s">
        <v>4176</v>
      </c>
      <c r="B140" s="6" t="s">
        <v>4415</v>
      </c>
      <c r="C140" s="6" t="s">
        <v>4353</v>
      </c>
      <c r="D140" s="30">
        <v>2536763</v>
      </c>
      <c r="E140" s="6" t="s">
        <v>4012</v>
      </c>
      <c r="F140" s="31" t="s">
        <v>4466</v>
      </c>
      <c r="G140" s="6" t="str">
        <f t="shared" si="26"/>
        <v>Reinvestment</v>
      </c>
      <c r="H140" s="32">
        <v>74.260000000000005</v>
      </c>
      <c r="I140" s="33">
        <v>972.90899999999999</v>
      </c>
      <c r="J140" s="33">
        <v>972.90899999999999</v>
      </c>
      <c r="K140" s="34">
        <v>1</v>
      </c>
      <c r="L140" s="34">
        <v>1</v>
      </c>
      <c r="M140" s="7">
        <v>1</v>
      </c>
      <c r="N140" s="7">
        <v>1</v>
      </c>
      <c r="O140" s="7">
        <v>0</v>
      </c>
      <c r="P140" s="7">
        <v>0</v>
      </c>
      <c r="Q140" s="35">
        <f t="shared" si="27"/>
        <v>972.90899999999999</v>
      </c>
      <c r="R140" s="35">
        <f t="shared" si="28"/>
        <v>972.90899999999999</v>
      </c>
      <c r="S140" s="35">
        <f t="shared" si="29"/>
        <v>72248.222340000008</v>
      </c>
      <c r="T140" s="35">
        <f t="shared" si="30"/>
        <v>72248.222340000008</v>
      </c>
      <c r="U140" s="36">
        <f t="shared" si="31"/>
        <v>3.915799545363678E-3</v>
      </c>
      <c r="V140" s="37">
        <f t="shared" si="32"/>
        <v>3.9319274901356621E-3</v>
      </c>
      <c r="W140" s="37">
        <f t="shared" si="33"/>
        <v>1.6127944771984065E-5</v>
      </c>
      <c r="X140" s="38">
        <f t="shared" si="34"/>
        <v>33.922714172501706</v>
      </c>
      <c r="Y140" s="39">
        <f t="shared" si="35"/>
        <v>456810.0481080219</v>
      </c>
      <c r="Z140" s="40">
        <f t="shared" si="36"/>
        <v>7.406639901236212E-3</v>
      </c>
      <c r="AA140" s="41">
        <f t="shared" si="37"/>
        <v>7.431575612162851E-3</v>
      </c>
      <c r="AB140" s="41">
        <f t="shared" si="38"/>
        <v>2.4935710926638974E-5</v>
      </c>
      <c r="AC140" s="42">
        <f t="shared" si="39"/>
        <v>0.48647181751959856</v>
      </c>
      <c r="AD140" s="43">
        <f t="shared" si="40"/>
        <v>6550.9267104712972</v>
      </c>
      <c r="AE140" s="40">
        <f t="shared" si="41"/>
        <v>0</v>
      </c>
      <c r="AF140" s="41">
        <f t="shared" si="42"/>
        <v>0</v>
      </c>
      <c r="AG140" s="41">
        <f t="shared" si="43"/>
        <v>0</v>
      </c>
      <c r="AH140" s="42">
        <f t="shared" si="44"/>
        <v>0</v>
      </c>
      <c r="AI140" s="43">
        <f t="shared" si="45"/>
        <v>0</v>
      </c>
      <c r="AJ140" s="42">
        <f t="shared" si="46"/>
        <v>34.409185990021307</v>
      </c>
      <c r="AK140" s="31">
        <f t="shared" si="47"/>
        <v>463360.97481849318</v>
      </c>
      <c r="AL140" s="44">
        <f t="shared" si="48"/>
        <v>108.59106364115314</v>
      </c>
      <c r="AM140" s="31">
        <v>4679173</v>
      </c>
      <c r="AN140" s="45">
        <f t="shared" si="49"/>
        <v>9.9026254173225303E-2</v>
      </c>
      <c r="AP140" s="33"/>
      <c r="AR140" s="33"/>
    </row>
    <row r="141" spans="1:44">
      <c r="A141" s="6" t="s">
        <v>4557</v>
      </c>
      <c r="B141" s="6" t="s">
        <v>1865</v>
      </c>
      <c r="C141" s="6" t="s">
        <v>3179</v>
      </c>
      <c r="D141" s="30">
        <v>2257019</v>
      </c>
      <c r="E141" s="6" t="s">
        <v>3088</v>
      </c>
      <c r="F141" s="31" t="s">
        <v>4458</v>
      </c>
      <c r="G141" s="6" t="str">
        <f t="shared" si="26"/>
        <v>Share Increase</v>
      </c>
      <c r="H141" s="32">
        <v>61.92</v>
      </c>
      <c r="I141" s="33">
        <v>608.91800000000001</v>
      </c>
      <c r="J141" s="33">
        <v>609.61699999999996</v>
      </c>
      <c r="K141" s="34">
        <v>1</v>
      </c>
      <c r="L141" s="34">
        <v>1</v>
      </c>
      <c r="M141" s="7">
        <v>1</v>
      </c>
      <c r="N141" s="7">
        <v>1</v>
      </c>
      <c r="O141" s="7">
        <v>0</v>
      </c>
      <c r="P141" s="7">
        <v>0</v>
      </c>
      <c r="Q141" s="35">
        <f t="shared" si="27"/>
        <v>608.91800000000001</v>
      </c>
      <c r="R141" s="35">
        <f t="shared" si="28"/>
        <v>609.61699999999996</v>
      </c>
      <c r="S141" s="35">
        <f t="shared" si="29"/>
        <v>37704.202559999998</v>
      </c>
      <c r="T141" s="35">
        <f t="shared" si="30"/>
        <v>37747.484639999995</v>
      </c>
      <c r="U141" s="36">
        <f t="shared" si="31"/>
        <v>2.0435395427162838E-3</v>
      </c>
      <c r="V141" s="37">
        <f t="shared" si="32"/>
        <v>2.0543117565027915E-3</v>
      </c>
      <c r="W141" s="37">
        <f t="shared" si="33"/>
        <v>1.0772213786507633E-5</v>
      </c>
      <c r="X141" s="38">
        <f t="shared" si="34"/>
        <v>22.657736894012587</v>
      </c>
      <c r="Y141" s="39">
        <f t="shared" si="35"/>
        <v>365919.52348211542</v>
      </c>
      <c r="Z141" s="40">
        <f t="shared" si="36"/>
        <v>3.865305499296365E-3</v>
      </c>
      <c r="AA141" s="41">
        <f t="shared" si="37"/>
        <v>3.8827707753275047E-3</v>
      </c>
      <c r="AB141" s="41">
        <f t="shared" si="38"/>
        <v>1.7465276031139714E-5</v>
      </c>
      <c r="AC141" s="42">
        <f t="shared" si="39"/>
        <v>0.34073079365358294</v>
      </c>
      <c r="AD141" s="43">
        <f t="shared" si="40"/>
        <v>5502.7582954390009</v>
      </c>
      <c r="AE141" s="40">
        <f t="shared" si="41"/>
        <v>0</v>
      </c>
      <c r="AF141" s="41">
        <f t="shared" si="42"/>
        <v>0</v>
      </c>
      <c r="AG141" s="41">
        <f t="shared" si="43"/>
        <v>0</v>
      </c>
      <c r="AH141" s="42">
        <f t="shared" si="44"/>
        <v>0</v>
      </c>
      <c r="AI141" s="43">
        <f t="shared" si="45"/>
        <v>0</v>
      </c>
      <c r="AJ141" s="42">
        <f t="shared" si="46"/>
        <v>22.998467687666171</v>
      </c>
      <c r="AK141" s="31">
        <f t="shared" si="47"/>
        <v>371422.28177755442</v>
      </c>
      <c r="AL141" s="44">
        <f t="shared" si="48"/>
        <v>86.984930446605546</v>
      </c>
      <c r="AM141" s="31">
        <v>3806333.75</v>
      </c>
      <c r="AN141" s="45">
        <f t="shared" si="49"/>
        <v>9.7580061595374926E-2</v>
      </c>
      <c r="AP141" s="33"/>
      <c r="AR141" s="33"/>
    </row>
    <row r="142" spans="1:44">
      <c r="A142" s="6" t="s">
        <v>1148</v>
      </c>
      <c r="B142" s="6" t="s">
        <v>2052</v>
      </c>
      <c r="C142" s="6" t="s">
        <v>1764</v>
      </c>
      <c r="D142" s="30">
        <v>2545844</v>
      </c>
      <c r="E142" s="6" t="s">
        <v>118</v>
      </c>
      <c r="F142" s="31" t="s">
        <v>4461</v>
      </c>
      <c r="G142" s="6" t="str">
        <f t="shared" si="26"/>
        <v>Share Increase</v>
      </c>
      <c r="H142" s="32">
        <v>53.56</v>
      </c>
      <c r="I142" s="33">
        <v>142.55000000000001</v>
      </c>
      <c r="J142" s="33">
        <v>142.917</v>
      </c>
      <c r="K142" s="34">
        <v>1</v>
      </c>
      <c r="L142" s="34">
        <v>1</v>
      </c>
      <c r="M142" s="7">
        <v>0</v>
      </c>
      <c r="N142" s="7">
        <v>0</v>
      </c>
      <c r="O142" s="7">
        <v>1</v>
      </c>
      <c r="P142" s="7">
        <v>1</v>
      </c>
      <c r="Q142" s="35">
        <f t="shared" si="27"/>
        <v>142.55000000000001</v>
      </c>
      <c r="R142" s="35">
        <f t="shared" si="28"/>
        <v>142.917</v>
      </c>
      <c r="S142" s="35">
        <f t="shared" si="29"/>
        <v>7634.978000000001</v>
      </c>
      <c r="T142" s="35">
        <f t="shared" si="30"/>
        <v>7654.6345200000005</v>
      </c>
      <c r="U142" s="36">
        <f t="shared" si="31"/>
        <v>4.1381008989489396E-4</v>
      </c>
      <c r="V142" s="37">
        <f t="shared" si="32"/>
        <v>4.1658419987817511E-4</v>
      </c>
      <c r="W142" s="37">
        <f t="shared" si="33"/>
        <v>2.7741099832811469E-6</v>
      </c>
      <c r="X142" s="38">
        <f t="shared" si="34"/>
        <v>5.8349244975962904</v>
      </c>
      <c r="Y142" s="39">
        <f t="shared" si="35"/>
        <v>108941.83154586052</v>
      </c>
      <c r="Z142" s="40">
        <f t="shared" si="36"/>
        <v>0</v>
      </c>
      <c r="AA142" s="41">
        <f t="shared" si="37"/>
        <v>0</v>
      </c>
      <c r="AB142" s="41">
        <f t="shared" si="38"/>
        <v>0</v>
      </c>
      <c r="AC142" s="42">
        <f t="shared" si="39"/>
        <v>0</v>
      </c>
      <c r="AD142" s="43">
        <f t="shared" si="40"/>
        <v>0</v>
      </c>
      <c r="AE142" s="40">
        <f t="shared" si="41"/>
        <v>8.7799555719974794E-4</v>
      </c>
      <c r="AF142" s="41">
        <f t="shared" si="42"/>
        <v>8.8462521724433504E-4</v>
      </c>
      <c r="AG142" s="41">
        <f t="shared" si="43"/>
        <v>6.6296600445870952E-6</v>
      </c>
      <c r="AH142" s="42">
        <f t="shared" si="44"/>
        <v>8.6476477311580244E-2</v>
      </c>
      <c r="AI142" s="43">
        <f t="shared" si="45"/>
        <v>1614.5720185134473</v>
      </c>
      <c r="AJ142" s="42">
        <f t="shared" si="46"/>
        <v>5.9214009749078702</v>
      </c>
      <c r="AK142" s="31">
        <f t="shared" si="47"/>
        <v>110556.40356437396</v>
      </c>
      <c r="AL142" s="44">
        <f t="shared" si="48"/>
        <v>25.897217917113021</v>
      </c>
      <c r="AM142" s="31">
        <v>1138094.5</v>
      </c>
      <c r="AN142" s="45">
        <f t="shared" si="49"/>
        <v>9.7141672826267025E-2</v>
      </c>
      <c r="AP142" s="33"/>
      <c r="AR142" s="33"/>
    </row>
    <row r="143" spans="1:44">
      <c r="A143" s="6" t="s">
        <v>6233</v>
      </c>
      <c r="B143" s="6" t="s">
        <v>6213</v>
      </c>
      <c r="C143" s="6" t="s">
        <v>4341</v>
      </c>
      <c r="D143" s="30" t="s">
        <v>4194</v>
      </c>
      <c r="E143" s="6" t="s">
        <v>6279</v>
      </c>
      <c r="F143" s="31" t="s">
        <v>4458</v>
      </c>
      <c r="G143" s="6" t="str">
        <f t="shared" si="26"/>
        <v>Share Increase</v>
      </c>
      <c r="H143" s="32">
        <v>574.1</v>
      </c>
      <c r="I143" s="33">
        <v>339.339</v>
      </c>
      <c r="J143" s="33">
        <v>339.95699999999999</v>
      </c>
      <c r="K143" s="34">
        <v>0.84</v>
      </c>
      <c r="L143" s="34">
        <v>0.84</v>
      </c>
      <c r="M143" s="7">
        <v>1</v>
      </c>
      <c r="N143" s="7">
        <v>1</v>
      </c>
      <c r="O143" s="7">
        <v>0</v>
      </c>
      <c r="P143" s="7">
        <v>0</v>
      </c>
      <c r="Q143" s="35">
        <f t="shared" si="27"/>
        <v>285.04476</v>
      </c>
      <c r="R143" s="35">
        <f t="shared" si="28"/>
        <v>285.56387999999998</v>
      </c>
      <c r="S143" s="35">
        <f t="shared" si="29"/>
        <v>163644.19671600001</v>
      </c>
      <c r="T143" s="35">
        <f t="shared" si="30"/>
        <v>163942.223508</v>
      </c>
      <c r="U143" s="36">
        <f t="shared" si="31"/>
        <v>8.8693929116528767E-3</v>
      </c>
      <c r="V143" s="37">
        <f t="shared" si="32"/>
        <v>8.9221425043725169E-3</v>
      </c>
      <c r="W143" s="37">
        <f t="shared" si="33"/>
        <v>5.2749592719640234E-5</v>
      </c>
      <c r="X143" s="38">
        <f t="shared" si="34"/>
        <v>110.95086087178477</v>
      </c>
      <c r="Y143" s="39">
        <f t="shared" si="35"/>
        <v>193260.51362442915</v>
      </c>
      <c r="Z143" s="40">
        <f t="shared" si="36"/>
        <v>1.6776241653373162E-2</v>
      </c>
      <c r="AA143" s="41">
        <f t="shared" si="37"/>
        <v>1.6863377264734011E-2</v>
      </c>
      <c r="AB143" s="41">
        <f t="shared" si="38"/>
        <v>8.7135611360849435E-5</v>
      </c>
      <c r="AC143" s="42">
        <f t="shared" si="39"/>
        <v>1.6999322519459172</v>
      </c>
      <c r="AD143" s="43">
        <f t="shared" si="40"/>
        <v>2961.038585518058</v>
      </c>
      <c r="AE143" s="40">
        <f t="shared" si="41"/>
        <v>0</v>
      </c>
      <c r="AF143" s="41">
        <f t="shared" si="42"/>
        <v>0</v>
      </c>
      <c r="AG143" s="41">
        <f t="shared" si="43"/>
        <v>0</v>
      </c>
      <c r="AH143" s="42">
        <f t="shared" si="44"/>
        <v>0</v>
      </c>
      <c r="AI143" s="43">
        <f t="shared" si="45"/>
        <v>0</v>
      </c>
      <c r="AJ143" s="42">
        <f t="shared" si="46"/>
        <v>112.65079312373069</v>
      </c>
      <c r="AK143" s="31">
        <f t="shared" si="47"/>
        <v>196221.5522099472</v>
      </c>
      <c r="AL143" s="44">
        <f t="shared" si="48"/>
        <v>45.94111889883316</v>
      </c>
      <c r="AM143" s="31">
        <v>2029617.5</v>
      </c>
      <c r="AN143" s="45">
        <f t="shared" si="49"/>
        <v>9.6679079782248226E-2</v>
      </c>
      <c r="AP143" s="33"/>
      <c r="AR143" s="33"/>
    </row>
    <row r="144" spans="1:44">
      <c r="A144" s="6" t="s">
        <v>1097</v>
      </c>
      <c r="B144" s="6" t="s">
        <v>2001</v>
      </c>
      <c r="C144" s="6" t="s">
        <v>1269</v>
      </c>
      <c r="D144" s="30">
        <v>2645409</v>
      </c>
      <c r="E144" s="6" t="s">
        <v>73</v>
      </c>
      <c r="F144" s="31" t="s">
        <v>4461</v>
      </c>
      <c r="G144" s="6" t="str">
        <f t="shared" si="26"/>
        <v>Share Increase</v>
      </c>
      <c r="H144" s="32">
        <v>41.64</v>
      </c>
      <c r="I144" s="33">
        <v>315.7</v>
      </c>
      <c r="J144" s="33">
        <v>316.21199999999999</v>
      </c>
      <c r="K144" s="34">
        <v>1</v>
      </c>
      <c r="L144" s="34">
        <v>1</v>
      </c>
      <c r="M144" s="7">
        <v>0.47</v>
      </c>
      <c r="N144" s="7">
        <v>0.47</v>
      </c>
      <c r="O144" s="7">
        <v>0.53</v>
      </c>
      <c r="P144" s="7">
        <v>0.53</v>
      </c>
      <c r="Q144" s="35">
        <f t="shared" si="27"/>
        <v>315.7</v>
      </c>
      <c r="R144" s="35">
        <f t="shared" si="28"/>
        <v>316.21199999999999</v>
      </c>
      <c r="S144" s="35">
        <f t="shared" si="29"/>
        <v>13145.748</v>
      </c>
      <c r="T144" s="35">
        <f t="shared" si="30"/>
        <v>13167.06768</v>
      </c>
      <c r="U144" s="36">
        <f t="shared" si="31"/>
        <v>7.1248969697301312E-4</v>
      </c>
      <c r="V144" s="37">
        <f t="shared" si="32"/>
        <v>7.1658448746088257E-4</v>
      </c>
      <c r="W144" s="37">
        <f t="shared" si="33"/>
        <v>4.0947904878694489E-6</v>
      </c>
      <c r="X144" s="38">
        <f t="shared" si="34"/>
        <v>8.6127779627302026</v>
      </c>
      <c r="Y144" s="39">
        <f t="shared" si="35"/>
        <v>206839.04809630648</v>
      </c>
      <c r="Z144" s="40">
        <f t="shared" si="36"/>
        <v>6.3339878410835623E-4</v>
      </c>
      <c r="AA144" s="41">
        <f t="shared" si="37"/>
        <v>6.3656192866767315E-4</v>
      </c>
      <c r="AB144" s="41">
        <f t="shared" si="38"/>
        <v>3.1631445593169197E-6</v>
      </c>
      <c r="AC144" s="42">
        <f t="shared" si="39"/>
        <v>6.17099182523905E-2</v>
      </c>
      <c r="AD144" s="43">
        <f t="shared" si="40"/>
        <v>1481.986509423403</v>
      </c>
      <c r="AE144" s="40">
        <f t="shared" si="41"/>
        <v>8.0120878151001336E-4</v>
      </c>
      <c r="AF144" s="41">
        <f t="shared" si="42"/>
        <v>8.0649149747415464E-4</v>
      </c>
      <c r="AG144" s="41">
        <f t="shared" si="43"/>
        <v>5.2827159641412802E-6</v>
      </c>
      <c r="AH144" s="42">
        <f t="shared" si="44"/>
        <v>6.8907102950108837E-2</v>
      </c>
      <c r="AI144" s="43">
        <f t="shared" si="45"/>
        <v>1654.8295617221142</v>
      </c>
      <c r="AJ144" s="42">
        <f t="shared" si="46"/>
        <v>8.743394983932701</v>
      </c>
      <c r="AK144" s="31">
        <f t="shared" si="47"/>
        <v>209975.864167452</v>
      </c>
      <c r="AL144" s="44">
        <f t="shared" si="48"/>
        <v>49.16895398498378</v>
      </c>
      <c r="AM144" s="31">
        <v>2204190.25</v>
      </c>
      <c r="AN144" s="45">
        <f t="shared" si="49"/>
        <v>9.5262132734437052E-2</v>
      </c>
      <c r="AP144" s="33"/>
      <c r="AR144" s="33"/>
    </row>
    <row r="145" spans="1:44">
      <c r="A145" s="6" t="s">
        <v>4589</v>
      </c>
      <c r="B145" s="6" t="s">
        <v>1898</v>
      </c>
      <c r="C145" s="6" t="s">
        <v>4937</v>
      </c>
      <c r="D145" s="30">
        <v>2299011</v>
      </c>
      <c r="E145" s="6" t="s">
        <v>3117</v>
      </c>
      <c r="F145" s="31" t="s">
        <v>4464</v>
      </c>
      <c r="G145" s="6" t="str">
        <f t="shared" si="26"/>
        <v>Share Increase</v>
      </c>
      <c r="H145" s="32">
        <v>27.93</v>
      </c>
      <c r="I145" s="33">
        <v>288.81299999999999</v>
      </c>
      <c r="J145" s="33">
        <v>289.82400000000001</v>
      </c>
      <c r="K145" s="34">
        <v>1</v>
      </c>
      <c r="L145" s="34">
        <v>1</v>
      </c>
      <c r="M145" s="7">
        <v>0.4</v>
      </c>
      <c r="N145" s="7">
        <v>0.4</v>
      </c>
      <c r="O145" s="7">
        <v>0.6</v>
      </c>
      <c r="P145" s="7">
        <v>0.6</v>
      </c>
      <c r="Q145" s="35">
        <f t="shared" si="27"/>
        <v>288.81299999999999</v>
      </c>
      <c r="R145" s="35">
        <f t="shared" si="28"/>
        <v>289.82400000000001</v>
      </c>
      <c r="S145" s="35">
        <f t="shared" si="29"/>
        <v>8066.54709</v>
      </c>
      <c r="T145" s="35">
        <f t="shared" si="30"/>
        <v>8094.7843200000007</v>
      </c>
      <c r="U145" s="36">
        <f t="shared" si="31"/>
        <v>4.3720081137814604E-4</v>
      </c>
      <c r="V145" s="37">
        <f t="shared" si="32"/>
        <v>4.4053824389953992E-4</v>
      </c>
      <c r="W145" s="37">
        <f t="shared" si="33"/>
        <v>3.3374325213938755E-6</v>
      </c>
      <c r="X145" s="38">
        <f t="shared" si="34"/>
        <v>7.0197890117978377</v>
      </c>
      <c r="Y145" s="39">
        <f t="shared" si="35"/>
        <v>251335.08814170564</v>
      </c>
      <c r="Z145" s="40">
        <f t="shared" si="36"/>
        <v>3.3078189390366028E-4</v>
      </c>
      <c r="AA145" s="41">
        <f t="shared" si="37"/>
        <v>3.3305733921109649E-4</v>
      </c>
      <c r="AB145" s="41">
        <f t="shared" si="38"/>
        <v>2.2754453074362037E-6</v>
      </c>
      <c r="AC145" s="42">
        <f t="shared" si="39"/>
        <v>4.439175677130508E-2</v>
      </c>
      <c r="AD145" s="43">
        <f t="shared" si="40"/>
        <v>1589.3933681097415</v>
      </c>
      <c r="AE145" s="40">
        <f t="shared" si="41"/>
        <v>5.5657468877808578E-4</v>
      </c>
      <c r="AF145" s="41">
        <f t="shared" si="42"/>
        <v>5.6129527691357655E-4</v>
      </c>
      <c r="AG145" s="41">
        <f t="shared" si="43"/>
        <v>4.7205881354907709E-6</v>
      </c>
      <c r="AH145" s="42">
        <f t="shared" si="44"/>
        <v>6.1574776089670075E-2</v>
      </c>
      <c r="AI145" s="43">
        <f t="shared" si="45"/>
        <v>2204.6106727414995</v>
      </c>
      <c r="AJ145" s="42">
        <f t="shared" si="46"/>
        <v>7.125755544658813</v>
      </c>
      <c r="AK145" s="31">
        <f t="shared" si="47"/>
        <v>255129.09218255687</v>
      </c>
      <c r="AL145" s="44">
        <f t="shared" si="48"/>
        <v>59.746375248726736</v>
      </c>
      <c r="AM145" s="31">
        <v>2679601.75</v>
      </c>
      <c r="AN145" s="45">
        <f t="shared" si="49"/>
        <v>9.5211570966676998E-2</v>
      </c>
      <c r="AP145" s="33"/>
      <c r="AR145" s="33"/>
    </row>
    <row r="146" spans="1:44">
      <c r="A146" s="6" t="s">
        <v>1161</v>
      </c>
      <c r="B146" s="6" t="s">
        <v>2063</v>
      </c>
      <c r="C146" s="6" t="s">
        <v>3320</v>
      </c>
      <c r="D146" s="30">
        <v>2860826</v>
      </c>
      <c r="E146" s="6" t="s">
        <v>129</v>
      </c>
      <c r="F146" s="31" t="s">
        <v>4470</v>
      </c>
      <c r="G146" s="6" t="str">
        <f t="shared" si="26"/>
        <v>Share Increase</v>
      </c>
      <c r="H146" s="32">
        <v>137.54</v>
      </c>
      <c r="I146" s="33">
        <v>84.924000000000007</v>
      </c>
      <c r="J146" s="33">
        <v>84.941000000000003</v>
      </c>
      <c r="K146" s="34">
        <v>1</v>
      </c>
      <c r="L146" s="34">
        <v>1</v>
      </c>
      <c r="M146" s="7">
        <v>1</v>
      </c>
      <c r="N146" s="7">
        <v>1</v>
      </c>
      <c r="O146" s="7">
        <v>0</v>
      </c>
      <c r="P146" s="7">
        <v>0</v>
      </c>
      <c r="Q146" s="35">
        <f t="shared" si="27"/>
        <v>84.924000000000007</v>
      </c>
      <c r="R146" s="35">
        <f t="shared" si="28"/>
        <v>84.941000000000003</v>
      </c>
      <c r="S146" s="35">
        <f t="shared" si="29"/>
        <v>11680.446960000001</v>
      </c>
      <c r="T146" s="35">
        <f t="shared" si="30"/>
        <v>11682.78514</v>
      </c>
      <c r="U146" s="36">
        <f t="shared" si="31"/>
        <v>6.3307147794402824E-4</v>
      </c>
      <c r="V146" s="37">
        <f t="shared" si="32"/>
        <v>6.358061494875308E-4</v>
      </c>
      <c r="W146" s="37">
        <f t="shared" si="33"/>
        <v>2.7346715435025599E-6</v>
      </c>
      <c r="X146" s="38">
        <f t="shared" si="34"/>
        <v>5.7519716515310906</v>
      </c>
      <c r="Y146" s="39">
        <f t="shared" si="35"/>
        <v>41820.355180537234</v>
      </c>
      <c r="Z146" s="40">
        <f t="shared" si="36"/>
        <v>1.1974393516712403E-3</v>
      </c>
      <c r="AA146" s="41">
        <f t="shared" si="37"/>
        <v>1.201711243772625E-3</v>
      </c>
      <c r="AB146" s="41">
        <f t="shared" si="38"/>
        <v>4.2718921013846535E-6</v>
      </c>
      <c r="AC146" s="42">
        <f t="shared" si="39"/>
        <v>8.3340519984457462E-2</v>
      </c>
      <c r="AD146" s="43">
        <f t="shared" si="40"/>
        <v>605.93660014873831</v>
      </c>
      <c r="AE146" s="40">
        <f t="shared" si="41"/>
        <v>0</v>
      </c>
      <c r="AF146" s="41">
        <f t="shared" si="42"/>
        <v>0</v>
      </c>
      <c r="AG146" s="41">
        <f t="shared" si="43"/>
        <v>0</v>
      </c>
      <c r="AH146" s="42">
        <f t="shared" si="44"/>
        <v>0</v>
      </c>
      <c r="AI146" s="43">
        <f t="shared" si="45"/>
        <v>0</v>
      </c>
      <c r="AJ146" s="42">
        <f t="shared" si="46"/>
        <v>5.8353121715155485</v>
      </c>
      <c r="AK146" s="31">
        <f t="shared" si="47"/>
        <v>42426.29178068597</v>
      </c>
      <c r="AL146" s="44">
        <f t="shared" si="48"/>
        <v>9.9413681238278322</v>
      </c>
      <c r="AM146" s="31">
        <v>445784.59375</v>
      </c>
      <c r="AN146" s="45">
        <f t="shared" si="49"/>
        <v>9.5172180410700816E-2</v>
      </c>
      <c r="AP146" s="33"/>
      <c r="AR146" s="33"/>
    </row>
    <row r="147" spans="1:44">
      <c r="A147" s="6" t="s">
        <v>4640</v>
      </c>
      <c r="B147" s="6" t="s">
        <v>1949</v>
      </c>
      <c r="C147" s="6" t="s">
        <v>6524</v>
      </c>
      <c r="D147" s="30" t="s">
        <v>6402</v>
      </c>
      <c r="E147" s="6" t="s">
        <v>22</v>
      </c>
      <c r="F147" s="31" t="s">
        <v>4463</v>
      </c>
      <c r="G147" s="6" t="str">
        <f t="shared" si="26"/>
        <v>Share Increase</v>
      </c>
      <c r="H147" s="32">
        <v>36.56</v>
      </c>
      <c r="I147" s="33">
        <v>209.50399999999999</v>
      </c>
      <c r="J147" s="33">
        <v>210.072</v>
      </c>
      <c r="K147" s="34">
        <v>0.89</v>
      </c>
      <c r="L147" s="34">
        <v>0.89</v>
      </c>
      <c r="M147" s="7">
        <v>1</v>
      </c>
      <c r="N147" s="7">
        <v>1</v>
      </c>
      <c r="O147" s="7">
        <v>0</v>
      </c>
      <c r="P147" s="7">
        <v>0</v>
      </c>
      <c r="Q147" s="35">
        <f t="shared" si="27"/>
        <v>186.45856000000001</v>
      </c>
      <c r="R147" s="35">
        <f t="shared" si="28"/>
        <v>186.96408</v>
      </c>
      <c r="S147" s="35">
        <f t="shared" si="29"/>
        <v>6816.9249536000007</v>
      </c>
      <c r="T147" s="35">
        <f t="shared" si="30"/>
        <v>6835.4067648</v>
      </c>
      <c r="U147" s="36">
        <f t="shared" si="31"/>
        <v>3.6947222740602026E-4</v>
      </c>
      <c r="V147" s="37">
        <f t="shared" si="32"/>
        <v>3.7199979313396055E-4</v>
      </c>
      <c r="W147" s="37">
        <f t="shared" si="33"/>
        <v>2.5275657279402947E-6</v>
      </c>
      <c r="X147" s="38">
        <f t="shared" si="34"/>
        <v>5.3163556146392876</v>
      </c>
      <c r="Y147" s="39">
        <f t="shared" si="35"/>
        <v>145414.54088181857</v>
      </c>
      <c r="Z147" s="40">
        <f t="shared" si="36"/>
        <v>6.9884776025987648E-4</v>
      </c>
      <c r="AA147" s="41">
        <f t="shared" si="37"/>
        <v>7.0310162059692067E-4</v>
      </c>
      <c r="AB147" s="41">
        <f t="shared" si="38"/>
        <v>4.2538603370441885E-6</v>
      </c>
      <c r="AC147" s="42">
        <f t="shared" si="39"/>
        <v>8.2988737546908428E-2</v>
      </c>
      <c r="AD147" s="43">
        <f t="shared" si="40"/>
        <v>2269.9326462502304</v>
      </c>
      <c r="AE147" s="40">
        <f t="shared" si="41"/>
        <v>0</v>
      </c>
      <c r="AF147" s="41">
        <f t="shared" si="42"/>
        <v>0</v>
      </c>
      <c r="AG147" s="41">
        <f t="shared" si="43"/>
        <v>0</v>
      </c>
      <c r="AH147" s="42">
        <f t="shared" si="44"/>
        <v>0</v>
      </c>
      <c r="AI147" s="43">
        <f t="shared" si="45"/>
        <v>0</v>
      </c>
      <c r="AJ147" s="42">
        <f t="shared" si="46"/>
        <v>5.3993443521861959</v>
      </c>
      <c r="AK147" s="31">
        <f t="shared" si="47"/>
        <v>147684.4735280688</v>
      </c>
      <c r="AL147" s="44">
        <f t="shared" si="48"/>
        <v>34.567364988242538</v>
      </c>
      <c r="AM147" s="31">
        <v>1570203.875</v>
      </c>
      <c r="AN147" s="45">
        <f t="shared" si="49"/>
        <v>9.4054330064666791E-2</v>
      </c>
      <c r="AP147" s="33"/>
      <c r="AR147" s="33"/>
    </row>
    <row r="148" spans="1:44">
      <c r="A148" s="6" t="s">
        <v>4665</v>
      </c>
      <c r="B148" s="6" t="s">
        <v>1974</v>
      </c>
      <c r="C148" s="6" t="s">
        <v>3250</v>
      </c>
      <c r="D148" s="30">
        <v>2516839</v>
      </c>
      <c r="E148" s="6" t="s">
        <v>46</v>
      </c>
      <c r="F148" s="31" t="s">
        <v>4459</v>
      </c>
      <c r="G148" s="6" t="str">
        <f t="shared" ref="G148:G211" si="50">IF(AND(L148&gt;K148,AJ148&gt;0),"Float Increase",IF(AND(K148&gt;L148,AJ148&lt;0),"Float Decrease",IF(AND(J148&gt;I148,AJ148&gt;0),"Share Increase",IF(AND(I148&gt;J148,AJ148&lt;0), "Share Decrease",IF(AJ148&gt;0,"Reinvestment","Funding")))))</f>
        <v>Share Increase</v>
      </c>
      <c r="H148" s="32">
        <v>47.77</v>
      </c>
      <c r="I148" s="33">
        <v>238.53200000000001</v>
      </c>
      <c r="J148" s="33">
        <v>239.19399999999999</v>
      </c>
      <c r="K148" s="34">
        <v>1</v>
      </c>
      <c r="L148" s="34">
        <v>1</v>
      </c>
      <c r="M148" s="7">
        <v>0.54</v>
      </c>
      <c r="N148" s="7">
        <v>0.54</v>
      </c>
      <c r="O148" s="7">
        <v>0.46</v>
      </c>
      <c r="P148" s="7">
        <v>0.46</v>
      </c>
      <c r="Q148" s="35">
        <f t="shared" ref="Q148:Q211" si="51">+I148*K148</f>
        <v>238.53200000000001</v>
      </c>
      <c r="R148" s="35">
        <f t="shared" ref="R148:R211" si="52">+J148*L148</f>
        <v>239.19399999999999</v>
      </c>
      <c r="S148" s="35">
        <f t="shared" ref="S148:S211" si="53">+$H148*Q148</f>
        <v>11394.673640000001</v>
      </c>
      <c r="T148" s="35">
        <f t="shared" ref="T148:T211" si="54">+$H148*R148</f>
        <v>11426.29738</v>
      </c>
      <c r="U148" s="36">
        <f t="shared" ref="U148:U211" si="55">+S148/SUM(S$20:S$521)</f>
        <v>6.1758277801080474E-4</v>
      </c>
      <c r="V148" s="37">
        <f t="shared" ref="V148:V211" si="56">+T148/SUM(T$20:T$521)</f>
        <v>6.2184744930413581E-4</v>
      </c>
      <c r="W148" s="37">
        <f t="shared" ref="W148:W211" si="57">+V148-U148</f>
        <v>4.2646712933310611E-6</v>
      </c>
      <c r="X148" s="38">
        <f t="shared" ref="X148:X211" si="58">+W148*Y$4</f>
        <v>8.9700967710807404</v>
      </c>
      <c r="Y148" s="39">
        <f t="shared" ref="Y148:Y211" si="59">+X148/$H148*10^6</f>
        <v>187776.77980072724</v>
      </c>
      <c r="Z148" s="40">
        <f t="shared" ref="Z148:Z211" si="60">+S148*M148/SUMPRODUCT(M$20:M$521, S$20:S$521)</f>
        <v>6.3079713968693584E-4</v>
      </c>
      <c r="AA148" s="41">
        <f t="shared" ref="AA148:AA211" si="61">+T148*N148/SUMPRODUCT(N$20:N$521, T$20:T$521)</f>
        <v>6.3467737621743768E-4</v>
      </c>
      <c r="AB148" s="41">
        <f t="shared" ref="AB148:AB211" si="62">+AA148-Z148</f>
        <v>3.880236530501833E-6</v>
      </c>
      <c r="AC148" s="42">
        <f t="shared" ref="AC148:AC211" si="63">+AB148*AD$4</f>
        <v>7.5699695226359304E-2</v>
      </c>
      <c r="AD148" s="43">
        <f t="shared" ref="AD148:AD211" si="64">+AC148/$H148*10^6</f>
        <v>1584.6701952346514</v>
      </c>
      <c r="AE148" s="40">
        <f t="shared" ref="AE148:AE211" si="65">+S148*O148/SUMPRODUCT(O$20:O$521, S$20:S$521)</f>
        <v>6.0275975943402805E-4</v>
      </c>
      <c r="AF148" s="41">
        <f t="shared" ref="AF148:AF211" si="66">+T148*P148/SUMPRODUCT(P$20:P$521, T$20:T$521)</f>
        <v>6.0743275943594011E-4</v>
      </c>
      <c r="AG148" s="41">
        <f t="shared" ref="AG148:AG211" si="67">+AF148-AE148</f>
        <v>4.6730000019120591E-6</v>
      </c>
      <c r="AH148" s="42">
        <f t="shared" ref="AH148:AH211" si="68">+AG148*AI$4</f>
        <v>6.0954042277371528E-2</v>
      </c>
      <c r="AI148" s="43">
        <f t="shared" ref="AI148:AI211" si="69">+AH148/$H148*10^6</f>
        <v>1275.9899995263038</v>
      </c>
      <c r="AJ148" s="42">
        <f t="shared" ref="AJ148:AJ211" si="70">+X148+AC148+AH148</f>
        <v>9.1067505085844704</v>
      </c>
      <c r="AK148" s="31">
        <f t="shared" ref="AK148:AK211" si="71">+Y148+AD148+AI148</f>
        <v>190637.43999548818</v>
      </c>
      <c r="AL148" s="44">
        <f t="shared" ref="AL148:AL211" si="72">+$AL$6*W148/H148*10^6</f>
        <v>44.637547554229229</v>
      </c>
      <c r="AM148" s="31">
        <v>2027136.125</v>
      </c>
      <c r="AN148" s="45">
        <f t="shared" ref="AN148:AN211" si="73">+AK148/AM148</f>
        <v>9.4042742193984716E-2</v>
      </c>
      <c r="AP148" s="33"/>
      <c r="AR148" s="33"/>
    </row>
    <row r="149" spans="1:44">
      <c r="A149" s="6" t="s">
        <v>5214</v>
      </c>
      <c r="B149" s="6" t="s">
        <v>5205</v>
      </c>
      <c r="C149" s="6" t="s">
        <v>5284</v>
      </c>
      <c r="D149" s="30" t="s">
        <v>5221</v>
      </c>
      <c r="E149" s="6" t="s">
        <v>5210</v>
      </c>
      <c r="F149" s="31" t="s">
        <v>4454</v>
      </c>
      <c r="G149" s="6" t="str">
        <f t="shared" si="50"/>
        <v>Reinvestment</v>
      </c>
      <c r="H149" s="32">
        <v>72.13</v>
      </c>
      <c r="I149" s="33">
        <v>406.67599999999999</v>
      </c>
      <c r="J149" s="33">
        <v>406.221</v>
      </c>
      <c r="K149" s="34">
        <v>1</v>
      </c>
      <c r="L149" s="34">
        <v>1</v>
      </c>
      <c r="M149" s="7">
        <v>0.46</v>
      </c>
      <c r="N149" s="7">
        <v>0.46</v>
      </c>
      <c r="O149" s="7">
        <v>0.54</v>
      </c>
      <c r="P149" s="7">
        <v>0.54</v>
      </c>
      <c r="Q149" s="35">
        <f t="shared" si="51"/>
        <v>406.67599999999999</v>
      </c>
      <c r="R149" s="35">
        <f t="shared" si="52"/>
        <v>406.221</v>
      </c>
      <c r="S149" s="35">
        <f t="shared" si="53"/>
        <v>29333.539879999997</v>
      </c>
      <c r="T149" s="35">
        <f t="shared" si="54"/>
        <v>29300.720729999997</v>
      </c>
      <c r="U149" s="36">
        <f t="shared" si="55"/>
        <v>1.5898558941071282E-3</v>
      </c>
      <c r="V149" s="37">
        <f t="shared" si="56"/>
        <v>1.5946179101390861E-3</v>
      </c>
      <c r="W149" s="37">
        <f t="shared" si="57"/>
        <v>4.7620160319578313E-6</v>
      </c>
      <c r="X149" s="38">
        <f t="shared" si="58"/>
        <v>10.016186874448449</v>
      </c>
      <c r="Y149" s="39">
        <f t="shared" si="59"/>
        <v>138862.98176138152</v>
      </c>
      <c r="Z149" s="40">
        <f t="shared" si="60"/>
        <v>1.3832999836694301E-3</v>
      </c>
      <c r="AA149" s="41">
        <f t="shared" si="61"/>
        <v>1.386404214386332E-3</v>
      </c>
      <c r="AB149" s="41">
        <f t="shared" si="62"/>
        <v>3.1042307169018308E-6</v>
      </c>
      <c r="AC149" s="42">
        <f t="shared" si="63"/>
        <v>6.0560565659996034E-2</v>
      </c>
      <c r="AD149" s="43">
        <f t="shared" si="64"/>
        <v>839.6030176070434</v>
      </c>
      <c r="AE149" s="40">
        <f t="shared" si="65"/>
        <v>1.8215569911863632E-3</v>
      </c>
      <c r="AF149" s="41">
        <f t="shared" si="66"/>
        <v>1.8285503300872936E-3</v>
      </c>
      <c r="AG149" s="41">
        <f t="shared" si="67"/>
        <v>6.9933389009303824E-6</v>
      </c>
      <c r="AH149" s="42">
        <f t="shared" si="68"/>
        <v>9.1220259972796688E-2</v>
      </c>
      <c r="AI149" s="43">
        <f t="shared" si="69"/>
        <v>1264.6646329238415</v>
      </c>
      <c r="AJ149" s="42">
        <f t="shared" si="70"/>
        <v>10.167967700081242</v>
      </c>
      <c r="AK149" s="31">
        <f t="shared" si="71"/>
        <v>140967.2494119124</v>
      </c>
      <c r="AL149" s="44">
        <f t="shared" si="72"/>
        <v>33.009954470801553</v>
      </c>
      <c r="AM149" s="31">
        <v>1500484.625</v>
      </c>
      <c r="AN149" s="45">
        <f t="shared" si="73"/>
        <v>9.3947813301927308E-2</v>
      </c>
      <c r="AP149" s="33"/>
      <c r="AR149" s="33"/>
    </row>
    <row r="150" spans="1:44">
      <c r="A150" s="6" t="s">
        <v>5462</v>
      </c>
      <c r="B150" s="6" t="s">
        <v>5470</v>
      </c>
      <c r="C150" s="6" t="s">
        <v>6525</v>
      </c>
      <c r="D150" s="30" t="s">
        <v>5489</v>
      </c>
      <c r="E150" s="6" t="s">
        <v>5502</v>
      </c>
      <c r="F150" s="31" t="s">
        <v>4454</v>
      </c>
      <c r="G150" s="6" t="str">
        <f t="shared" si="50"/>
        <v>Share Increase</v>
      </c>
      <c r="H150" s="32">
        <v>56.98</v>
      </c>
      <c r="I150" s="33">
        <v>327.23899999999998</v>
      </c>
      <c r="J150" s="33">
        <v>328.33800000000002</v>
      </c>
      <c r="K150" s="34">
        <v>1</v>
      </c>
      <c r="L150" s="34">
        <v>1</v>
      </c>
      <c r="M150" s="7">
        <v>1</v>
      </c>
      <c r="N150" s="7">
        <v>1</v>
      </c>
      <c r="O150" s="7">
        <v>0</v>
      </c>
      <c r="P150" s="7">
        <v>0</v>
      </c>
      <c r="Q150" s="35">
        <f t="shared" si="51"/>
        <v>327.23899999999998</v>
      </c>
      <c r="R150" s="35">
        <f t="shared" si="52"/>
        <v>328.33800000000002</v>
      </c>
      <c r="S150" s="35">
        <f t="shared" si="53"/>
        <v>18646.078219999999</v>
      </c>
      <c r="T150" s="35">
        <f t="shared" si="54"/>
        <v>18708.699240000002</v>
      </c>
      <c r="U150" s="36">
        <f t="shared" si="55"/>
        <v>1.0106034757933059E-3</v>
      </c>
      <c r="V150" s="37">
        <f t="shared" si="56"/>
        <v>1.0181738244057696E-3</v>
      </c>
      <c r="W150" s="37">
        <f t="shared" si="57"/>
        <v>7.5703486124636954E-6</v>
      </c>
      <c r="X150" s="38">
        <f t="shared" si="58"/>
        <v>15.923093475177394</v>
      </c>
      <c r="Y150" s="39">
        <f t="shared" si="59"/>
        <v>279450.56993993325</v>
      </c>
      <c r="Z150" s="40">
        <f t="shared" si="60"/>
        <v>1.9115319723148703E-3</v>
      </c>
      <c r="AA150" s="41">
        <f t="shared" si="61"/>
        <v>1.9244087744190394E-3</v>
      </c>
      <c r="AB150" s="41">
        <f t="shared" si="62"/>
        <v>1.2876802104169098E-5</v>
      </c>
      <c r="AC150" s="42">
        <f t="shared" si="63"/>
        <v>0.25121406571822452</v>
      </c>
      <c r="AD150" s="43">
        <f t="shared" si="64"/>
        <v>4408.8112621661021</v>
      </c>
      <c r="AE150" s="40">
        <f t="shared" si="65"/>
        <v>0</v>
      </c>
      <c r="AF150" s="41">
        <f t="shared" si="66"/>
        <v>0</v>
      </c>
      <c r="AG150" s="41">
        <f t="shared" si="67"/>
        <v>0</v>
      </c>
      <c r="AH150" s="42">
        <f t="shared" si="68"/>
        <v>0</v>
      </c>
      <c r="AI150" s="43">
        <f t="shared" si="69"/>
        <v>0</v>
      </c>
      <c r="AJ150" s="42">
        <f t="shared" si="70"/>
        <v>16.174307540895619</v>
      </c>
      <c r="AK150" s="31">
        <f t="shared" si="71"/>
        <v>283859.38120209938</v>
      </c>
      <c r="AL150" s="44">
        <f t="shared" si="72"/>
        <v>66.429875504244436</v>
      </c>
      <c r="AM150" s="31">
        <v>3043888.75</v>
      </c>
      <c r="AN150" s="45">
        <f t="shared" si="73"/>
        <v>9.3255504558798136E-2</v>
      </c>
      <c r="AP150" s="33"/>
      <c r="AR150" s="33"/>
    </row>
    <row r="151" spans="1:44">
      <c r="A151" s="6" t="s">
        <v>1156</v>
      </c>
      <c r="B151" s="6" t="s">
        <v>2058</v>
      </c>
      <c r="C151" s="6" t="s">
        <v>3316</v>
      </c>
      <c r="D151" s="30">
        <v>2818740</v>
      </c>
      <c r="E151" s="6" t="s">
        <v>124</v>
      </c>
      <c r="F151" s="31" t="s">
        <v>4471</v>
      </c>
      <c r="G151" s="6" t="str">
        <f t="shared" si="50"/>
        <v>Share Increase</v>
      </c>
      <c r="H151" s="32">
        <v>146.33000000000001</v>
      </c>
      <c r="I151" s="33">
        <v>58.107999999999997</v>
      </c>
      <c r="J151" s="33">
        <v>58.124000000000002</v>
      </c>
      <c r="K151" s="34">
        <v>1</v>
      </c>
      <c r="L151" s="34">
        <v>1</v>
      </c>
      <c r="M151" s="7">
        <v>0.66</v>
      </c>
      <c r="N151" s="7">
        <v>0.66</v>
      </c>
      <c r="O151" s="7">
        <v>0.34</v>
      </c>
      <c r="P151" s="7">
        <v>0.34</v>
      </c>
      <c r="Q151" s="35">
        <f t="shared" si="51"/>
        <v>58.107999999999997</v>
      </c>
      <c r="R151" s="35">
        <f t="shared" si="52"/>
        <v>58.124000000000002</v>
      </c>
      <c r="S151" s="35">
        <f t="shared" si="53"/>
        <v>8502.9436399999995</v>
      </c>
      <c r="T151" s="35">
        <f t="shared" si="54"/>
        <v>8505.2849200000019</v>
      </c>
      <c r="U151" s="36">
        <f t="shared" si="55"/>
        <v>4.6085317757819553E-4</v>
      </c>
      <c r="V151" s="37">
        <f t="shared" si="56"/>
        <v>4.628787049043994E-4</v>
      </c>
      <c r="W151" s="37">
        <f t="shared" si="57"/>
        <v>2.0255273262038704E-6</v>
      </c>
      <c r="X151" s="38">
        <f t="shared" si="58"/>
        <v>4.2603930945227697</v>
      </c>
      <c r="Y151" s="39">
        <f t="shared" si="59"/>
        <v>29114.966818306359</v>
      </c>
      <c r="Z151" s="40">
        <f t="shared" si="60"/>
        <v>5.7531712390241773E-4</v>
      </c>
      <c r="AA151" s="41">
        <f t="shared" si="61"/>
        <v>5.7741297321363535E-4</v>
      </c>
      <c r="AB151" s="41">
        <f t="shared" si="62"/>
        <v>2.0958493112176266E-6</v>
      </c>
      <c r="AC151" s="42">
        <f t="shared" si="63"/>
        <v>4.0888011040664696E-2</v>
      </c>
      <c r="AD151" s="43">
        <f t="shared" si="64"/>
        <v>279.42329693613539</v>
      </c>
      <c r="AE151" s="40">
        <f t="shared" si="65"/>
        <v>3.3245490573431251E-4</v>
      </c>
      <c r="AF151" s="41">
        <f t="shared" si="66"/>
        <v>3.3419707108722801E-4</v>
      </c>
      <c r="AG151" s="41">
        <f t="shared" si="67"/>
        <v>1.7421653529154941E-6</v>
      </c>
      <c r="AH151" s="42">
        <f t="shared" si="68"/>
        <v>2.2724592452885117E-2</v>
      </c>
      <c r="AI151" s="43">
        <f t="shared" si="69"/>
        <v>155.29688001698295</v>
      </c>
      <c r="AJ151" s="42">
        <f t="shared" si="70"/>
        <v>4.32400569801632</v>
      </c>
      <c r="AK151" s="31">
        <f t="shared" si="71"/>
        <v>29549.686995259479</v>
      </c>
      <c r="AL151" s="44">
        <f t="shared" si="72"/>
        <v>6.9210938502148238</v>
      </c>
      <c r="AM151" s="31">
        <v>320249.8125</v>
      </c>
      <c r="AN151" s="45">
        <f t="shared" si="73"/>
        <v>9.2270739409908251E-2</v>
      </c>
      <c r="AP151" s="33"/>
      <c r="AR151" s="33"/>
    </row>
    <row r="152" spans="1:44">
      <c r="A152" s="6" t="s">
        <v>1176</v>
      </c>
      <c r="B152" s="6" t="s">
        <v>2078</v>
      </c>
      <c r="C152" s="6" t="s">
        <v>3331</v>
      </c>
      <c r="D152" s="30">
        <v>2880255</v>
      </c>
      <c r="E152" s="6" t="s">
        <v>143</v>
      </c>
      <c r="F152" s="31" t="s">
        <v>4461</v>
      </c>
      <c r="G152" s="6" t="str">
        <f t="shared" si="50"/>
        <v>Share Increase</v>
      </c>
      <c r="H152" s="32">
        <v>18.96</v>
      </c>
      <c r="I152" s="33">
        <v>234.69200000000001</v>
      </c>
      <c r="J152" s="33">
        <v>235.529</v>
      </c>
      <c r="K152" s="34">
        <v>1</v>
      </c>
      <c r="L152" s="34">
        <v>1</v>
      </c>
      <c r="M152" s="7">
        <v>0</v>
      </c>
      <c r="N152" s="7">
        <v>0</v>
      </c>
      <c r="O152" s="7">
        <v>1</v>
      </c>
      <c r="P152" s="7">
        <v>1</v>
      </c>
      <c r="Q152" s="35">
        <f t="shared" si="51"/>
        <v>234.69200000000001</v>
      </c>
      <c r="R152" s="35">
        <f t="shared" si="52"/>
        <v>235.529</v>
      </c>
      <c r="S152" s="35">
        <f t="shared" si="53"/>
        <v>4449.7603200000003</v>
      </c>
      <c r="T152" s="35">
        <f t="shared" si="54"/>
        <v>4465.6298400000005</v>
      </c>
      <c r="U152" s="36">
        <f t="shared" si="55"/>
        <v>2.4117367699421426E-4</v>
      </c>
      <c r="V152" s="37">
        <f t="shared" si="56"/>
        <v>2.430306540420565E-4</v>
      </c>
      <c r="W152" s="37">
        <f t="shared" si="57"/>
        <v>1.85697704784224E-6</v>
      </c>
      <c r="X152" s="38">
        <f t="shared" si="58"/>
        <v>3.9058728504747249</v>
      </c>
      <c r="Y152" s="39">
        <f t="shared" si="59"/>
        <v>206005.95202925763</v>
      </c>
      <c r="Z152" s="40">
        <f t="shared" si="60"/>
        <v>0</v>
      </c>
      <c r="AA152" s="41">
        <f t="shared" si="61"/>
        <v>0</v>
      </c>
      <c r="AB152" s="41">
        <f t="shared" si="62"/>
        <v>0</v>
      </c>
      <c r="AC152" s="42">
        <f t="shared" si="63"/>
        <v>0</v>
      </c>
      <c r="AD152" s="43">
        <f t="shared" si="64"/>
        <v>0</v>
      </c>
      <c r="AE152" s="40">
        <f t="shared" si="65"/>
        <v>5.1170675168464509E-4</v>
      </c>
      <c r="AF152" s="41">
        <f t="shared" si="66"/>
        <v>5.1608065114293474E-4</v>
      </c>
      <c r="AG152" s="41">
        <f t="shared" si="67"/>
        <v>4.373899458289649E-6</v>
      </c>
      <c r="AH152" s="42">
        <f t="shared" si="68"/>
        <v>5.7052611253685367E-2</v>
      </c>
      <c r="AI152" s="43">
        <f t="shared" si="69"/>
        <v>3009.1039690762323</v>
      </c>
      <c r="AJ152" s="42">
        <f t="shared" si="70"/>
        <v>3.9629254617284104</v>
      </c>
      <c r="AK152" s="31">
        <f t="shared" si="71"/>
        <v>209015.05599833388</v>
      </c>
      <c r="AL152" s="44">
        <f t="shared" si="72"/>
        <v>48.970913708919831</v>
      </c>
      <c r="AM152" s="31">
        <v>2276817.5</v>
      </c>
      <c r="AN152" s="45">
        <f t="shared" si="73"/>
        <v>9.1801409642333603E-2</v>
      </c>
      <c r="AP152" s="33"/>
      <c r="AR152" s="33"/>
    </row>
    <row r="153" spans="1:44">
      <c r="A153" s="6" t="s">
        <v>1112</v>
      </c>
      <c r="B153" s="6" t="s">
        <v>2015</v>
      </c>
      <c r="C153" s="6" t="s">
        <v>3285</v>
      </c>
      <c r="D153" s="30">
        <v>2690506</v>
      </c>
      <c r="E153" s="6" t="s">
        <v>87</v>
      </c>
      <c r="F153" s="31" t="s">
        <v>4470</v>
      </c>
      <c r="G153" s="6" t="str">
        <f t="shared" si="50"/>
        <v>Share Increase</v>
      </c>
      <c r="H153" s="32">
        <v>22.48</v>
      </c>
      <c r="I153" s="33">
        <v>200.99</v>
      </c>
      <c r="J153" s="33">
        <v>201.62200000000001</v>
      </c>
      <c r="K153" s="34">
        <v>1</v>
      </c>
      <c r="L153" s="34">
        <v>1</v>
      </c>
      <c r="M153" s="7">
        <v>0</v>
      </c>
      <c r="N153" s="7">
        <v>0</v>
      </c>
      <c r="O153" s="7">
        <v>1</v>
      </c>
      <c r="P153" s="7">
        <v>1</v>
      </c>
      <c r="Q153" s="35">
        <f t="shared" si="51"/>
        <v>200.99</v>
      </c>
      <c r="R153" s="35">
        <f t="shared" si="52"/>
        <v>201.62200000000001</v>
      </c>
      <c r="S153" s="35">
        <f t="shared" si="53"/>
        <v>4518.2552000000005</v>
      </c>
      <c r="T153" s="35">
        <f t="shared" si="54"/>
        <v>4532.4625600000008</v>
      </c>
      <c r="U153" s="36">
        <f t="shared" si="55"/>
        <v>2.4488604819556417E-4</v>
      </c>
      <c r="V153" s="37">
        <f t="shared" si="56"/>
        <v>2.4666785646029581E-4</v>
      </c>
      <c r="W153" s="37">
        <f t="shared" si="57"/>
        <v>1.7818082647316357E-6</v>
      </c>
      <c r="X153" s="38">
        <f t="shared" si="58"/>
        <v>3.7477665833584521</v>
      </c>
      <c r="Y153" s="39">
        <f t="shared" si="59"/>
        <v>166715.59534512687</v>
      </c>
      <c r="Z153" s="40">
        <f t="shared" si="60"/>
        <v>0</v>
      </c>
      <c r="AA153" s="41">
        <f t="shared" si="61"/>
        <v>0</v>
      </c>
      <c r="AB153" s="41">
        <f t="shared" si="62"/>
        <v>0</v>
      </c>
      <c r="AC153" s="42">
        <f t="shared" si="63"/>
        <v>0</v>
      </c>
      <c r="AD153" s="43">
        <f t="shared" si="64"/>
        <v>0</v>
      </c>
      <c r="AE153" s="40">
        <f t="shared" si="65"/>
        <v>5.1958342144465359E-4</v>
      </c>
      <c r="AF153" s="41">
        <f t="shared" si="66"/>
        <v>5.238043261655052E-4</v>
      </c>
      <c r="AG153" s="41">
        <f t="shared" si="67"/>
        <v>4.2209047208516043E-6</v>
      </c>
      <c r="AH153" s="42">
        <f t="shared" si="68"/>
        <v>5.5056966552166395E-2</v>
      </c>
      <c r="AI153" s="43">
        <f t="shared" si="69"/>
        <v>2449.1533163775089</v>
      </c>
      <c r="AJ153" s="42">
        <f t="shared" si="70"/>
        <v>3.8028235499106184</v>
      </c>
      <c r="AK153" s="31">
        <f t="shared" si="71"/>
        <v>169164.74866150439</v>
      </c>
      <c r="AL153" s="44">
        <f t="shared" si="72"/>
        <v>39.63096674225168</v>
      </c>
      <c r="AM153" s="31">
        <v>1849535</v>
      </c>
      <c r="AN153" s="45">
        <f t="shared" si="73"/>
        <v>9.1463394129607925E-2</v>
      </c>
      <c r="AP153" s="33"/>
      <c r="AR153" s="33"/>
    </row>
    <row r="154" spans="1:44">
      <c r="A154" s="6" t="s">
        <v>4160</v>
      </c>
      <c r="B154" s="6" t="s">
        <v>4402</v>
      </c>
      <c r="C154" s="6" t="s">
        <v>4337</v>
      </c>
      <c r="D154" s="30">
        <v>2142784</v>
      </c>
      <c r="E154" s="6" t="s">
        <v>3997</v>
      </c>
      <c r="F154" s="31" t="s">
        <v>4474</v>
      </c>
      <c r="G154" s="6" t="str">
        <f t="shared" si="50"/>
        <v>Share Increase</v>
      </c>
      <c r="H154" s="32">
        <v>172.91</v>
      </c>
      <c r="I154" s="33">
        <v>283.24599999999998</v>
      </c>
      <c r="J154" s="33">
        <v>283.31299999999999</v>
      </c>
      <c r="K154" s="34">
        <v>0.93</v>
      </c>
      <c r="L154" s="34">
        <v>0.93</v>
      </c>
      <c r="M154" s="7">
        <v>0.55000000000000004</v>
      </c>
      <c r="N154" s="7">
        <v>0.55000000000000004</v>
      </c>
      <c r="O154" s="7">
        <v>0.45</v>
      </c>
      <c r="P154" s="7">
        <v>0.45</v>
      </c>
      <c r="Q154" s="35">
        <f t="shared" si="51"/>
        <v>263.41877999999997</v>
      </c>
      <c r="R154" s="35">
        <f t="shared" si="52"/>
        <v>263.48108999999999</v>
      </c>
      <c r="S154" s="35">
        <f t="shared" si="53"/>
        <v>45547.74124979999</v>
      </c>
      <c r="T154" s="35">
        <f t="shared" si="54"/>
        <v>45558.515271899996</v>
      </c>
      <c r="U154" s="36">
        <f t="shared" si="55"/>
        <v>2.4686534658107857E-3</v>
      </c>
      <c r="V154" s="37">
        <f t="shared" si="56"/>
        <v>2.4794074207715512E-3</v>
      </c>
      <c r="W154" s="37">
        <f t="shared" si="57"/>
        <v>1.0753954960765477E-5</v>
      </c>
      <c r="X154" s="38">
        <f t="shared" si="58"/>
        <v>22.619332191148487</v>
      </c>
      <c r="Y154" s="39">
        <f t="shared" si="59"/>
        <v>130815.63929875939</v>
      </c>
      <c r="Z154" s="40">
        <f t="shared" si="60"/>
        <v>2.5681689978529253E-3</v>
      </c>
      <c r="AA154" s="41">
        <f t="shared" si="61"/>
        <v>2.5774247037557E-3</v>
      </c>
      <c r="AB154" s="41">
        <f t="shared" si="62"/>
        <v>9.2557059027747156E-6</v>
      </c>
      <c r="AC154" s="42">
        <f t="shared" si="63"/>
        <v>0.18056994990824562</v>
      </c>
      <c r="AD154" s="43">
        <f t="shared" si="64"/>
        <v>1044.3002134535054</v>
      </c>
      <c r="AE154" s="40">
        <f t="shared" si="65"/>
        <v>2.357023360907345E-3</v>
      </c>
      <c r="AF154" s="41">
        <f t="shared" si="66"/>
        <v>2.3692829636731303E-3</v>
      </c>
      <c r="AG154" s="41">
        <f t="shared" si="67"/>
        <v>1.2259602765785343E-5</v>
      </c>
      <c r="AH154" s="42">
        <f t="shared" si="68"/>
        <v>0.15991276374570898</v>
      </c>
      <c r="AI154" s="43">
        <f t="shared" si="69"/>
        <v>924.83236218673869</v>
      </c>
      <c r="AJ154" s="42">
        <f t="shared" si="70"/>
        <v>22.959814904802442</v>
      </c>
      <c r="AK154" s="31">
        <f t="shared" si="71"/>
        <v>132784.77187439962</v>
      </c>
      <c r="AL154" s="44">
        <f t="shared" si="72"/>
        <v>31.096972299940656</v>
      </c>
      <c r="AM154" s="31">
        <v>1453674</v>
      </c>
      <c r="AN154" s="45">
        <f t="shared" si="73"/>
        <v>9.1344257291799694E-2</v>
      </c>
      <c r="AP154" s="33"/>
      <c r="AR154" s="33"/>
    </row>
    <row r="155" spans="1:44">
      <c r="A155" s="6" t="s">
        <v>4620</v>
      </c>
      <c r="B155" s="6" t="s">
        <v>1928</v>
      </c>
      <c r="C155" s="6" t="s">
        <v>3220</v>
      </c>
      <c r="D155" s="30">
        <v>2437952</v>
      </c>
      <c r="E155" s="6" t="s">
        <v>4</v>
      </c>
      <c r="F155" s="31" t="s">
        <v>4472</v>
      </c>
      <c r="G155" s="6" t="str">
        <f t="shared" si="50"/>
        <v>Share Increase</v>
      </c>
      <c r="H155" s="32">
        <v>10.154999999999999</v>
      </c>
      <c r="I155" s="33">
        <v>528.76499999999999</v>
      </c>
      <c r="J155" s="33">
        <v>528.93499999999995</v>
      </c>
      <c r="K155" s="34">
        <v>0.91</v>
      </c>
      <c r="L155" s="34">
        <v>0.91</v>
      </c>
      <c r="M155" s="7">
        <v>0</v>
      </c>
      <c r="N155" s="7">
        <v>0</v>
      </c>
      <c r="O155" s="7">
        <v>1</v>
      </c>
      <c r="P155" s="7">
        <v>1</v>
      </c>
      <c r="Q155" s="35">
        <f t="shared" si="51"/>
        <v>481.17615000000001</v>
      </c>
      <c r="R155" s="35">
        <f t="shared" si="52"/>
        <v>481.33084999999994</v>
      </c>
      <c r="S155" s="35">
        <f t="shared" si="53"/>
        <v>4886.3438032499998</v>
      </c>
      <c r="T155" s="35">
        <f t="shared" si="54"/>
        <v>4887.9147817499988</v>
      </c>
      <c r="U155" s="36">
        <f t="shared" si="55"/>
        <v>2.6483617483642258E-4</v>
      </c>
      <c r="V155" s="37">
        <f t="shared" si="56"/>
        <v>2.66012448159057E-4</v>
      </c>
      <c r="W155" s="37">
        <f t="shared" si="57"/>
        <v>1.1762733226344129E-6</v>
      </c>
      <c r="X155" s="38">
        <f t="shared" si="58"/>
        <v>2.4741146052149623</v>
      </c>
      <c r="Y155" s="39">
        <f t="shared" si="59"/>
        <v>243635.11622008492</v>
      </c>
      <c r="Z155" s="40">
        <f t="shared" si="60"/>
        <v>0</v>
      </c>
      <c r="AA155" s="41">
        <f t="shared" si="61"/>
        <v>0</v>
      </c>
      <c r="AB155" s="41">
        <f t="shared" si="62"/>
        <v>0</v>
      </c>
      <c r="AC155" s="42">
        <f t="shared" si="63"/>
        <v>0</v>
      </c>
      <c r="AD155" s="43">
        <f t="shared" si="64"/>
        <v>0</v>
      </c>
      <c r="AE155" s="40">
        <f t="shared" si="65"/>
        <v>5.6191231333004737E-4</v>
      </c>
      <c r="AF155" s="41">
        <f t="shared" si="66"/>
        <v>5.6488296918418891E-4</v>
      </c>
      <c r="AG155" s="41">
        <f t="shared" si="67"/>
        <v>2.9706558541415379E-6</v>
      </c>
      <c r="AH155" s="42">
        <f t="shared" si="68"/>
        <v>3.8748872769264794E-2</v>
      </c>
      <c r="AI155" s="43">
        <f t="shared" si="69"/>
        <v>3815.743256451482</v>
      </c>
      <c r="AJ155" s="42">
        <f t="shared" si="70"/>
        <v>2.5128634779842272</v>
      </c>
      <c r="AK155" s="31">
        <f t="shared" si="71"/>
        <v>247450.8594765364</v>
      </c>
      <c r="AL155" s="44">
        <f t="shared" si="72"/>
        <v>57.915968618139487</v>
      </c>
      <c r="AM155" s="31">
        <v>2711344.75</v>
      </c>
      <c r="AN155" s="45">
        <f t="shared" si="73"/>
        <v>9.1264992943644069E-2</v>
      </c>
      <c r="AP155" s="33"/>
      <c r="AR155" s="33"/>
    </row>
    <row r="156" spans="1:44">
      <c r="A156" s="6" t="s">
        <v>4576</v>
      </c>
      <c r="B156" s="6" t="s">
        <v>1885</v>
      </c>
      <c r="C156" s="6" t="s">
        <v>1241</v>
      </c>
      <c r="D156" s="30">
        <v>2898087</v>
      </c>
      <c r="E156" s="6" t="s">
        <v>5493</v>
      </c>
      <c r="F156" s="31" t="s">
        <v>4456</v>
      </c>
      <c r="G156" s="6" t="str">
        <f t="shared" si="50"/>
        <v>Share Increase</v>
      </c>
      <c r="H156" s="32">
        <v>78</v>
      </c>
      <c r="I156" s="33">
        <v>214.9</v>
      </c>
      <c r="J156" s="33">
        <v>215.8</v>
      </c>
      <c r="K156" s="34">
        <v>0.8</v>
      </c>
      <c r="L156" s="34">
        <v>0.8</v>
      </c>
      <c r="M156" s="7">
        <v>1</v>
      </c>
      <c r="N156" s="7">
        <v>1</v>
      </c>
      <c r="O156" s="7">
        <v>0</v>
      </c>
      <c r="P156" s="7">
        <v>0</v>
      </c>
      <c r="Q156" s="35">
        <f t="shared" si="51"/>
        <v>171.92000000000002</v>
      </c>
      <c r="R156" s="35">
        <f t="shared" si="52"/>
        <v>172.64000000000001</v>
      </c>
      <c r="S156" s="35">
        <f t="shared" si="53"/>
        <v>13409.760000000002</v>
      </c>
      <c r="T156" s="35">
        <f t="shared" si="54"/>
        <v>13465.920000000002</v>
      </c>
      <c r="U156" s="36">
        <f t="shared" si="55"/>
        <v>7.2679894965891885E-4</v>
      </c>
      <c r="V156" s="37">
        <f t="shared" si="56"/>
        <v>7.3284877209572061E-4</v>
      </c>
      <c r="W156" s="37">
        <f t="shared" si="57"/>
        <v>6.049822436801763E-6</v>
      </c>
      <c r="X156" s="38">
        <f t="shared" si="58"/>
        <v>12.724894598753449</v>
      </c>
      <c r="Y156" s="39">
        <f t="shared" si="59"/>
        <v>163139.67434299295</v>
      </c>
      <c r="Z156" s="40">
        <f t="shared" si="60"/>
        <v>1.3747225919911999E-3</v>
      </c>
      <c r="AA156" s="41">
        <f t="shared" si="61"/>
        <v>1.3851275426043372E-3</v>
      </c>
      <c r="AB156" s="41">
        <f t="shared" si="62"/>
        <v>1.0404950613137351E-5</v>
      </c>
      <c r="AC156" s="42">
        <f t="shared" si="63"/>
        <v>0.20299061257431916</v>
      </c>
      <c r="AD156" s="43">
        <f t="shared" si="64"/>
        <v>2602.4437509528098</v>
      </c>
      <c r="AE156" s="40">
        <f t="shared" si="65"/>
        <v>0</v>
      </c>
      <c r="AF156" s="41">
        <f t="shared" si="66"/>
        <v>0</v>
      </c>
      <c r="AG156" s="41">
        <f t="shared" si="67"/>
        <v>0</v>
      </c>
      <c r="AH156" s="42">
        <f t="shared" si="68"/>
        <v>0</v>
      </c>
      <c r="AI156" s="43">
        <f t="shared" si="69"/>
        <v>0</v>
      </c>
      <c r="AJ156" s="42">
        <f t="shared" si="70"/>
        <v>12.927885211327769</v>
      </c>
      <c r="AK156" s="31">
        <f t="shared" si="71"/>
        <v>165742.11809394576</v>
      </c>
      <c r="AL156" s="44">
        <f t="shared" si="72"/>
        <v>38.780913056421561</v>
      </c>
      <c r="AM156" s="31">
        <v>1816473.625</v>
      </c>
      <c r="AN156" s="45">
        <f t="shared" si="73"/>
        <v>9.1243889155806349E-2</v>
      </c>
      <c r="AP156" s="33"/>
      <c r="AR156" s="33"/>
    </row>
    <row r="157" spans="1:44">
      <c r="A157" s="6" t="s">
        <v>1115</v>
      </c>
      <c r="B157" s="6" t="s">
        <v>2018</v>
      </c>
      <c r="C157" s="6" t="s">
        <v>3287</v>
      </c>
      <c r="D157" s="30">
        <v>2692397</v>
      </c>
      <c r="E157" s="6" t="s">
        <v>90</v>
      </c>
      <c r="F157" s="31" t="s">
        <v>4463</v>
      </c>
      <c r="G157" s="6" t="str">
        <f t="shared" si="50"/>
        <v>Share Increase</v>
      </c>
      <c r="H157" s="32">
        <v>42.27</v>
      </c>
      <c r="I157" s="33">
        <v>175.892</v>
      </c>
      <c r="J157" s="33">
        <v>176.059</v>
      </c>
      <c r="K157" s="34">
        <v>1</v>
      </c>
      <c r="L157" s="34">
        <v>1</v>
      </c>
      <c r="M157" s="7">
        <v>0.5</v>
      </c>
      <c r="N157" s="7">
        <v>0.5</v>
      </c>
      <c r="O157" s="7">
        <v>0.5</v>
      </c>
      <c r="P157" s="7">
        <v>0.5</v>
      </c>
      <c r="Q157" s="35">
        <f t="shared" si="51"/>
        <v>175.892</v>
      </c>
      <c r="R157" s="35">
        <f t="shared" si="52"/>
        <v>176.059</v>
      </c>
      <c r="S157" s="35">
        <f t="shared" si="53"/>
        <v>7434.9548400000003</v>
      </c>
      <c r="T157" s="35">
        <f t="shared" si="54"/>
        <v>7442.0139300000001</v>
      </c>
      <c r="U157" s="36">
        <f t="shared" si="55"/>
        <v>4.029689844168348E-4</v>
      </c>
      <c r="V157" s="37">
        <f t="shared" si="56"/>
        <v>4.0501285991003571E-4</v>
      </c>
      <c r="W157" s="37">
        <f t="shared" si="57"/>
        <v>2.043875493200906E-6</v>
      </c>
      <c r="X157" s="38">
        <f t="shared" si="58"/>
        <v>4.2989857133238321</v>
      </c>
      <c r="Y157" s="39">
        <f t="shared" si="59"/>
        <v>101702.99771288932</v>
      </c>
      <c r="Z157" s="40">
        <f t="shared" si="60"/>
        <v>3.8110303200737059E-4</v>
      </c>
      <c r="AA157" s="41">
        <f t="shared" si="61"/>
        <v>3.8274913510878369E-4</v>
      </c>
      <c r="AB157" s="41">
        <f t="shared" si="62"/>
        <v>1.6461031014130992E-6</v>
      </c>
      <c r="AC157" s="42">
        <f t="shared" si="63"/>
        <v>3.2113893601228641E-2</v>
      </c>
      <c r="AD157" s="43">
        <f t="shared" si="64"/>
        <v>759.73251954645468</v>
      </c>
      <c r="AE157" s="40">
        <f t="shared" si="65"/>
        <v>4.2749679943418056E-4</v>
      </c>
      <c r="AF157" s="41">
        <f t="shared" si="66"/>
        <v>4.3002661801556642E-4</v>
      </c>
      <c r="AG157" s="41">
        <f t="shared" si="67"/>
        <v>2.5298185813858644E-6</v>
      </c>
      <c r="AH157" s="42">
        <f t="shared" si="68"/>
        <v>3.2998645131773738E-2</v>
      </c>
      <c r="AI157" s="43">
        <f t="shared" si="69"/>
        <v>780.66347602966016</v>
      </c>
      <c r="AJ157" s="42">
        <f t="shared" si="70"/>
        <v>4.3640982520568343</v>
      </c>
      <c r="AK157" s="31">
        <f t="shared" si="71"/>
        <v>103243.39370846543</v>
      </c>
      <c r="AL157" s="44">
        <f t="shared" si="72"/>
        <v>24.176431194711448</v>
      </c>
      <c r="AM157" s="31">
        <v>1141571.5</v>
      </c>
      <c r="AN157" s="45">
        <f t="shared" si="73"/>
        <v>9.0439708514504294E-2</v>
      </c>
      <c r="AP157" s="33"/>
      <c r="AR157" s="33"/>
    </row>
    <row r="158" spans="1:44">
      <c r="A158" s="6" t="s">
        <v>4138</v>
      </c>
      <c r="B158" s="6" t="s">
        <v>4382</v>
      </c>
      <c r="C158" s="6" t="s">
        <v>4315</v>
      </c>
      <c r="D158" s="30">
        <v>2085102</v>
      </c>
      <c r="E158" s="6" t="s">
        <v>3977</v>
      </c>
      <c r="F158" s="31" t="s">
        <v>4456</v>
      </c>
      <c r="G158" s="6" t="str">
        <f t="shared" si="50"/>
        <v>Share Increase</v>
      </c>
      <c r="H158" s="32">
        <v>67.7</v>
      </c>
      <c r="I158" s="33">
        <v>541.97799999999995</v>
      </c>
      <c r="J158" s="33">
        <v>542.58199999999999</v>
      </c>
      <c r="K158" s="34">
        <v>1</v>
      </c>
      <c r="L158" s="34">
        <v>1</v>
      </c>
      <c r="M158" s="7">
        <v>0.59</v>
      </c>
      <c r="N158" s="7">
        <v>0.59</v>
      </c>
      <c r="O158" s="7">
        <v>0.41</v>
      </c>
      <c r="P158" s="7">
        <v>0.41</v>
      </c>
      <c r="Q158" s="35">
        <f t="shared" si="51"/>
        <v>541.97799999999995</v>
      </c>
      <c r="R158" s="35">
        <f t="shared" si="52"/>
        <v>542.58199999999999</v>
      </c>
      <c r="S158" s="35">
        <f t="shared" si="53"/>
        <v>36691.910599999996</v>
      </c>
      <c r="T158" s="35">
        <f t="shared" si="54"/>
        <v>36732.801400000004</v>
      </c>
      <c r="U158" s="36">
        <f t="shared" si="55"/>
        <v>1.9886740765725072E-3</v>
      </c>
      <c r="V158" s="37">
        <f t="shared" si="56"/>
        <v>1.999090177397903E-3</v>
      </c>
      <c r="W158" s="37">
        <f t="shared" si="57"/>
        <v>1.0416100825395846E-5</v>
      </c>
      <c r="X158" s="38">
        <f t="shared" si="58"/>
        <v>21.908706663334765</v>
      </c>
      <c r="Y158" s="39">
        <f t="shared" si="59"/>
        <v>323614.57405221218</v>
      </c>
      <c r="Z158" s="40">
        <f t="shared" si="60"/>
        <v>2.2193019921783394E-3</v>
      </c>
      <c r="AA158" s="41">
        <f t="shared" si="61"/>
        <v>2.2292552467511719E-3</v>
      </c>
      <c r="AB158" s="41">
        <f t="shared" si="62"/>
        <v>9.9532545728324776E-6</v>
      </c>
      <c r="AC158" s="42">
        <f t="shared" si="63"/>
        <v>0.19417845581087309</v>
      </c>
      <c r="AD158" s="43">
        <f t="shared" si="64"/>
        <v>2868.2194359065447</v>
      </c>
      <c r="AE158" s="40">
        <f t="shared" si="65"/>
        <v>1.7299705567858656E-3</v>
      </c>
      <c r="AF158" s="41">
        <f t="shared" si="66"/>
        <v>1.7404949324179993E-3</v>
      </c>
      <c r="AG158" s="41">
        <f t="shared" si="67"/>
        <v>1.0524375632133725E-5</v>
      </c>
      <c r="AH158" s="42">
        <f t="shared" si="68"/>
        <v>0.13727867257897128</v>
      </c>
      <c r="AI158" s="43">
        <f t="shared" si="69"/>
        <v>2027.7499642388668</v>
      </c>
      <c r="AJ158" s="42">
        <f t="shared" si="70"/>
        <v>22.240163791724612</v>
      </c>
      <c r="AK158" s="31">
        <f t="shared" si="71"/>
        <v>328510.54345235758</v>
      </c>
      <c r="AL158" s="44">
        <f t="shared" si="72"/>
        <v>76.928366509570509</v>
      </c>
      <c r="AM158" s="31">
        <v>3634110.75</v>
      </c>
      <c r="AN158" s="45">
        <f t="shared" si="73"/>
        <v>9.0396403976504447E-2</v>
      </c>
      <c r="AP158" s="33"/>
      <c r="AR158" s="33"/>
    </row>
    <row r="159" spans="1:44">
      <c r="A159" s="6" t="s">
        <v>6396</v>
      </c>
      <c r="B159" s="6" t="s">
        <v>6393</v>
      </c>
      <c r="C159" s="6" t="s">
        <v>6526</v>
      </c>
      <c r="D159" s="30" t="s">
        <v>6400</v>
      </c>
      <c r="E159" s="6" t="s">
        <v>6406</v>
      </c>
      <c r="F159" s="31" t="s">
        <v>4461</v>
      </c>
      <c r="G159" s="6" t="str">
        <f t="shared" si="50"/>
        <v>Reinvestment</v>
      </c>
      <c r="H159" s="32">
        <v>48.86</v>
      </c>
      <c r="I159" s="33">
        <v>316.79899999999998</v>
      </c>
      <c r="J159" s="33">
        <v>316.79899999999998</v>
      </c>
      <c r="K159" s="34">
        <v>1</v>
      </c>
      <c r="L159" s="34">
        <v>1</v>
      </c>
      <c r="M159" s="7">
        <v>0</v>
      </c>
      <c r="N159" s="7">
        <v>0</v>
      </c>
      <c r="O159" s="7">
        <v>1</v>
      </c>
      <c r="P159" s="7">
        <v>1</v>
      </c>
      <c r="Q159" s="35">
        <f t="shared" si="51"/>
        <v>316.79899999999998</v>
      </c>
      <c r="R159" s="35">
        <f t="shared" si="52"/>
        <v>316.79899999999998</v>
      </c>
      <c r="S159" s="35">
        <f t="shared" si="53"/>
        <v>15478.799139999999</v>
      </c>
      <c r="T159" s="35">
        <f t="shared" si="54"/>
        <v>15478.799139999999</v>
      </c>
      <c r="U159" s="36">
        <f t="shared" si="55"/>
        <v>8.3893932157871388E-4</v>
      </c>
      <c r="V159" s="37">
        <f t="shared" si="56"/>
        <v>8.4239464836158946E-4</v>
      </c>
      <c r="W159" s="37">
        <f t="shared" si="57"/>
        <v>3.4553267828755802E-6</v>
      </c>
      <c r="X159" s="38">
        <f t="shared" si="58"/>
        <v>7.2677619179159958</v>
      </c>
      <c r="Y159" s="39">
        <f t="shared" si="59"/>
        <v>148746.6622577977</v>
      </c>
      <c r="Z159" s="40">
        <f t="shared" si="60"/>
        <v>0</v>
      </c>
      <c r="AA159" s="41">
        <f t="shared" si="61"/>
        <v>0</v>
      </c>
      <c r="AB159" s="41">
        <f t="shared" si="62"/>
        <v>0</v>
      </c>
      <c r="AC159" s="42">
        <f t="shared" si="63"/>
        <v>0</v>
      </c>
      <c r="AD159" s="43">
        <f t="shared" si="64"/>
        <v>0</v>
      </c>
      <c r="AE159" s="40">
        <f t="shared" si="65"/>
        <v>1.7800073393410272E-3</v>
      </c>
      <c r="AF159" s="41">
        <f t="shared" si="66"/>
        <v>1.788842565393171E-3</v>
      </c>
      <c r="AG159" s="41">
        <f t="shared" si="67"/>
        <v>8.8352260521438065E-6</v>
      </c>
      <c r="AH159" s="42">
        <f t="shared" si="68"/>
        <v>0.11524561140426952</v>
      </c>
      <c r="AI159" s="43">
        <f t="shared" si="69"/>
        <v>2358.6903684868917</v>
      </c>
      <c r="AJ159" s="42">
        <f t="shared" si="70"/>
        <v>7.383007529320265</v>
      </c>
      <c r="AK159" s="31">
        <f t="shared" si="71"/>
        <v>151105.35262628458</v>
      </c>
      <c r="AL159" s="44">
        <f t="shared" si="72"/>
        <v>35.359463598808638</v>
      </c>
      <c r="AM159" s="31">
        <v>1675012.875</v>
      </c>
      <c r="AN159" s="45">
        <f t="shared" si="73"/>
        <v>9.0211457405236117E-2</v>
      </c>
      <c r="AP159" s="33"/>
      <c r="AR159" s="33"/>
    </row>
    <row r="160" spans="1:44">
      <c r="A160" s="6" t="s">
        <v>6232</v>
      </c>
      <c r="B160" s="6" t="s">
        <v>6212</v>
      </c>
      <c r="C160" s="6" t="s">
        <v>6294</v>
      </c>
      <c r="D160" s="30" t="s">
        <v>6245</v>
      </c>
      <c r="E160" s="6" t="s">
        <v>6278</v>
      </c>
      <c r="F160" s="31" t="s">
        <v>4463</v>
      </c>
      <c r="G160" s="6" t="str">
        <f t="shared" si="50"/>
        <v>Share Increase</v>
      </c>
      <c r="H160" s="32">
        <v>28.7</v>
      </c>
      <c r="I160" s="33">
        <v>883.82399999999996</v>
      </c>
      <c r="J160" s="33">
        <v>885.43899999999996</v>
      </c>
      <c r="K160" s="34">
        <v>0.71</v>
      </c>
      <c r="L160" s="34">
        <v>0.71</v>
      </c>
      <c r="M160" s="7">
        <v>1</v>
      </c>
      <c r="N160" s="7">
        <v>1</v>
      </c>
      <c r="O160" s="7">
        <v>0</v>
      </c>
      <c r="P160" s="7">
        <v>0</v>
      </c>
      <c r="Q160" s="35">
        <f t="shared" si="51"/>
        <v>627.51503999999989</v>
      </c>
      <c r="R160" s="35">
        <f t="shared" si="52"/>
        <v>628.66168999999991</v>
      </c>
      <c r="S160" s="35">
        <f t="shared" si="53"/>
        <v>18009.681647999998</v>
      </c>
      <c r="T160" s="35">
        <f t="shared" si="54"/>
        <v>18042.590502999996</v>
      </c>
      <c r="U160" s="36">
        <f t="shared" si="55"/>
        <v>9.7611125817746952E-4</v>
      </c>
      <c r="V160" s="37">
        <f t="shared" si="56"/>
        <v>9.819225344833071E-4</v>
      </c>
      <c r="W160" s="37">
        <f t="shared" si="57"/>
        <v>5.8112763058375738E-6</v>
      </c>
      <c r="X160" s="38">
        <f t="shared" si="58"/>
        <v>12.223148571466004</v>
      </c>
      <c r="Y160" s="39">
        <f t="shared" si="59"/>
        <v>425893.67844829278</v>
      </c>
      <c r="Z160" s="40">
        <f t="shared" si="60"/>
        <v>1.8462907789606152E-3</v>
      </c>
      <c r="AA160" s="41">
        <f t="shared" si="61"/>
        <v>1.8558916914430453E-3</v>
      </c>
      <c r="AB160" s="41">
        <f t="shared" si="62"/>
        <v>9.6009124824301267E-6</v>
      </c>
      <c r="AC160" s="42">
        <f t="shared" si="63"/>
        <v>0.1873045993721712</v>
      </c>
      <c r="AD160" s="43">
        <f t="shared" si="64"/>
        <v>6526.2926610512623</v>
      </c>
      <c r="AE160" s="40">
        <f t="shared" si="65"/>
        <v>0</v>
      </c>
      <c r="AF160" s="41">
        <f t="shared" si="66"/>
        <v>0</v>
      </c>
      <c r="AG160" s="41">
        <f t="shared" si="67"/>
        <v>0</v>
      </c>
      <c r="AH160" s="42">
        <f t="shared" si="68"/>
        <v>0</v>
      </c>
      <c r="AI160" s="43">
        <f t="shared" si="69"/>
        <v>0</v>
      </c>
      <c r="AJ160" s="42">
        <f t="shared" si="70"/>
        <v>12.410453170838174</v>
      </c>
      <c r="AK160" s="31">
        <f t="shared" si="71"/>
        <v>432419.97110934404</v>
      </c>
      <c r="AL160" s="44">
        <f t="shared" si="72"/>
        <v>101.24174748845948</v>
      </c>
      <c r="AM160" s="31">
        <v>4794572.5</v>
      </c>
      <c r="AN160" s="45">
        <f t="shared" si="73"/>
        <v>9.0189473849721549E-2</v>
      </c>
      <c r="AP160" s="33"/>
      <c r="AR160" s="33"/>
    </row>
    <row r="161" spans="1:44">
      <c r="A161" s="6" t="s">
        <v>4574</v>
      </c>
      <c r="B161" s="6" t="s">
        <v>1883</v>
      </c>
      <c r="C161" s="6" t="s">
        <v>5473</v>
      </c>
      <c r="D161" s="30" t="s">
        <v>5482</v>
      </c>
      <c r="E161" s="6" t="s">
        <v>3104</v>
      </c>
      <c r="F161" s="31" t="s">
        <v>4461</v>
      </c>
      <c r="G161" s="6" t="str">
        <f t="shared" si="50"/>
        <v>Share Increase</v>
      </c>
      <c r="H161" s="32">
        <v>74.760000000000005</v>
      </c>
      <c r="I161" s="33">
        <v>707.29100000000005</v>
      </c>
      <c r="J161" s="33">
        <v>707.55399999999997</v>
      </c>
      <c r="K161" s="34">
        <v>1</v>
      </c>
      <c r="L161" s="34">
        <v>1</v>
      </c>
      <c r="M161" s="7">
        <v>0</v>
      </c>
      <c r="N161" s="7">
        <v>0</v>
      </c>
      <c r="O161" s="7">
        <v>1</v>
      </c>
      <c r="P161" s="7">
        <v>1</v>
      </c>
      <c r="Q161" s="35">
        <f t="shared" si="51"/>
        <v>707.29100000000005</v>
      </c>
      <c r="R161" s="35">
        <f t="shared" si="52"/>
        <v>707.55399999999997</v>
      </c>
      <c r="S161" s="35">
        <f t="shared" si="53"/>
        <v>52877.075160000008</v>
      </c>
      <c r="T161" s="35">
        <f t="shared" si="54"/>
        <v>52896.73704</v>
      </c>
      <c r="U161" s="36">
        <f t="shared" si="55"/>
        <v>2.8658978749301783E-3</v>
      </c>
      <c r="V161" s="37">
        <f t="shared" si="56"/>
        <v>2.8787716537476992E-3</v>
      </c>
      <c r="W161" s="37">
        <f t="shared" si="57"/>
        <v>1.2873778817520942E-5</v>
      </c>
      <c r="X161" s="38">
        <f t="shared" si="58"/>
        <v>27.078063902189644</v>
      </c>
      <c r="Y161" s="39">
        <f t="shared" si="59"/>
        <v>362199.89168257947</v>
      </c>
      <c r="Z161" s="40">
        <f t="shared" si="60"/>
        <v>0</v>
      </c>
      <c r="AA161" s="41">
        <f t="shared" si="61"/>
        <v>0</v>
      </c>
      <c r="AB161" s="41">
        <f t="shared" si="62"/>
        <v>0</v>
      </c>
      <c r="AC161" s="42">
        <f t="shared" si="63"/>
        <v>0</v>
      </c>
      <c r="AD161" s="43">
        <f t="shared" si="64"/>
        <v>0</v>
      </c>
      <c r="AE161" s="40">
        <f t="shared" si="65"/>
        <v>6.0806772551534726E-3</v>
      </c>
      <c r="AF161" s="41">
        <f t="shared" si="66"/>
        <v>6.113131511800313E-3</v>
      </c>
      <c r="AG161" s="41">
        <f t="shared" si="67"/>
        <v>3.2454256646840401E-5</v>
      </c>
      <c r="AH161" s="42">
        <f t="shared" si="68"/>
        <v>0.42332936677139843</v>
      </c>
      <c r="AI161" s="43">
        <f t="shared" si="69"/>
        <v>5662.5115940529477</v>
      </c>
      <c r="AJ161" s="42">
        <f t="shared" si="70"/>
        <v>27.501393268961042</v>
      </c>
      <c r="AK161" s="31">
        <f t="shared" si="71"/>
        <v>367862.40327663242</v>
      </c>
      <c r="AL161" s="44">
        <f t="shared" si="72"/>
        <v>86.100714402895548</v>
      </c>
      <c r="AM161" s="31">
        <v>4085019.75</v>
      </c>
      <c r="AN161" s="45">
        <f t="shared" si="73"/>
        <v>9.0051560528350547E-2</v>
      </c>
      <c r="AP161" s="33"/>
      <c r="AR161" s="33"/>
    </row>
    <row r="162" spans="1:44">
      <c r="A162" s="6" t="s">
        <v>3508</v>
      </c>
      <c r="B162" s="6" t="s">
        <v>349</v>
      </c>
      <c r="C162" s="6" t="s">
        <v>3668</v>
      </c>
      <c r="D162" s="30">
        <v>2607647</v>
      </c>
      <c r="E162" s="6" t="s">
        <v>2622</v>
      </c>
      <c r="F162" s="31" t="s">
        <v>4474</v>
      </c>
      <c r="G162" s="6" t="str">
        <f t="shared" si="50"/>
        <v>Share Increase</v>
      </c>
      <c r="H162" s="32">
        <v>113.61</v>
      </c>
      <c r="I162" s="33">
        <v>110.36</v>
      </c>
      <c r="J162" s="33">
        <v>110.411</v>
      </c>
      <c r="K162" s="34">
        <v>1</v>
      </c>
      <c r="L162" s="34">
        <v>1</v>
      </c>
      <c r="M162" s="7">
        <v>0.54</v>
      </c>
      <c r="N162" s="7">
        <v>0.54</v>
      </c>
      <c r="O162" s="7">
        <v>0.46</v>
      </c>
      <c r="P162" s="7">
        <v>0.46</v>
      </c>
      <c r="Q162" s="35">
        <f t="shared" si="51"/>
        <v>110.36</v>
      </c>
      <c r="R162" s="35">
        <f t="shared" si="52"/>
        <v>110.411</v>
      </c>
      <c r="S162" s="35">
        <f t="shared" si="53"/>
        <v>12537.999599999999</v>
      </c>
      <c r="T162" s="35">
        <f t="shared" si="54"/>
        <v>12543.79371</v>
      </c>
      <c r="U162" s="36">
        <f t="shared" si="55"/>
        <v>6.7955018882544824E-4</v>
      </c>
      <c r="V162" s="37">
        <f t="shared" si="56"/>
        <v>6.8266437182127346E-4</v>
      </c>
      <c r="W162" s="37">
        <f t="shared" si="57"/>
        <v>3.1141829958252236E-6</v>
      </c>
      <c r="X162" s="38">
        <f t="shared" si="58"/>
        <v>6.5502171009262504</v>
      </c>
      <c r="Y162" s="39">
        <f t="shared" si="59"/>
        <v>57655.286514622392</v>
      </c>
      <c r="Z162" s="40">
        <f t="shared" si="60"/>
        <v>6.9409046146897313E-4</v>
      </c>
      <c r="AA162" s="41">
        <f t="shared" si="61"/>
        <v>6.9674907057911686E-4</v>
      </c>
      <c r="AB162" s="41">
        <f t="shared" si="62"/>
        <v>2.6586091101437259E-6</v>
      </c>
      <c r="AC162" s="42">
        <f t="shared" si="63"/>
        <v>5.18669152722692E-2</v>
      </c>
      <c r="AD162" s="43">
        <f t="shared" si="64"/>
        <v>456.53477046271632</v>
      </c>
      <c r="AE162" s="40">
        <f t="shared" si="65"/>
        <v>6.6323984884923291E-4</v>
      </c>
      <c r="AF162" s="41">
        <f t="shared" si="66"/>
        <v>6.6683991967487967E-4</v>
      </c>
      <c r="AG162" s="41">
        <f t="shared" si="67"/>
        <v>3.6000708256467588E-6</v>
      </c>
      <c r="AH162" s="42">
        <f t="shared" si="68"/>
        <v>4.6958884917230083E-2</v>
      </c>
      <c r="AI162" s="43">
        <f t="shared" si="69"/>
        <v>413.33408077836526</v>
      </c>
      <c r="AJ162" s="42">
        <f t="shared" si="70"/>
        <v>6.6490429011157497</v>
      </c>
      <c r="AK162" s="31">
        <f t="shared" si="71"/>
        <v>58525.155365863473</v>
      </c>
      <c r="AL162" s="44">
        <f t="shared" si="72"/>
        <v>13.705584877322522</v>
      </c>
      <c r="AM162" s="31">
        <v>651017.625</v>
      </c>
      <c r="AN162" s="45">
        <f t="shared" si="73"/>
        <v>8.9897958393773861E-2</v>
      </c>
      <c r="AP162" s="33"/>
      <c r="AR162" s="33"/>
    </row>
    <row r="163" spans="1:44">
      <c r="A163" s="6" t="s">
        <v>6398</v>
      </c>
      <c r="B163" s="6" t="s">
        <v>6395</v>
      </c>
      <c r="C163" s="6" t="s">
        <v>6527</v>
      </c>
      <c r="D163" s="30" t="s">
        <v>6405</v>
      </c>
      <c r="E163" s="6" t="s">
        <v>6410</v>
      </c>
      <c r="F163" s="31" t="s">
        <v>4476</v>
      </c>
      <c r="G163" s="6" t="str">
        <f t="shared" si="50"/>
        <v>Share Increase</v>
      </c>
      <c r="H163" s="32">
        <v>83.5</v>
      </c>
      <c r="I163" s="33">
        <v>1089.829</v>
      </c>
      <c r="J163" s="33">
        <v>1089.942</v>
      </c>
      <c r="K163" s="34">
        <v>0.8</v>
      </c>
      <c r="L163" s="34">
        <v>0.8</v>
      </c>
      <c r="M163" s="7">
        <v>0</v>
      </c>
      <c r="N163" s="7">
        <v>0</v>
      </c>
      <c r="O163" s="7">
        <v>1</v>
      </c>
      <c r="P163" s="7">
        <v>1</v>
      </c>
      <c r="Q163" s="35">
        <f t="shared" si="51"/>
        <v>871.86320000000001</v>
      </c>
      <c r="R163" s="35">
        <f t="shared" si="52"/>
        <v>871.95360000000005</v>
      </c>
      <c r="S163" s="35">
        <f t="shared" si="53"/>
        <v>72800.5772</v>
      </c>
      <c r="T163" s="35">
        <f t="shared" si="54"/>
        <v>72808.125599999999</v>
      </c>
      <c r="U163" s="36">
        <f t="shared" si="55"/>
        <v>3.9457367651265221E-3</v>
      </c>
      <c r="V163" s="37">
        <f t="shared" si="56"/>
        <v>3.9623988145296423E-3</v>
      </c>
      <c r="W163" s="37">
        <f t="shared" si="57"/>
        <v>1.6662049403120237E-5</v>
      </c>
      <c r="X163" s="38">
        <f t="shared" si="58"/>
        <v>35.046123199280814</v>
      </c>
      <c r="Y163" s="39">
        <f t="shared" si="59"/>
        <v>419714.05029078817</v>
      </c>
      <c r="Z163" s="40">
        <f t="shared" si="60"/>
        <v>0</v>
      </c>
      <c r="AA163" s="41">
        <f t="shared" si="61"/>
        <v>0</v>
      </c>
      <c r="AB163" s="41">
        <f t="shared" si="62"/>
        <v>0</v>
      </c>
      <c r="AC163" s="42">
        <f t="shared" si="63"/>
        <v>0</v>
      </c>
      <c r="AD163" s="43">
        <f t="shared" si="64"/>
        <v>0</v>
      </c>
      <c r="AE163" s="40">
        <f t="shared" si="65"/>
        <v>8.3718097607062194E-3</v>
      </c>
      <c r="AF163" s="41">
        <f t="shared" si="66"/>
        <v>8.4142363371847613E-3</v>
      </c>
      <c r="AG163" s="41">
        <f t="shared" si="67"/>
        <v>4.2426576478541908E-5</v>
      </c>
      <c r="AH163" s="42">
        <f t="shared" si="68"/>
        <v>0.55340709079799544</v>
      </c>
      <c r="AI163" s="43">
        <f t="shared" si="69"/>
        <v>6627.6298299161126</v>
      </c>
      <c r="AJ163" s="42">
        <f t="shared" si="70"/>
        <v>35.59953029007881</v>
      </c>
      <c r="AK163" s="31">
        <f t="shared" si="71"/>
        <v>426341.68012070429</v>
      </c>
      <c r="AL163" s="44">
        <f t="shared" si="72"/>
        <v>99.772750916887645</v>
      </c>
      <c r="AM163" s="31">
        <v>4742521</v>
      </c>
      <c r="AN163" s="45">
        <f t="shared" si="73"/>
        <v>8.9897689461091321E-2</v>
      </c>
      <c r="AP163" s="33"/>
      <c r="AR163" s="33"/>
    </row>
    <row r="164" spans="1:44">
      <c r="A164" s="6" t="s">
        <v>4146</v>
      </c>
      <c r="B164" s="6" t="s">
        <v>4390</v>
      </c>
      <c r="C164" s="6" t="s">
        <v>4323</v>
      </c>
      <c r="D164" s="30">
        <v>2685717</v>
      </c>
      <c r="E164" s="6" t="s">
        <v>3985</v>
      </c>
      <c r="F164" s="31" t="s">
        <v>4467</v>
      </c>
      <c r="G164" s="6" t="str">
        <f t="shared" si="50"/>
        <v>Share Increase</v>
      </c>
      <c r="H164" s="32">
        <v>61.97</v>
      </c>
      <c r="I164" s="33">
        <v>1230.913</v>
      </c>
      <c r="J164" s="33">
        <v>1231.462</v>
      </c>
      <c r="K164" s="34">
        <v>1</v>
      </c>
      <c r="L164" s="34">
        <v>1</v>
      </c>
      <c r="M164" s="7">
        <v>0</v>
      </c>
      <c r="N164" s="7">
        <v>0</v>
      </c>
      <c r="O164" s="7">
        <v>1</v>
      </c>
      <c r="P164" s="7">
        <v>1</v>
      </c>
      <c r="Q164" s="35">
        <f t="shared" si="51"/>
        <v>1230.913</v>
      </c>
      <c r="R164" s="35">
        <f t="shared" si="52"/>
        <v>1231.462</v>
      </c>
      <c r="S164" s="35">
        <f t="shared" si="53"/>
        <v>76279.678610000003</v>
      </c>
      <c r="T164" s="35">
        <f t="shared" si="54"/>
        <v>76313.700140000001</v>
      </c>
      <c r="U164" s="36">
        <f t="shared" si="55"/>
        <v>4.1343014561086768E-3</v>
      </c>
      <c r="V164" s="37">
        <f t="shared" si="56"/>
        <v>4.1531808774803369E-3</v>
      </c>
      <c r="W164" s="37">
        <f t="shared" si="57"/>
        <v>1.8879421371660078E-5</v>
      </c>
      <c r="X164" s="38">
        <f t="shared" si="58"/>
        <v>39.710032740536079</v>
      </c>
      <c r="Y164" s="39">
        <f t="shared" si="59"/>
        <v>640794.46087681269</v>
      </c>
      <c r="Z164" s="40">
        <f t="shared" si="60"/>
        <v>0</v>
      </c>
      <c r="AA164" s="41">
        <f t="shared" si="61"/>
        <v>0</v>
      </c>
      <c r="AB164" s="41">
        <f t="shared" si="62"/>
        <v>0</v>
      </c>
      <c r="AC164" s="42">
        <f t="shared" si="63"/>
        <v>0</v>
      </c>
      <c r="AD164" s="43">
        <f t="shared" si="64"/>
        <v>0</v>
      </c>
      <c r="AE164" s="40">
        <f t="shared" si="65"/>
        <v>8.7718941592503132E-3</v>
      </c>
      <c r="AF164" s="41">
        <f t="shared" si="66"/>
        <v>8.8193660178914109E-3</v>
      </c>
      <c r="AG164" s="41">
        <f t="shared" si="67"/>
        <v>4.7471858641097778E-5</v>
      </c>
      <c r="AH164" s="42">
        <f t="shared" si="68"/>
        <v>0.61921713618893626</v>
      </c>
      <c r="AI164" s="43">
        <f t="shared" si="69"/>
        <v>9992.2081037427179</v>
      </c>
      <c r="AJ164" s="42">
        <f t="shared" si="70"/>
        <v>40.329249876725015</v>
      </c>
      <c r="AK164" s="31">
        <f t="shared" si="71"/>
        <v>650786.66898055538</v>
      </c>
      <c r="AL164" s="44">
        <f t="shared" si="72"/>
        <v>152.32710482217266</v>
      </c>
      <c r="AM164" s="31">
        <v>7292108</v>
      </c>
      <c r="AN164" s="45">
        <f t="shared" si="73"/>
        <v>8.9245341536433001E-2</v>
      </c>
      <c r="AP164" s="33"/>
      <c r="AR164" s="33"/>
    </row>
    <row r="165" spans="1:44">
      <c r="A165" s="6" t="s">
        <v>4130</v>
      </c>
      <c r="B165" s="6" t="s">
        <v>4376</v>
      </c>
      <c r="C165" s="6" t="s">
        <v>4307</v>
      </c>
      <c r="D165" s="30">
        <v>2026242</v>
      </c>
      <c r="E165" s="6" t="s">
        <v>3969</v>
      </c>
      <c r="F165" s="31" t="s">
        <v>4461</v>
      </c>
      <c r="G165" s="6" t="str">
        <f t="shared" si="50"/>
        <v>Share Increase</v>
      </c>
      <c r="H165" s="32">
        <v>55.18</v>
      </c>
      <c r="I165" s="33">
        <v>489.24</v>
      </c>
      <c r="J165" s="33">
        <v>489.62099999999998</v>
      </c>
      <c r="K165" s="34">
        <v>1</v>
      </c>
      <c r="L165" s="34">
        <v>1</v>
      </c>
      <c r="M165" s="7">
        <v>0</v>
      </c>
      <c r="N165" s="7">
        <v>0</v>
      </c>
      <c r="O165" s="7">
        <v>1</v>
      </c>
      <c r="P165" s="7">
        <v>1</v>
      </c>
      <c r="Q165" s="35">
        <f t="shared" si="51"/>
        <v>489.24</v>
      </c>
      <c r="R165" s="35">
        <f t="shared" si="52"/>
        <v>489.62099999999998</v>
      </c>
      <c r="S165" s="35">
        <f t="shared" si="53"/>
        <v>26996.263200000001</v>
      </c>
      <c r="T165" s="35">
        <f t="shared" si="54"/>
        <v>27017.286779999999</v>
      </c>
      <c r="U165" s="36">
        <f t="shared" si="55"/>
        <v>1.4631772483978626E-3</v>
      </c>
      <c r="V165" s="37">
        <f t="shared" si="56"/>
        <v>1.4703477699318681E-3</v>
      </c>
      <c r="W165" s="37">
        <f t="shared" si="57"/>
        <v>7.1705215340055715E-6</v>
      </c>
      <c r="X165" s="38">
        <f t="shared" si="58"/>
        <v>15.082117151614947</v>
      </c>
      <c r="Y165" s="39">
        <f t="shared" si="59"/>
        <v>273325.79107674788</v>
      </c>
      <c r="Z165" s="40">
        <f t="shared" si="60"/>
        <v>0</v>
      </c>
      <c r="AA165" s="41">
        <f t="shared" si="61"/>
        <v>0</v>
      </c>
      <c r="AB165" s="41">
        <f t="shared" si="62"/>
        <v>0</v>
      </c>
      <c r="AC165" s="42">
        <f t="shared" si="63"/>
        <v>0</v>
      </c>
      <c r="AD165" s="43">
        <f t="shared" si="64"/>
        <v>0</v>
      </c>
      <c r="AE165" s="40">
        <f t="shared" si="65"/>
        <v>3.1044751079302452E-3</v>
      </c>
      <c r="AF165" s="41">
        <f t="shared" si="66"/>
        <v>3.1223140862785435E-3</v>
      </c>
      <c r="AG165" s="41">
        <f t="shared" si="67"/>
        <v>1.7838978348298264E-5</v>
      </c>
      <c r="AH165" s="42">
        <f t="shared" si="68"/>
        <v>0.23268945858813858</v>
      </c>
      <c r="AI165" s="43">
        <f t="shared" si="69"/>
        <v>4216.9166108760164</v>
      </c>
      <c r="AJ165" s="42">
        <f t="shared" si="70"/>
        <v>15.314806610203085</v>
      </c>
      <c r="AK165" s="31">
        <f t="shared" si="71"/>
        <v>277542.70768762392</v>
      </c>
      <c r="AL165" s="44">
        <f t="shared" si="72"/>
        <v>64.973917488270857</v>
      </c>
      <c r="AM165" s="31">
        <v>3135468</v>
      </c>
      <c r="AN165" s="45">
        <f t="shared" si="73"/>
        <v>8.8517155234122596E-2</v>
      </c>
      <c r="AP165" s="33"/>
      <c r="AR165" s="33"/>
    </row>
    <row r="166" spans="1:44">
      <c r="A166" s="6" t="s">
        <v>1170</v>
      </c>
      <c r="B166" s="6" t="s">
        <v>2072</v>
      </c>
      <c r="C166" s="6" t="s">
        <v>3327</v>
      </c>
      <c r="D166" s="30">
        <v>2828619</v>
      </c>
      <c r="E166" s="6" t="s">
        <v>137</v>
      </c>
      <c r="F166" s="31" t="s">
        <v>4467</v>
      </c>
      <c r="G166" s="6" t="str">
        <f t="shared" si="50"/>
        <v>Share Increase</v>
      </c>
      <c r="H166" s="32">
        <v>22.29</v>
      </c>
      <c r="I166" s="33">
        <v>379.21499999999997</v>
      </c>
      <c r="J166" s="33">
        <v>384.48</v>
      </c>
      <c r="K166" s="34">
        <v>1</v>
      </c>
      <c r="L166" s="34">
        <v>1</v>
      </c>
      <c r="M166" s="7">
        <v>0</v>
      </c>
      <c r="N166" s="7">
        <v>0</v>
      </c>
      <c r="O166" s="7">
        <v>1</v>
      </c>
      <c r="P166" s="7">
        <v>1</v>
      </c>
      <c r="Q166" s="35">
        <f t="shared" si="51"/>
        <v>379.21499999999997</v>
      </c>
      <c r="R166" s="35">
        <f t="shared" si="52"/>
        <v>384.48</v>
      </c>
      <c r="S166" s="35">
        <f t="shared" si="53"/>
        <v>8452.7023499999996</v>
      </c>
      <c r="T166" s="35">
        <f t="shared" si="54"/>
        <v>8570.0591999999997</v>
      </c>
      <c r="U166" s="36">
        <f t="shared" si="55"/>
        <v>4.5813013728504272E-4</v>
      </c>
      <c r="V166" s="37">
        <f t="shared" si="56"/>
        <v>4.6640388191134603E-4</v>
      </c>
      <c r="W166" s="37">
        <f t="shared" si="57"/>
        <v>8.2737446263033191E-6</v>
      </c>
      <c r="X166" s="38">
        <f t="shared" si="58"/>
        <v>17.402581547892513</v>
      </c>
      <c r="Y166" s="39">
        <f t="shared" si="59"/>
        <v>780734.92812438367</v>
      </c>
      <c r="Z166" s="40">
        <f t="shared" si="60"/>
        <v>0</v>
      </c>
      <c r="AA166" s="41">
        <f t="shared" si="61"/>
        <v>0</v>
      </c>
      <c r="AB166" s="41">
        <f t="shared" si="62"/>
        <v>0</v>
      </c>
      <c r="AC166" s="42">
        <f t="shared" si="63"/>
        <v>0</v>
      </c>
      <c r="AD166" s="43">
        <f t="shared" si="64"/>
        <v>0</v>
      </c>
      <c r="AE166" s="40">
        <f t="shared" si="65"/>
        <v>9.7203097502466509E-4</v>
      </c>
      <c r="AF166" s="41">
        <f t="shared" si="66"/>
        <v>9.904183487517849E-4</v>
      </c>
      <c r="AG166" s="41">
        <f t="shared" si="67"/>
        <v>1.8387373727119806E-5</v>
      </c>
      <c r="AH166" s="42">
        <f t="shared" si="68"/>
        <v>0.23984266104731389</v>
      </c>
      <c r="AI166" s="43">
        <f t="shared" si="69"/>
        <v>10760.101437744006</v>
      </c>
      <c r="AJ166" s="42">
        <f t="shared" si="70"/>
        <v>17.642424208939826</v>
      </c>
      <c r="AK166" s="31">
        <f t="shared" si="71"/>
        <v>791495.02956212766</v>
      </c>
      <c r="AL166" s="44">
        <f t="shared" si="72"/>
        <v>185.59319484753971</v>
      </c>
      <c r="AM166" s="31">
        <v>9001911</v>
      </c>
      <c r="AN166" s="45">
        <f t="shared" si="73"/>
        <v>8.7925222717945964E-2</v>
      </c>
      <c r="AP166" s="33"/>
      <c r="AR166" s="33"/>
    </row>
    <row r="167" spans="1:44">
      <c r="A167" s="6" t="s">
        <v>4572</v>
      </c>
      <c r="B167" s="6" t="s">
        <v>1881</v>
      </c>
      <c r="C167" s="6" t="s">
        <v>3188</v>
      </c>
      <c r="D167" s="30">
        <v>2280220</v>
      </c>
      <c r="E167" s="6" t="s">
        <v>3103</v>
      </c>
      <c r="F167" s="31" t="s">
        <v>4461</v>
      </c>
      <c r="G167" s="6" t="str">
        <f t="shared" si="50"/>
        <v>Share Increase</v>
      </c>
      <c r="H167" s="32">
        <v>78.47</v>
      </c>
      <c r="I167" s="33">
        <v>176.99100000000001</v>
      </c>
      <c r="J167" s="33">
        <v>177.23</v>
      </c>
      <c r="K167" s="34">
        <v>1</v>
      </c>
      <c r="L167" s="34">
        <v>1</v>
      </c>
      <c r="M167" s="7">
        <v>0</v>
      </c>
      <c r="N167" s="7">
        <v>0</v>
      </c>
      <c r="O167" s="7">
        <v>1</v>
      </c>
      <c r="P167" s="7">
        <v>1</v>
      </c>
      <c r="Q167" s="35">
        <f t="shared" si="51"/>
        <v>176.99100000000001</v>
      </c>
      <c r="R167" s="35">
        <f t="shared" si="52"/>
        <v>177.23</v>
      </c>
      <c r="S167" s="35">
        <f t="shared" si="53"/>
        <v>13888.483770000001</v>
      </c>
      <c r="T167" s="35">
        <f t="shared" si="54"/>
        <v>13907.238099999999</v>
      </c>
      <c r="U167" s="36">
        <f t="shared" si="55"/>
        <v>7.5274541948483346E-4</v>
      </c>
      <c r="V167" s="37">
        <f t="shared" si="56"/>
        <v>7.5686639790135545E-4</v>
      </c>
      <c r="W167" s="37">
        <f t="shared" si="57"/>
        <v>4.1209784165219905E-6</v>
      </c>
      <c r="X167" s="38">
        <f t="shared" si="58"/>
        <v>8.6678603449561891</v>
      </c>
      <c r="Y167" s="39">
        <f t="shared" si="59"/>
        <v>110460.81744559944</v>
      </c>
      <c r="Z167" s="40">
        <f t="shared" si="60"/>
        <v>0</v>
      </c>
      <c r="AA167" s="41">
        <f t="shared" si="61"/>
        <v>0</v>
      </c>
      <c r="AB167" s="41">
        <f t="shared" si="62"/>
        <v>0</v>
      </c>
      <c r="AC167" s="42">
        <f t="shared" si="63"/>
        <v>0</v>
      </c>
      <c r="AD167" s="43">
        <f t="shared" si="64"/>
        <v>0</v>
      </c>
      <c r="AE167" s="40">
        <f t="shared" si="65"/>
        <v>1.5971266775491435E-3</v>
      </c>
      <c r="AF167" s="41">
        <f t="shared" si="66"/>
        <v>1.6072215457624737E-3</v>
      </c>
      <c r="AG167" s="41">
        <f t="shared" si="67"/>
        <v>1.0094868213330211E-5</v>
      </c>
      <c r="AH167" s="42">
        <f t="shared" si="68"/>
        <v>0.13167623017505903</v>
      </c>
      <c r="AI167" s="43">
        <f t="shared" si="69"/>
        <v>1678.0454973245703</v>
      </c>
      <c r="AJ167" s="42">
        <f t="shared" si="70"/>
        <v>8.7995365751312473</v>
      </c>
      <c r="AK167" s="31">
        <f t="shared" si="71"/>
        <v>112138.86294292401</v>
      </c>
      <c r="AL167" s="44">
        <f t="shared" si="72"/>
        <v>26.258305190021606</v>
      </c>
      <c r="AM167" s="31">
        <v>1291560.25</v>
      </c>
      <c r="AN167" s="45">
        <f t="shared" si="73"/>
        <v>8.6824337418965947E-2</v>
      </c>
      <c r="AP167" s="33"/>
      <c r="AR167" s="33"/>
    </row>
    <row r="168" spans="1:44">
      <c r="A168" s="6" t="s">
        <v>4517</v>
      </c>
      <c r="B168" s="6" t="s">
        <v>1822</v>
      </c>
      <c r="C168" s="6" t="s">
        <v>3149</v>
      </c>
      <c r="D168" s="30">
        <v>2350684</v>
      </c>
      <c r="E168" s="6" t="s">
        <v>3051</v>
      </c>
      <c r="F168" s="31" t="s">
        <v>4464</v>
      </c>
      <c r="G168" s="6" t="str">
        <f t="shared" si="50"/>
        <v>Reinvestment</v>
      </c>
      <c r="H168" s="32">
        <v>53.3</v>
      </c>
      <c r="I168" s="33">
        <v>622.37199999999996</v>
      </c>
      <c r="J168" s="33">
        <v>621.827</v>
      </c>
      <c r="K168" s="34">
        <v>0.63</v>
      </c>
      <c r="L168" s="34">
        <v>0.63</v>
      </c>
      <c r="M168" s="7">
        <v>0.51</v>
      </c>
      <c r="N168" s="7">
        <v>0.51</v>
      </c>
      <c r="O168" s="7">
        <v>0.49</v>
      </c>
      <c r="P168" s="7">
        <v>0.49</v>
      </c>
      <c r="Q168" s="35">
        <f t="shared" si="51"/>
        <v>392.09435999999999</v>
      </c>
      <c r="R168" s="35">
        <f t="shared" si="52"/>
        <v>391.75101000000001</v>
      </c>
      <c r="S168" s="35">
        <f t="shared" si="53"/>
        <v>20898.629387999998</v>
      </c>
      <c r="T168" s="35">
        <f t="shared" si="54"/>
        <v>20880.328833</v>
      </c>
      <c r="U168" s="36">
        <f t="shared" si="55"/>
        <v>1.1326900622016659E-3</v>
      </c>
      <c r="V168" s="37">
        <f t="shared" si="56"/>
        <v>1.1363592941454367E-3</v>
      </c>
      <c r="W168" s="37">
        <f t="shared" si="57"/>
        <v>3.6692319437708117E-6</v>
      </c>
      <c r="X168" s="38">
        <f t="shared" si="58"/>
        <v>7.7176793584616004</v>
      </c>
      <c r="Y168" s="39">
        <f t="shared" si="59"/>
        <v>144796.98608745966</v>
      </c>
      <c r="Z168" s="40">
        <f t="shared" si="60"/>
        <v>1.0926524531595461E-3</v>
      </c>
      <c r="AA168" s="41">
        <f t="shared" si="61"/>
        <v>1.0953710157392978E-3</v>
      </c>
      <c r="AB168" s="41">
        <f t="shared" si="62"/>
        <v>2.7185625797517422E-6</v>
      </c>
      <c r="AC168" s="42">
        <f t="shared" si="63"/>
        <v>5.3036549994640796E-2</v>
      </c>
      <c r="AD168" s="43">
        <f t="shared" si="64"/>
        <v>995.05722316399238</v>
      </c>
      <c r="AE168" s="40">
        <f t="shared" si="65"/>
        <v>1.1776016695230504E-3</v>
      </c>
      <c r="AF168" s="41">
        <f t="shared" si="66"/>
        <v>1.1824104778698997E-3</v>
      </c>
      <c r="AG168" s="41">
        <f t="shared" si="67"/>
        <v>4.8088083468493352E-6</v>
      </c>
      <c r="AH168" s="42">
        <f t="shared" si="68"/>
        <v>6.2725509770532109E-2</v>
      </c>
      <c r="AI168" s="43">
        <f t="shared" si="69"/>
        <v>1176.8388324677696</v>
      </c>
      <c r="AJ168" s="42">
        <f t="shared" si="70"/>
        <v>7.8334414182267729</v>
      </c>
      <c r="AK168" s="31">
        <f t="shared" si="71"/>
        <v>146968.88214309141</v>
      </c>
      <c r="AL168" s="44">
        <f t="shared" si="72"/>
        <v>34.420562324304051</v>
      </c>
      <c r="AM168" s="31">
        <v>1701861.75</v>
      </c>
      <c r="AN168" s="45">
        <f t="shared" si="73"/>
        <v>8.6357709222321624E-2</v>
      </c>
      <c r="AP168" s="33"/>
      <c r="AR168" s="33"/>
    </row>
    <row r="169" spans="1:44">
      <c r="A169" s="6" t="s">
        <v>4501</v>
      </c>
      <c r="B169" s="6" t="s">
        <v>1806</v>
      </c>
      <c r="C169" s="6" t="s">
        <v>1226</v>
      </c>
      <c r="D169" s="30">
        <v>2732635</v>
      </c>
      <c r="E169" s="6" t="s">
        <v>3038</v>
      </c>
      <c r="F169" s="31" t="s">
        <v>4466</v>
      </c>
      <c r="G169" s="6" t="str">
        <f t="shared" si="50"/>
        <v>Share Increase</v>
      </c>
      <c r="H169" s="32">
        <v>60.78</v>
      </c>
      <c r="I169" s="33">
        <v>113.14400000000001</v>
      </c>
      <c r="J169" s="33">
        <v>113.578</v>
      </c>
      <c r="K169" s="34">
        <v>0.66</v>
      </c>
      <c r="L169" s="34">
        <v>0.66</v>
      </c>
      <c r="M169" s="7">
        <v>0.42</v>
      </c>
      <c r="N169" s="7">
        <v>0.42</v>
      </c>
      <c r="O169" s="7">
        <v>0.57999999999999996</v>
      </c>
      <c r="P169" s="7">
        <v>0.57999999999999996</v>
      </c>
      <c r="Q169" s="35">
        <f t="shared" si="51"/>
        <v>74.67504000000001</v>
      </c>
      <c r="R169" s="35">
        <f t="shared" si="52"/>
        <v>74.961480000000009</v>
      </c>
      <c r="S169" s="35">
        <f t="shared" si="53"/>
        <v>4538.7489312000007</v>
      </c>
      <c r="T169" s="35">
        <f t="shared" si="54"/>
        <v>4556.1587544000004</v>
      </c>
      <c r="U169" s="36">
        <f t="shared" si="55"/>
        <v>2.4599679307919759E-4</v>
      </c>
      <c r="V169" s="37">
        <f t="shared" si="56"/>
        <v>2.4795746214407988E-4</v>
      </c>
      <c r="W169" s="37">
        <f t="shared" si="57"/>
        <v>1.9606690648822883E-6</v>
      </c>
      <c r="X169" s="38">
        <f t="shared" si="58"/>
        <v>4.1239734643936181</v>
      </c>
      <c r="Y169" s="39">
        <f t="shared" si="59"/>
        <v>67850.830279592265</v>
      </c>
      <c r="Z169" s="40">
        <f t="shared" si="60"/>
        <v>1.9542472735832348E-4</v>
      </c>
      <c r="AA169" s="41">
        <f t="shared" si="61"/>
        <v>1.9683479563690188E-4</v>
      </c>
      <c r="AB169" s="41">
        <f t="shared" si="62"/>
        <v>1.4100682785784038E-6</v>
      </c>
      <c r="AC169" s="42">
        <f t="shared" si="63"/>
        <v>2.7509080463952368E-2</v>
      </c>
      <c r="AD169" s="43">
        <f t="shared" si="64"/>
        <v>452.60086317789353</v>
      </c>
      <c r="AE169" s="40">
        <f t="shared" si="65"/>
        <v>3.0272527441027965E-4</v>
      </c>
      <c r="AF169" s="41">
        <f t="shared" si="66"/>
        <v>3.0539484178903053E-4</v>
      </c>
      <c r="AG169" s="41">
        <f t="shared" si="67"/>
        <v>2.6695673787508725E-6</v>
      </c>
      <c r="AH169" s="42">
        <f t="shared" si="68"/>
        <v>3.4821511405968709E-2</v>
      </c>
      <c r="AI169" s="43">
        <f t="shared" si="69"/>
        <v>572.91068453387152</v>
      </c>
      <c r="AJ169" s="42">
        <f t="shared" si="70"/>
        <v>4.1863040562635394</v>
      </c>
      <c r="AK169" s="31">
        <f t="shared" si="71"/>
        <v>68876.34182730403</v>
      </c>
      <c r="AL169" s="44">
        <f t="shared" si="72"/>
        <v>16.129228898340642</v>
      </c>
      <c r="AM169" s="31">
        <v>801427.625</v>
      </c>
      <c r="AN169" s="45">
        <f t="shared" si="73"/>
        <v>8.5942060990602906E-2</v>
      </c>
      <c r="AP169" s="33"/>
      <c r="AR169" s="33"/>
    </row>
    <row r="170" spans="1:44">
      <c r="A170" s="6" t="s">
        <v>4165</v>
      </c>
      <c r="B170" s="6" t="s">
        <v>4405</v>
      </c>
      <c r="C170" s="6" t="s">
        <v>4342</v>
      </c>
      <c r="D170" s="30">
        <v>2407966</v>
      </c>
      <c r="E170" s="6" t="s">
        <v>4001</v>
      </c>
      <c r="F170" s="31" t="s">
        <v>4464</v>
      </c>
      <c r="G170" s="6" t="str">
        <f t="shared" si="50"/>
        <v>Share Increase</v>
      </c>
      <c r="H170" s="32">
        <v>187.93</v>
      </c>
      <c r="I170" s="33">
        <v>435.54599999999999</v>
      </c>
      <c r="J170" s="33">
        <v>435.62099999999998</v>
      </c>
      <c r="K170" s="34">
        <v>0.93</v>
      </c>
      <c r="L170" s="34">
        <v>0.93</v>
      </c>
      <c r="M170" s="7">
        <v>0</v>
      </c>
      <c r="N170" s="7">
        <v>0</v>
      </c>
      <c r="O170" s="7">
        <v>1</v>
      </c>
      <c r="P170" s="7">
        <v>1</v>
      </c>
      <c r="Q170" s="35">
        <f t="shared" si="51"/>
        <v>405.05778000000004</v>
      </c>
      <c r="R170" s="35">
        <f t="shared" si="52"/>
        <v>405.12752999999998</v>
      </c>
      <c r="S170" s="35">
        <f t="shared" si="53"/>
        <v>76122.50859540001</v>
      </c>
      <c r="T170" s="35">
        <f t="shared" si="54"/>
        <v>76135.616712899995</v>
      </c>
      <c r="U170" s="36">
        <f t="shared" si="55"/>
        <v>4.1257829590193073E-3</v>
      </c>
      <c r="V170" s="37">
        <f t="shared" si="56"/>
        <v>4.1434891355955766E-3</v>
      </c>
      <c r="W170" s="37">
        <f t="shared" si="57"/>
        <v>1.7706176576269377E-5</v>
      </c>
      <c r="X170" s="38">
        <f t="shared" si="58"/>
        <v>37.242288188387676</v>
      </c>
      <c r="Y170" s="39">
        <f t="shared" si="59"/>
        <v>198171.06469636396</v>
      </c>
      <c r="Z170" s="40">
        <f t="shared" si="60"/>
        <v>0</v>
      </c>
      <c r="AA170" s="41">
        <f t="shared" si="61"/>
        <v>0</v>
      </c>
      <c r="AB170" s="41">
        <f t="shared" si="62"/>
        <v>0</v>
      </c>
      <c r="AC170" s="42">
        <f t="shared" si="63"/>
        <v>0</v>
      </c>
      <c r="AD170" s="43">
        <f t="shared" si="64"/>
        <v>0</v>
      </c>
      <c r="AE170" s="40">
        <f t="shared" si="65"/>
        <v>8.7538201615853795E-3</v>
      </c>
      <c r="AF170" s="41">
        <f t="shared" si="66"/>
        <v>8.7987854023212821E-3</v>
      </c>
      <c r="AG170" s="41">
        <f t="shared" si="67"/>
        <v>4.4965240735902676E-5</v>
      </c>
      <c r="AH170" s="42">
        <f t="shared" si="68"/>
        <v>0.58652111784869188</v>
      </c>
      <c r="AI170" s="43">
        <f t="shared" si="69"/>
        <v>3120.9552378475596</v>
      </c>
      <c r="AJ170" s="42">
        <f t="shared" si="70"/>
        <v>37.828809306236366</v>
      </c>
      <c r="AK170" s="31">
        <f t="shared" si="71"/>
        <v>201292.01993421151</v>
      </c>
      <c r="AL170" s="44">
        <f t="shared" si="72"/>
        <v>47.108435524581957</v>
      </c>
      <c r="AM170" s="31">
        <v>2360260</v>
      </c>
      <c r="AN170" s="45">
        <f t="shared" si="73"/>
        <v>8.528383310915387E-2</v>
      </c>
      <c r="AP170" s="33"/>
      <c r="AR170" s="33"/>
    </row>
    <row r="171" spans="1:44">
      <c r="A171" s="6" t="s">
        <v>1150</v>
      </c>
      <c r="B171" s="6" t="s">
        <v>2053</v>
      </c>
      <c r="C171" s="6" t="s">
        <v>3312</v>
      </c>
      <c r="D171" s="30" t="s">
        <v>2132</v>
      </c>
      <c r="E171" s="6" t="s">
        <v>119</v>
      </c>
      <c r="F171" s="31" t="s">
        <v>4467</v>
      </c>
      <c r="G171" s="6" t="str">
        <f t="shared" si="50"/>
        <v>Share Increase</v>
      </c>
      <c r="H171" s="32">
        <v>35.33</v>
      </c>
      <c r="I171" s="33">
        <v>671</v>
      </c>
      <c r="J171" s="33">
        <v>671.09</v>
      </c>
      <c r="K171" s="34">
        <v>1</v>
      </c>
      <c r="L171" s="34">
        <v>1</v>
      </c>
      <c r="M171" s="7">
        <v>0.53</v>
      </c>
      <c r="N171" s="7">
        <v>0.53</v>
      </c>
      <c r="O171" s="7">
        <v>0.47</v>
      </c>
      <c r="P171" s="7">
        <v>0.47</v>
      </c>
      <c r="Q171" s="35">
        <f t="shared" si="51"/>
        <v>671</v>
      </c>
      <c r="R171" s="35">
        <f t="shared" si="52"/>
        <v>671.09</v>
      </c>
      <c r="S171" s="35">
        <f t="shared" si="53"/>
        <v>23706.43</v>
      </c>
      <c r="T171" s="35">
        <f t="shared" si="54"/>
        <v>23709.609700000001</v>
      </c>
      <c r="U171" s="36">
        <f t="shared" si="55"/>
        <v>1.2848707526579657E-3</v>
      </c>
      <c r="V171" s="37">
        <f t="shared" si="56"/>
        <v>1.2903357776901827E-3</v>
      </c>
      <c r="W171" s="37">
        <f t="shared" si="57"/>
        <v>5.4650250322170382E-6</v>
      </c>
      <c r="X171" s="38">
        <f t="shared" si="58"/>
        <v>11.494860922112332</v>
      </c>
      <c r="Y171" s="39">
        <f t="shared" si="59"/>
        <v>325356.94656417583</v>
      </c>
      <c r="Z171" s="40">
        <f t="shared" si="60"/>
        <v>1.2880599947443284E-3</v>
      </c>
      <c r="AA171" s="41">
        <f t="shared" si="61"/>
        <v>1.2925698142073135E-3</v>
      </c>
      <c r="AB171" s="41">
        <f t="shared" si="62"/>
        <v>4.5098194629850791E-6</v>
      </c>
      <c r="AC171" s="42">
        <f t="shared" si="63"/>
        <v>8.7982254738919616E-2</v>
      </c>
      <c r="AD171" s="43">
        <f t="shared" si="64"/>
        <v>2490.2987472097261</v>
      </c>
      <c r="AE171" s="40">
        <f t="shared" si="65"/>
        <v>1.2812932665976777E-3</v>
      </c>
      <c r="AF171" s="41">
        <f t="shared" si="66"/>
        <v>1.2878257911745758E-3</v>
      </c>
      <c r="AG171" s="41">
        <f t="shared" si="67"/>
        <v>6.5325245768980446E-6</v>
      </c>
      <c r="AH171" s="42">
        <f t="shared" si="68"/>
        <v>8.5209454114120786E-2</v>
      </c>
      <c r="AI171" s="43">
        <f t="shared" si="69"/>
        <v>2411.8158537820773</v>
      </c>
      <c r="AJ171" s="42">
        <f t="shared" si="70"/>
        <v>11.668052630965374</v>
      </c>
      <c r="AK171" s="31">
        <f t="shared" si="71"/>
        <v>330259.0611651676</v>
      </c>
      <c r="AL171" s="44">
        <f t="shared" si="72"/>
        <v>77.34255635744465</v>
      </c>
      <c r="AM171" s="31">
        <v>3882221.75</v>
      </c>
      <c r="AN171" s="45">
        <f t="shared" si="73"/>
        <v>8.5069602519528303E-2</v>
      </c>
      <c r="AP171" s="33"/>
      <c r="AR171" s="33"/>
    </row>
    <row r="172" spans="1:44">
      <c r="A172" s="6" t="s">
        <v>1196</v>
      </c>
      <c r="B172" s="6" t="s">
        <v>2098</v>
      </c>
      <c r="C172" s="6" t="s">
        <v>3343</v>
      </c>
      <c r="D172" s="30">
        <v>2931205</v>
      </c>
      <c r="E172" s="6" t="s">
        <v>163</v>
      </c>
      <c r="F172" s="31" t="s">
        <v>4455</v>
      </c>
      <c r="G172" s="6" t="str">
        <f t="shared" si="50"/>
        <v>Share Increase</v>
      </c>
      <c r="H172" s="32">
        <v>84.35</v>
      </c>
      <c r="I172" s="33">
        <v>131.703</v>
      </c>
      <c r="J172" s="33">
        <v>132.10499999999999</v>
      </c>
      <c r="K172" s="34">
        <v>1</v>
      </c>
      <c r="L172" s="34">
        <v>1</v>
      </c>
      <c r="M172" s="7">
        <v>0.6</v>
      </c>
      <c r="N172" s="7">
        <v>0.6</v>
      </c>
      <c r="O172" s="7">
        <v>0.4</v>
      </c>
      <c r="P172" s="7">
        <v>0.4</v>
      </c>
      <c r="Q172" s="35">
        <f t="shared" si="51"/>
        <v>131.703</v>
      </c>
      <c r="R172" s="35">
        <f t="shared" si="52"/>
        <v>132.10499999999999</v>
      </c>
      <c r="S172" s="35">
        <f t="shared" si="53"/>
        <v>11109.14805</v>
      </c>
      <c r="T172" s="35">
        <f t="shared" si="54"/>
        <v>11143.056749999998</v>
      </c>
      <c r="U172" s="36">
        <f t="shared" si="55"/>
        <v>6.0210750485806047E-4</v>
      </c>
      <c r="V172" s="37">
        <f t="shared" si="56"/>
        <v>6.0643279156793062E-4</v>
      </c>
      <c r="W172" s="37">
        <f t="shared" si="57"/>
        <v>4.3252867098701568E-6</v>
      </c>
      <c r="X172" s="38">
        <f t="shared" si="58"/>
        <v>9.0975922132324758</v>
      </c>
      <c r="Y172" s="39">
        <f t="shared" si="59"/>
        <v>107855.2722374923</v>
      </c>
      <c r="Z172" s="40">
        <f t="shared" si="60"/>
        <v>6.8332304838162564E-4</v>
      </c>
      <c r="AA172" s="41">
        <f t="shared" si="61"/>
        <v>6.8771631555340448E-4</v>
      </c>
      <c r="AB172" s="41">
        <f t="shared" si="62"/>
        <v>4.3932671717788379E-6</v>
      </c>
      <c r="AC172" s="42">
        <f t="shared" si="63"/>
        <v>8.5708431261177845E-2</v>
      </c>
      <c r="AD172" s="43">
        <f t="shared" si="64"/>
        <v>1016.1046978207214</v>
      </c>
      <c r="AE172" s="40">
        <f t="shared" si="65"/>
        <v>5.1100514669062528E-4</v>
      </c>
      <c r="AF172" s="41">
        <f t="shared" si="66"/>
        <v>5.1510906092141952E-4</v>
      </c>
      <c r="AG172" s="41">
        <f t="shared" si="67"/>
        <v>4.1039142307942433E-6</v>
      </c>
      <c r="AH172" s="42">
        <f t="shared" si="68"/>
        <v>5.3530956863724499E-2</v>
      </c>
      <c r="AI172" s="43">
        <f t="shared" si="69"/>
        <v>634.6290084614642</v>
      </c>
      <c r="AJ172" s="42">
        <f t="shared" si="70"/>
        <v>9.2368316013573786</v>
      </c>
      <c r="AK172" s="31">
        <f t="shared" si="71"/>
        <v>109506.00594377448</v>
      </c>
      <c r="AL172" s="44">
        <f t="shared" si="72"/>
        <v>25.638925369710474</v>
      </c>
      <c r="AM172" s="31">
        <v>1288194.375</v>
      </c>
      <c r="AN172" s="45">
        <f t="shared" si="73"/>
        <v>8.5007362296372763E-2</v>
      </c>
      <c r="AP172" s="33"/>
      <c r="AR172" s="33"/>
    </row>
    <row r="173" spans="1:44">
      <c r="A173" s="6" t="s">
        <v>4494</v>
      </c>
      <c r="B173" s="6" t="s">
        <v>1798</v>
      </c>
      <c r="C173" s="6" t="s">
        <v>1224</v>
      </c>
      <c r="D173" s="30">
        <v>2507457</v>
      </c>
      <c r="E173" s="6" t="s">
        <v>3031</v>
      </c>
      <c r="F173" s="31" t="s">
        <v>4458</v>
      </c>
      <c r="G173" s="6" t="str">
        <f t="shared" si="50"/>
        <v>Share Increase</v>
      </c>
      <c r="H173" s="32">
        <v>69.599999999999994</v>
      </c>
      <c r="I173" s="33">
        <v>177.994</v>
      </c>
      <c r="J173" s="33">
        <v>178.834</v>
      </c>
      <c r="K173" s="34">
        <v>1</v>
      </c>
      <c r="L173" s="34">
        <v>1</v>
      </c>
      <c r="M173" s="7">
        <v>1</v>
      </c>
      <c r="N173" s="7">
        <v>1</v>
      </c>
      <c r="O173" s="7">
        <v>0</v>
      </c>
      <c r="P173" s="7">
        <v>0</v>
      </c>
      <c r="Q173" s="35">
        <f t="shared" si="51"/>
        <v>177.994</v>
      </c>
      <c r="R173" s="35">
        <f t="shared" si="52"/>
        <v>178.834</v>
      </c>
      <c r="S173" s="35">
        <f t="shared" si="53"/>
        <v>12388.382399999999</v>
      </c>
      <c r="T173" s="35">
        <f t="shared" si="54"/>
        <v>12446.846399999999</v>
      </c>
      <c r="U173" s="36">
        <f t="shared" si="55"/>
        <v>6.7144104863122345E-4</v>
      </c>
      <c r="V173" s="37">
        <f t="shared" si="56"/>
        <v>6.7738825870820852E-4</v>
      </c>
      <c r="W173" s="37">
        <f t="shared" si="57"/>
        <v>5.9472100769850664E-6</v>
      </c>
      <c r="X173" s="38">
        <f t="shared" si="58"/>
        <v>12.509064881958142</v>
      </c>
      <c r="Y173" s="39">
        <f t="shared" si="59"/>
        <v>179727.94370629516</v>
      </c>
      <c r="Z173" s="40">
        <f t="shared" si="60"/>
        <v>1.2700144643532888E-3</v>
      </c>
      <c r="AA173" s="41">
        <f t="shared" si="61"/>
        <v>1.2803038906517815E-3</v>
      </c>
      <c r="AB173" s="41">
        <f t="shared" si="62"/>
        <v>1.0289426298492731E-5</v>
      </c>
      <c r="AC173" s="42">
        <f t="shared" si="63"/>
        <v>0.2007368439339057</v>
      </c>
      <c r="AD173" s="43">
        <f t="shared" si="64"/>
        <v>2884.1500565216338</v>
      </c>
      <c r="AE173" s="40">
        <f t="shared" si="65"/>
        <v>0</v>
      </c>
      <c r="AF173" s="41">
        <f t="shared" si="66"/>
        <v>0</v>
      </c>
      <c r="AG173" s="41">
        <f t="shared" si="67"/>
        <v>0</v>
      </c>
      <c r="AH173" s="42">
        <f t="shared" si="68"/>
        <v>0</v>
      </c>
      <c r="AI173" s="43">
        <f t="shared" si="69"/>
        <v>0</v>
      </c>
      <c r="AJ173" s="42">
        <f t="shared" si="70"/>
        <v>12.709801725892047</v>
      </c>
      <c r="AK173" s="31">
        <f t="shared" si="71"/>
        <v>182612.0937628168</v>
      </c>
      <c r="AL173" s="44">
        <f t="shared" si="72"/>
        <v>42.724210323168585</v>
      </c>
      <c r="AM173" s="31">
        <v>2159729.75</v>
      </c>
      <c r="AN173" s="45">
        <f t="shared" si="73"/>
        <v>8.4553214939423235E-2</v>
      </c>
      <c r="AP173" s="33"/>
      <c r="AR173" s="33"/>
    </row>
    <row r="174" spans="1:44">
      <c r="A174" s="6" t="s">
        <v>5019</v>
      </c>
      <c r="B174" s="6" t="s">
        <v>5017</v>
      </c>
      <c r="C174" s="6" t="s">
        <v>3348</v>
      </c>
      <c r="D174" s="30">
        <v>2963899</v>
      </c>
      <c r="E174" s="6" t="s">
        <v>170</v>
      </c>
      <c r="F174" s="31" t="s">
        <v>4476</v>
      </c>
      <c r="G174" s="6" t="str">
        <f t="shared" si="50"/>
        <v>Share Increase</v>
      </c>
      <c r="H174" s="32">
        <v>55.634999999999998</v>
      </c>
      <c r="I174" s="33">
        <v>359.74700000000001</v>
      </c>
      <c r="J174" s="33">
        <v>360.76400000000001</v>
      </c>
      <c r="K174" s="34">
        <v>1</v>
      </c>
      <c r="L174" s="34">
        <v>1</v>
      </c>
      <c r="M174" s="7">
        <v>0</v>
      </c>
      <c r="N174" s="7">
        <v>0</v>
      </c>
      <c r="O174" s="7">
        <v>1</v>
      </c>
      <c r="P174" s="7">
        <v>1</v>
      </c>
      <c r="Q174" s="35">
        <f t="shared" si="51"/>
        <v>359.74700000000001</v>
      </c>
      <c r="R174" s="35">
        <f t="shared" si="52"/>
        <v>360.76400000000001</v>
      </c>
      <c r="S174" s="35">
        <f t="shared" si="53"/>
        <v>20014.524345000002</v>
      </c>
      <c r="T174" s="35">
        <f t="shared" si="54"/>
        <v>20071.10514</v>
      </c>
      <c r="U174" s="36">
        <f t="shared" si="55"/>
        <v>1.0847722309622887E-3</v>
      </c>
      <c r="V174" s="37">
        <f t="shared" si="56"/>
        <v>1.0923193332838088E-3</v>
      </c>
      <c r="W174" s="37">
        <f t="shared" si="57"/>
        <v>7.5471023215200727E-6</v>
      </c>
      <c r="X174" s="38">
        <f t="shared" si="58"/>
        <v>15.874198386906683</v>
      </c>
      <c r="Y174" s="39">
        <f t="shared" si="59"/>
        <v>285327.55256415356</v>
      </c>
      <c r="Z174" s="40">
        <f t="shared" si="60"/>
        <v>0</v>
      </c>
      <c r="AA174" s="41">
        <f t="shared" si="61"/>
        <v>0</v>
      </c>
      <c r="AB174" s="41">
        <f t="shared" si="62"/>
        <v>0</v>
      </c>
      <c r="AC174" s="42">
        <f t="shared" si="63"/>
        <v>0</v>
      </c>
      <c r="AD174" s="43">
        <f t="shared" si="64"/>
        <v>0</v>
      </c>
      <c r="AE174" s="40">
        <f t="shared" si="65"/>
        <v>2.3015997497800511E-3</v>
      </c>
      <c r="AF174" s="41">
        <f t="shared" si="66"/>
        <v>2.3195628345697148E-3</v>
      </c>
      <c r="AG174" s="41">
        <f t="shared" si="67"/>
        <v>1.7963084789663752E-5</v>
      </c>
      <c r="AH174" s="42">
        <f t="shared" si="68"/>
        <v>0.23430828787784344</v>
      </c>
      <c r="AI174" s="43">
        <f t="shared" si="69"/>
        <v>4211.5266986221523</v>
      </c>
      <c r="AJ174" s="42">
        <f t="shared" si="70"/>
        <v>16.108506674784525</v>
      </c>
      <c r="AK174" s="31">
        <f t="shared" si="71"/>
        <v>289539.07926277572</v>
      </c>
      <c r="AL174" s="44">
        <f t="shared" si="72"/>
        <v>67.826928386088539</v>
      </c>
      <c r="AM174" s="31">
        <v>3437765</v>
      </c>
      <c r="AN174" s="45">
        <f t="shared" si="73"/>
        <v>8.4223057498920298E-2</v>
      </c>
      <c r="AP174" s="33"/>
      <c r="AR174" s="33"/>
    </row>
    <row r="175" spans="1:44">
      <c r="A175" s="6" t="s">
        <v>1203</v>
      </c>
      <c r="B175" s="6" t="s">
        <v>2104</v>
      </c>
      <c r="C175" s="6" t="s">
        <v>3349</v>
      </c>
      <c r="D175" s="30">
        <v>2960384</v>
      </c>
      <c r="E175" s="6" t="s">
        <v>171</v>
      </c>
      <c r="F175" s="31" t="s">
        <v>4473</v>
      </c>
      <c r="G175" s="6" t="str">
        <f t="shared" si="50"/>
        <v>Share Increase</v>
      </c>
      <c r="H175" s="32">
        <v>205.7</v>
      </c>
      <c r="I175" s="33">
        <v>77.870999999999995</v>
      </c>
      <c r="J175" s="33">
        <v>78.102999999999994</v>
      </c>
      <c r="K175" s="34">
        <v>1</v>
      </c>
      <c r="L175" s="34">
        <v>1</v>
      </c>
      <c r="M175" s="7">
        <v>0</v>
      </c>
      <c r="N175" s="7">
        <v>0</v>
      </c>
      <c r="O175" s="7">
        <v>1</v>
      </c>
      <c r="P175" s="7">
        <v>1</v>
      </c>
      <c r="Q175" s="35">
        <f t="shared" si="51"/>
        <v>77.870999999999995</v>
      </c>
      <c r="R175" s="35">
        <f t="shared" si="52"/>
        <v>78.102999999999994</v>
      </c>
      <c r="S175" s="35">
        <f t="shared" si="53"/>
        <v>16018.064699999999</v>
      </c>
      <c r="T175" s="35">
        <f t="shared" si="54"/>
        <v>16065.787099999998</v>
      </c>
      <c r="U175" s="36">
        <f t="shared" si="55"/>
        <v>8.6816711108391223E-4</v>
      </c>
      <c r="V175" s="37">
        <f t="shared" si="56"/>
        <v>8.7433998932017018E-4</v>
      </c>
      <c r="W175" s="37">
        <f t="shared" si="57"/>
        <v>6.1728782362579495E-6</v>
      </c>
      <c r="X175" s="38">
        <f t="shared" si="58"/>
        <v>12.983724026261923</v>
      </c>
      <c r="Y175" s="39">
        <f t="shared" si="59"/>
        <v>63119.708440748298</v>
      </c>
      <c r="Z175" s="40">
        <f t="shared" si="60"/>
        <v>0</v>
      </c>
      <c r="AA175" s="41">
        <f t="shared" si="61"/>
        <v>0</v>
      </c>
      <c r="AB175" s="41">
        <f t="shared" si="62"/>
        <v>0</v>
      </c>
      <c r="AC175" s="42">
        <f t="shared" si="63"/>
        <v>0</v>
      </c>
      <c r="AD175" s="43">
        <f t="shared" si="64"/>
        <v>0</v>
      </c>
      <c r="AE175" s="40">
        <f t="shared" si="65"/>
        <v>1.8420209778650457E-3</v>
      </c>
      <c r="AF175" s="41">
        <f t="shared" si="66"/>
        <v>1.8566791616771708E-3</v>
      </c>
      <c r="AG175" s="41">
        <f t="shared" si="67"/>
        <v>1.4658183812125102E-5</v>
      </c>
      <c r="AH175" s="42">
        <f t="shared" si="68"/>
        <v>0.19119956247125433</v>
      </c>
      <c r="AI175" s="43">
        <f t="shared" si="69"/>
        <v>929.50686665655974</v>
      </c>
      <c r="AJ175" s="42">
        <f t="shared" si="70"/>
        <v>13.174923588733177</v>
      </c>
      <c r="AK175" s="31">
        <f t="shared" si="71"/>
        <v>64049.215307404855</v>
      </c>
      <c r="AL175" s="44">
        <f t="shared" si="72"/>
        <v>15.004565474618254</v>
      </c>
      <c r="AM175" s="31">
        <v>772359.125</v>
      </c>
      <c r="AN175" s="45">
        <f t="shared" si="73"/>
        <v>8.2926728298063232E-2</v>
      </c>
      <c r="AP175" s="33"/>
      <c r="AR175" s="33"/>
    </row>
    <row r="176" spans="1:44">
      <c r="A176" s="6" t="s">
        <v>1101</v>
      </c>
      <c r="B176" s="6" t="s">
        <v>2005</v>
      </c>
      <c r="C176" s="6" t="s">
        <v>3277</v>
      </c>
      <c r="D176" s="30">
        <v>2651086</v>
      </c>
      <c r="E176" s="6" t="s">
        <v>77</v>
      </c>
      <c r="F176" s="31" t="s">
        <v>4455</v>
      </c>
      <c r="G176" s="6" t="str">
        <f t="shared" si="50"/>
        <v>Share Increase</v>
      </c>
      <c r="H176" s="32">
        <v>47.19</v>
      </c>
      <c r="I176" s="33">
        <v>319</v>
      </c>
      <c r="J176" s="33">
        <v>319.04700000000003</v>
      </c>
      <c r="K176" s="34">
        <v>1</v>
      </c>
      <c r="L176" s="34">
        <v>1</v>
      </c>
      <c r="M176" s="7">
        <v>0</v>
      </c>
      <c r="N176" s="7">
        <v>0</v>
      </c>
      <c r="O176" s="7">
        <v>1</v>
      </c>
      <c r="P176" s="7">
        <v>1</v>
      </c>
      <c r="Q176" s="35">
        <f t="shared" si="51"/>
        <v>319</v>
      </c>
      <c r="R176" s="35">
        <f t="shared" si="52"/>
        <v>319.04700000000003</v>
      </c>
      <c r="S176" s="35">
        <f t="shared" si="53"/>
        <v>15053.609999999999</v>
      </c>
      <c r="T176" s="35">
        <f t="shared" si="54"/>
        <v>15055.827930000001</v>
      </c>
      <c r="U176" s="36">
        <f t="shared" si="55"/>
        <v>8.1589438860762574E-4</v>
      </c>
      <c r="V176" s="37">
        <f t="shared" si="56"/>
        <v>8.1937550582395825E-4</v>
      </c>
      <c r="W176" s="37">
        <f t="shared" si="57"/>
        <v>3.4811172163325089E-6</v>
      </c>
      <c r="X176" s="38">
        <f t="shared" si="58"/>
        <v>7.3220082285844255</v>
      </c>
      <c r="Y176" s="39">
        <f t="shared" si="59"/>
        <v>155160.16589498677</v>
      </c>
      <c r="Z176" s="40">
        <f t="shared" si="60"/>
        <v>0</v>
      </c>
      <c r="AA176" s="41">
        <f t="shared" si="61"/>
        <v>0</v>
      </c>
      <c r="AB176" s="41">
        <f t="shared" si="62"/>
        <v>0</v>
      </c>
      <c r="AC176" s="42">
        <f t="shared" si="63"/>
        <v>0</v>
      </c>
      <c r="AD176" s="43">
        <f t="shared" si="64"/>
        <v>0</v>
      </c>
      <c r="AE176" s="40">
        <f t="shared" si="65"/>
        <v>1.7311120870050567E-3</v>
      </c>
      <c r="AF176" s="41">
        <f t="shared" si="66"/>
        <v>1.7399609372035149E-3</v>
      </c>
      <c r="AG176" s="41">
        <f t="shared" si="67"/>
        <v>8.8488501984581788E-6</v>
      </c>
      <c r="AH176" s="42">
        <f t="shared" si="68"/>
        <v>0.11542332310769335</v>
      </c>
      <c r="AI176" s="43">
        <f t="shared" si="69"/>
        <v>2445.9275928733496</v>
      </c>
      <c r="AJ176" s="42">
        <f t="shared" si="70"/>
        <v>7.4374315516921188</v>
      </c>
      <c r="AK176" s="31">
        <f t="shared" si="71"/>
        <v>157606.09348786011</v>
      </c>
      <c r="AL176" s="44">
        <f t="shared" si="72"/>
        <v>36.884056117106475</v>
      </c>
      <c r="AM176" s="31">
        <v>1946706.25</v>
      </c>
      <c r="AN176" s="45">
        <f t="shared" si="73"/>
        <v>8.0960388085187532E-2</v>
      </c>
      <c r="AP176" s="33"/>
      <c r="AR176" s="33"/>
    </row>
    <row r="177" spans="1:44">
      <c r="A177" s="6" t="s">
        <v>6231</v>
      </c>
      <c r="B177" s="6" t="s">
        <v>6211</v>
      </c>
      <c r="C177" s="6" t="s">
        <v>6263</v>
      </c>
      <c r="D177" s="30" t="s">
        <v>6244</v>
      </c>
      <c r="E177" s="6" t="s">
        <v>6276</v>
      </c>
      <c r="F177" s="31" t="s">
        <v>4458</v>
      </c>
      <c r="G177" s="6" t="str">
        <f t="shared" si="50"/>
        <v>Share Increase</v>
      </c>
      <c r="H177" s="32">
        <v>79.44</v>
      </c>
      <c r="I177" s="33">
        <v>2787.848</v>
      </c>
      <c r="J177" s="33">
        <v>2799.0120000000002</v>
      </c>
      <c r="K177" s="34">
        <v>0.75</v>
      </c>
      <c r="L177" s="34">
        <v>0.75</v>
      </c>
      <c r="M177" s="7">
        <v>1</v>
      </c>
      <c r="N177" s="7">
        <v>1</v>
      </c>
      <c r="O177" s="7">
        <v>0</v>
      </c>
      <c r="P177" s="7">
        <v>0</v>
      </c>
      <c r="Q177" s="35">
        <f t="shared" si="51"/>
        <v>2090.886</v>
      </c>
      <c r="R177" s="35">
        <f t="shared" si="52"/>
        <v>2099.259</v>
      </c>
      <c r="S177" s="35">
        <f t="shared" si="53"/>
        <v>166099.98384</v>
      </c>
      <c r="T177" s="35">
        <f t="shared" si="54"/>
        <v>166765.13496</v>
      </c>
      <c r="U177" s="36">
        <f t="shared" si="55"/>
        <v>9.0024947346764878E-3</v>
      </c>
      <c r="V177" s="37">
        <f t="shared" si="56"/>
        <v>9.0757723485519835E-3</v>
      </c>
      <c r="W177" s="37">
        <f t="shared" si="57"/>
        <v>7.327761387549564E-5</v>
      </c>
      <c r="X177" s="38">
        <f t="shared" si="58"/>
        <v>154.1284761254538</v>
      </c>
      <c r="Y177" s="39">
        <f t="shared" si="59"/>
        <v>1940187.2624050076</v>
      </c>
      <c r="Z177" s="40">
        <f t="shared" si="60"/>
        <v>1.702800052455981E-2</v>
      </c>
      <c r="AA177" s="41">
        <f t="shared" si="61"/>
        <v>1.7153746760653964E-2</v>
      </c>
      <c r="AB177" s="41">
        <f t="shared" si="62"/>
        <v>1.2574623609415414E-4</v>
      </c>
      <c r="AC177" s="42">
        <f t="shared" si="63"/>
        <v>2.4531885294524041</v>
      </c>
      <c r="AD177" s="43">
        <f t="shared" si="64"/>
        <v>30881.023784647583</v>
      </c>
      <c r="AE177" s="40">
        <f t="shared" si="65"/>
        <v>0</v>
      </c>
      <c r="AF177" s="41">
        <f t="shared" si="66"/>
        <v>0</v>
      </c>
      <c r="AG177" s="41">
        <f t="shared" si="67"/>
        <v>0</v>
      </c>
      <c r="AH177" s="42">
        <f t="shared" si="68"/>
        <v>0</v>
      </c>
      <c r="AI177" s="43">
        <f t="shared" si="69"/>
        <v>0</v>
      </c>
      <c r="AJ177" s="42">
        <f t="shared" si="70"/>
        <v>156.58166465490621</v>
      </c>
      <c r="AK177" s="31">
        <f t="shared" si="71"/>
        <v>1971068.2861896553</v>
      </c>
      <c r="AL177" s="44">
        <f t="shared" si="72"/>
        <v>461.21358179440864</v>
      </c>
      <c r="AM177" s="31">
        <v>24467416</v>
      </c>
      <c r="AN177" s="45">
        <f t="shared" si="73"/>
        <v>8.0558906841231431E-2</v>
      </c>
      <c r="AP177" s="33"/>
      <c r="AR177" s="33"/>
    </row>
    <row r="178" spans="1:44">
      <c r="A178" s="6" t="s">
        <v>4605</v>
      </c>
      <c r="B178" s="6" t="s">
        <v>1914</v>
      </c>
      <c r="C178" s="6" t="s">
        <v>3209</v>
      </c>
      <c r="D178" s="30">
        <v>2328603</v>
      </c>
      <c r="E178" s="6" t="s">
        <v>3131</v>
      </c>
      <c r="F178" s="31" t="s">
        <v>4455</v>
      </c>
      <c r="G178" s="6" t="str">
        <f t="shared" si="50"/>
        <v>Share Increase</v>
      </c>
      <c r="H178" s="32">
        <v>61.31</v>
      </c>
      <c r="I178" s="33">
        <v>133.267</v>
      </c>
      <c r="J178" s="33">
        <v>133.31800000000001</v>
      </c>
      <c r="K178" s="34">
        <v>1</v>
      </c>
      <c r="L178" s="34">
        <v>1</v>
      </c>
      <c r="M178" s="7">
        <v>0</v>
      </c>
      <c r="N178" s="7">
        <v>0</v>
      </c>
      <c r="O178" s="7">
        <v>1</v>
      </c>
      <c r="P178" s="7">
        <v>1</v>
      </c>
      <c r="Q178" s="35">
        <f t="shared" si="51"/>
        <v>133.267</v>
      </c>
      <c r="R178" s="35">
        <f t="shared" si="52"/>
        <v>133.31800000000001</v>
      </c>
      <c r="S178" s="35">
        <f t="shared" si="53"/>
        <v>8170.5997699999998</v>
      </c>
      <c r="T178" s="35">
        <f t="shared" si="54"/>
        <v>8173.7265800000014</v>
      </c>
      <c r="U178" s="36">
        <f t="shared" si="55"/>
        <v>4.4284038871086456E-4</v>
      </c>
      <c r="V178" s="37">
        <f t="shared" si="56"/>
        <v>4.4483447752542379E-4</v>
      </c>
      <c r="W178" s="37">
        <f t="shared" si="57"/>
        <v>1.994088814559231E-6</v>
      </c>
      <c r="X178" s="38">
        <f t="shared" si="58"/>
        <v>4.1942668980601834</v>
      </c>
      <c r="Y178" s="39">
        <f t="shared" si="59"/>
        <v>68410.812233896315</v>
      </c>
      <c r="Z178" s="40">
        <f t="shared" si="60"/>
        <v>0</v>
      </c>
      <c r="AA178" s="41">
        <f t="shared" si="61"/>
        <v>0</v>
      </c>
      <c r="AB178" s="41">
        <f t="shared" si="62"/>
        <v>0</v>
      </c>
      <c r="AC178" s="42">
        <f t="shared" si="63"/>
        <v>0</v>
      </c>
      <c r="AD178" s="43">
        <f t="shared" si="64"/>
        <v>0</v>
      </c>
      <c r="AE178" s="40">
        <f t="shared" si="65"/>
        <v>9.3959017271788884E-4</v>
      </c>
      <c r="AF178" s="41">
        <f t="shared" si="66"/>
        <v>9.4461526969524031E-4</v>
      </c>
      <c r="AG178" s="41">
        <f t="shared" si="67"/>
        <v>5.0250969773514695E-6</v>
      </c>
      <c r="AH178" s="42">
        <f t="shared" si="68"/>
        <v>6.5546752296178915E-2</v>
      </c>
      <c r="AI178" s="43">
        <f t="shared" si="69"/>
        <v>1069.1037725685683</v>
      </c>
      <c r="AJ178" s="42">
        <f t="shared" si="70"/>
        <v>4.2598136503563619</v>
      </c>
      <c r="AK178" s="31">
        <f t="shared" si="71"/>
        <v>69479.91600646489</v>
      </c>
      <c r="AL178" s="44">
        <f t="shared" si="72"/>
        <v>16.262345576245561</v>
      </c>
      <c r="AM178" s="31">
        <v>863459</v>
      </c>
      <c r="AN178" s="45">
        <f t="shared" si="73"/>
        <v>8.0466954431495749E-2</v>
      </c>
      <c r="AP178" s="33"/>
      <c r="AR178" s="33"/>
    </row>
    <row r="179" spans="1:44">
      <c r="A179" s="6" t="s">
        <v>4630</v>
      </c>
      <c r="B179" s="6" t="s">
        <v>1938</v>
      </c>
      <c r="C179" s="6" t="s">
        <v>3226</v>
      </c>
      <c r="D179" s="30" t="s">
        <v>2127</v>
      </c>
      <c r="E179" s="6" t="s">
        <v>5643</v>
      </c>
      <c r="F179" s="31" t="s">
        <v>4457</v>
      </c>
      <c r="G179" s="6" t="str">
        <f t="shared" si="50"/>
        <v>Share Increase</v>
      </c>
      <c r="H179" s="32">
        <v>87.71</v>
      </c>
      <c r="I179" s="33">
        <v>169.202</v>
      </c>
      <c r="J179" s="33">
        <v>171.09200000000001</v>
      </c>
      <c r="K179" s="34">
        <v>1</v>
      </c>
      <c r="L179" s="34">
        <v>1</v>
      </c>
      <c r="M179" s="7">
        <v>1</v>
      </c>
      <c r="N179" s="7">
        <v>1</v>
      </c>
      <c r="O179" s="7">
        <v>0</v>
      </c>
      <c r="P179" s="7">
        <v>0</v>
      </c>
      <c r="Q179" s="35">
        <f t="shared" si="51"/>
        <v>169.202</v>
      </c>
      <c r="R179" s="35">
        <f t="shared" si="52"/>
        <v>171.09200000000001</v>
      </c>
      <c r="S179" s="35">
        <f t="shared" si="53"/>
        <v>14840.707419999999</v>
      </c>
      <c r="T179" s="35">
        <f t="shared" si="54"/>
        <v>15006.47932</v>
      </c>
      <c r="U179" s="36">
        <f t="shared" si="55"/>
        <v>8.0435522821074509E-4</v>
      </c>
      <c r="V179" s="37">
        <f t="shared" si="56"/>
        <v>8.1668983204577364E-4</v>
      </c>
      <c r="W179" s="37">
        <f t="shared" si="57"/>
        <v>1.2334603835028549E-5</v>
      </c>
      <c r="X179" s="38">
        <f t="shared" si="58"/>
        <v>25.943990151402428</v>
      </c>
      <c r="Y179" s="39">
        <f t="shared" si="59"/>
        <v>295792.84176721505</v>
      </c>
      <c r="Z179" s="40">
        <f t="shared" si="60"/>
        <v>1.5214184125148719E-3</v>
      </c>
      <c r="AA179" s="41">
        <f t="shared" si="61"/>
        <v>1.5435921068634303E-3</v>
      </c>
      <c r="AB179" s="41">
        <f t="shared" si="62"/>
        <v>2.2173694348558365E-5</v>
      </c>
      <c r="AC179" s="42">
        <f t="shared" si="63"/>
        <v>0.43258752167132125</v>
      </c>
      <c r="AD179" s="43">
        <f t="shared" si="64"/>
        <v>4932.0205412304331</v>
      </c>
      <c r="AE179" s="40">
        <f t="shared" si="65"/>
        <v>0</v>
      </c>
      <c r="AF179" s="41">
        <f t="shared" si="66"/>
        <v>0</v>
      </c>
      <c r="AG179" s="41">
        <f t="shared" si="67"/>
        <v>0</v>
      </c>
      <c r="AH179" s="42">
        <f t="shared" si="68"/>
        <v>0</v>
      </c>
      <c r="AI179" s="43">
        <f t="shared" si="69"/>
        <v>0</v>
      </c>
      <c r="AJ179" s="42">
        <f t="shared" si="70"/>
        <v>26.376577673073751</v>
      </c>
      <c r="AK179" s="31">
        <f t="shared" si="71"/>
        <v>300724.8623084455</v>
      </c>
      <c r="AL179" s="44">
        <f t="shared" si="72"/>
        <v>70.314695217355776</v>
      </c>
      <c r="AM179" s="31">
        <v>3749439.5</v>
      </c>
      <c r="AN179" s="45">
        <f t="shared" si="73"/>
        <v>8.0205284632128476E-2</v>
      </c>
      <c r="AP179" s="33"/>
      <c r="AR179" s="33"/>
    </row>
    <row r="180" spans="1:44">
      <c r="A180" s="6" t="s">
        <v>1189</v>
      </c>
      <c r="B180" s="6" t="s">
        <v>2091</v>
      </c>
      <c r="C180" s="6" t="s">
        <v>1773</v>
      </c>
      <c r="D180" s="30" t="s">
        <v>2136</v>
      </c>
      <c r="E180" s="6" t="s">
        <v>156</v>
      </c>
      <c r="F180" s="31" t="s">
        <v>4475</v>
      </c>
      <c r="G180" s="6" t="str">
        <f t="shared" si="50"/>
        <v>Share Increase</v>
      </c>
      <c r="H180" s="32">
        <v>159.72999999999999</v>
      </c>
      <c r="I180" s="33">
        <v>280.495</v>
      </c>
      <c r="J180" s="33">
        <v>280.89999999999998</v>
      </c>
      <c r="K180" s="34">
        <v>1</v>
      </c>
      <c r="L180" s="34">
        <v>1</v>
      </c>
      <c r="M180" s="7">
        <v>0.67</v>
      </c>
      <c r="N180" s="7">
        <v>0.67</v>
      </c>
      <c r="O180" s="7">
        <v>0.33</v>
      </c>
      <c r="P180" s="7">
        <v>0.33</v>
      </c>
      <c r="Q180" s="35">
        <f t="shared" si="51"/>
        <v>280.495</v>
      </c>
      <c r="R180" s="35">
        <f t="shared" si="52"/>
        <v>280.89999999999998</v>
      </c>
      <c r="S180" s="35">
        <f t="shared" si="53"/>
        <v>44803.466349999995</v>
      </c>
      <c r="T180" s="35">
        <f t="shared" si="54"/>
        <v>44868.156999999992</v>
      </c>
      <c r="U180" s="36">
        <f t="shared" si="55"/>
        <v>2.4283143236164336E-3</v>
      </c>
      <c r="V180" s="37">
        <f t="shared" si="56"/>
        <v>2.4418364110025906E-3</v>
      </c>
      <c r="W180" s="37">
        <f t="shared" si="57"/>
        <v>1.3522087386157091E-5</v>
      </c>
      <c r="X180" s="38">
        <f t="shared" si="58"/>
        <v>28.441683791788403</v>
      </c>
      <c r="Y180" s="39">
        <f t="shared" si="59"/>
        <v>178061.00163894324</v>
      </c>
      <c r="Z180" s="40">
        <f t="shared" si="60"/>
        <v>3.0773754378809067E-3</v>
      </c>
      <c r="AA180" s="41">
        <f t="shared" si="61"/>
        <v>3.0921942526926519E-3</v>
      </c>
      <c r="AB180" s="41">
        <f t="shared" si="62"/>
        <v>1.4818814811745195E-5</v>
      </c>
      <c r="AC180" s="42">
        <f t="shared" si="63"/>
        <v>0.28910087208521024</v>
      </c>
      <c r="AD180" s="43">
        <f t="shared" si="64"/>
        <v>1809.934715364742</v>
      </c>
      <c r="AE180" s="40">
        <f t="shared" si="65"/>
        <v>1.7002394313130925E-3</v>
      </c>
      <c r="AF180" s="41">
        <f t="shared" si="66"/>
        <v>1.7111458424076025E-3</v>
      </c>
      <c r="AG180" s="41">
        <f t="shared" si="67"/>
        <v>1.0906411094509976E-5</v>
      </c>
      <c r="AH180" s="42">
        <f t="shared" si="68"/>
        <v>0.14226189657118377</v>
      </c>
      <c r="AI180" s="43">
        <f t="shared" si="69"/>
        <v>890.63980824631426</v>
      </c>
      <c r="AJ180" s="42">
        <f t="shared" si="70"/>
        <v>28.873046560444799</v>
      </c>
      <c r="AK180" s="31">
        <f t="shared" si="71"/>
        <v>180761.57616255429</v>
      </c>
      <c r="AL180" s="44">
        <f t="shared" si="72"/>
        <v>42.32795149989699</v>
      </c>
      <c r="AM180" s="31">
        <v>2255292.5</v>
      </c>
      <c r="AN180" s="45">
        <f t="shared" si="73"/>
        <v>8.0149947806129052E-2</v>
      </c>
      <c r="AP180" s="33"/>
      <c r="AR180" s="33"/>
    </row>
    <row r="181" spans="1:44">
      <c r="A181" s="6" t="s">
        <v>4663</v>
      </c>
      <c r="B181" s="6" t="s">
        <v>1972</v>
      </c>
      <c r="C181" s="6" t="s">
        <v>1264</v>
      </c>
      <c r="D181" s="30">
        <v>2586122</v>
      </c>
      <c r="E181" s="6" t="s">
        <v>44</v>
      </c>
      <c r="F181" s="31" t="s">
        <v>4456</v>
      </c>
      <c r="G181" s="6" t="str">
        <f t="shared" si="50"/>
        <v>Share Increase</v>
      </c>
      <c r="H181" s="32">
        <v>121.17</v>
      </c>
      <c r="I181" s="33">
        <v>99.697999999999993</v>
      </c>
      <c r="J181" s="33">
        <v>100.3</v>
      </c>
      <c r="K181" s="34">
        <v>1</v>
      </c>
      <c r="L181" s="34">
        <v>1</v>
      </c>
      <c r="M181" s="7">
        <v>0</v>
      </c>
      <c r="N181" s="7">
        <v>0</v>
      </c>
      <c r="O181" s="7">
        <v>1</v>
      </c>
      <c r="P181" s="7">
        <v>1</v>
      </c>
      <c r="Q181" s="35">
        <f t="shared" si="51"/>
        <v>99.697999999999993</v>
      </c>
      <c r="R181" s="35">
        <f t="shared" si="52"/>
        <v>100.3</v>
      </c>
      <c r="S181" s="35">
        <f t="shared" si="53"/>
        <v>12080.406659999999</v>
      </c>
      <c r="T181" s="35">
        <f t="shared" si="54"/>
        <v>12153.351000000001</v>
      </c>
      <c r="U181" s="36">
        <f t="shared" si="55"/>
        <v>6.547489941610145E-4</v>
      </c>
      <c r="V181" s="37">
        <f t="shared" si="56"/>
        <v>6.6141551094899551E-4</v>
      </c>
      <c r="W181" s="37">
        <f t="shared" si="57"/>
        <v>6.6665167879810137E-6</v>
      </c>
      <c r="X181" s="38">
        <f t="shared" si="58"/>
        <v>14.022018721052669</v>
      </c>
      <c r="Y181" s="39">
        <f t="shared" si="59"/>
        <v>115721.86779774424</v>
      </c>
      <c r="Z181" s="40">
        <f t="shared" si="60"/>
        <v>0</v>
      </c>
      <c r="AA181" s="41">
        <f t="shared" si="61"/>
        <v>0</v>
      </c>
      <c r="AB181" s="41">
        <f t="shared" si="62"/>
        <v>0</v>
      </c>
      <c r="AC181" s="42">
        <f t="shared" si="63"/>
        <v>0</v>
      </c>
      <c r="AD181" s="43">
        <f t="shared" si="64"/>
        <v>0</v>
      </c>
      <c r="AE181" s="40">
        <f t="shared" si="65"/>
        <v>1.3892041832532121E-3</v>
      </c>
      <c r="AF181" s="41">
        <f t="shared" si="66"/>
        <v>1.4045296010581647E-3</v>
      </c>
      <c r="AG181" s="41">
        <f t="shared" si="67"/>
        <v>1.5325417804952588E-5</v>
      </c>
      <c r="AH181" s="42">
        <f t="shared" si="68"/>
        <v>0.19990288132232747</v>
      </c>
      <c r="AI181" s="43">
        <f t="shared" si="69"/>
        <v>1649.7720667023807</v>
      </c>
      <c r="AJ181" s="42">
        <f t="shared" si="70"/>
        <v>14.221921602374996</v>
      </c>
      <c r="AK181" s="31">
        <f t="shared" si="71"/>
        <v>117371.63986444662</v>
      </c>
      <c r="AL181" s="44">
        <f t="shared" si="72"/>
        <v>27.508941107456522</v>
      </c>
      <c r="AM181" s="31">
        <v>1466995.25</v>
      </c>
      <c r="AN181" s="45">
        <f t="shared" si="73"/>
        <v>8.0008193526493437E-2</v>
      </c>
      <c r="AP181" s="33"/>
      <c r="AR181" s="33"/>
    </row>
    <row r="182" spans="1:44">
      <c r="A182" s="6" t="s">
        <v>4524</v>
      </c>
      <c r="B182" s="6" t="s">
        <v>1829</v>
      </c>
      <c r="C182" s="6" t="s">
        <v>3155</v>
      </c>
      <c r="D182" s="30">
        <v>2113434</v>
      </c>
      <c r="E182" s="6" t="s">
        <v>3058</v>
      </c>
      <c r="F182" s="31" t="s">
        <v>4456</v>
      </c>
      <c r="G182" s="6" t="str">
        <f t="shared" si="50"/>
        <v>Share Increase</v>
      </c>
      <c r="H182" s="32">
        <v>16.600000000000001</v>
      </c>
      <c r="I182" s="33">
        <v>1326.49</v>
      </c>
      <c r="J182" s="33">
        <v>1330.5119999999999</v>
      </c>
      <c r="K182" s="34">
        <v>1</v>
      </c>
      <c r="L182" s="34">
        <v>1</v>
      </c>
      <c r="M182" s="7">
        <v>0.46</v>
      </c>
      <c r="N182" s="7">
        <v>0.46</v>
      </c>
      <c r="O182" s="7">
        <v>0.54</v>
      </c>
      <c r="P182" s="7">
        <v>0.54</v>
      </c>
      <c r="Q182" s="35">
        <f t="shared" si="51"/>
        <v>1326.49</v>
      </c>
      <c r="R182" s="35">
        <f t="shared" si="52"/>
        <v>1330.5119999999999</v>
      </c>
      <c r="S182" s="35">
        <f t="shared" si="53"/>
        <v>22019.734</v>
      </c>
      <c r="T182" s="35">
        <f t="shared" si="54"/>
        <v>22086.499200000002</v>
      </c>
      <c r="U182" s="36">
        <f t="shared" si="55"/>
        <v>1.193453092595899E-3</v>
      </c>
      <c r="V182" s="37">
        <f t="shared" si="56"/>
        <v>1.202002077734987E-3</v>
      </c>
      <c r="W182" s="37">
        <f t="shared" si="57"/>
        <v>8.5489851390880764E-6</v>
      </c>
      <c r="X182" s="38">
        <f t="shared" si="58"/>
        <v>17.981508706677761</v>
      </c>
      <c r="Y182" s="39">
        <f t="shared" si="59"/>
        <v>1083223.4160649253</v>
      </c>
      <c r="Z182" s="40">
        <f t="shared" si="60"/>
        <v>1.0383982910761196E-3</v>
      </c>
      <c r="AA182" s="41">
        <f t="shared" si="61"/>
        <v>1.0450533232299899E-3</v>
      </c>
      <c r="AB182" s="41">
        <f t="shared" si="62"/>
        <v>6.6550321538702203E-6</v>
      </c>
      <c r="AC182" s="42">
        <f t="shared" si="63"/>
        <v>0.12983329799857396</v>
      </c>
      <c r="AD182" s="43">
        <f t="shared" si="64"/>
        <v>7821.2830119622849</v>
      </c>
      <c r="AE182" s="40">
        <f t="shared" si="65"/>
        <v>1.3673835676106631E-3</v>
      </c>
      <c r="AF182" s="41">
        <f t="shared" si="66"/>
        <v>1.3783372694065727E-3</v>
      </c>
      <c r="AG182" s="41">
        <f t="shared" si="67"/>
        <v>1.0953701795909541E-5</v>
      </c>
      <c r="AH182" s="42">
        <f t="shared" si="68"/>
        <v>0.14287875071440145</v>
      </c>
      <c r="AI182" s="43">
        <f t="shared" si="69"/>
        <v>8607.1536574940619</v>
      </c>
      <c r="AJ182" s="42">
        <f t="shared" si="70"/>
        <v>18.254220755390737</v>
      </c>
      <c r="AK182" s="31">
        <f t="shared" si="71"/>
        <v>1099651.8527343816</v>
      </c>
      <c r="AL182" s="44">
        <f t="shared" si="72"/>
        <v>257.49955238217092</v>
      </c>
      <c r="AM182" s="31">
        <v>13854946</v>
      </c>
      <c r="AN182" s="45">
        <f t="shared" si="73"/>
        <v>7.936890210430135E-2</v>
      </c>
      <c r="AP182" s="33"/>
      <c r="AR182" s="33"/>
    </row>
    <row r="183" spans="1:44">
      <c r="A183" s="6" t="s">
        <v>4613</v>
      </c>
      <c r="B183" s="6" t="s">
        <v>1923</v>
      </c>
      <c r="C183" s="6" t="s">
        <v>3213</v>
      </c>
      <c r="D183" s="30">
        <v>2367480</v>
      </c>
      <c r="E183" s="6" t="s">
        <v>2929</v>
      </c>
      <c r="F183" s="31" t="s">
        <v>4466</v>
      </c>
      <c r="G183" s="6" t="str">
        <f t="shared" si="50"/>
        <v>Reinvestment</v>
      </c>
      <c r="H183" s="32">
        <v>93.89</v>
      </c>
      <c r="I183" s="33">
        <v>152.857</v>
      </c>
      <c r="J183" s="33">
        <v>152.69900000000001</v>
      </c>
      <c r="K183" s="34">
        <v>1</v>
      </c>
      <c r="L183" s="34">
        <v>1</v>
      </c>
      <c r="M183" s="7">
        <v>0.57999999999999996</v>
      </c>
      <c r="N183" s="7">
        <v>0.57999999999999996</v>
      </c>
      <c r="O183" s="7">
        <v>0.42</v>
      </c>
      <c r="P183" s="7">
        <v>0.42</v>
      </c>
      <c r="Q183" s="35">
        <f t="shared" si="51"/>
        <v>152.857</v>
      </c>
      <c r="R183" s="35">
        <f t="shared" si="52"/>
        <v>152.69900000000001</v>
      </c>
      <c r="S183" s="35">
        <f t="shared" si="53"/>
        <v>14351.74373</v>
      </c>
      <c r="T183" s="35">
        <f t="shared" si="54"/>
        <v>14336.909110000001</v>
      </c>
      <c r="U183" s="36">
        <f t="shared" si="55"/>
        <v>7.7785376238933234E-4</v>
      </c>
      <c r="V183" s="37">
        <f t="shared" si="56"/>
        <v>7.8025016017557291E-4</v>
      </c>
      <c r="W183" s="37">
        <f t="shared" si="57"/>
        <v>2.3963977862405741E-6</v>
      </c>
      <c r="X183" s="38">
        <f t="shared" si="58"/>
        <v>5.0404635119701142</v>
      </c>
      <c r="Y183" s="39">
        <f t="shared" si="59"/>
        <v>53684.774863884486</v>
      </c>
      <c r="Z183" s="40">
        <f t="shared" si="60"/>
        <v>8.5334908881720825E-4</v>
      </c>
      <c r="AA183" s="41">
        <f t="shared" si="61"/>
        <v>8.5533700309849592E-4</v>
      </c>
      <c r="AB183" s="41">
        <f t="shared" si="62"/>
        <v>1.9879142812876749E-6</v>
      </c>
      <c r="AC183" s="42">
        <f t="shared" si="63"/>
        <v>3.8782302070163199E-2</v>
      </c>
      <c r="AD183" s="43">
        <f t="shared" si="64"/>
        <v>413.06105091237833</v>
      </c>
      <c r="AE183" s="40">
        <f t="shared" si="65"/>
        <v>6.9316797479494004E-4</v>
      </c>
      <c r="AF183" s="41">
        <f t="shared" si="66"/>
        <v>6.9588852965109759E-4</v>
      </c>
      <c r="AG183" s="41">
        <f t="shared" si="67"/>
        <v>2.7205548561575485E-6</v>
      </c>
      <c r="AH183" s="42">
        <f t="shared" si="68"/>
        <v>3.5486585844700012E-2</v>
      </c>
      <c r="AI183" s="43">
        <f t="shared" si="69"/>
        <v>377.95916332623295</v>
      </c>
      <c r="AJ183" s="42">
        <f t="shared" si="70"/>
        <v>5.1147323998849776</v>
      </c>
      <c r="AK183" s="31">
        <f t="shared" si="71"/>
        <v>54475.795078123097</v>
      </c>
      <c r="AL183" s="44">
        <f t="shared" si="72"/>
        <v>12.761730675474354</v>
      </c>
      <c r="AM183" s="31">
        <v>690503.25</v>
      </c>
      <c r="AN183" s="45">
        <f t="shared" si="73"/>
        <v>7.8892887293612449E-2</v>
      </c>
      <c r="AP183" s="33"/>
      <c r="AR183" s="33"/>
    </row>
    <row r="184" spans="1:44">
      <c r="A184" s="6" t="s">
        <v>1174</v>
      </c>
      <c r="B184" s="6" t="s">
        <v>2076</v>
      </c>
      <c r="C184" s="6" t="s">
        <v>1769</v>
      </c>
      <c r="D184" s="30" t="s">
        <v>2134</v>
      </c>
      <c r="E184" s="6" t="s">
        <v>141</v>
      </c>
      <c r="F184" s="31" t="s">
        <v>4460</v>
      </c>
      <c r="G184" s="6" t="str">
        <f t="shared" si="50"/>
        <v>Share Increase</v>
      </c>
      <c r="H184" s="32">
        <v>74.81</v>
      </c>
      <c r="I184" s="33">
        <v>185.29</v>
      </c>
      <c r="J184" s="33">
        <v>185.88200000000001</v>
      </c>
      <c r="K184" s="34">
        <v>0.86</v>
      </c>
      <c r="L184" s="34">
        <v>0.86</v>
      </c>
      <c r="M184" s="7">
        <v>1</v>
      </c>
      <c r="N184" s="7">
        <v>1</v>
      </c>
      <c r="O184" s="7">
        <v>0</v>
      </c>
      <c r="P184" s="7">
        <v>0</v>
      </c>
      <c r="Q184" s="35">
        <f t="shared" si="51"/>
        <v>159.3494</v>
      </c>
      <c r="R184" s="35">
        <f t="shared" si="52"/>
        <v>159.85852</v>
      </c>
      <c r="S184" s="35">
        <f t="shared" si="53"/>
        <v>11920.928614</v>
      </c>
      <c r="T184" s="35">
        <f t="shared" si="54"/>
        <v>11959.015881200001</v>
      </c>
      <c r="U184" s="36">
        <f t="shared" si="55"/>
        <v>6.4610540349820957E-4</v>
      </c>
      <c r="V184" s="37">
        <f t="shared" si="56"/>
        <v>6.5083931168539858E-4</v>
      </c>
      <c r="W184" s="37">
        <f t="shared" si="57"/>
        <v>4.7339081871890102E-6</v>
      </c>
      <c r="X184" s="38">
        <f t="shared" si="58"/>
        <v>9.9570662364763933</v>
      </c>
      <c r="Y184" s="39">
        <f t="shared" si="59"/>
        <v>133098.06491747618</v>
      </c>
      <c r="Z184" s="40">
        <f t="shared" si="60"/>
        <v>1.2220927058485863E-3</v>
      </c>
      <c r="AA184" s="41">
        <f t="shared" si="61"/>
        <v>1.2301248098527838E-3</v>
      </c>
      <c r="AB184" s="41">
        <f t="shared" si="62"/>
        <v>8.0321040041974462E-6</v>
      </c>
      <c r="AC184" s="42">
        <f t="shared" si="63"/>
        <v>0.156698649776778</v>
      </c>
      <c r="AD184" s="43">
        <f t="shared" si="64"/>
        <v>2094.6217053439109</v>
      </c>
      <c r="AE184" s="40">
        <f t="shared" si="65"/>
        <v>0</v>
      </c>
      <c r="AF184" s="41">
        <f t="shared" si="66"/>
        <v>0</v>
      </c>
      <c r="AG184" s="41">
        <f t="shared" si="67"/>
        <v>0</v>
      </c>
      <c r="AH184" s="42">
        <f t="shared" si="68"/>
        <v>0</v>
      </c>
      <c r="AI184" s="43">
        <f t="shared" si="69"/>
        <v>0</v>
      </c>
      <c r="AJ184" s="42">
        <f t="shared" si="70"/>
        <v>10.113764886253172</v>
      </c>
      <c r="AK184" s="31">
        <f t="shared" si="71"/>
        <v>135192.6866228201</v>
      </c>
      <c r="AL184" s="44">
        <f t="shared" si="72"/>
        <v>31.639541419522857</v>
      </c>
      <c r="AM184" s="31">
        <v>1725380.625</v>
      </c>
      <c r="AN184" s="45">
        <f t="shared" si="73"/>
        <v>7.8355282691794509E-2</v>
      </c>
      <c r="AP184" s="33"/>
      <c r="AR184" s="33"/>
    </row>
    <row r="185" spans="1:44">
      <c r="A185" s="6" t="s">
        <v>5832</v>
      </c>
      <c r="B185" s="6" t="s">
        <v>6217</v>
      </c>
      <c r="C185" s="6" t="s">
        <v>5885</v>
      </c>
      <c r="D185" s="30" t="s">
        <v>6250</v>
      </c>
      <c r="E185" s="6" t="s">
        <v>5833</v>
      </c>
      <c r="F185" s="31" t="s">
        <v>4457</v>
      </c>
      <c r="G185" s="6" t="str">
        <f t="shared" si="50"/>
        <v>Share Increase</v>
      </c>
      <c r="H185" s="32">
        <v>122.28</v>
      </c>
      <c r="I185" s="33">
        <v>116.279</v>
      </c>
      <c r="J185" s="33">
        <v>116.482</v>
      </c>
      <c r="K185" s="34">
        <v>1</v>
      </c>
      <c r="L185" s="34">
        <v>1</v>
      </c>
      <c r="M185" s="7">
        <v>1</v>
      </c>
      <c r="N185" s="7">
        <v>1</v>
      </c>
      <c r="O185" s="7">
        <v>0</v>
      </c>
      <c r="P185" s="7">
        <v>0</v>
      </c>
      <c r="Q185" s="35">
        <f t="shared" si="51"/>
        <v>116.279</v>
      </c>
      <c r="R185" s="35">
        <f t="shared" si="52"/>
        <v>116.482</v>
      </c>
      <c r="S185" s="35">
        <f t="shared" si="53"/>
        <v>14218.59612</v>
      </c>
      <c r="T185" s="35">
        <f t="shared" si="54"/>
        <v>14243.418960000001</v>
      </c>
      <c r="U185" s="36">
        <f t="shared" si="55"/>
        <v>7.7063726163931179E-4</v>
      </c>
      <c r="V185" s="37">
        <f t="shared" si="56"/>
        <v>7.7516219428608703E-4</v>
      </c>
      <c r="W185" s="37">
        <f t="shared" si="57"/>
        <v>4.5249326467752381E-6</v>
      </c>
      <c r="X185" s="38">
        <f t="shared" si="58"/>
        <v>9.5175175136400636</v>
      </c>
      <c r="Y185" s="39">
        <f t="shared" si="59"/>
        <v>77833.803677134973</v>
      </c>
      <c r="Z185" s="40">
        <f t="shared" si="60"/>
        <v>1.4576416962393372E-3</v>
      </c>
      <c r="AA185" s="41">
        <f t="shared" si="61"/>
        <v>1.4651024142686741E-3</v>
      </c>
      <c r="AB185" s="41">
        <f t="shared" si="62"/>
        <v>7.4607180293368748E-6</v>
      </c>
      <c r="AC185" s="42">
        <f t="shared" si="63"/>
        <v>0.14555145712149742</v>
      </c>
      <c r="AD185" s="43">
        <f t="shared" si="64"/>
        <v>1190.3128649124749</v>
      </c>
      <c r="AE185" s="40">
        <f t="shared" si="65"/>
        <v>0</v>
      </c>
      <c r="AF185" s="41">
        <f t="shared" si="66"/>
        <v>0</v>
      </c>
      <c r="AG185" s="41">
        <f t="shared" si="67"/>
        <v>0</v>
      </c>
      <c r="AH185" s="42">
        <f t="shared" si="68"/>
        <v>0</v>
      </c>
      <c r="AI185" s="43">
        <f t="shared" si="69"/>
        <v>0</v>
      </c>
      <c r="AJ185" s="42">
        <f t="shared" si="70"/>
        <v>9.6630689707615609</v>
      </c>
      <c r="AK185" s="31">
        <f t="shared" si="71"/>
        <v>79024.116542047443</v>
      </c>
      <c r="AL185" s="44">
        <f t="shared" si="72"/>
        <v>18.502341538989363</v>
      </c>
      <c r="AM185" s="31">
        <v>1019826.875</v>
      </c>
      <c r="AN185" s="45">
        <f t="shared" si="73"/>
        <v>7.7487776091454186E-2</v>
      </c>
      <c r="AP185" s="33"/>
      <c r="AR185" s="33"/>
    </row>
    <row r="186" spans="1:44">
      <c r="A186" s="6" t="s">
        <v>4628</v>
      </c>
      <c r="B186" s="6" t="s">
        <v>1936</v>
      </c>
      <c r="C186" s="6" t="s">
        <v>3224</v>
      </c>
      <c r="D186" s="30">
        <v>2437264</v>
      </c>
      <c r="E186" s="6" t="s">
        <v>12</v>
      </c>
      <c r="F186" s="31" t="s">
        <v>4460</v>
      </c>
      <c r="G186" s="6" t="str">
        <f t="shared" si="50"/>
        <v>Share Increase</v>
      </c>
      <c r="H186" s="32">
        <v>57.61</v>
      </c>
      <c r="I186" s="33">
        <v>263.45699999999999</v>
      </c>
      <c r="J186" s="33">
        <v>263.63799999999998</v>
      </c>
      <c r="K186" s="34">
        <v>0.51</v>
      </c>
      <c r="L186" s="34">
        <v>0.51</v>
      </c>
      <c r="M186" s="7">
        <v>0.56999999999999995</v>
      </c>
      <c r="N186" s="7">
        <v>0.56999999999999995</v>
      </c>
      <c r="O186" s="7">
        <v>0.43</v>
      </c>
      <c r="P186" s="7">
        <v>0.43</v>
      </c>
      <c r="Q186" s="35">
        <f t="shared" si="51"/>
        <v>134.36306999999999</v>
      </c>
      <c r="R186" s="35">
        <f t="shared" si="52"/>
        <v>134.45537999999999</v>
      </c>
      <c r="S186" s="35">
        <f t="shared" si="53"/>
        <v>7740.6564626999998</v>
      </c>
      <c r="T186" s="35">
        <f t="shared" si="54"/>
        <v>7745.9744417999991</v>
      </c>
      <c r="U186" s="36">
        <f t="shared" si="55"/>
        <v>4.1953778343243139E-4</v>
      </c>
      <c r="V186" s="37">
        <f t="shared" si="56"/>
        <v>4.2155514501481992E-4</v>
      </c>
      <c r="W186" s="37">
        <f t="shared" si="57"/>
        <v>2.0173615823885333E-6</v>
      </c>
      <c r="X186" s="38">
        <f t="shared" si="58"/>
        <v>4.2432176764909117</v>
      </c>
      <c r="Y186" s="39">
        <f t="shared" si="59"/>
        <v>73654.186365056623</v>
      </c>
      <c r="Z186" s="40">
        <f t="shared" si="60"/>
        <v>4.5232096101543447E-4</v>
      </c>
      <c r="AA186" s="41">
        <f t="shared" si="61"/>
        <v>4.5415557569616238E-4</v>
      </c>
      <c r="AB186" s="41">
        <f t="shared" si="62"/>
        <v>1.8346146807279038E-6</v>
      </c>
      <c r="AC186" s="42">
        <f t="shared" si="63"/>
        <v>3.5791573811853529E-2</v>
      </c>
      <c r="AD186" s="43">
        <f t="shared" si="64"/>
        <v>621.27362978395297</v>
      </c>
      <c r="AE186" s="40">
        <f t="shared" si="65"/>
        <v>3.8276372939723591E-4</v>
      </c>
      <c r="AF186" s="41">
        <f t="shared" si="66"/>
        <v>3.8492788275395644E-4</v>
      </c>
      <c r="AG186" s="41">
        <f t="shared" si="67"/>
        <v>2.1641533567205262E-6</v>
      </c>
      <c r="AH186" s="42">
        <f t="shared" si="68"/>
        <v>2.8228952524349031E-2</v>
      </c>
      <c r="AI186" s="43">
        <f t="shared" si="69"/>
        <v>490.00091172277439</v>
      </c>
      <c r="AJ186" s="42">
        <f t="shared" si="70"/>
        <v>4.3072382028271141</v>
      </c>
      <c r="AK186" s="31">
        <f t="shared" si="71"/>
        <v>74765.460906563356</v>
      </c>
      <c r="AL186" s="44">
        <f t="shared" si="72"/>
        <v>17.508779572891278</v>
      </c>
      <c r="AM186" s="31">
        <v>965630.0625</v>
      </c>
      <c r="AN186" s="45">
        <f t="shared" si="73"/>
        <v>7.7426608605159652E-2</v>
      </c>
      <c r="AP186" s="33"/>
      <c r="AR186" s="33"/>
    </row>
    <row r="187" spans="1:44">
      <c r="A187" s="6" t="s">
        <v>6235</v>
      </c>
      <c r="B187" s="6" t="s">
        <v>6216</v>
      </c>
      <c r="C187" s="6" t="s">
        <v>5752</v>
      </c>
      <c r="D187" s="30" t="s">
        <v>5757</v>
      </c>
      <c r="E187" s="6" t="s">
        <v>5758</v>
      </c>
      <c r="F187" s="31" t="s">
        <v>4466</v>
      </c>
      <c r="G187" s="6" t="str">
        <f t="shared" si="50"/>
        <v>Share Increase</v>
      </c>
      <c r="H187" s="32">
        <v>91.4</v>
      </c>
      <c r="I187" s="33">
        <v>292.68200000000002</v>
      </c>
      <c r="J187" s="33">
        <v>292.68299999999999</v>
      </c>
      <c r="K187" s="34">
        <v>0.84</v>
      </c>
      <c r="L187" s="34">
        <v>0.84</v>
      </c>
      <c r="M187" s="7">
        <v>0.7</v>
      </c>
      <c r="N187" s="7">
        <v>0.7</v>
      </c>
      <c r="O187" s="7">
        <v>0.3</v>
      </c>
      <c r="P187" s="7">
        <v>0.3</v>
      </c>
      <c r="Q187" s="35">
        <f t="shared" si="51"/>
        <v>245.85288</v>
      </c>
      <c r="R187" s="35">
        <f t="shared" si="52"/>
        <v>245.85371999999998</v>
      </c>
      <c r="S187" s="35">
        <f t="shared" si="53"/>
        <v>22470.953232</v>
      </c>
      <c r="T187" s="35">
        <f t="shared" si="54"/>
        <v>22471.030007999998</v>
      </c>
      <c r="U187" s="36">
        <f t="shared" si="55"/>
        <v>1.217908837059894E-3</v>
      </c>
      <c r="V187" s="37">
        <f t="shared" si="56"/>
        <v>1.2229291982344234E-3</v>
      </c>
      <c r="W187" s="37">
        <f t="shared" si="57"/>
        <v>5.0203611745294145E-6</v>
      </c>
      <c r="X187" s="38">
        <f t="shared" si="58"/>
        <v>10.559577154686362</v>
      </c>
      <c r="Y187" s="39">
        <f t="shared" si="59"/>
        <v>115531.47871648098</v>
      </c>
      <c r="Z187" s="40">
        <f t="shared" si="60"/>
        <v>1.6125515259128905E-3</v>
      </c>
      <c r="AA187" s="41">
        <f t="shared" si="61"/>
        <v>1.6179859825647669E-3</v>
      </c>
      <c r="AB187" s="41">
        <f t="shared" si="62"/>
        <v>5.4344566518763765E-6</v>
      </c>
      <c r="AC187" s="42">
        <f t="shared" si="63"/>
        <v>0.10602103996343179</v>
      </c>
      <c r="AD187" s="43">
        <f t="shared" si="64"/>
        <v>1159.9676144795599</v>
      </c>
      <c r="AE187" s="40">
        <f t="shared" si="65"/>
        <v>7.7522412390995676E-4</v>
      </c>
      <c r="AF187" s="41">
        <f t="shared" si="66"/>
        <v>7.7907468020554048E-4</v>
      </c>
      <c r="AG187" s="41">
        <f t="shared" si="67"/>
        <v>3.8505562955837205E-6</v>
      </c>
      <c r="AH187" s="42">
        <f t="shared" si="68"/>
        <v>5.0226186847073348E-2</v>
      </c>
      <c r="AI187" s="43">
        <f t="shared" si="69"/>
        <v>549.52064384106507</v>
      </c>
      <c r="AJ187" s="42">
        <f t="shared" si="70"/>
        <v>10.715824381496867</v>
      </c>
      <c r="AK187" s="31">
        <f t="shared" si="71"/>
        <v>117240.96697480162</v>
      </c>
      <c r="AL187" s="44">
        <f t="shared" si="72"/>
        <v>27.463682574012111</v>
      </c>
      <c r="AM187" s="31">
        <v>1521880.625</v>
      </c>
      <c r="AN187" s="45">
        <f t="shared" si="73"/>
        <v>7.7036900955882545E-2</v>
      </c>
      <c r="AP187" s="33"/>
      <c r="AR187" s="33"/>
    </row>
    <row r="188" spans="1:44">
      <c r="A188" s="6" t="s">
        <v>3516</v>
      </c>
      <c r="B188" s="6" t="s">
        <v>357</v>
      </c>
      <c r="C188" s="6" t="s">
        <v>3676</v>
      </c>
      <c r="D188" s="30">
        <v>2502247</v>
      </c>
      <c r="E188" s="6" t="s">
        <v>2631</v>
      </c>
      <c r="F188" s="31" t="s">
        <v>4459</v>
      </c>
      <c r="G188" s="6" t="str">
        <f t="shared" si="50"/>
        <v>Share Increase</v>
      </c>
      <c r="H188" s="32">
        <v>80.78</v>
      </c>
      <c r="I188" s="33">
        <v>158.96</v>
      </c>
      <c r="J188" s="33">
        <v>159.316</v>
      </c>
      <c r="K188" s="34">
        <v>1</v>
      </c>
      <c r="L188" s="34">
        <v>1</v>
      </c>
      <c r="M188" s="7">
        <v>1</v>
      </c>
      <c r="N188" s="7">
        <v>1</v>
      </c>
      <c r="O188" s="7">
        <v>0</v>
      </c>
      <c r="P188" s="7">
        <v>0</v>
      </c>
      <c r="Q188" s="35">
        <f t="shared" si="51"/>
        <v>158.96</v>
      </c>
      <c r="R188" s="35">
        <f t="shared" si="52"/>
        <v>159.316</v>
      </c>
      <c r="S188" s="35">
        <f t="shared" si="53"/>
        <v>12840.7888</v>
      </c>
      <c r="T188" s="35">
        <f t="shared" si="54"/>
        <v>12869.546480000001</v>
      </c>
      <c r="U188" s="36">
        <f t="shared" si="55"/>
        <v>6.9596113671176879E-4</v>
      </c>
      <c r="V188" s="37">
        <f t="shared" si="56"/>
        <v>7.0039264567863197E-4</v>
      </c>
      <c r="W188" s="37">
        <f t="shared" si="57"/>
        <v>4.4315089668631744E-6</v>
      </c>
      <c r="X188" s="38">
        <f t="shared" si="58"/>
        <v>9.3210148075974786</v>
      </c>
      <c r="Y188" s="39">
        <f t="shared" si="59"/>
        <v>115387.65545428917</v>
      </c>
      <c r="Z188" s="40">
        <f t="shared" si="60"/>
        <v>1.3163936164664817E-3</v>
      </c>
      <c r="AA188" s="41">
        <f t="shared" si="61"/>
        <v>1.3237835432168539E-3</v>
      </c>
      <c r="AB188" s="41">
        <f t="shared" si="62"/>
        <v>7.3899267503721965E-6</v>
      </c>
      <c r="AC188" s="42">
        <f t="shared" si="63"/>
        <v>0.14417038712739136</v>
      </c>
      <c r="AD188" s="43">
        <f t="shared" si="64"/>
        <v>1784.7287339365109</v>
      </c>
      <c r="AE188" s="40">
        <f t="shared" si="65"/>
        <v>0</v>
      </c>
      <c r="AF188" s="41">
        <f t="shared" si="66"/>
        <v>0</v>
      </c>
      <c r="AG188" s="41">
        <f t="shared" si="67"/>
        <v>0</v>
      </c>
      <c r="AH188" s="42">
        <f t="shared" si="68"/>
        <v>0</v>
      </c>
      <c r="AI188" s="43">
        <f t="shared" si="69"/>
        <v>0</v>
      </c>
      <c r="AJ188" s="42">
        <f t="shared" si="70"/>
        <v>9.4651851947248691</v>
      </c>
      <c r="AK188" s="31">
        <f t="shared" si="71"/>
        <v>117172.38418822568</v>
      </c>
      <c r="AL188" s="44">
        <f t="shared" si="72"/>
        <v>27.429493481450695</v>
      </c>
      <c r="AM188" s="31">
        <v>1529897.75</v>
      </c>
      <c r="AN188" s="45">
        <f t="shared" si="73"/>
        <v>7.6588376045540085E-2</v>
      </c>
      <c r="AP188" s="33"/>
      <c r="AR188" s="33"/>
    </row>
    <row r="189" spans="1:44">
      <c r="A189" s="6" t="s">
        <v>2915</v>
      </c>
      <c r="B189" s="6" t="s">
        <v>648</v>
      </c>
      <c r="C189" s="6" t="s">
        <v>2916</v>
      </c>
      <c r="D189" s="30" t="s">
        <v>654</v>
      </c>
      <c r="E189" s="6" t="s">
        <v>656</v>
      </c>
      <c r="F189" s="31" t="s">
        <v>4456</v>
      </c>
      <c r="G189" s="6" t="str">
        <f t="shared" si="50"/>
        <v>Share Increase</v>
      </c>
      <c r="H189" s="32">
        <v>60.05</v>
      </c>
      <c r="I189" s="33">
        <v>203.91800000000001</v>
      </c>
      <c r="J189" s="33">
        <v>204.279</v>
      </c>
      <c r="K189" s="34">
        <v>1</v>
      </c>
      <c r="L189" s="34">
        <v>1</v>
      </c>
      <c r="M189" s="7">
        <v>1</v>
      </c>
      <c r="N189" s="7">
        <v>1</v>
      </c>
      <c r="O189" s="7">
        <v>0</v>
      </c>
      <c r="P189" s="7">
        <v>0</v>
      </c>
      <c r="Q189" s="35">
        <f t="shared" si="51"/>
        <v>203.91800000000001</v>
      </c>
      <c r="R189" s="35">
        <f t="shared" si="52"/>
        <v>204.279</v>
      </c>
      <c r="S189" s="35">
        <f t="shared" si="53"/>
        <v>12245.275900000001</v>
      </c>
      <c r="T189" s="35">
        <f t="shared" si="54"/>
        <v>12266.953949999999</v>
      </c>
      <c r="U189" s="36">
        <f t="shared" si="55"/>
        <v>6.6368478350124619E-4</v>
      </c>
      <c r="V189" s="37">
        <f t="shared" si="56"/>
        <v>6.6759806530948117E-4</v>
      </c>
      <c r="W189" s="37">
        <f t="shared" si="57"/>
        <v>3.9132818082349792E-6</v>
      </c>
      <c r="X189" s="38">
        <f t="shared" si="58"/>
        <v>8.2310016641305115</v>
      </c>
      <c r="Y189" s="39">
        <f t="shared" si="59"/>
        <v>137069.13678818505</v>
      </c>
      <c r="Z189" s="40">
        <f t="shared" si="60"/>
        <v>1.2553436769110985E-3</v>
      </c>
      <c r="AA189" s="41">
        <f t="shared" si="61"/>
        <v>1.2617998458333381E-3</v>
      </c>
      <c r="AB189" s="41">
        <f t="shared" si="62"/>
        <v>6.4561689222396475E-6</v>
      </c>
      <c r="AC189" s="42">
        <f t="shared" si="63"/>
        <v>0.12595366697406621</v>
      </c>
      <c r="AD189" s="43">
        <f t="shared" si="64"/>
        <v>2097.4798829986044</v>
      </c>
      <c r="AE189" s="40">
        <f t="shared" si="65"/>
        <v>0</v>
      </c>
      <c r="AF189" s="41">
        <f t="shared" si="66"/>
        <v>0</v>
      </c>
      <c r="AG189" s="41">
        <f t="shared" si="67"/>
        <v>0</v>
      </c>
      <c r="AH189" s="42">
        <f t="shared" si="68"/>
        <v>0</v>
      </c>
      <c r="AI189" s="43">
        <f t="shared" si="69"/>
        <v>0</v>
      </c>
      <c r="AJ189" s="42">
        <f t="shared" si="70"/>
        <v>8.3569553311045777</v>
      </c>
      <c r="AK189" s="31">
        <f t="shared" si="71"/>
        <v>139166.61667118364</v>
      </c>
      <c r="AL189" s="44">
        <f t="shared" si="72"/>
        <v>32.583528794629302</v>
      </c>
      <c r="AM189" s="31">
        <v>1839583</v>
      </c>
      <c r="AN189" s="45">
        <f t="shared" si="73"/>
        <v>7.5651175658387609E-2</v>
      </c>
      <c r="AP189" s="33"/>
      <c r="AR189" s="33"/>
    </row>
    <row r="190" spans="1:44">
      <c r="A190" s="6" t="s">
        <v>4170</v>
      </c>
      <c r="B190" s="6" t="s">
        <v>4410</v>
      </c>
      <c r="C190" s="6" t="s">
        <v>4347</v>
      </c>
      <c r="D190" s="30">
        <v>2005973</v>
      </c>
      <c r="E190" s="6" t="s">
        <v>4006</v>
      </c>
      <c r="F190" s="31" t="s">
        <v>4458</v>
      </c>
      <c r="G190" s="6" t="str">
        <f t="shared" si="50"/>
        <v>Reinvestment</v>
      </c>
      <c r="H190" s="32">
        <v>160.77000000000001</v>
      </c>
      <c r="I190" s="33">
        <v>989.66</v>
      </c>
      <c r="J190" s="33">
        <v>988.42399999999998</v>
      </c>
      <c r="K190" s="34">
        <v>0.93</v>
      </c>
      <c r="L190" s="34">
        <v>0.93</v>
      </c>
      <c r="M190" s="7">
        <v>0</v>
      </c>
      <c r="N190" s="7">
        <v>0</v>
      </c>
      <c r="O190" s="7">
        <v>1</v>
      </c>
      <c r="P190" s="7">
        <v>1</v>
      </c>
      <c r="Q190" s="35">
        <f t="shared" si="51"/>
        <v>920.38380000000006</v>
      </c>
      <c r="R190" s="35">
        <f t="shared" si="52"/>
        <v>919.23432000000003</v>
      </c>
      <c r="S190" s="35">
        <f t="shared" si="53"/>
        <v>147970.10352600002</v>
      </c>
      <c r="T190" s="35">
        <f t="shared" si="54"/>
        <v>147785.3016264</v>
      </c>
      <c r="U190" s="36">
        <f t="shared" si="55"/>
        <v>8.0198687988165557E-3</v>
      </c>
      <c r="V190" s="37">
        <f t="shared" si="56"/>
        <v>8.0428427341542891E-3</v>
      </c>
      <c r="W190" s="37">
        <f t="shared" si="57"/>
        <v>2.2973935337733398E-5</v>
      </c>
      <c r="X190" s="38">
        <f t="shared" si="58"/>
        <v>48.322229081120049</v>
      </c>
      <c r="Y190" s="39">
        <f t="shared" si="59"/>
        <v>300567.45089954621</v>
      </c>
      <c r="Z190" s="40">
        <f t="shared" si="60"/>
        <v>0</v>
      </c>
      <c r="AA190" s="41">
        <f t="shared" si="61"/>
        <v>0</v>
      </c>
      <c r="AB190" s="41">
        <f t="shared" si="62"/>
        <v>0</v>
      </c>
      <c r="AC190" s="42">
        <f t="shared" si="63"/>
        <v>0</v>
      </c>
      <c r="AD190" s="43">
        <f t="shared" si="64"/>
        <v>0</v>
      </c>
      <c r="AE190" s="40">
        <f t="shared" si="65"/>
        <v>1.7016040320511041E-2</v>
      </c>
      <c r="AF190" s="41">
        <f t="shared" si="66"/>
        <v>1.7079143911468378E-2</v>
      </c>
      <c r="AG190" s="41">
        <f t="shared" si="67"/>
        <v>6.3103590957337002E-5</v>
      </c>
      <c r="AH190" s="42">
        <f t="shared" si="68"/>
        <v>0.82311554664961128</v>
      </c>
      <c r="AI190" s="43">
        <f t="shared" si="69"/>
        <v>5119.8329703900681</v>
      </c>
      <c r="AJ190" s="42">
        <f t="shared" si="70"/>
        <v>49.14534462776966</v>
      </c>
      <c r="AK190" s="31">
        <f t="shared" si="71"/>
        <v>305687.28386993631</v>
      </c>
      <c r="AL190" s="44">
        <f t="shared" si="72"/>
        <v>71.449696267131301</v>
      </c>
      <c r="AM190" s="31">
        <v>4076413.5</v>
      </c>
      <c r="AN190" s="45">
        <f t="shared" si="73"/>
        <v>7.4989272768804321E-2</v>
      </c>
      <c r="AP190" s="33"/>
      <c r="AR190" s="33"/>
    </row>
    <row r="191" spans="1:44">
      <c r="A191" s="6" t="s">
        <v>4581</v>
      </c>
      <c r="B191" s="6" t="s">
        <v>1890</v>
      </c>
      <c r="C191" s="6" t="s">
        <v>3194</v>
      </c>
      <c r="D191" s="30">
        <v>2829515</v>
      </c>
      <c r="E191" s="6" t="s">
        <v>3109</v>
      </c>
      <c r="F191" s="31" t="s">
        <v>4461</v>
      </c>
      <c r="G191" s="6" t="str">
        <f t="shared" si="50"/>
        <v>Reinvestment</v>
      </c>
      <c r="H191" s="32">
        <v>61.79</v>
      </c>
      <c r="I191" s="33">
        <v>325.81099999999998</v>
      </c>
      <c r="J191" s="33">
        <v>325.81099999999998</v>
      </c>
      <c r="K191" s="34">
        <v>1</v>
      </c>
      <c r="L191" s="34">
        <v>1</v>
      </c>
      <c r="M191" s="7">
        <v>0.44</v>
      </c>
      <c r="N191" s="7">
        <v>0.44</v>
      </c>
      <c r="O191" s="7">
        <v>0.56000000000000005</v>
      </c>
      <c r="P191" s="7">
        <v>0.56000000000000005</v>
      </c>
      <c r="Q191" s="35">
        <f t="shared" si="51"/>
        <v>325.81099999999998</v>
      </c>
      <c r="R191" s="35">
        <f t="shared" si="52"/>
        <v>325.81099999999998</v>
      </c>
      <c r="S191" s="35">
        <f t="shared" si="53"/>
        <v>20131.861689999998</v>
      </c>
      <c r="T191" s="35">
        <f t="shared" si="54"/>
        <v>20131.861689999998</v>
      </c>
      <c r="U191" s="36">
        <f t="shared" si="55"/>
        <v>1.0911318271893474E-3</v>
      </c>
      <c r="V191" s="37">
        <f t="shared" si="56"/>
        <v>1.0956258554571374E-3</v>
      </c>
      <c r="W191" s="37">
        <f t="shared" si="57"/>
        <v>4.4940282677900876E-6</v>
      </c>
      <c r="X191" s="38">
        <f t="shared" si="58"/>
        <v>9.4525147851576925</v>
      </c>
      <c r="Y191" s="39">
        <f t="shared" si="59"/>
        <v>152978.06740828115</v>
      </c>
      <c r="Z191" s="40">
        <f t="shared" si="60"/>
        <v>9.0809373448871996E-4</v>
      </c>
      <c r="AA191" s="41">
        <f t="shared" si="61"/>
        <v>9.1115098624652759E-4</v>
      </c>
      <c r="AB191" s="41">
        <f t="shared" si="62"/>
        <v>3.0572517578076296E-6</v>
      </c>
      <c r="AC191" s="42">
        <f t="shared" si="63"/>
        <v>5.9644051200754368E-2</v>
      </c>
      <c r="AD191" s="43">
        <f t="shared" si="64"/>
        <v>965.27028970309709</v>
      </c>
      <c r="AE191" s="40">
        <f t="shared" si="65"/>
        <v>1.2964521532751884E-3</v>
      </c>
      <c r="AF191" s="41">
        <f t="shared" si="66"/>
        <v>1.3028872097981662E-3</v>
      </c>
      <c r="AG191" s="41">
        <f t="shared" si="67"/>
        <v>6.4350565229778691E-6</v>
      </c>
      <c r="AH191" s="42">
        <f t="shared" si="68"/>
        <v>8.3938092702412551E-2</v>
      </c>
      <c r="AI191" s="43">
        <f t="shared" si="69"/>
        <v>1358.4413772845535</v>
      </c>
      <c r="AJ191" s="42">
        <f t="shared" si="70"/>
        <v>9.5960969290608595</v>
      </c>
      <c r="AK191" s="31">
        <f t="shared" si="71"/>
        <v>155301.7790752688</v>
      </c>
      <c r="AL191" s="44">
        <f t="shared" si="72"/>
        <v>36.365336363409028</v>
      </c>
      <c r="AM191" s="31">
        <v>2084743.625</v>
      </c>
      <c r="AN191" s="45">
        <f t="shared" si="73"/>
        <v>7.449442569959594E-2</v>
      </c>
      <c r="AP191" s="33"/>
      <c r="AR191" s="33"/>
    </row>
    <row r="192" spans="1:44">
      <c r="A192" s="6" t="s">
        <v>1111</v>
      </c>
      <c r="B192" s="6" t="s">
        <v>2014</v>
      </c>
      <c r="C192" s="6" t="s">
        <v>3284</v>
      </c>
      <c r="D192" s="30" t="s">
        <v>2131</v>
      </c>
      <c r="E192" s="6" t="s">
        <v>86</v>
      </c>
      <c r="F192" s="31" t="s">
        <v>4472</v>
      </c>
      <c r="G192" s="6" t="str">
        <f t="shared" si="50"/>
        <v>Share Increase</v>
      </c>
      <c r="H192" s="32">
        <v>15.18</v>
      </c>
      <c r="I192" s="33">
        <v>307.97000000000003</v>
      </c>
      <c r="J192" s="33">
        <v>308.21600000000001</v>
      </c>
      <c r="K192" s="34">
        <v>1</v>
      </c>
      <c r="L192" s="34">
        <v>1</v>
      </c>
      <c r="M192" s="7">
        <v>0</v>
      </c>
      <c r="N192" s="7">
        <v>0</v>
      </c>
      <c r="O192" s="7">
        <v>1</v>
      </c>
      <c r="P192" s="7">
        <v>1</v>
      </c>
      <c r="Q192" s="35">
        <f t="shared" si="51"/>
        <v>307.97000000000003</v>
      </c>
      <c r="R192" s="35">
        <f t="shared" si="52"/>
        <v>308.21600000000001</v>
      </c>
      <c r="S192" s="35">
        <f t="shared" si="53"/>
        <v>4674.9846000000007</v>
      </c>
      <c r="T192" s="35">
        <f t="shared" si="54"/>
        <v>4678.7188800000004</v>
      </c>
      <c r="U192" s="36">
        <f t="shared" si="55"/>
        <v>2.5338066430358343E-4</v>
      </c>
      <c r="V192" s="37">
        <f t="shared" si="56"/>
        <v>2.5462748822130719E-4</v>
      </c>
      <c r="W192" s="37">
        <f t="shared" si="57"/>
        <v>1.2468239177237548E-6</v>
      </c>
      <c r="X192" s="38">
        <f t="shared" si="58"/>
        <v>2.6225072061167838</v>
      </c>
      <c r="Y192" s="39">
        <f t="shared" si="59"/>
        <v>172760.68551493966</v>
      </c>
      <c r="Z192" s="40">
        <f t="shared" si="60"/>
        <v>0</v>
      </c>
      <c r="AA192" s="41">
        <f t="shared" si="61"/>
        <v>0</v>
      </c>
      <c r="AB192" s="41">
        <f t="shared" si="62"/>
        <v>0</v>
      </c>
      <c r="AC192" s="42">
        <f t="shared" si="63"/>
        <v>0</v>
      </c>
      <c r="AD192" s="43">
        <f t="shared" si="64"/>
        <v>0</v>
      </c>
      <c r="AE192" s="40">
        <f t="shared" si="65"/>
        <v>5.3760674998372501E-4</v>
      </c>
      <c r="AF192" s="41">
        <f t="shared" si="66"/>
        <v>5.4070676984394701E-4</v>
      </c>
      <c r="AG192" s="41">
        <f t="shared" si="67"/>
        <v>3.1000198602219951E-6</v>
      </c>
      <c r="AH192" s="42">
        <f t="shared" si="68"/>
        <v>4.0436281092092081E-2</v>
      </c>
      <c r="AI192" s="43">
        <f t="shared" si="69"/>
        <v>2663.7866332076469</v>
      </c>
      <c r="AJ192" s="42">
        <f t="shared" si="70"/>
        <v>2.6629434872088757</v>
      </c>
      <c r="AK192" s="31">
        <f t="shared" si="71"/>
        <v>175424.4721481473</v>
      </c>
      <c r="AL192" s="44">
        <f t="shared" si="72"/>
        <v>41.06798147970207</v>
      </c>
      <c r="AM192" s="31">
        <v>2375467.25</v>
      </c>
      <c r="AN192" s="45">
        <f t="shared" si="73"/>
        <v>7.3848406938949507E-2</v>
      </c>
      <c r="AP192" s="33"/>
      <c r="AR192" s="33"/>
    </row>
    <row r="193" spans="1:44">
      <c r="A193" s="6" t="s">
        <v>4509</v>
      </c>
      <c r="B193" s="6" t="s">
        <v>1814</v>
      </c>
      <c r="C193" s="6" t="s">
        <v>3141</v>
      </c>
      <c r="D193" s="30">
        <v>2131179</v>
      </c>
      <c r="E193" s="6" t="s">
        <v>3045</v>
      </c>
      <c r="F193" s="31" t="s">
        <v>4463</v>
      </c>
      <c r="G193" s="6" t="str">
        <f t="shared" si="50"/>
        <v>Share Increase</v>
      </c>
      <c r="H193" s="32">
        <v>166.47</v>
      </c>
      <c r="I193" s="33">
        <v>132.00800000000001</v>
      </c>
      <c r="J193" s="33">
        <v>132.05000000000001</v>
      </c>
      <c r="K193" s="34">
        <v>1</v>
      </c>
      <c r="L193" s="34">
        <v>1</v>
      </c>
      <c r="M193" s="7">
        <v>1</v>
      </c>
      <c r="N193" s="7">
        <v>1</v>
      </c>
      <c r="O193" s="7">
        <v>0</v>
      </c>
      <c r="P193" s="7">
        <v>0</v>
      </c>
      <c r="Q193" s="35">
        <f t="shared" si="51"/>
        <v>132.00800000000001</v>
      </c>
      <c r="R193" s="35">
        <f t="shared" si="52"/>
        <v>132.05000000000001</v>
      </c>
      <c r="S193" s="35">
        <f t="shared" si="53"/>
        <v>21975.371760000002</v>
      </c>
      <c r="T193" s="35">
        <f t="shared" si="54"/>
        <v>21982.363500000003</v>
      </c>
      <c r="U193" s="36">
        <f t="shared" si="55"/>
        <v>1.1910486924100257E-3</v>
      </c>
      <c r="V193" s="37">
        <f t="shared" si="56"/>
        <v>1.1963347546054624E-3</v>
      </c>
      <c r="W193" s="37">
        <f t="shared" si="57"/>
        <v>5.2860621954366974E-6</v>
      </c>
      <c r="X193" s="38">
        <f t="shared" si="58"/>
        <v>11.118439422322391</v>
      </c>
      <c r="Y193" s="39">
        <f t="shared" si="59"/>
        <v>66789.448082671894</v>
      </c>
      <c r="Z193" s="40">
        <f t="shared" si="60"/>
        <v>2.2528397246391742E-3</v>
      </c>
      <c r="AA193" s="41">
        <f t="shared" si="61"/>
        <v>2.2611434744443958E-3</v>
      </c>
      <c r="AB193" s="41">
        <f t="shared" si="62"/>
        <v>8.3037498052216871E-6</v>
      </c>
      <c r="AC193" s="42">
        <f t="shared" si="63"/>
        <v>0.16199819896286738</v>
      </c>
      <c r="AD193" s="43">
        <f t="shared" si="64"/>
        <v>973.13749602251085</v>
      </c>
      <c r="AE193" s="40">
        <f t="shared" si="65"/>
        <v>0</v>
      </c>
      <c r="AF193" s="41">
        <f t="shared" si="66"/>
        <v>0</v>
      </c>
      <c r="AG193" s="41">
        <f t="shared" si="67"/>
        <v>0</v>
      </c>
      <c r="AH193" s="42">
        <f t="shared" si="68"/>
        <v>0</v>
      </c>
      <c r="AI193" s="43">
        <f t="shared" si="69"/>
        <v>0</v>
      </c>
      <c r="AJ193" s="42">
        <f t="shared" si="70"/>
        <v>11.280437621285259</v>
      </c>
      <c r="AK193" s="31">
        <f t="shared" si="71"/>
        <v>67762.585578694401</v>
      </c>
      <c r="AL193" s="44">
        <f t="shared" si="72"/>
        <v>15.87692135350723</v>
      </c>
      <c r="AM193" s="31">
        <v>918744.375</v>
      </c>
      <c r="AN193" s="45">
        <f t="shared" si="73"/>
        <v>7.3755646752878781E-2</v>
      </c>
      <c r="AP193" s="33"/>
      <c r="AR193" s="33"/>
    </row>
    <row r="194" spans="1:44">
      <c r="A194" s="6" t="s">
        <v>5760</v>
      </c>
      <c r="B194" s="6" t="s">
        <v>5761</v>
      </c>
      <c r="C194" s="6" t="s">
        <v>5762</v>
      </c>
      <c r="D194" s="30" t="s">
        <v>5763</v>
      </c>
      <c r="E194" s="6" t="s">
        <v>5823</v>
      </c>
      <c r="F194" s="31" t="s">
        <v>4477</v>
      </c>
      <c r="G194" s="6" t="str">
        <f t="shared" si="50"/>
        <v>Share Increase</v>
      </c>
      <c r="H194" s="32">
        <v>37.659999999999997</v>
      </c>
      <c r="I194" s="33">
        <v>1606.6959999999999</v>
      </c>
      <c r="J194" s="33">
        <v>1610.366</v>
      </c>
      <c r="K194" s="34">
        <v>0.84</v>
      </c>
      <c r="L194" s="34">
        <v>0.84</v>
      </c>
      <c r="M194" s="7">
        <v>0</v>
      </c>
      <c r="N194" s="7">
        <v>0</v>
      </c>
      <c r="O194" s="7">
        <v>1</v>
      </c>
      <c r="P194" s="7">
        <v>1</v>
      </c>
      <c r="Q194" s="35">
        <f t="shared" si="51"/>
        <v>1349.6246399999998</v>
      </c>
      <c r="R194" s="35">
        <f t="shared" si="52"/>
        <v>1352.7074399999999</v>
      </c>
      <c r="S194" s="35">
        <f t="shared" si="53"/>
        <v>50826.863942399985</v>
      </c>
      <c r="T194" s="35">
        <f t="shared" si="54"/>
        <v>50942.962190399994</v>
      </c>
      <c r="U194" s="36">
        <f t="shared" si="55"/>
        <v>2.7547779623045515E-3</v>
      </c>
      <c r="V194" s="37">
        <f t="shared" si="56"/>
        <v>2.7724423795888698E-3</v>
      </c>
      <c r="W194" s="37">
        <f t="shared" si="57"/>
        <v>1.7664417284318345E-5</v>
      </c>
      <c r="X194" s="38">
        <f t="shared" si="58"/>
        <v>37.154453777684481</v>
      </c>
      <c r="Y194" s="39">
        <f t="shared" si="59"/>
        <v>986576.04295497842</v>
      </c>
      <c r="Z194" s="40">
        <f t="shared" si="60"/>
        <v>0</v>
      </c>
      <c r="AA194" s="41">
        <f t="shared" si="61"/>
        <v>0</v>
      </c>
      <c r="AB194" s="41">
        <f t="shared" si="62"/>
        <v>0</v>
      </c>
      <c r="AC194" s="42">
        <f t="shared" si="63"/>
        <v>0</v>
      </c>
      <c r="AD194" s="43">
        <f t="shared" si="64"/>
        <v>0</v>
      </c>
      <c r="AE194" s="40">
        <f t="shared" si="65"/>
        <v>5.8449101919904999E-3</v>
      </c>
      <c r="AF194" s="41">
        <f t="shared" si="66"/>
        <v>5.887339085492032E-3</v>
      </c>
      <c r="AG194" s="41">
        <f t="shared" si="67"/>
        <v>4.2428893501532047E-5</v>
      </c>
      <c r="AH194" s="42">
        <f t="shared" si="68"/>
        <v>0.55343731376337979</v>
      </c>
      <c r="AI194" s="43">
        <f t="shared" si="69"/>
        <v>14695.627025049916</v>
      </c>
      <c r="AJ194" s="42">
        <f t="shared" si="70"/>
        <v>37.707891091447863</v>
      </c>
      <c r="AK194" s="31">
        <f t="shared" si="71"/>
        <v>1001271.6699800283</v>
      </c>
      <c r="AL194" s="44">
        <f t="shared" si="72"/>
        <v>234.52492411468862</v>
      </c>
      <c r="AM194" s="31">
        <v>13604249</v>
      </c>
      <c r="AN194" s="45">
        <f t="shared" si="73"/>
        <v>7.3599922346321969E-2</v>
      </c>
      <c r="AP194" s="33"/>
      <c r="AR194" s="33"/>
    </row>
    <row r="195" spans="1:44">
      <c r="A195" s="6" t="s">
        <v>4175</v>
      </c>
      <c r="B195" s="6" t="s">
        <v>4414</v>
      </c>
      <c r="C195" s="6" t="s">
        <v>4352</v>
      </c>
      <c r="D195" s="30">
        <v>2522096</v>
      </c>
      <c r="E195" s="6" t="s">
        <v>4011</v>
      </c>
      <c r="F195" s="31" t="s">
        <v>4471</v>
      </c>
      <c r="G195" s="6" t="str">
        <f t="shared" si="50"/>
        <v>Reinvestment</v>
      </c>
      <c r="H195" s="32">
        <v>199.74</v>
      </c>
      <c r="I195" s="33">
        <v>315.92500000000001</v>
      </c>
      <c r="J195" s="33">
        <v>315.584</v>
      </c>
      <c r="K195" s="34">
        <v>0.85</v>
      </c>
      <c r="L195" s="34">
        <v>0.85</v>
      </c>
      <c r="M195" s="7">
        <v>0.66</v>
      </c>
      <c r="N195" s="7">
        <v>0.66</v>
      </c>
      <c r="O195" s="7">
        <v>0.34</v>
      </c>
      <c r="P195" s="7">
        <v>0.34</v>
      </c>
      <c r="Q195" s="35">
        <f t="shared" si="51"/>
        <v>268.53625</v>
      </c>
      <c r="R195" s="35">
        <f t="shared" si="52"/>
        <v>268.24639999999999</v>
      </c>
      <c r="S195" s="35">
        <f t="shared" si="53"/>
        <v>53637.430574999998</v>
      </c>
      <c r="T195" s="35">
        <f t="shared" si="54"/>
        <v>53579.535936</v>
      </c>
      <c r="U195" s="36">
        <f t="shared" si="55"/>
        <v>2.9071085690059459E-3</v>
      </c>
      <c r="V195" s="37">
        <f t="shared" si="56"/>
        <v>2.9159312635271958E-3</v>
      </c>
      <c r="W195" s="37">
        <f t="shared" si="57"/>
        <v>8.8226945212498825E-6</v>
      </c>
      <c r="X195" s="38">
        <f t="shared" si="58"/>
        <v>18.557215361721369</v>
      </c>
      <c r="Y195" s="39">
        <f t="shared" si="59"/>
        <v>92906.855721044194</v>
      </c>
      <c r="Z195" s="40">
        <f t="shared" si="60"/>
        <v>3.6291587476551365E-3</v>
      </c>
      <c r="AA195" s="41">
        <f t="shared" si="61"/>
        <v>3.6374465334445931E-3</v>
      </c>
      <c r="AB195" s="41">
        <f t="shared" si="62"/>
        <v>8.2877857894565581E-6</v>
      </c>
      <c r="AC195" s="42">
        <f t="shared" si="63"/>
        <v>0.16168675631793852</v>
      </c>
      <c r="AD195" s="43">
        <f t="shared" si="64"/>
        <v>809.48611353729109</v>
      </c>
      <c r="AE195" s="40">
        <f t="shared" si="65"/>
        <v>2.0971592522095509E-3</v>
      </c>
      <c r="AF195" s="41">
        <f t="shared" si="66"/>
        <v>2.1052938435863794E-3</v>
      </c>
      <c r="AG195" s="41">
        <f t="shared" si="67"/>
        <v>8.1345913768285025E-6</v>
      </c>
      <c r="AH195" s="42">
        <f t="shared" si="68"/>
        <v>0.10610661812314665</v>
      </c>
      <c r="AI195" s="43">
        <f t="shared" si="69"/>
        <v>531.22368140155527</v>
      </c>
      <c r="AJ195" s="42">
        <f t="shared" si="70"/>
        <v>18.825008736162452</v>
      </c>
      <c r="AK195" s="31">
        <f t="shared" si="71"/>
        <v>94247.565515983035</v>
      </c>
      <c r="AL195" s="44">
        <f t="shared" si="72"/>
        <v>22.085447384724848</v>
      </c>
      <c r="AM195" s="31">
        <v>1280878.625</v>
      </c>
      <c r="AN195" s="45">
        <f t="shared" si="73"/>
        <v>7.358040307369719E-2</v>
      </c>
      <c r="AP195" s="33"/>
      <c r="AR195" s="33"/>
    </row>
    <row r="196" spans="1:44">
      <c r="A196" s="6" t="s">
        <v>4595</v>
      </c>
      <c r="B196" s="6" t="s">
        <v>1904</v>
      </c>
      <c r="C196" s="6" t="s">
        <v>3201</v>
      </c>
      <c r="D196" s="30">
        <v>2331225</v>
      </c>
      <c r="E196" s="6" t="s">
        <v>3121</v>
      </c>
      <c r="F196" s="31" t="s">
        <v>4466</v>
      </c>
      <c r="G196" s="6" t="str">
        <f t="shared" si="50"/>
        <v>Share Increase</v>
      </c>
      <c r="H196" s="32">
        <v>78.760000000000005</v>
      </c>
      <c r="I196" s="33">
        <v>114.351</v>
      </c>
      <c r="J196" s="33">
        <v>114.44799999999999</v>
      </c>
      <c r="K196" s="34">
        <v>0.84</v>
      </c>
      <c r="L196" s="34">
        <v>0.84</v>
      </c>
      <c r="M196" s="7">
        <v>0.48</v>
      </c>
      <c r="N196" s="7">
        <v>0.48</v>
      </c>
      <c r="O196" s="7">
        <v>0.52</v>
      </c>
      <c r="P196" s="7">
        <v>0.52</v>
      </c>
      <c r="Q196" s="35">
        <f t="shared" si="51"/>
        <v>96.054839999999999</v>
      </c>
      <c r="R196" s="35">
        <f t="shared" si="52"/>
        <v>96.136319999999998</v>
      </c>
      <c r="S196" s="35">
        <f t="shared" si="53"/>
        <v>7565.2791984000005</v>
      </c>
      <c r="T196" s="35">
        <f t="shared" si="54"/>
        <v>7571.6965632000001</v>
      </c>
      <c r="U196" s="36">
        <f t="shared" si="55"/>
        <v>4.1003246704442045E-4</v>
      </c>
      <c r="V196" s="37">
        <f t="shared" si="56"/>
        <v>4.1207051052007641E-4</v>
      </c>
      <c r="W196" s="37">
        <f t="shared" si="57"/>
        <v>2.0380434756559602E-6</v>
      </c>
      <c r="X196" s="38">
        <f t="shared" si="58"/>
        <v>4.2867189386651123</v>
      </c>
      <c r="Y196" s="39">
        <f t="shared" si="59"/>
        <v>54427.614762126868</v>
      </c>
      <c r="Z196" s="40">
        <f t="shared" si="60"/>
        <v>3.7227190567210342E-4</v>
      </c>
      <c r="AA196" s="41">
        <f t="shared" si="61"/>
        <v>3.7384207078958154E-4</v>
      </c>
      <c r="AB196" s="41">
        <f t="shared" si="62"/>
        <v>1.5701651174781215E-6</v>
      </c>
      <c r="AC196" s="42">
        <f t="shared" si="63"/>
        <v>3.0632416326636176E-2</v>
      </c>
      <c r="AD196" s="43">
        <f t="shared" si="64"/>
        <v>388.9336760619118</v>
      </c>
      <c r="AE196" s="40">
        <f t="shared" si="65"/>
        <v>4.5238982916373201E-4</v>
      </c>
      <c r="AF196" s="41">
        <f t="shared" si="66"/>
        <v>4.5502095806228932E-4</v>
      </c>
      <c r="AG196" s="41">
        <f t="shared" si="67"/>
        <v>2.6311288985573101E-6</v>
      </c>
      <c r="AH196" s="42">
        <f t="shared" si="68"/>
        <v>3.4320124556870134E-2</v>
      </c>
      <c r="AI196" s="43">
        <f t="shared" si="69"/>
        <v>435.7557714178534</v>
      </c>
      <c r="AJ196" s="42">
        <f t="shared" si="70"/>
        <v>4.3516714795486182</v>
      </c>
      <c r="AK196" s="31">
        <f t="shared" si="71"/>
        <v>55252.304209606635</v>
      </c>
      <c r="AL196" s="44">
        <f t="shared" si="72"/>
        <v>12.938315614880397</v>
      </c>
      <c r="AM196" s="31">
        <v>753342.125</v>
      </c>
      <c r="AN196" s="45">
        <f t="shared" si="73"/>
        <v>7.3342910712190207E-2</v>
      </c>
      <c r="AP196" s="33"/>
      <c r="AR196" s="33"/>
    </row>
    <row r="197" spans="1:44">
      <c r="A197" s="6" t="s">
        <v>4512</v>
      </c>
      <c r="B197" s="6" t="s">
        <v>1817</v>
      </c>
      <c r="C197" s="6" t="s">
        <v>3144</v>
      </c>
      <c r="D197" s="30">
        <v>2085878</v>
      </c>
      <c r="E197" s="6" t="s">
        <v>3048</v>
      </c>
      <c r="F197" s="31" t="s">
        <v>4466</v>
      </c>
      <c r="G197" s="6" t="str">
        <f t="shared" si="50"/>
        <v>Share Increase</v>
      </c>
      <c r="H197" s="32">
        <v>74.83</v>
      </c>
      <c r="I197" s="33">
        <v>185.239</v>
      </c>
      <c r="J197" s="33">
        <v>185.601</v>
      </c>
      <c r="K197" s="34">
        <v>1</v>
      </c>
      <c r="L197" s="34">
        <v>1</v>
      </c>
      <c r="M197" s="7">
        <v>0.49</v>
      </c>
      <c r="N197" s="7">
        <v>0.49</v>
      </c>
      <c r="O197" s="7">
        <v>0.51</v>
      </c>
      <c r="P197" s="7">
        <v>0.51</v>
      </c>
      <c r="Q197" s="35">
        <f t="shared" si="51"/>
        <v>185.239</v>
      </c>
      <c r="R197" s="35">
        <f t="shared" si="52"/>
        <v>185.601</v>
      </c>
      <c r="S197" s="35">
        <f t="shared" si="53"/>
        <v>13861.434370000001</v>
      </c>
      <c r="T197" s="35">
        <f t="shared" si="54"/>
        <v>13888.52283</v>
      </c>
      <c r="U197" s="36">
        <f t="shared" si="55"/>
        <v>7.5127936226166889E-4</v>
      </c>
      <c r="V197" s="37">
        <f t="shared" si="56"/>
        <v>7.5584786647989015E-4</v>
      </c>
      <c r="W197" s="37">
        <f t="shared" si="57"/>
        <v>4.5685042182212537E-6</v>
      </c>
      <c r="X197" s="38">
        <f t="shared" si="58"/>
        <v>9.6091637825916703</v>
      </c>
      <c r="Y197" s="39">
        <f t="shared" si="59"/>
        <v>128413.25380985797</v>
      </c>
      <c r="Z197" s="40">
        <f t="shared" si="60"/>
        <v>6.96303082461038E-4</v>
      </c>
      <c r="AA197" s="41">
        <f t="shared" si="61"/>
        <v>7.0001262401542892E-4</v>
      </c>
      <c r="AB197" s="41">
        <f t="shared" si="62"/>
        <v>3.7095415543909188E-6</v>
      </c>
      <c r="AC197" s="42">
        <f t="shared" si="63"/>
        <v>7.2369599865756196E-2</v>
      </c>
      <c r="AD197" s="43">
        <f t="shared" si="64"/>
        <v>967.120137187708</v>
      </c>
      <c r="AE197" s="40">
        <f t="shared" si="65"/>
        <v>8.1294820686722373E-4</v>
      </c>
      <c r="AF197" s="41">
        <f t="shared" si="66"/>
        <v>8.1857992327800195E-4</v>
      </c>
      <c r="AG197" s="41">
        <f t="shared" si="67"/>
        <v>5.6317164107782224E-6</v>
      </c>
      <c r="AH197" s="42">
        <f t="shared" si="68"/>
        <v>7.3459422224755835E-2</v>
      </c>
      <c r="AI197" s="43">
        <f t="shared" si="69"/>
        <v>981.68411365436111</v>
      </c>
      <c r="AJ197" s="42">
        <f t="shared" si="70"/>
        <v>9.7549928046821819</v>
      </c>
      <c r="AK197" s="31">
        <f t="shared" si="71"/>
        <v>130362.05806070004</v>
      </c>
      <c r="AL197" s="44">
        <f t="shared" si="72"/>
        <v>30.525886798217652</v>
      </c>
      <c r="AM197" s="31">
        <v>1782517.125</v>
      </c>
      <c r="AN197" s="45">
        <f t="shared" si="73"/>
        <v>7.3133691807140452E-2</v>
      </c>
      <c r="AP197" s="33"/>
      <c r="AR197" s="33"/>
    </row>
    <row r="198" spans="1:44">
      <c r="A198" s="6" t="s">
        <v>4142</v>
      </c>
      <c r="B198" s="6" t="s">
        <v>4387</v>
      </c>
      <c r="C198" s="6" t="s">
        <v>4319</v>
      </c>
      <c r="D198" s="30">
        <v>2180201</v>
      </c>
      <c r="E198" s="6" t="s">
        <v>3982</v>
      </c>
      <c r="F198" s="31" t="s">
        <v>4471</v>
      </c>
      <c r="G198" s="6" t="str">
        <f t="shared" si="50"/>
        <v>Share Increase</v>
      </c>
      <c r="H198" s="32">
        <v>80.81</v>
      </c>
      <c r="I198" s="33">
        <v>605.399</v>
      </c>
      <c r="J198" s="33">
        <v>606.16700000000003</v>
      </c>
      <c r="K198" s="34">
        <v>1</v>
      </c>
      <c r="L198" s="34">
        <v>1</v>
      </c>
      <c r="M198" s="7">
        <v>0</v>
      </c>
      <c r="N198" s="7">
        <v>0</v>
      </c>
      <c r="O198" s="7">
        <v>1</v>
      </c>
      <c r="P198" s="7">
        <v>1</v>
      </c>
      <c r="Q198" s="35">
        <f t="shared" si="51"/>
        <v>605.399</v>
      </c>
      <c r="R198" s="35">
        <f t="shared" si="52"/>
        <v>606.16700000000003</v>
      </c>
      <c r="S198" s="35">
        <f t="shared" si="53"/>
        <v>48922.293190000004</v>
      </c>
      <c r="T198" s="35">
        <f t="shared" si="54"/>
        <v>48984.355270000007</v>
      </c>
      <c r="U198" s="36">
        <f t="shared" si="55"/>
        <v>2.6515516538251002E-3</v>
      </c>
      <c r="V198" s="37">
        <f t="shared" si="56"/>
        <v>2.6658501321499047E-3</v>
      </c>
      <c r="W198" s="37">
        <f t="shared" si="57"/>
        <v>1.4298478324804506E-5</v>
      </c>
      <c r="X198" s="38">
        <f t="shared" si="58"/>
        <v>30.074705746551494</v>
      </c>
      <c r="Y198" s="39">
        <f t="shared" si="59"/>
        <v>372165.64467951359</v>
      </c>
      <c r="Z198" s="40">
        <f t="shared" si="60"/>
        <v>0</v>
      </c>
      <c r="AA198" s="41">
        <f t="shared" si="61"/>
        <v>0</v>
      </c>
      <c r="AB198" s="41">
        <f t="shared" si="62"/>
        <v>0</v>
      </c>
      <c r="AC198" s="42">
        <f t="shared" si="63"/>
        <v>0</v>
      </c>
      <c r="AD198" s="43">
        <f t="shared" si="64"/>
        <v>0</v>
      </c>
      <c r="AE198" s="40">
        <f t="shared" si="65"/>
        <v>5.6258912689523769E-3</v>
      </c>
      <c r="AF198" s="41">
        <f t="shared" si="66"/>
        <v>5.6609882299511072E-3</v>
      </c>
      <c r="AG198" s="41">
        <f t="shared" si="67"/>
        <v>3.5096960998730331E-5</v>
      </c>
      <c r="AH198" s="42">
        <f t="shared" si="68"/>
        <v>0.45780048013022184</v>
      </c>
      <c r="AI198" s="43">
        <f t="shared" si="69"/>
        <v>5665.1463943846284</v>
      </c>
      <c r="AJ198" s="42">
        <f t="shared" si="70"/>
        <v>30.532506226681715</v>
      </c>
      <c r="AK198" s="31">
        <f t="shared" si="71"/>
        <v>377830.7910738982</v>
      </c>
      <c r="AL198" s="44">
        <f t="shared" si="72"/>
        <v>88.469733478557771</v>
      </c>
      <c r="AM198" s="31">
        <v>5288761</v>
      </c>
      <c r="AN198" s="45">
        <f t="shared" si="73"/>
        <v>7.1440322425970509E-2</v>
      </c>
      <c r="AP198" s="33"/>
      <c r="AR198" s="33"/>
    </row>
    <row r="199" spans="1:44">
      <c r="A199" s="6" t="s">
        <v>5297</v>
      </c>
      <c r="B199" s="6" t="s">
        <v>5290</v>
      </c>
      <c r="C199" s="6" t="s">
        <v>510</v>
      </c>
      <c r="D199" s="30">
        <v>2060961</v>
      </c>
      <c r="E199" s="6" t="s">
        <v>2153</v>
      </c>
      <c r="F199" s="31" t="s">
        <v>4461</v>
      </c>
      <c r="G199" s="6" t="str">
        <f t="shared" si="50"/>
        <v>Share Increase</v>
      </c>
      <c r="H199" s="32">
        <v>46.86</v>
      </c>
      <c r="I199" s="33">
        <v>119.57299999999999</v>
      </c>
      <c r="J199" s="33">
        <v>119.657</v>
      </c>
      <c r="K199" s="34">
        <v>1</v>
      </c>
      <c r="L199" s="34">
        <v>1</v>
      </c>
      <c r="M199" s="7">
        <v>0.4</v>
      </c>
      <c r="N199" s="7">
        <v>0.4</v>
      </c>
      <c r="O199" s="7">
        <v>0.6</v>
      </c>
      <c r="P199" s="7">
        <v>0.6</v>
      </c>
      <c r="Q199" s="35">
        <f t="shared" si="51"/>
        <v>119.57299999999999</v>
      </c>
      <c r="R199" s="35">
        <f t="shared" si="52"/>
        <v>119.657</v>
      </c>
      <c r="S199" s="35">
        <f t="shared" si="53"/>
        <v>5603.1907799999999</v>
      </c>
      <c r="T199" s="35">
        <f t="shared" si="54"/>
        <v>5607.1270199999999</v>
      </c>
      <c r="U199" s="36">
        <f t="shared" si="55"/>
        <v>3.0368874414176973E-4</v>
      </c>
      <c r="V199" s="37">
        <f t="shared" si="56"/>
        <v>3.0515376235650714E-4</v>
      </c>
      <c r="W199" s="37">
        <f t="shared" si="57"/>
        <v>1.4650182147374173E-6</v>
      </c>
      <c r="X199" s="38">
        <f t="shared" si="58"/>
        <v>3.0814462015256732</v>
      </c>
      <c r="Y199" s="39">
        <f t="shared" si="59"/>
        <v>65758.561705626824</v>
      </c>
      <c r="Z199" s="40">
        <f t="shared" si="60"/>
        <v>2.2976795863618118E-4</v>
      </c>
      <c r="AA199" s="41">
        <f t="shared" si="61"/>
        <v>2.3070346683428923E-4</v>
      </c>
      <c r="AB199" s="41">
        <f t="shared" si="62"/>
        <v>9.3550819810805691E-7</v>
      </c>
      <c r="AC199" s="42">
        <f t="shared" si="63"/>
        <v>1.8250868193692715E-2</v>
      </c>
      <c r="AD199" s="43">
        <f t="shared" si="64"/>
        <v>389.47648727470579</v>
      </c>
      <c r="AE199" s="40">
        <f t="shared" si="65"/>
        <v>3.8660831329043172E-4</v>
      </c>
      <c r="AF199" s="41">
        <f t="shared" si="66"/>
        <v>3.8880021863022251E-4</v>
      </c>
      <c r="AG199" s="41">
        <f t="shared" si="67"/>
        <v>2.1919053397907859E-6</v>
      </c>
      <c r="AH199" s="42">
        <f t="shared" si="68"/>
        <v>2.8590946007904211E-2</v>
      </c>
      <c r="AI199" s="43">
        <f t="shared" si="69"/>
        <v>610.13542483790457</v>
      </c>
      <c r="AJ199" s="42">
        <f t="shared" si="70"/>
        <v>3.1282880157272701</v>
      </c>
      <c r="AK199" s="31">
        <f t="shared" si="71"/>
        <v>66758.173617739434</v>
      </c>
      <c r="AL199" s="44">
        <f t="shared" si="72"/>
        <v>15.631863153408208</v>
      </c>
      <c r="AM199" s="31">
        <v>967847.3125</v>
      </c>
      <c r="AN199" s="45">
        <f t="shared" si="73"/>
        <v>6.8975935310808062E-2</v>
      </c>
      <c r="AP199" s="33"/>
      <c r="AR199" s="33"/>
    </row>
    <row r="200" spans="1:44">
      <c r="A200" s="6" t="s">
        <v>3519</v>
      </c>
      <c r="B200" s="6" t="s">
        <v>360</v>
      </c>
      <c r="C200" s="6" t="s">
        <v>3680</v>
      </c>
      <c r="D200" s="30">
        <v>2543967</v>
      </c>
      <c r="E200" s="6" t="s">
        <v>2635</v>
      </c>
      <c r="F200" s="31" t="s">
        <v>4463</v>
      </c>
      <c r="G200" s="6" t="str">
        <f t="shared" si="50"/>
        <v>Share Increase</v>
      </c>
      <c r="H200" s="32">
        <v>92.76</v>
      </c>
      <c r="I200" s="33">
        <v>157.946</v>
      </c>
      <c r="J200" s="33">
        <v>158.16</v>
      </c>
      <c r="K200" s="34">
        <v>0.89</v>
      </c>
      <c r="L200" s="34">
        <v>0.89</v>
      </c>
      <c r="M200" s="7">
        <v>1</v>
      </c>
      <c r="N200" s="7">
        <v>1</v>
      </c>
      <c r="O200" s="7">
        <v>0</v>
      </c>
      <c r="P200" s="7">
        <v>0</v>
      </c>
      <c r="Q200" s="35">
        <f t="shared" si="51"/>
        <v>140.57194000000001</v>
      </c>
      <c r="R200" s="35">
        <f t="shared" si="52"/>
        <v>140.76239999999999</v>
      </c>
      <c r="S200" s="35">
        <f t="shared" si="53"/>
        <v>13039.453154400002</v>
      </c>
      <c r="T200" s="35">
        <f t="shared" si="54"/>
        <v>13057.120224</v>
      </c>
      <c r="U200" s="36">
        <f t="shared" si="55"/>
        <v>7.0672859594389438E-4</v>
      </c>
      <c r="V200" s="37">
        <f t="shared" si="56"/>
        <v>7.106008741522748E-4</v>
      </c>
      <c r="W200" s="37">
        <f t="shared" si="57"/>
        <v>3.8722782083804117E-6</v>
      </c>
      <c r="X200" s="38">
        <f t="shared" si="58"/>
        <v>8.1447567384704023</v>
      </c>
      <c r="Y200" s="39">
        <f t="shared" si="59"/>
        <v>87804.622018870228</v>
      </c>
      <c r="Z200" s="40">
        <f t="shared" si="60"/>
        <v>1.3367600045462854E-3</v>
      </c>
      <c r="AA200" s="41">
        <f t="shared" si="61"/>
        <v>1.3430776990624117E-3</v>
      </c>
      <c r="AB200" s="41">
        <f t="shared" si="62"/>
        <v>6.3176945161262914E-6</v>
      </c>
      <c r="AC200" s="42">
        <f t="shared" si="63"/>
        <v>0.12325216404839882</v>
      </c>
      <c r="AD200" s="43">
        <f t="shared" si="64"/>
        <v>1328.7210440750196</v>
      </c>
      <c r="AE200" s="40">
        <f t="shared" si="65"/>
        <v>0</v>
      </c>
      <c r="AF200" s="41">
        <f t="shared" si="66"/>
        <v>0</v>
      </c>
      <c r="AG200" s="41">
        <f t="shared" si="67"/>
        <v>0</v>
      </c>
      <c r="AH200" s="42">
        <f t="shared" si="68"/>
        <v>0</v>
      </c>
      <c r="AI200" s="43">
        <f t="shared" si="69"/>
        <v>0</v>
      </c>
      <c r="AJ200" s="42">
        <f t="shared" si="70"/>
        <v>8.2680089025188011</v>
      </c>
      <c r="AK200" s="31">
        <f t="shared" si="71"/>
        <v>89133.343062945249</v>
      </c>
      <c r="AL200" s="44">
        <f t="shared" si="72"/>
        <v>20.872564728225591</v>
      </c>
      <c r="AM200" s="31">
        <v>1293996</v>
      </c>
      <c r="AN200" s="45">
        <f t="shared" si="73"/>
        <v>6.8882240024656372E-2</v>
      </c>
      <c r="AP200" s="33"/>
      <c r="AR200" s="33"/>
    </row>
    <row r="201" spans="1:44">
      <c r="A201" s="6" t="s">
        <v>3564</v>
      </c>
      <c r="B201" s="6" t="s">
        <v>5820</v>
      </c>
      <c r="C201" s="6" t="s">
        <v>6270</v>
      </c>
      <c r="D201" s="30" t="s">
        <v>6255</v>
      </c>
      <c r="E201" s="6" t="s">
        <v>6289</v>
      </c>
      <c r="F201" s="31" t="s">
        <v>4457</v>
      </c>
      <c r="G201" s="6" t="str">
        <f t="shared" si="50"/>
        <v>Share Increase</v>
      </c>
      <c r="H201" s="32">
        <v>160.15</v>
      </c>
      <c r="I201" s="33">
        <v>140.76499999999999</v>
      </c>
      <c r="J201" s="33">
        <v>140.79499999999999</v>
      </c>
      <c r="K201" s="34">
        <v>1</v>
      </c>
      <c r="L201" s="34">
        <v>1</v>
      </c>
      <c r="M201" s="7">
        <v>0.5</v>
      </c>
      <c r="N201" s="7">
        <v>0.5</v>
      </c>
      <c r="O201" s="7">
        <v>0.5</v>
      </c>
      <c r="P201" s="7">
        <v>0.5</v>
      </c>
      <c r="Q201" s="35">
        <f t="shared" si="51"/>
        <v>140.76499999999999</v>
      </c>
      <c r="R201" s="35">
        <f t="shared" si="52"/>
        <v>140.79499999999999</v>
      </c>
      <c r="S201" s="35">
        <f t="shared" si="53"/>
        <v>22543.514749999998</v>
      </c>
      <c r="T201" s="35">
        <f t="shared" si="54"/>
        <v>22548.31925</v>
      </c>
      <c r="U201" s="36">
        <f t="shared" si="55"/>
        <v>1.2218416169954079E-3</v>
      </c>
      <c r="V201" s="37">
        <f t="shared" si="56"/>
        <v>1.2271354705200089E-3</v>
      </c>
      <c r="W201" s="37">
        <f t="shared" si="57"/>
        <v>5.2938535246010044E-6</v>
      </c>
      <c r="X201" s="38">
        <f t="shared" si="58"/>
        <v>11.134827315262338</v>
      </c>
      <c r="Y201" s="39">
        <f t="shared" si="59"/>
        <v>69527.488699733614</v>
      </c>
      <c r="Z201" s="40">
        <f t="shared" si="60"/>
        <v>1.1555418974579649E-3</v>
      </c>
      <c r="AA201" s="41">
        <f t="shared" si="61"/>
        <v>1.1596793250149477E-3</v>
      </c>
      <c r="AB201" s="41">
        <f t="shared" si="62"/>
        <v>4.1374275569828513E-6</v>
      </c>
      <c r="AC201" s="42">
        <f t="shared" si="63"/>
        <v>8.071724561704377E-2</v>
      </c>
      <c r="AD201" s="43">
        <f t="shared" si="64"/>
        <v>504.01027547326743</v>
      </c>
      <c r="AE201" s="40">
        <f t="shared" si="65"/>
        <v>1.2962123659142817E-3</v>
      </c>
      <c r="AF201" s="41">
        <f t="shared" si="66"/>
        <v>1.3029238537064648E-3</v>
      </c>
      <c r="AG201" s="41">
        <f t="shared" si="67"/>
        <v>6.7114877921831215E-6</v>
      </c>
      <c r="AH201" s="42">
        <f t="shared" si="68"/>
        <v>8.7543828474513988E-2</v>
      </c>
      <c r="AI201" s="43">
        <f t="shared" si="69"/>
        <v>546.63645628794245</v>
      </c>
      <c r="AJ201" s="42">
        <f t="shared" si="70"/>
        <v>11.303088389353896</v>
      </c>
      <c r="AK201" s="31">
        <f t="shared" si="71"/>
        <v>70578.135431494826</v>
      </c>
      <c r="AL201" s="44">
        <f t="shared" si="72"/>
        <v>16.527797454264764</v>
      </c>
      <c r="AM201" s="31">
        <v>1037461.875</v>
      </c>
      <c r="AN201" s="45">
        <f t="shared" si="73"/>
        <v>6.8029618371754461E-2</v>
      </c>
      <c r="AP201" s="33"/>
      <c r="AR201" s="33"/>
    </row>
    <row r="202" spans="1:44">
      <c r="A202" s="6" t="s">
        <v>4583</v>
      </c>
      <c r="B202" s="6" t="s">
        <v>1892</v>
      </c>
      <c r="C202" s="6" t="s">
        <v>3196</v>
      </c>
      <c r="D202" s="30">
        <v>2298386</v>
      </c>
      <c r="E202" s="6" t="s">
        <v>3111</v>
      </c>
      <c r="F202" s="31" t="s">
        <v>4455</v>
      </c>
      <c r="G202" s="6" t="str">
        <f t="shared" si="50"/>
        <v>Share Increase</v>
      </c>
      <c r="H202" s="32">
        <v>72.099999999999994</v>
      </c>
      <c r="I202" s="33">
        <v>148.52699999999999</v>
      </c>
      <c r="J202" s="33">
        <v>148.648</v>
      </c>
      <c r="K202" s="34">
        <v>1</v>
      </c>
      <c r="L202" s="34">
        <v>1</v>
      </c>
      <c r="M202" s="7">
        <v>0</v>
      </c>
      <c r="N202" s="7">
        <v>0</v>
      </c>
      <c r="O202" s="7">
        <v>1</v>
      </c>
      <c r="P202" s="7">
        <v>1</v>
      </c>
      <c r="Q202" s="35">
        <f t="shared" si="51"/>
        <v>148.52699999999999</v>
      </c>
      <c r="R202" s="35">
        <f t="shared" si="52"/>
        <v>148.648</v>
      </c>
      <c r="S202" s="35">
        <f t="shared" si="53"/>
        <v>10708.796699999999</v>
      </c>
      <c r="T202" s="35">
        <f t="shared" si="54"/>
        <v>10717.520799999998</v>
      </c>
      <c r="U202" s="36">
        <f t="shared" si="55"/>
        <v>5.8040876150437402E-4</v>
      </c>
      <c r="V202" s="37">
        <f t="shared" si="56"/>
        <v>5.8327406951699877E-4</v>
      </c>
      <c r="W202" s="37">
        <f t="shared" si="57"/>
        <v>2.8653080126247446E-6</v>
      </c>
      <c r="X202" s="38">
        <f t="shared" si="58"/>
        <v>6.0267458813036763</v>
      </c>
      <c r="Y202" s="39">
        <f t="shared" si="59"/>
        <v>83588.708478553075</v>
      </c>
      <c r="Z202" s="40">
        <f t="shared" si="60"/>
        <v>0</v>
      </c>
      <c r="AA202" s="41">
        <f t="shared" si="61"/>
        <v>0</v>
      </c>
      <c r="AB202" s="41">
        <f t="shared" si="62"/>
        <v>0</v>
      </c>
      <c r="AC202" s="42">
        <f t="shared" si="63"/>
        <v>0</v>
      </c>
      <c r="AD202" s="43">
        <f t="shared" si="64"/>
        <v>0</v>
      </c>
      <c r="AE202" s="40">
        <f t="shared" si="65"/>
        <v>1.2314738726890006E-3</v>
      </c>
      <c r="AF202" s="41">
        <f t="shared" si="66"/>
        <v>1.238594624112854E-3</v>
      </c>
      <c r="AG202" s="41">
        <f t="shared" si="67"/>
        <v>7.1207514238534782E-6</v>
      </c>
      <c r="AH202" s="42">
        <f t="shared" si="68"/>
        <v>9.2882213387250612E-2</v>
      </c>
      <c r="AI202" s="43">
        <f t="shared" si="69"/>
        <v>1288.2415171602029</v>
      </c>
      <c r="AJ202" s="42">
        <f t="shared" si="70"/>
        <v>6.1196280946909267</v>
      </c>
      <c r="AK202" s="31">
        <f t="shared" si="71"/>
        <v>84876.949995713279</v>
      </c>
      <c r="AL202" s="44">
        <f t="shared" si="72"/>
        <v>19.870374567439285</v>
      </c>
      <c r="AM202" s="31">
        <v>1261117.5</v>
      </c>
      <c r="AN202" s="45">
        <f t="shared" si="73"/>
        <v>6.7302967404475222E-2</v>
      </c>
      <c r="AP202" s="33"/>
      <c r="AR202" s="33"/>
    </row>
    <row r="203" spans="1:44">
      <c r="A203" s="6" t="s">
        <v>1210</v>
      </c>
      <c r="B203" s="6" t="s">
        <v>2110</v>
      </c>
      <c r="C203" s="6" t="s">
        <v>1781</v>
      </c>
      <c r="D203" s="30">
        <v>2614807</v>
      </c>
      <c r="E203" s="6" t="s">
        <v>177</v>
      </c>
      <c r="F203" s="31" t="s">
        <v>4461</v>
      </c>
      <c r="G203" s="6" t="str">
        <f t="shared" si="50"/>
        <v>Share Increase</v>
      </c>
      <c r="H203" s="32">
        <v>34.08</v>
      </c>
      <c r="I203" s="33">
        <v>505.68599999999998</v>
      </c>
      <c r="J203" s="33">
        <v>505.98500000000001</v>
      </c>
      <c r="K203" s="34">
        <v>1</v>
      </c>
      <c r="L203" s="34">
        <v>1</v>
      </c>
      <c r="M203" s="7">
        <v>0</v>
      </c>
      <c r="N203" s="7">
        <v>0</v>
      </c>
      <c r="O203" s="7">
        <v>1</v>
      </c>
      <c r="P203" s="7">
        <v>1</v>
      </c>
      <c r="Q203" s="35">
        <f t="shared" si="51"/>
        <v>505.68599999999998</v>
      </c>
      <c r="R203" s="35">
        <f t="shared" si="52"/>
        <v>505.98500000000001</v>
      </c>
      <c r="S203" s="35">
        <f t="shared" si="53"/>
        <v>17233.778879999998</v>
      </c>
      <c r="T203" s="35">
        <f t="shared" si="54"/>
        <v>17243.968799999999</v>
      </c>
      <c r="U203" s="36">
        <f t="shared" si="55"/>
        <v>9.3405790921224962E-4</v>
      </c>
      <c r="V203" s="37">
        <f t="shared" si="56"/>
        <v>9.3845956021845625E-4</v>
      </c>
      <c r="W203" s="37">
        <f t="shared" si="57"/>
        <v>4.4016510062066388E-6</v>
      </c>
      <c r="X203" s="38">
        <f t="shared" si="58"/>
        <v>9.2582130632062825</v>
      </c>
      <c r="Y203" s="39">
        <f t="shared" si="59"/>
        <v>271661.18143210927</v>
      </c>
      <c r="Z203" s="40">
        <f t="shared" si="60"/>
        <v>0</v>
      </c>
      <c r="AA203" s="41">
        <f t="shared" si="61"/>
        <v>0</v>
      </c>
      <c r="AB203" s="41">
        <f t="shared" si="62"/>
        <v>0</v>
      </c>
      <c r="AC203" s="42">
        <f t="shared" si="63"/>
        <v>0</v>
      </c>
      <c r="AD203" s="43">
        <f t="shared" si="64"/>
        <v>0</v>
      </c>
      <c r="AE203" s="40">
        <f t="shared" si="65"/>
        <v>1.9818238232517296E-3</v>
      </c>
      <c r="AF203" s="41">
        <f t="shared" si="66"/>
        <v>1.9928384047595959E-3</v>
      </c>
      <c r="AG203" s="41">
        <f t="shared" si="67"/>
        <v>1.1014581507866328E-5</v>
      </c>
      <c r="AH203" s="42">
        <f t="shared" si="68"/>
        <v>0.14367285825451054</v>
      </c>
      <c r="AI203" s="43">
        <f t="shared" si="69"/>
        <v>4215.7528830548863</v>
      </c>
      <c r="AJ203" s="42">
        <f t="shared" si="70"/>
        <v>9.4018859214607922</v>
      </c>
      <c r="AK203" s="31">
        <f t="shared" si="71"/>
        <v>275876.93431516417</v>
      </c>
      <c r="AL203" s="44">
        <f t="shared" si="72"/>
        <v>64.578213119228863</v>
      </c>
      <c r="AM203" s="31">
        <v>4103200.5</v>
      </c>
      <c r="AN203" s="45">
        <f t="shared" si="73"/>
        <v>6.7234573186263788E-2</v>
      </c>
      <c r="AP203" s="33"/>
      <c r="AR203" s="33"/>
    </row>
    <row r="204" spans="1:44">
      <c r="A204" s="6" t="s">
        <v>4521</v>
      </c>
      <c r="B204" s="6" t="s">
        <v>1826</v>
      </c>
      <c r="C204" s="6" t="s">
        <v>3152</v>
      </c>
      <c r="D204" s="30">
        <v>2073022</v>
      </c>
      <c r="E204" s="6" t="s">
        <v>3055</v>
      </c>
      <c r="F204" s="31" t="s">
        <v>4455</v>
      </c>
      <c r="G204" s="6" t="str">
        <f t="shared" si="50"/>
        <v>Share Increase</v>
      </c>
      <c r="H204" s="32">
        <v>70.34</v>
      </c>
      <c r="I204" s="33">
        <v>136.922</v>
      </c>
      <c r="J204" s="33">
        <v>137.34299999999999</v>
      </c>
      <c r="K204" s="34">
        <v>1</v>
      </c>
      <c r="L204" s="34">
        <v>1</v>
      </c>
      <c r="M204" s="7">
        <v>0.69</v>
      </c>
      <c r="N204" s="7">
        <v>0.69</v>
      </c>
      <c r="O204" s="7">
        <v>0.31</v>
      </c>
      <c r="P204" s="7">
        <v>0.31</v>
      </c>
      <c r="Q204" s="35">
        <f t="shared" si="51"/>
        <v>136.922</v>
      </c>
      <c r="R204" s="35">
        <f t="shared" si="52"/>
        <v>137.34299999999999</v>
      </c>
      <c r="S204" s="35">
        <f t="shared" si="53"/>
        <v>9631.0934799999995</v>
      </c>
      <c r="T204" s="35">
        <f t="shared" si="54"/>
        <v>9660.706619999999</v>
      </c>
      <c r="U204" s="36">
        <f t="shared" si="55"/>
        <v>5.2199805405397709E-4</v>
      </c>
      <c r="V204" s="37">
        <f t="shared" si="56"/>
        <v>5.2575962014062157E-4</v>
      </c>
      <c r="W204" s="37">
        <f t="shared" si="57"/>
        <v>3.7615660866444859E-6</v>
      </c>
      <c r="X204" s="38">
        <f t="shared" si="58"/>
        <v>7.9118903866706987</v>
      </c>
      <c r="Y204" s="39">
        <f t="shared" si="59"/>
        <v>112480.67083694482</v>
      </c>
      <c r="Z204" s="40">
        <f t="shared" si="60"/>
        <v>6.812691977223491E-4</v>
      </c>
      <c r="AA204" s="41">
        <f t="shared" si="61"/>
        <v>6.856645863085191E-4</v>
      </c>
      <c r="AB204" s="41">
        <f t="shared" si="62"/>
        <v>4.3953885861699972E-6</v>
      </c>
      <c r="AC204" s="42">
        <f t="shared" si="63"/>
        <v>8.5749818022422222E-2</v>
      </c>
      <c r="AD204" s="43">
        <f t="shared" si="64"/>
        <v>1219.0761731933783</v>
      </c>
      <c r="AE204" s="40">
        <f t="shared" si="65"/>
        <v>3.4333795837902765E-4</v>
      </c>
      <c r="AF204" s="41">
        <f t="shared" si="66"/>
        <v>3.4610306314923812E-4</v>
      </c>
      <c r="AG204" s="41">
        <f t="shared" si="67"/>
        <v>2.7651047702104701E-6</v>
      </c>
      <c r="AH204" s="42">
        <f t="shared" si="68"/>
        <v>3.6067689491933896E-2</v>
      </c>
      <c r="AI204" s="43">
        <f t="shared" si="69"/>
        <v>512.76214802294419</v>
      </c>
      <c r="AJ204" s="42">
        <f t="shared" si="70"/>
        <v>8.0337078941850546</v>
      </c>
      <c r="AK204" s="31">
        <f t="shared" si="71"/>
        <v>114212.50915816113</v>
      </c>
      <c r="AL204" s="44">
        <f t="shared" si="72"/>
        <v>26.738456686412324</v>
      </c>
      <c r="AM204" s="31">
        <v>1716331.25</v>
      </c>
      <c r="AN204" s="45">
        <f t="shared" si="73"/>
        <v>6.6544560764806401E-2</v>
      </c>
      <c r="AP204" s="33"/>
      <c r="AR204" s="33"/>
    </row>
    <row r="205" spans="1:44">
      <c r="A205" s="6" t="s">
        <v>4566</v>
      </c>
      <c r="B205" s="6" t="s">
        <v>1875</v>
      </c>
      <c r="C205" s="6" t="s">
        <v>5749</v>
      </c>
      <c r="D205" s="30">
        <v>2636254</v>
      </c>
      <c r="E205" s="6" t="s">
        <v>3097</v>
      </c>
      <c r="F205" s="31" t="s">
        <v>4470</v>
      </c>
      <c r="G205" s="6" t="str">
        <f t="shared" si="50"/>
        <v>Share Increase</v>
      </c>
      <c r="H205" s="32">
        <v>129.37</v>
      </c>
      <c r="I205" s="33">
        <v>35.909999999999997</v>
      </c>
      <c r="J205" s="33">
        <v>35.969000000000001</v>
      </c>
      <c r="K205" s="34">
        <v>1</v>
      </c>
      <c r="L205" s="34">
        <v>1</v>
      </c>
      <c r="M205" s="7">
        <v>0.64</v>
      </c>
      <c r="N205" s="7">
        <v>0.64</v>
      </c>
      <c r="O205" s="7">
        <v>0.36</v>
      </c>
      <c r="P205" s="7">
        <v>0.36</v>
      </c>
      <c r="Q205" s="35">
        <f t="shared" si="51"/>
        <v>35.909999999999997</v>
      </c>
      <c r="R205" s="35">
        <f t="shared" si="52"/>
        <v>35.969000000000001</v>
      </c>
      <c r="S205" s="35">
        <f t="shared" si="53"/>
        <v>4645.6767</v>
      </c>
      <c r="T205" s="35">
        <f t="shared" si="54"/>
        <v>4653.3095300000004</v>
      </c>
      <c r="U205" s="36">
        <f t="shared" si="55"/>
        <v>2.5179219807177098E-4</v>
      </c>
      <c r="V205" s="37">
        <f t="shared" si="56"/>
        <v>2.5324464835984581E-4</v>
      </c>
      <c r="W205" s="37">
        <f t="shared" si="57"/>
        <v>1.4524502880748245E-6</v>
      </c>
      <c r="X205" s="38">
        <f t="shared" si="58"/>
        <v>3.0550114517826872</v>
      </c>
      <c r="Y205" s="39">
        <f t="shared" si="59"/>
        <v>23614.527724995649</v>
      </c>
      <c r="Z205" s="40">
        <f t="shared" si="60"/>
        <v>3.0480565627791689E-4</v>
      </c>
      <c r="AA205" s="41">
        <f t="shared" si="61"/>
        <v>3.0633431687774736E-4</v>
      </c>
      <c r="AB205" s="41">
        <f t="shared" si="62"/>
        <v>1.5286605998304694E-6</v>
      </c>
      <c r="AC205" s="42">
        <f t="shared" si="63"/>
        <v>2.982270297237373E-2</v>
      </c>
      <c r="AD205" s="43">
        <f t="shared" si="64"/>
        <v>230.52255524753599</v>
      </c>
      <c r="AE205" s="40">
        <f t="shared" si="65"/>
        <v>1.9232512012517898E-4</v>
      </c>
      <c r="AF205" s="41">
        <f t="shared" si="66"/>
        <v>1.9359730102402046E-4</v>
      </c>
      <c r="AG205" s="41">
        <f t="shared" si="67"/>
        <v>1.2721808988414767E-6</v>
      </c>
      <c r="AH205" s="42">
        <f t="shared" si="68"/>
        <v>1.6594172535998038E-2</v>
      </c>
      <c r="AI205" s="43">
        <f t="shared" si="69"/>
        <v>128.26909280357145</v>
      </c>
      <c r="AJ205" s="42">
        <f t="shared" si="70"/>
        <v>3.101428327291059</v>
      </c>
      <c r="AK205" s="31">
        <f t="shared" si="71"/>
        <v>23973.319373046754</v>
      </c>
      <c r="AL205" s="44">
        <f t="shared" si="72"/>
        <v>5.6135513955121912</v>
      </c>
      <c r="AM205" s="31">
        <v>361761.4375</v>
      </c>
      <c r="AN205" s="45">
        <f t="shared" si="73"/>
        <v>6.6268310792652552E-2</v>
      </c>
      <c r="AP205" s="33"/>
      <c r="AR205" s="33"/>
    </row>
    <row r="206" spans="1:44">
      <c r="A206" s="6" t="s">
        <v>1127</v>
      </c>
      <c r="B206" s="6" t="s">
        <v>2030</v>
      </c>
      <c r="C206" s="6" t="s">
        <v>3297</v>
      </c>
      <c r="D206" s="30">
        <v>2048804</v>
      </c>
      <c r="E206" s="6" t="s">
        <v>100</v>
      </c>
      <c r="F206" s="31" t="s">
        <v>4461</v>
      </c>
      <c r="G206" s="6" t="str">
        <f t="shared" si="50"/>
        <v>Share Increase</v>
      </c>
      <c r="H206" s="32">
        <v>62.1</v>
      </c>
      <c r="I206" s="33">
        <v>110.45</v>
      </c>
      <c r="J206" s="33">
        <v>110.575</v>
      </c>
      <c r="K206" s="34">
        <v>1</v>
      </c>
      <c r="L206" s="34">
        <v>1</v>
      </c>
      <c r="M206" s="7">
        <v>0</v>
      </c>
      <c r="N206" s="7">
        <v>0</v>
      </c>
      <c r="O206" s="7">
        <v>1</v>
      </c>
      <c r="P206" s="7">
        <v>1</v>
      </c>
      <c r="Q206" s="35">
        <f t="shared" si="51"/>
        <v>110.45</v>
      </c>
      <c r="R206" s="35">
        <f t="shared" si="52"/>
        <v>110.575</v>
      </c>
      <c r="S206" s="35">
        <f t="shared" si="53"/>
        <v>6858.9450000000006</v>
      </c>
      <c r="T206" s="35">
        <f t="shared" si="54"/>
        <v>6866.7075000000004</v>
      </c>
      <c r="U206" s="36">
        <f t="shared" si="55"/>
        <v>3.7174968245280249E-4</v>
      </c>
      <c r="V206" s="37">
        <f t="shared" si="56"/>
        <v>3.7370325679310997E-4</v>
      </c>
      <c r="W206" s="37">
        <f t="shared" si="57"/>
        <v>1.9535743403074771E-6</v>
      </c>
      <c r="X206" s="38">
        <f t="shared" si="58"/>
        <v>4.1090507747833449</v>
      </c>
      <c r="Y206" s="39">
        <f t="shared" si="59"/>
        <v>66168.289449007163</v>
      </c>
      <c r="Z206" s="40">
        <f t="shared" si="60"/>
        <v>0</v>
      </c>
      <c r="AA206" s="41">
        <f t="shared" si="61"/>
        <v>0</v>
      </c>
      <c r="AB206" s="41">
        <f t="shared" si="62"/>
        <v>0</v>
      </c>
      <c r="AC206" s="42">
        <f t="shared" si="63"/>
        <v>0</v>
      </c>
      <c r="AD206" s="43">
        <f t="shared" si="64"/>
        <v>0</v>
      </c>
      <c r="AE206" s="40">
        <f t="shared" si="65"/>
        <v>7.8875449766553684E-4</v>
      </c>
      <c r="AF206" s="41">
        <f t="shared" si="66"/>
        <v>7.9356664228311254E-4</v>
      </c>
      <c r="AG206" s="41">
        <f t="shared" si="67"/>
        <v>4.8121446175757076E-6</v>
      </c>
      <c r="AH206" s="42">
        <f t="shared" si="68"/>
        <v>6.2769027679117781E-2</v>
      </c>
      <c r="AI206" s="43">
        <f t="shared" si="69"/>
        <v>1010.7733925783862</v>
      </c>
      <c r="AJ206" s="42">
        <f t="shared" si="70"/>
        <v>4.1718198024624629</v>
      </c>
      <c r="AK206" s="31">
        <f t="shared" si="71"/>
        <v>67179.062841585546</v>
      </c>
      <c r="AL206" s="44">
        <f t="shared" si="72"/>
        <v>15.72926199925505</v>
      </c>
      <c r="AM206" s="31">
        <v>1024689.625</v>
      </c>
      <c r="AN206" s="45">
        <f t="shared" si="73"/>
        <v>6.5560401123008885E-2</v>
      </c>
      <c r="AP206" s="33"/>
      <c r="AR206" s="33"/>
    </row>
    <row r="207" spans="1:44">
      <c r="A207" s="6" t="s">
        <v>1118</v>
      </c>
      <c r="B207" s="6" t="s">
        <v>2021</v>
      </c>
      <c r="C207" s="6" t="s">
        <v>3290</v>
      </c>
      <c r="D207" s="30">
        <v>2707677</v>
      </c>
      <c r="E207" s="6" t="s">
        <v>93</v>
      </c>
      <c r="F207" s="31" t="s">
        <v>4461</v>
      </c>
      <c r="G207" s="6" t="str">
        <f t="shared" si="50"/>
        <v>Share Increase</v>
      </c>
      <c r="H207" s="32">
        <v>39.82</v>
      </c>
      <c r="I207" s="33">
        <v>506.04399999999998</v>
      </c>
      <c r="J207" s="33">
        <v>506.17899999999997</v>
      </c>
      <c r="K207" s="34">
        <v>1</v>
      </c>
      <c r="L207" s="34">
        <v>1</v>
      </c>
      <c r="M207" s="7">
        <v>0</v>
      </c>
      <c r="N207" s="7">
        <v>0</v>
      </c>
      <c r="O207" s="7">
        <v>1</v>
      </c>
      <c r="P207" s="7">
        <v>1</v>
      </c>
      <c r="Q207" s="35">
        <f t="shared" si="51"/>
        <v>506.04399999999998</v>
      </c>
      <c r="R207" s="35">
        <f t="shared" si="52"/>
        <v>506.17899999999997</v>
      </c>
      <c r="S207" s="35">
        <f t="shared" si="53"/>
        <v>20150.67208</v>
      </c>
      <c r="T207" s="35">
        <f t="shared" si="54"/>
        <v>20156.047780000001</v>
      </c>
      <c r="U207" s="36">
        <f t="shared" si="55"/>
        <v>1.0921513362405666E-3</v>
      </c>
      <c r="V207" s="37">
        <f t="shared" si="56"/>
        <v>1.0969421224747864E-3</v>
      </c>
      <c r="W207" s="37">
        <f t="shared" si="57"/>
        <v>4.7907862342198328E-6</v>
      </c>
      <c r="X207" s="38">
        <f t="shared" si="58"/>
        <v>10.076700682116881</v>
      </c>
      <c r="Y207" s="39">
        <f t="shared" si="59"/>
        <v>253056.27026913312</v>
      </c>
      <c r="Z207" s="40">
        <f t="shared" si="60"/>
        <v>0</v>
      </c>
      <c r="AA207" s="41">
        <f t="shared" si="61"/>
        <v>0</v>
      </c>
      <c r="AB207" s="41">
        <f t="shared" si="62"/>
        <v>0</v>
      </c>
      <c r="AC207" s="42">
        <f t="shared" si="63"/>
        <v>0</v>
      </c>
      <c r="AD207" s="43">
        <f t="shared" si="64"/>
        <v>0</v>
      </c>
      <c r="AE207" s="40">
        <f t="shared" si="65"/>
        <v>2.3172562593931512E-3</v>
      </c>
      <c r="AF207" s="41">
        <f t="shared" si="66"/>
        <v>2.3293794236135127E-3</v>
      </c>
      <c r="AG207" s="41">
        <f t="shared" si="67"/>
        <v>1.2123164220361436E-5</v>
      </c>
      <c r="AH207" s="42">
        <f t="shared" si="68"/>
        <v>0.1581330759942369</v>
      </c>
      <c r="AI207" s="43">
        <f t="shared" si="69"/>
        <v>3971.1972876503492</v>
      </c>
      <c r="AJ207" s="42">
        <f t="shared" si="70"/>
        <v>10.234833758111117</v>
      </c>
      <c r="AK207" s="31">
        <f t="shared" si="71"/>
        <v>257027.46755678346</v>
      </c>
      <c r="AL207" s="44">
        <f t="shared" si="72"/>
        <v>60.155527802860782</v>
      </c>
      <c r="AM207" s="31">
        <v>4042717.75</v>
      </c>
      <c r="AN207" s="45">
        <f t="shared" si="73"/>
        <v>6.3577890778247742E-2</v>
      </c>
      <c r="AP207" s="33"/>
      <c r="AR207" s="33"/>
    </row>
    <row r="208" spans="1:44">
      <c r="A208" s="6" t="s">
        <v>1194</v>
      </c>
      <c r="B208" s="6" t="s">
        <v>2096</v>
      </c>
      <c r="C208" s="6" t="s">
        <v>3342</v>
      </c>
      <c r="D208" s="30">
        <v>2928683</v>
      </c>
      <c r="E208" s="6" t="s">
        <v>161</v>
      </c>
      <c r="F208" s="31" t="s">
        <v>4473</v>
      </c>
      <c r="G208" s="6" t="str">
        <f t="shared" si="50"/>
        <v>Reinvestment</v>
      </c>
      <c r="H208" s="32">
        <v>75.069999999999993</v>
      </c>
      <c r="I208" s="33">
        <v>431.87200000000001</v>
      </c>
      <c r="J208" s="33">
        <v>431.87200000000001</v>
      </c>
      <c r="K208" s="34">
        <v>0.8</v>
      </c>
      <c r="L208" s="34">
        <v>0.8</v>
      </c>
      <c r="M208" s="7">
        <v>1</v>
      </c>
      <c r="N208" s="7">
        <v>1</v>
      </c>
      <c r="O208" s="7">
        <v>0</v>
      </c>
      <c r="P208" s="7">
        <v>0</v>
      </c>
      <c r="Q208" s="35">
        <f t="shared" si="51"/>
        <v>345.49760000000003</v>
      </c>
      <c r="R208" s="35">
        <f t="shared" si="52"/>
        <v>345.49760000000003</v>
      </c>
      <c r="S208" s="35">
        <f t="shared" si="53"/>
        <v>25936.504831999999</v>
      </c>
      <c r="T208" s="35">
        <f t="shared" si="54"/>
        <v>25936.504831999999</v>
      </c>
      <c r="U208" s="36">
        <f t="shared" si="55"/>
        <v>1.4057391384872712E-3</v>
      </c>
      <c r="V208" s="37">
        <f t="shared" si="56"/>
        <v>1.4115289351626864E-3</v>
      </c>
      <c r="W208" s="37">
        <f t="shared" si="57"/>
        <v>5.7897966754152756E-6</v>
      </c>
      <c r="X208" s="38">
        <f t="shared" si="58"/>
        <v>12.177969388771112</v>
      </c>
      <c r="Y208" s="39">
        <f t="shared" si="59"/>
        <v>162221.51843307732</v>
      </c>
      <c r="Z208" s="40">
        <f t="shared" si="60"/>
        <v>2.6589214982102078E-3</v>
      </c>
      <c r="AA208" s="41">
        <f t="shared" si="61"/>
        <v>2.6678732089373525E-3</v>
      </c>
      <c r="AB208" s="41">
        <f t="shared" si="62"/>
        <v>8.9517107271447696E-6</v>
      </c>
      <c r="AC208" s="42">
        <f t="shared" si="63"/>
        <v>0.17463929543278398</v>
      </c>
      <c r="AD208" s="43">
        <f t="shared" si="64"/>
        <v>2326.3526766056211</v>
      </c>
      <c r="AE208" s="40">
        <f t="shared" si="65"/>
        <v>0</v>
      </c>
      <c r="AF208" s="41">
        <f t="shared" si="66"/>
        <v>0</v>
      </c>
      <c r="AG208" s="41">
        <f t="shared" si="67"/>
        <v>0</v>
      </c>
      <c r="AH208" s="42">
        <f t="shared" si="68"/>
        <v>0</v>
      </c>
      <c r="AI208" s="43">
        <f t="shared" si="69"/>
        <v>0</v>
      </c>
      <c r="AJ208" s="42">
        <f t="shared" si="70"/>
        <v>12.352608684203895</v>
      </c>
      <c r="AK208" s="31">
        <f t="shared" si="71"/>
        <v>164547.87110968295</v>
      </c>
      <c r="AL208" s="44">
        <f t="shared" si="72"/>
        <v>38.562652693587822</v>
      </c>
      <c r="AM208" s="31">
        <v>2635568.25</v>
      </c>
      <c r="AN208" s="45">
        <f t="shared" si="73"/>
        <v>6.2433545824390223E-2</v>
      </c>
      <c r="AP208" s="33"/>
      <c r="AR208" s="33"/>
    </row>
    <row r="209" spans="1:44">
      <c r="A209" s="6" t="s">
        <v>4617</v>
      </c>
      <c r="B209" s="6" t="s">
        <v>1926</v>
      </c>
      <c r="C209" s="6" t="s">
        <v>3217</v>
      </c>
      <c r="D209" s="30">
        <v>2411138</v>
      </c>
      <c r="E209" s="6" t="s">
        <v>1</v>
      </c>
      <c r="F209" s="31" t="s">
        <v>4473</v>
      </c>
      <c r="G209" s="6" t="str">
        <f t="shared" si="50"/>
        <v>Share Increase</v>
      </c>
      <c r="H209" s="32">
        <v>132.62</v>
      </c>
      <c r="I209" s="33">
        <v>68.516000000000005</v>
      </c>
      <c r="J209" s="33">
        <v>68.628</v>
      </c>
      <c r="K209" s="34">
        <v>1</v>
      </c>
      <c r="L209" s="34">
        <v>1</v>
      </c>
      <c r="M209" s="7">
        <v>1</v>
      </c>
      <c r="N209" s="7">
        <v>1</v>
      </c>
      <c r="O209" s="7">
        <v>0</v>
      </c>
      <c r="P209" s="7">
        <v>0</v>
      </c>
      <c r="Q209" s="35">
        <f t="shared" si="51"/>
        <v>68.516000000000005</v>
      </c>
      <c r="R209" s="35">
        <f t="shared" si="52"/>
        <v>68.628</v>
      </c>
      <c r="S209" s="35">
        <f t="shared" si="53"/>
        <v>9086.5919200000008</v>
      </c>
      <c r="T209" s="35">
        <f t="shared" si="54"/>
        <v>9101.4453599999997</v>
      </c>
      <c r="U209" s="36">
        <f t="shared" si="55"/>
        <v>4.9248647726993016E-4</v>
      </c>
      <c r="V209" s="37">
        <f t="shared" si="56"/>
        <v>4.9532323497928797E-4</v>
      </c>
      <c r="W209" s="37">
        <f t="shared" si="57"/>
        <v>2.8367577093578065E-6</v>
      </c>
      <c r="X209" s="38">
        <f t="shared" si="58"/>
        <v>5.9666945982074582</v>
      </c>
      <c r="Y209" s="39">
        <f t="shared" si="59"/>
        <v>44990.910859655094</v>
      </c>
      <c r="Z209" s="40">
        <f t="shared" si="60"/>
        <v>9.3152623138883118E-4</v>
      </c>
      <c r="AA209" s="41">
        <f t="shared" si="61"/>
        <v>9.3619022284733948E-4</v>
      </c>
      <c r="AB209" s="41">
        <f t="shared" si="62"/>
        <v>4.6639914585083026E-6</v>
      </c>
      <c r="AC209" s="42">
        <f t="shared" si="63"/>
        <v>9.0990002586713387E-2</v>
      </c>
      <c r="AD209" s="43">
        <f t="shared" si="64"/>
        <v>686.09563102634127</v>
      </c>
      <c r="AE209" s="40">
        <f t="shared" si="65"/>
        <v>0</v>
      </c>
      <c r="AF209" s="41">
        <f t="shared" si="66"/>
        <v>0</v>
      </c>
      <c r="AG209" s="41">
        <f t="shared" si="67"/>
        <v>0</v>
      </c>
      <c r="AH209" s="42">
        <f t="shared" si="68"/>
        <v>0</v>
      </c>
      <c r="AI209" s="43">
        <f t="shared" si="69"/>
        <v>0</v>
      </c>
      <c r="AJ209" s="42">
        <f t="shared" si="70"/>
        <v>6.0576846007941718</v>
      </c>
      <c r="AK209" s="31">
        <f t="shared" si="71"/>
        <v>45677.006490681437</v>
      </c>
      <c r="AL209" s="44">
        <f t="shared" si="72"/>
        <v>10.69505998099007</v>
      </c>
      <c r="AM209" s="31">
        <v>734033</v>
      </c>
      <c r="AN209" s="45">
        <f t="shared" si="73"/>
        <v>6.2227456382317192E-2</v>
      </c>
      <c r="AP209" s="33"/>
      <c r="AR209" s="33"/>
    </row>
    <row r="210" spans="1:44">
      <c r="A210" s="6" t="s">
        <v>4689</v>
      </c>
      <c r="B210" s="6" t="s">
        <v>1996</v>
      </c>
      <c r="C210" s="6" t="s">
        <v>6521</v>
      </c>
      <c r="D210" s="30" t="s">
        <v>6404</v>
      </c>
      <c r="E210" s="6" t="s">
        <v>6409</v>
      </c>
      <c r="F210" s="31" t="s">
        <v>4457</v>
      </c>
      <c r="G210" s="6" t="str">
        <f t="shared" si="50"/>
        <v>Reinvestment</v>
      </c>
      <c r="H210" s="32">
        <v>55.74</v>
      </c>
      <c r="I210" s="33">
        <v>484.274</v>
      </c>
      <c r="J210" s="33">
        <v>484.274</v>
      </c>
      <c r="K210" s="34">
        <v>0.77</v>
      </c>
      <c r="L210" s="34">
        <v>0.77</v>
      </c>
      <c r="M210" s="7">
        <v>1</v>
      </c>
      <c r="N210" s="7">
        <v>1</v>
      </c>
      <c r="O210" s="7">
        <v>0</v>
      </c>
      <c r="P210" s="7">
        <v>0</v>
      </c>
      <c r="Q210" s="35">
        <f t="shared" si="51"/>
        <v>372.89098000000001</v>
      </c>
      <c r="R210" s="35">
        <f t="shared" si="52"/>
        <v>372.89098000000001</v>
      </c>
      <c r="S210" s="35">
        <f t="shared" si="53"/>
        <v>20784.943225200001</v>
      </c>
      <c r="T210" s="35">
        <f t="shared" si="54"/>
        <v>20784.943225200001</v>
      </c>
      <c r="U210" s="36">
        <f t="shared" si="55"/>
        <v>1.1265283573155388E-3</v>
      </c>
      <c r="V210" s="37">
        <f t="shared" si="56"/>
        <v>1.131168172740302E-3</v>
      </c>
      <c r="W210" s="37">
        <f t="shared" si="57"/>
        <v>4.6398154247631607E-6</v>
      </c>
      <c r="X210" s="38">
        <f t="shared" si="58"/>
        <v>9.7591562156646994</v>
      </c>
      <c r="Y210" s="39">
        <f t="shared" si="59"/>
        <v>175083.53454726766</v>
      </c>
      <c r="Z210" s="40">
        <f t="shared" si="60"/>
        <v>2.1308010751077476E-3</v>
      </c>
      <c r="AA210" s="41">
        <f t="shared" si="61"/>
        <v>2.137974778751986E-3</v>
      </c>
      <c r="AB210" s="41">
        <f t="shared" si="62"/>
        <v>7.1737036442384369E-6</v>
      </c>
      <c r="AC210" s="42">
        <f t="shared" si="63"/>
        <v>0.13995208159200548</v>
      </c>
      <c r="AD210" s="43">
        <f t="shared" si="64"/>
        <v>2510.8016073197969</v>
      </c>
      <c r="AE210" s="40">
        <f t="shared" si="65"/>
        <v>0</v>
      </c>
      <c r="AF210" s="41">
        <f t="shared" si="66"/>
        <v>0</v>
      </c>
      <c r="AG210" s="41">
        <f t="shared" si="67"/>
        <v>0</v>
      </c>
      <c r="AH210" s="42">
        <f t="shared" si="68"/>
        <v>0</v>
      </c>
      <c r="AI210" s="43">
        <f t="shared" si="69"/>
        <v>0</v>
      </c>
      <c r="AJ210" s="42">
        <f t="shared" si="70"/>
        <v>9.8991082972567046</v>
      </c>
      <c r="AK210" s="31">
        <f t="shared" si="71"/>
        <v>177594.33615458745</v>
      </c>
      <c r="AL210" s="44">
        <f t="shared" si="72"/>
        <v>41.620159892026919</v>
      </c>
      <c r="AM210" s="31">
        <v>2854696.5</v>
      </c>
      <c r="AN210" s="45">
        <f t="shared" si="73"/>
        <v>6.2211284511186196E-2</v>
      </c>
      <c r="AP210" s="33"/>
      <c r="AR210" s="33"/>
    </row>
    <row r="211" spans="1:44">
      <c r="A211" s="6" t="s">
        <v>4571</v>
      </c>
      <c r="B211" s="6" t="s">
        <v>1880</v>
      </c>
      <c r="C211" s="6" t="s">
        <v>3187</v>
      </c>
      <c r="D211" s="30">
        <v>2289874</v>
      </c>
      <c r="E211" s="6" t="s">
        <v>3102</v>
      </c>
      <c r="F211" s="31" t="s">
        <v>4468</v>
      </c>
      <c r="G211" s="6" t="str">
        <f t="shared" si="50"/>
        <v>Reinvestment</v>
      </c>
      <c r="H211" s="32">
        <v>63.36</v>
      </c>
      <c r="I211" s="33">
        <v>124.04600000000001</v>
      </c>
      <c r="J211" s="33">
        <v>124.04600000000001</v>
      </c>
      <c r="K211" s="34">
        <v>1</v>
      </c>
      <c r="L211" s="34">
        <v>1</v>
      </c>
      <c r="M211" s="7">
        <v>0</v>
      </c>
      <c r="N211" s="7">
        <v>0</v>
      </c>
      <c r="O211" s="7">
        <v>1</v>
      </c>
      <c r="P211" s="7">
        <v>1</v>
      </c>
      <c r="Q211" s="35">
        <f t="shared" si="51"/>
        <v>124.04600000000001</v>
      </c>
      <c r="R211" s="35">
        <f t="shared" si="52"/>
        <v>124.04600000000001</v>
      </c>
      <c r="S211" s="35">
        <f t="shared" si="53"/>
        <v>7859.5545600000005</v>
      </c>
      <c r="T211" s="35">
        <f t="shared" si="54"/>
        <v>7859.5545600000005</v>
      </c>
      <c r="U211" s="36">
        <f t="shared" si="55"/>
        <v>4.2598197126532958E-4</v>
      </c>
      <c r="V211" s="37">
        <f t="shared" si="56"/>
        <v>4.2773645681210953E-4</v>
      </c>
      <c r="W211" s="37">
        <f t="shared" si="57"/>
        <v>1.7544855467799443E-6</v>
      </c>
      <c r="X211" s="38">
        <f t="shared" si="58"/>
        <v>3.6902973419519984</v>
      </c>
      <c r="Y211" s="39">
        <f t="shared" si="59"/>
        <v>58243.329260606035</v>
      </c>
      <c r="Z211" s="40">
        <f t="shared" si="60"/>
        <v>0</v>
      </c>
      <c r="AA211" s="41">
        <f t="shared" si="61"/>
        <v>0</v>
      </c>
      <c r="AB211" s="41">
        <f t="shared" si="62"/>
        <v>0</v>
      </c>
      <c r="AC211" s="42">
        <f t="shared" si="63"/>
        <v>0</v>
      </c>
      <c r="AD211" s="43">
        <f t="shared" si="64"/>
        <v>0</v>
      </c>
      <c r="AE211" s="40">
        <f t="shared" si="65"/>
        <v>9.0382106998199857E-4</v>
      </c>
      <c r="AF211" s="41">
        <f t="shared" si="66"/>
        <v>9.0830726691360105E-4</v>
      </c>
      <c r="AG211" s="41">
        <f t="shared" si="67"/>
        <v>4.4861969316024788E-6</v>
      </c>
      <c r="AH211" s="42">
        <f t="shared" si="68"/>
        <v>5.8517405803899671E-2</v>
      </c>
      <c r="AI211" s="43">
        <f t="shared" si="69"/>
        <v>923.57016735952766</v>
      </c>
      <c r="AJ211" s="42">
        <f t="shared" si="70"/>
        <v>3.748814747755898</v>
      </c>
      <c r="AK211" s="31">
        <f t="shared" si="71"/>
        <v>59166.89942796556</v>
      </c>
      <c r="AL211" s="44">
        <f t="shared" si="72"/>
        <v>13.845372054765976</v>
      </c>
      <c r="AM211" s="31">
        <v>954475.1875</v>
      </c>
      <c r="AN211" s="45">
        <f t="shared" si="73"/>
        <v>6.198893402660146E-2</v>
      </c>
      <c r="AP211" s="33"/>
      <c r="AR211" s="33"/>
    </row>
    <row r="212" spans="1:44">
      <c r="A212" s="6" t="s">
        <v>4669</v>
      </c>
      <c r="B212" s="6" t="s">
        <v>1978</v>
      </c>
      <c r="C212" s="6" t="s">
        <v>3254</v>
      </c>
      <c r="D212" s="30" t="s">
        <v>2130</v>
      </c>
      <c r="E212" s="6" t="s">
        <v>49</v>
      </c>
      <c r="F212" s="31" t="s">
        <v>4460</v>
      </c>
      <c r="G212" s="6" t="str">
        <f t="shared" ref="G212:G275" si="74">IF(AND(L212&gt;K212,AJ212&gt;0),"Float Increase",IF(AND(K212&gt;L212,AJ212&lt;0),"Float Decrease",IF(AND(J212&gt;I212,AJ212&gt;0),"Share Increase",IF(AND(I212&gt;J212,AJ212&lt;0), "Share Decrease",IF(AJ212&gt;0,"Reinvestment","Funding")))))</f>
        <v>Share Increase</v>
      </c>
      <c r="H212" s="32">
        <v>67.209999999999994</v>
      </c>
      <c r="I212" s="33">
        <v>360.02</v>
      </c>
      <c r="J212" s="33">
        <v>360.04700000000003</v>
      </c>
      <c r="K212" s="34">
        <v>1</v>
      </c>
      <c r="L212" s="34">
        <v>1</v>
      </c>
      <c r="M212" s="7">
        <v>1</v>
      </c>
      <c r="N212" s="7">
        <v>1</v>
      </c>
      <c r="O212" s="7">
        <v>0</v>
      </c>
      <c r="P212" s="7">
        <v>0</v>
      </c>
      <c r="Q212" s="35">
        <f t="shared" ref="Q212:Q275" si="75">+I212*K212</f>
        <v>360.02</v>
      </c>
      <c r="R212" s="35">
        <f t="shared" ref="R212:R275" si="76">+J212*L212</f>
        <v>360.04700000000003</v>
      </c>
      <c r="S212" s="35">
        <f t="shared" ref="S212:S275" si="77">+$H212*Q212</f>
        <v>24196.944199999998</v>
      </c>
      <c r="T212" s="35">
        <f t="shared" ref="T212:T275" si="78">+$H212*R212</f>
        <v>24198.758869999998</v>
      </c>
      <c r="U212" s="36">
        <f t="shared" ref="U212:U275" si="79">+S212/SUM(S$20:S$521)</f>
        <v>1.3114562549602277E-3</v>
      </c>
      <c r="V212" s="37">
        <f t="shared" ref="V212:V275" si="80">+T212/SUM(T$20:T$521)</f>
        <v>1.3169564889825519E-3</v>
      </c>
      <c r="W212" s="37">
        <f t="shared" ref="W212:W275" si="81">+V212-U212</f>
        <v>5.5002340223241682E-6</v>
      </c>
      <c r="X212" s="38">
        <f t="shared" ref="X212:X275" si="82">+W212*Y$4</f>
        <v>11.568917754808174</v>
      </c>
      <c r="Y212" s="39">
        <f t="shared" ref="Y212:Y275" si="83">+X212/$H212*10^6</f>
        <v>172130.89949126879</v>
      </c>
      <c r="Z212" s="40">
        <f t="shared" ref="Z212:Z275" si="84">+S212*M212/SUMPRODUCT(M$20:M$521, S$20:S$521)</f>
        <v>2.4805877099135574E-3</v>
      </c>
      <c r="AA212" s="41">
        <f t="shared" ref="AA212:AA275" si="85">+T212*N212/SUMPRODUCT(N$20:N$521, T$20:T$521)</f>
        <v>2.4891256897173011E-3</v>
      </c>
      <c r="AB212" s="41">
        <f t="shared" ref="AB212:AB275" si="86">+AA212-Z212</f>
        <v>8.5379798037436491E-6</v>
      </c>
      <c r="AC212" s="42">
        <f t="shared" ref="AC212:AC275" si="87">+AB212*AD$4</f>
        <v>0.16656780170785518</v>
      </c>
      <c r="AD212" s="43">
        <f t="shared" ref="AD212:AD275" si="88">+AC212/$H212*10^6</f>
        <v>2478.3187279847521</v>
      </c>
      <c r="AE212" s="40">
        <f t="shared" ref="AE212:AE275" si="89">+S212*O212/SUMPRODUCT(O$20:O$521, S$20:S$521)</f>
        <v>0</v>
      </c>
      <c r="AF212" s="41">
        <f t="shared" ref="AF212:AF275" si="90">+T212*P212/SUMPRODUCT(P$20:P$521, T$20:T$521)</f>
        <v>0</v>
      </c>
      <c r="AG212" s="41">
        <f t="shared" ref="AG212:AG275" si="91">+AF212-AE212</f>
        <v>0</v>
      </c>
      <c r="AH212" s="42">
        <f t="shared" ref="AH212:AH275" si="92">+AG212*AI$4</f>
        <v>0</v>
      </c>
      <c r="AI212" s="43">
        <f t="shared" ref="AI212:AI275" si="93">+AH212/$H212*10^6</f>
        <v>0</v>
      </c>
      <c r="AJ212" s="42">
        <f t="shared" ref="AJ212:AJ275" si="94">+X212+AC212+AH212</f>
        <v>11.735485556516029</v>
      </c>
      <c r="AK212" s="31">
        <f t="shared" ref="AK212:AK275" si="95">+Y212+AD212+AI212</f>
        <v>174609.21821925355</v>
      </c>
      <c r="AL212" s="44">
        <f t="shared" ref="AL212:AL275" si="96">+$AL$6*W212/H212*10^6</f>
        <v>40.918271256689245</v>
      </c>
      <c r="AM212" s="31">
        <v>2867136</v>
      </c>
      <c r="AN212" s="45">
        <f t="shared" ref="AN212:AN275" si="97">+AK212/AM212</f>
        <v>6.0900221761107098E-2</v>
      </c>
      <c r="AP212" s="33"/>
      <c r="AR212" s="33"/>
    </row>
    <row r="213" spans="1:44">
      <c r="A213" s="6" t="s">
        <v>4553</v>
      </c>
      <c r="B213" s="6" t="s">
        <v>1860</v>
      </c>
      <c r="C213" s="6" t="s">
        <v>3175</v>
      </c>
      <c r="D213" s="30">
        <v>2215200</v>
      </c>
      <c r="E213" s="6" t="s">
        <v>3085</v>
      </c>
      <c r="F213" s="31" t="s">
        <v>4458</v>
      </c>
      <c r="G213" s="6" t="str">
        <f t="shared" si="74"/>
        <v>Share Increase</v>
      </c>
      <c r="H213" s="32">
        <v>69.13</v>
      </c>
      <c r="I213" s="33">
        <v>140.49100000000001</v>
      </c>
      <c r="J213" s="33">
        <v>141.047</v>
      </c>
      <c r="K213" s="34">
        <v>1</v>
      </c>
      <c r="L213" s="34">
        <v>1</v>
      </c>
      <c r="M213" s="7">
        <v>0</v>
      </c>
      <c r="N213" s="7">
        <v>0</v>
      </c>
      <c r="O213" s="7">
        <v>1</v>
      </c>
      <c r="P213" s="7">
        <v>1</v>
      </c>
      <c r="Q213" s="35">
        <f t="shared" si="75"/>
        <v>140.49100000000001</v>
      </c>
      <c r="R213" s="35">
        <f t="shared" si="76"/>
        <v>141.047</v>
      </c>
      <c r="S213" s="35">
        <f t="shared" si="77"/>
        <v>9712.1428300000007</v>
      </c>
      <c r="T213" s="35">
        <f t="shared" si="78"/>
        <v>9750.5791099999988</v>
      </c>
      <c r="U213" s="36">
        <f t="shared" si="79"/>
        <v>5.2639086812749812E-4</v>
      </c>
      <c r="V213" s="37">
        <f t="shared" si="80"/>
        <v>5.3065070399836646E-4</v>
      </c>
      <c r="W213" s="37">
        <f t="shared" si="81"/>
        <v>4.2598358708683445E-6</v>
      </c>
      <c r="X213" s="38">
        <f t="shared" si="82"/>
        <v>8.9599261847831624</v>
      </c>
      <c r="Y213" s="39">
        <f t="shared" si="83"/>
        <v>129609.81028183369</v>
      </c>
      <c r="Z213" s="40">
        <f t="shared" si="84"/>
        <v>0</v>
      </c>
      <c r="AA213" s="41">
        <f t="shared" si="85"/>
        <v>0</v>
      </c>
      <c r="AB213" s="41">
        <f t="shared" si="86"/>
        <v>0</v>
      </c>
      <c r="AC213" s="42">
        <f t="shared" si="87"/>
        <v>0</v>
      </c>
      <c r="AD213" s="43">
        <f t="shared" si="88"/>
        <v>0</v>
      </c>
      <c r="AE213" s="40">
        <f t="shared" si="89"/>
        <v>1.1168621907789893E-3</v>
      </c>
      <c r="AF213" s="41">
        <f t="shared" si="90"/>
        <v>1.1268478123814883E-3</v>
      </c>
      <c r="AG213" s="41">
        <f t="shared" si="91"/>
        <v>9.9856216024989727E-6</v>
      </c>
      <c r="AH213" s="42">
        <f t="shared" si="92"/>
        <v>0.13025123070308339</v>
      </c>
      <c r="AI213" s="43">
        <f t="shared" si="93"/>
        <v>1884.1491494732156</v>
      </c>
      <c r="AJ213" s="42">
        <f t="shared" si="94"/>
        <v>9.0901774154862451</v>
      </c>
      <c r="AK213" s="31">
        <f t="shared" si="95"/>
        <v>131493.9594313069</v>
      </c>
      <c r="AL213" s="44">
        <f t="shared" si="96"/>
        <v>30.81032743286811</v>
      </c>
      <c r="AM213" s="31">
        <v>2175710.5</v>
      </c>
      <c r="AN213" s="45">
        <f t="shared" si="97"/>
        <v>6.0437250006977902E-2</v>
      </c>
      <c r="AP213" s="33"/>
      <c r="AR213" s="33"/>
    </row>
    <row r="214" spans="1:44">
      <c r="A214" s="6" t="s">
        <v>3620</v>
      </c>
      <c r="B214" s="6" t="s">
        <v>456</v>
      </c>
      <c r="C214" s="6" t="s">
        <v>3774</v>
      </c>
      <c r="D214" s="30">
        <v>2923785</v>
      </c>
      <c r="E214" s="6" t="s">
        <v>2988</v>
      </c>
      <c r="F214" s="31" t="s">
        <v>4456</v>
      </c>
      <c r="G214" s="6" t="str">
        <f t="shared" si="74"/>
        <v>Reinvestment</v>
      </c>
      <c r="H214" s="32">
        <v>113.53</v>
      </c>
      <c r="I214" s="33">
        <v>98.97</v>
      </c>
      <c r="J214" s="33">
        <v>98.944000000000003</v>
      </c>
      <c r="K214" s="34">
        <v>0.92</v>
      </c>
      <c r="L214" s="34">
        <v>0.92</v>
      </c>
      <c r="M214" s="7">
        <v>0.53</v>
      </c>
      <c r="N214" s="7">
        <v>0.53</v>
      </c>
      <c r="O214" s="7">
        <v>0.47</v>
      </c>
      <c r="P214" s="7">
        <v>0.47</v>
      </c>
      <c r="Q214" s="35">
        <f t="shared" si="75"/>
        <v>91.052400000000006</v>
      </c>
      <c r="R214" s="35">
        <f t="shared" si="76"/>
        <v>91.028480000000002</v>
      </c>
      <c r="S214" s="35">
        <f t="shared" si="77"/>
        <v>10337.178972000002</v>
      </c>
      <c r="T214" s="35">
        <f t="shared" si="78"/>
        <v>10334.463334399999</v>
      </c>
      <c r="U214" s="36">
        <f t="shared" si="79"/>
        <v>5.6026735894496721E-4</v>
      </c>
      <c r="V214" s="37">
        <f t="shared" si="80"/>
        <v>5.6242713196597678E-4</v>
      </c>
      <c r="W214" s="37">
        <f t="shared" si="81"/>
        <v>2.1597730210095667E-6</v>
      </c>
      <c r="X214" s="38">
        <f t="shared" si="82"/>
        <v>4.542758789480585</v>
      </c>
      <c r="Y214" s="39">
        <f t="shared" si="83"/>
        <v>40013.730198895311</v>
      </c>
      <c r="Z214" s="40">
        <f t="shared" si="84"/>
        <v>5.6165802663435643E-4</v>
      </c>
      <c r="AA214" s="41">
        <f t="shared" si="85"/>
        <v>5.6340089613865301E-4</v>
      </c>
      <c r="AB214" s="41">
        <f t="shared" si="86"/>
        <v>1.7428695042965778E-6</v>
      </c>
      <c r="AC214" s="42">
        <f t="shared" si="87"/>
        <v>3.4001713363979821E-2</v>
      </c>
      <c r="AD214" s="43">
        <f t="shared" si="88"/>
        <v>299.49540530238545</v>
      </c>
      <c r="AE214" s="40">
        <f t="shared" si="89"/>
        <v>5.5870739763172711E-4</v>
      </c>
      <c r="AF214" s="41">
        <f t="shared" si="90"/>
        <v>5.6133308765467889E-4</v>
      </c>
      <c r="AG214" s="41">
        <f t="shared" si="91"/>
        <v>2.6256900229517776E-6</v>
      </c>
      <c r="AH214" s="42">
        <f t="shared" si="92"/>
        <v>3.4249180526597221E-2</v>
      </c>
      <c r="AI214" s="43">
        <f t="shared" si="93"/>
        <v>301.67515658061501</v>
      </c>
      <c r="AJ214" s="42">
        <f t="shared" si="94"/>
        <v>4.6110096833711616</v>
      </c>
      <c r="AK214" s="31">
        <f t="shared" si="95"/>
        <v>40614.900760778306</v>
      </c>
      <c r="AL214" s="44">
        <f t="shared" si="96"/>
        <v>9.5119044349932462</v>
      </c>
      <c r="AM214" s="31">
        <v>681963.3125</v>
      </c>
      <c r="AN214" s="45">
        <f t="shared" si="97"/>
        <v>5.9555844158080434E-2</v>
      </c>
      <c r="AP214" s="33"/>
      <c r="AR214" s="33"/>
    </row>
    <row r="215" spans="1:44">
      <c r="A215" s="6" t="s">
        <v>5689</v>
      </c>
      <c r="B215" s="6" t="s">
        <v>5685</v>
      </c>
      <c r="C215" s="6" t="s">
        <v>5692</v>
      </c>
      <c r="D215" s="30" t="s">
        <v>5693</v>
      </c>
      <c r="E215" s="6" t="s">
        <v>5696</v>
      </c>
      <c r="F215" s="31" t="s">
        <v>4457</v>
      </c>
      <c r="G215" s="6" t="str">
        <f t="shared" si="74"/>
        <v>Share Increase</v>
      </c>
      <c r="H215" s="32">
        <v>55.54</v>
      </c>
      <c r="I215" s="33">
        <v>1593.2650000000001</v>
      </c>
      <c r="J215" s="33">
        <v>1593.8869999999999</v>
      </c>
      <c r="K215" s="34">
        <v>1</v>
      </c>
      <c r="L215" s="34">
        <v>1</v>
      </c>
      <c r="M215" s="7">
        <v>1</v>
      </c>
      <c r="N215" s="7">
        <v>1</v>
      </c>
      <c r="O215" s="7">
        <v>0</v>
      </c>
      <c r="P215" s="7">
        <v>0</v>
      </c>
      <c r="Q215" s="35">
        <f t="shared" si="75"/>
        <v>1593.2650000000001</v>
      </c>
      <c r="R215" s="35">
        <f t="shared" si="76"/>
        <v>1593.8869999999999</v>
      </c>
      <c r="S215" s="35">
        <f t="shared" si="77"/>
        <v>88489.938099999999</v>
      </c>
      <c r="T215" s="35">
        <f t="shared" si="78"/>
        <v>88524.48397999999</v>
      </c>
      <c r="U215" s="36">
        <f t="shared" si="79"/>
        <v>4.7960883764111171E-3</v>
      </c>
      <c r="V215" s="37">
        <f t="shared" si="80"/>
        <v>4.8177220260591392E-3</v>
      </c>
      <c r="W215" s="37">
        <f t="shared" si="81"/>
        <v>2.1633649648022078E-5</v>
      </c>
      <c r="X215" s="38">
        <f t="shared" si="82"/>
        <v>45.503139047990054</v>
      </c>
      <c r="Y215" s="39">
        <f t="shared" si="83"/>
        <v>819285.9029166376</v>
      </c>
      <c r="Z215" s="40">
        <f t="shared" si="84"/>
        <v>9.0716848825014625E-3</v>
      </c>
      <c r="AA215" s="41">
        <f t="shared" si="85"/>
        <v>9.1057796983447393E-3</v>
      </c>
      <c r="AB215" s="41">
        <f t="shared" si="86"/>
        <v>3.4094815843276755E-5</v>
      </c>
      <c r="AC215" s="42">
        <f t="shared" si="87"/>
        <v>0.66515717478725433</v>
      </c>
      <c r="AD215" s="43">
        <f t="shared" si="88"/>
        <v>11976.182477264212</v>
      </c>
      <c r="AE215" s="40">
        <f t="shared" si="89"/>
        <v>0</v>
      </c>
      <c r="AF215" s="41">
        <f t="shared" si="90"/>
        <v>0</v>
      </c>
      <c r="AG215" s="41">
        <f t="shared" si="91"/>
        <v>0</v>
      </c>
      <c r="AH215" s="42">
        <f t="shared" si="92"/>
        <v>0</v>
      </c>
      <c r="AI215" s="43">
        <f t="shared" si="93"/>
        <v>0</v>
      </c>
      <c r="AJ215" s="42">
        <f t="shared" si="94"/>
        <v>46.168296222777307</v>
      </c>
      <c r="AK215" s="31">
        <f t="shared" si="95"/>
        <v>831262.0853939018</v>
      </c>
      <c r="AL215" s="44">
        <f t="shared" si="96"/>
        <v>194.75737889829023</v>
      </c>
      <c r="AM215" s="31">
        <v>13968634</v>
      </c>
      <c r="AN215" s="45">
        <f t="shared" si="97"/>
        <v>5.9509189330460073E-2</v>
      </c>
      <c r="AP215" s="33"/>
      <c r="AR215" s="33"/>
    </row>
    <row r="216" spans="1:44">
      <c r="A216" s="6" t="s">
        <v>5459</v>
      </c>
      <c r="B216" s="6" t="s">
        <v>5467</v>
      </c>
      <c r="C216" s="6" t="s">
        <v>5476</v>
      </c>
      <c r="D216" s="30" t="s">
        <v>5486</v>
      </c>
      <c r="E216" s="6" t="s">
        <v>5499</v>
      </c>
      <c r="F216" s="31" t="s">
        <v>4460</v>
      </c>
      <c r="G216" s="6" t="str">
        <f t="shared" si="74"/>
        <v>Reinvestment</v>
      </c>
      <c r="H216" s="32">
        <v>62.16</v>
      </c>
      <c r="I216" s="33">
        <v>588.82399999999996</v>
      </c>
      <c r="J216" s="33">
        <v>587.98900000000003</v>
      </c>
      <c r="K216" s="34">
        <v>1</v>
      </c>
      <c r="L216" s="34">
        <v>1</v>
      </c>
      <c r="M216" s="7">
        <v>0.5</v>
      </c>
      <c r="N216" s="7">
        <v>0.5</v>
      </c>
      <c r="O216" s="7">
        <v>0.5</v>
      </c>
      <c r="P216" s="7">
        <v>0.5</v>
      </c>
      <c r="Q216" s="35">
        <f t="shared" si="75"/>
        <v>588.82399999999996</v>
      </c>
      <c r="R216" s="35">
        <f t="shared" si="76"/>
        <v>587.98900000000003</v>
      </c>
      <c r="S216" s="35">
        <f t="shared" si="77"/>
        <v>36601.299839999992</v>
      </c>
      <c r="T216" s="35">
        <f t="shared" si="78"/>
        <v>36549.396240000002</v>
      </c>
      <c r="U216" s="36">
        <f t="shared" si="79"/>
        <v>1.9837630412373633E-3</v>
      </c>
      <c r="V216" s="37">
        <f t="shared" si="80"/>
        <v>1.9891088136067903E-3</v>
      </c>
      <c r="W216" s="37">
        <f t="shared" si="81"/>
        <v>5.3457723694270119E-6</v>
      </c>
      <c r="X216" s="38">
        <f t="shared" si="82"/>
        <v>11.244030822472915</v>
      </c>
      <c r="Y216" s="39">
        <f t="shared" si="83"/>
        <v>180888.52674505979</v>
      </c>
      <c r="Z216" s="40">
        <f t="shared" si="84"/>
        <v>1.8761198480171111E-3</v>
      </c>
      <c r="AA216" s="41">
        <f t="shared" si="85"/>
        <v>1.8797666775676447E-3</v>
      </c>
      <c r="AB216" s="41">
        <f t="shared" si="86"/>
        <v>3.6468295505336784E-6</v>
      </c>
      <c r="AC216" s="42">
        <f t="shared" si="87"/>
        <v>7.1146148784434246E-2</v>
      </c>
      <c r="AD216" s="43">
        <f t="shared" si="88"/>
        <v>1144.5648131343989</v>
      </c>
      <c r="AE216" s="40">
        <f t="shared" si="89"/>
        <v>2.104510232200789E-3</v>
      </c>
      <c r="AF216" s="41">
        <f t="shared" si="90"/>
        <v>2.1119569787741662E-3</v>
      </c>
      <c r="AG216" s="41">
        <f t="shared" si="91"/>
        <v>7.4467465733772664E-6</v>
      </c>
      <c r="AH216" s="42">
        <f t="shared" si="92"/>
        <v>9.7134454371235315E-2</v>
      </c>
      <c r="AI216" s="43">
        <f t="shared" si="93"/>
        <v>1562.6520973493455</v>
      </c>
      <c r="AJ216" s="42">
        <f t="shared" si="94"/>
        <v>11.412311425628584</v>
      </c>
      <c r="AK216" s="31">
        <f t="shared" si="95"/>
        <v>183595.74365554354</v>
      </c>
      <c r="AL216" s="44">
        <f t="shared" si="96"/>
        <v>43.000099496678025</v>
      </c>
      <c r="AM216" s="31">
        <v>3089595.5</v>
      </c>
      <c r="AN216" s="45">
        <f t="shared" si="97"/>
        <v>5.9423877221320247E-2</v>
      </c>
      <c r="AP216" s="33"/>
      <c r="AR216" s="33"/>
    </row>
    <row r="217" spans="1:44">
      <c r="A217" s="6" t="s">
        <v>4666</v>
      </c>
      <c r="B217" s="6" t="s">
        <v>1975</v>
      </c>
      <c r="C217" s="6" t="s">
        <v>3251</v>
      </c>
      <c r="D217" s="30">
        <v>2516152</v>
      </c>
      <c r="E217" s="6" t="s">
        <v>5644</v>
      </c>
      <c r="F217" s="31" t="s">
        <v>4457</v>
      </c>
      <c r="G217" s="6" t="str">
        <f t="shared" si="74"/>
        <v>Reinvestment</v>
      </c>
      <c r="H217" s="32">
        <v>69.58</v>
      </c>
      <c r="I217" s="33">
        <v>1113.43</v>
      </c>
      <c r="J217" s="33">
        <v>1111.104</v>
      </c>
      <c r="K217" s="34">
        <v>0.88</v>
      </c>
      <c r="L217" s="34">
        <v>0.88</v>
      </c>
      <c r="M217" s="7">
        <v>0.61</v>
      </c>
      <c r="N217" s="7">
        <v>0.61</v>
      </c>
      <c r="O217" s="7">
        <v>0.39</v>
      </c>
      <c r="P217" s="7">
        <v>0.39</v>
      </c>
      <c r="Q217" s="35">
        <f t="shared" si="75"/>
        <v>979.81840000000011</v>
      </c>
      <c r="R217" s="35">
        <f t="shared" si="76"/>
        <v>977.77152000000001</v>
      </c>
      <c r="S217" s="35">
        <f t="shared" si="77"/>
        <v>68175.764272</v>
      </c>
      <c r="T217" s="35">
        <f t="shared" si="78"/>
        <v>68033.342361599993</v>
      </c>
      <c r="U217" s="36">
        <f t="shared" si="79"/>
        <v>3.6950753678726272E-3</v>
      </c>
      <c r="V217" s="37">
        <f t="shared" si="80"/>
        <v>3.7025432656117314E-3</v>
      </c>
      <c r="W217" s="37">
        <f t="shared" si="81"/>
        <v>7.4678977391041262E-6</v>
      </c>
      <c r="X217" s="38">
        <f t="shared" si="82"/>
        <v>15.707603420937067</v>
      </c>
      <c r="Y217" s="39">
        <f t="shared" si="83"/>
        <v>225748.82755011594</v>
      </c>
      <c r="Z217" s="40">
        <f t="shared" si="84"/>
        <v>4.2633787373003518E-3</v>
      </c>
      <c r="AA217" s="41">
        <f t="shared" si="85"/>
        <v>4.2687957715101792E-3</v>
      </c>
      <c r="AB217" s="41">
        <f t="shared" si="86"/>
        <v>5.4170342098274274E-6</v>
      </c>
      <c r="AC217" s="42">
        <f t="shared" si="87"/>
        <v>0.10568114481971132</v>
      </c>
      <c r="AD217" s="43">
        <f t="shared" si="88"/>
        <v>1518.8437024965697</v>
      </c>
      <c r="AE217" s="40">
        <f t="shared" si="89"/>
        <v>3.0575893046987414E-3</v>
      </c>
      <c r="AF217" s="41">
        <f t="shared" si="90"/>
        <v>3.0663467919472345E-3</v>
      </c>
      <c r="AG217" s="41">
        <f t="shared" si="91"/>
        <v>8.757487248493151E-6</v>
      </c>
      <c r="AH217" s="42">
        <f t="shared" si="92"/>
        <v>0.11423159592762165</v>
      </c>
      <c r="AI217" s="43">
        <f t="shared" si="93"/>
        <v>1641.7303237657611</v>
      </c>
      <c r="AJ217" s="42">
        <f t="shared" si="94"/>
        <v>15.9275161616844</v>
      </c>
      <c r="AK217" s="31">
        <f t="shared" si="95"/>
        <v>228909.40157637827</v>
      </c>
      <c r="AL217" s="44">
        <f t="shared" si="96"/>
        <v>53.664111376143474</v>
      </c>
      <c r="AM217" s="31">
        <v>3868962.75</v>
      </c>
      <c r="AN217" s="45">
        <f t="shared" si="97"/>
        <v>5.9165573919360753E-2</v>
      </c>
      <c r="AP217" s="33"/>
      <c r="AR217" s="33"/>
    </row>
    <row r="218" spans="1:44">
      <c r="A218" s="6" t="s">
        <v>4564</v>
      </c>
      <c r="B218" s="6" t="s">
        <v>1873</v>
      </c>
      <c r="C218" s="6" t="s">
        <v>1239</v>
      </c>
      <c r="D218" s="30">
        <v>2250687</v>
      </c>
      <c r="E218" s="6" t="s">
        <v>5642</v>
      </c>
      <c r="F218" s="31" t="s">
        <v>4473</v>
      </c>
      <c r="G218" s="6" t="str">
        <f t="shared" si="74"/>
        <v>Share Increase</v>
      </c>
      <c r="H218" s="32">
        <v>26.21</v>
      </c>
      <c r="I218" s="33">
        <v>364.58699999999999</v>
      </c>
      <c r="J218" s="33">
        <v>365.40600000000001</v>
      </c>
      <c r="K218" s="34">
        <v>0.91</v>
      </c>
      <c r="L218" s="34">
        <v>0.91</v>
      </c>
      <c r="M218" s="7">
        <v>1</v>
      </c>
      <c r="N218" s="7">
        <v>1</v>
      </c>
      <c r="O218" s="7">
        <v>0</v>
      </c>
      <c r="P218" s="7">
        <v>0</v>
      </c>
      <c r="Q218" s="35">
        <f t="shared" si="75"/>
        <v>331.77417000000003</v>
      </c>
      <c r="R218" s="35">
        <f t="shared" si="76"/>
        <v>332.51946000000004</v>
      </c>
      <c r="S218" s="35">
        <f t="shared" si="77"/>
        <v>8695.8009957000013</v>
      </c>
      <c r="T218" s="35">
        <f t="shared" si="78"/>
        <v>8715.3350466000011</v>
      </c>
      <c r="U218" s="36">
        <f t="shared" si="79"/>
        <v>4.7130590182954365E-4</v>
      </c>
      <c r="V218" s="37">
        <f t="shared" si="80"/>
        <v>4.743101538776118E-4</v>
      </c>
      <c r="W218" s="37">
        <f t="shared" si="81"/>
        <v>3.0042520480681538E-6</v>
      </c>
      <c r="X218" s="38">
        <f t="shared" si="82"/>
        <v>6.3189938314893883</v>
      </c>
      <c r="Y218" s="39">
        <f t="shared" si="83"/>
        <v>241090.95122050316</v>
      </c>
      <c r="Z218" s="40">
        <f t="shared" si="84"/>
        <v>8.9146368646779363E-4</v>
      </c>
      <c r="AA218" s="41">
        <f t="shared" si="85"/>
        <v>8.9647425620161968E-4</v>
      </c>
      <c r="AB218" s="41">
        <f t="shared" si="86"/>
        <v>5.0105697338260428E-6</v>
      </c>
      <c r="AC218" s="42">
        <f t="shared" si="87"/>
        <v>9.7751412518142761E-2</v>
      </c>
      <c r="AD218" s="43">
        <f t="shared" si="88"/>
        <v>3729.5464524281861</v>
      </c>
      <c r="AE218" s="40">
        <f t="shared" si="89"/>
        <v>0</v>
      </c>
      <c r="AF218" s="41">
        <f t="shared" si="90"/>
        <v>0</v>
      </c>
      <c r="AG218" s="41">
        <f t="shared" si="91"/>
        <v>0</v>
      </c>
      <c r="AH218" s="42">
        <f t="shared" si="92"/>
        <v>0</v>
      </c>
      <c r="AI218" s="43">
        <f t="shared" si="93"/>
        <v>0</v>
      </c>
      <c r="AJ218" s="42">
        <f t="shared" si="94"/>
        <v>6.4167452440075312</v>
      </c>
      <c r="AK218" s="31">
        <f t="shared" si="95"/>
        <v>244820.49767293135</v>
      </c>
      <c r="AL218" s="44">
        <f t="shared" si="96"/>
        <v>57.311179856317317</v>
      </c>
      <c r="AM218" s="31">
        <v>4151545</v>
      </c>
      <c r="AN218" s="45">
        <f t="shared" si="97"/>
        <v>5.8970936765211833E-2</v>
      </c>
      <c r="AP218" s="33"/>
      <c r="AR218" s="33"/>
    </row>
    <row r="219" spans="1:44">
      <c r="A219" s="6" t="s">
        <v>4632</v>
      </c>
      <c r="B219" s="6" t="s">
        <v>1940</v>
      </c>
      <c r="C219" s="6" t="s">
        <v>3227</v>
      </c>
      <c r="D219" s="30">
        <v>2422806</v>
      </c>
      <c r="E219" s="6" t="s">
        <v>15</v>
      </c>
      <c r="F219" s="31" t="s">
        <v>4460</v>
      </c>
      <c r="G219" s="6" t="str">
        <f t="shared" si="74"/>
        <v>Reinvestment</v>
      </c>
      <c r="H219" s="32">
        <v>100.01</v>
      </c>
      <c r="I219" s="33">
        <v>220.87</v>
      </c>
      <c r="J219" s="33">
        <v>220.828</v>
      </c>
      <c r="K219" s="34">
        <v>0.67</v>
      </c>
      <c r="L219" s="34">
        <v>0.67</v>
      </c>
      <c r="M219" s="7">
        <v>0.62</v>
      </c>
      <c r="N219" s="7">
        <v>0.62</v>
      </c>
      <c r="O219" s="7">
        <v>0.38</v>
      </c>
      <c r="P219" s="7">
        <v>0.38</v>
      </c>
      <c r="Q219" s="35">
        <f t="shared" si="75"/>
        <v>147.9829</v>
      </c>
      <c r="R219" s="35">
        <f t="shared" si="76"/>
        <v>147.95476000000002</v>
      </c>
      <c r="S219" s="35">
        <f t="shared" si="77"/>
        <v>14799.769829000001</v>
      </c>
      <c r="T219" s="35">
        <f t="shared" si="78"/>
        <v>14796.955547600002</v>
      </c>
      <c r="U219" s="36">
        <f t="shared" si="79"/>
        <v>8.0213644143601053E-4</v>
      </c>
      <c r="V219" s="37">
        <f t="shared" si="80"/>
        <v>8.0528702857388297E-4</v>
      </c>
      <c r="W219" s="37">
        <f t="shared" si="81"/>
        <v>3.1505871378724416E-6</v>
      </c>
      <c r="X219" s="38">
        <f t="shared" si="82"/>
        <v>6.6267877565691267</v>
      </c>
      <c r="Y219" s="39">
        <f t="shared" si="83"/>
        <v>66261.251440547203</v>
      </c>
      <c r="Z219" s="40">
        <f t="shared" si="84"/>
        <v>9.4067741129755798E-4</v>
      </c>
      <c r="AA219" s="41">
        <f t="shared" si="85"/>
        <v>9.436648828239836E-4</v>
      </c>
      <c r="AB219" s="41">
        <f t="shared" si="86"/>
        <v>2.987471526425629E-6</v>
      </c>
      <c r="AC219" s="42">
        <f t="shared" si="87"/>
        <v>5.8282705775825054E-2</v>
      </c>
      <c r="AD219" s="43">
        <f t="shared" si="88"/>
        <v>582.76878088016247</v>
      </c>
      <c r="AE219" s="40">
        <f t="shared" si="89"/>
        <v>6.4673011760184914E-4</v>
      </c>
      <c r="AF219" s="41">
        <f t="shared" si="90"/>
        <v>6.4981662978510948E-4</v>
      </c>
      <c r="AG219" s="41">
        <f t="shared" si="91"/>
        <v>3.0865121832603397E-6</v>
      </c>
      <c r="AH219" s="42">
        <f t="shared" si="92"/>
        <v>4.0260088600704763E-2</v>
      </c>
      <c r="AI219" s="43">
        <f t="shared" si="93"/>
        <v>402.56062994405318</v>
      </c>
      <c r="AJ219" s="42">
        <f t="shared" si="94"/>
        <v>6.7253305509456558</v>
      </c>
      <c r="AK219" s="31">
        <f t="shared" si="95"/>
        <v>67246.580851371415</v>
      </c>
      <c r="AL219" s="44">
        <f t="shared" si="96"/>
        <v>15.751360553306874</v>
      </c>
      <c r="AM219" s="31">
        <v>1146455.875</v>
      </c>
      <c r="AN219" s="45">
        <f t="shared" si="97"/>
        <v>5.8656056737788898E-2</v>
      </c>
      <c r="AP219" s="33"/>
      <c r="AR219" s="33"/>
    </row>
    <row r="220" spans="1:44">
      <c r="A220" s="6" t="s">
        <v>4500</v>
      </c>
      <c r="B220" s="6" t="s">
        <v>1804</v>
      </c>
      <c r="C220" s="6" t="s">
        <v>5301</v>
      </c>
      <c r="D220" s="30" t="s">
        <v>5302</v>
      </c>
      <c r="E220" s="6" t="s">
        <v>3037</v>
      </c>
      <c r="F220" s="31" t="s">
        <v>4463</v>
      </c>
      <c r="G220" s="6" t="str">
        <f t="shared" si="74"/>
        <v>Share Increase</v>
      </c>
      <c r="H220" s="32">
        <v>96.58</v>
      </c>
      <c r="I220" s="33">
        <v>419.96300000000002</v>
      </c>
      <c r="J220" s="33">
        <v>420.209</v>
      </c>
      <c r="K220" s="34">
        <v>1</v>
      </c>
      <c r="L220" s="34">
        <v>1</v>
      </c>
      <c r="M220" s="7">
        <v>1</v>
      </c>
      <c r="N220" s="7">
        <v>1</v>
      </c>
      <c r="O220" s="7">
        <v>0</v>
      </c>
      <c r="P220" s="7">
        <v>0</v>
      </c>
      <c r="Q220" s="35">
        <f t="shared" si="75"/>
        <v>419.96300000000002</v>
      </c>
      <c r="R220" s="35">
        <f t="shared" si="76"/>
        <v>420.209</v>
      </c>
      <c r="S220" s="35">
        <f t="shared" si="77"/>
        <v>40560.026539999999</v>
      </c>
      <c r="T220" s="35">
        <f t="shared" si="78"/>
        <v>40583.785219999998</v>
      </c>
      <c r="U220" s="36">
        <f t="shared" si="79"/>
        <v>2.1983230637543003E-3</v>
      </c>
      <c r="V220" s="37">
        <f t="shared" si="80"/>
        <v>2.2086702702432104E-3</v>
      </c>
      <c r="W220" s="37">
        <f t="shared" si="81"/>
        <v>1.0347206488910132E-5</v>
      </c>
      <c r="X220" s="38">
        <f t="shared" si="82"/>
        <v>21.76379775412466</v>
      </c>
      <c r="Y220" s="39">
        <f t="shared" si="83"/>
        <v>225344.7686283357</v>
      </c>
      <c r="Z220" s="40">
        <f t="shared" si="84"/>
        <v>4.15807477660306E-3</v>
      </c>
      <c r="AA220" s="41">
        <f t="shared" si="85"/>
        <v>4.1745174998337143E-3</v>
      </c>
      <c r="AB220" s="41">
        <f t="shared" si="86"/>
        <v>1.6442723230654377E-5</v>
      </c>
      <c r="AC220" s="42">
        <f t="shared" si="87"/>
        <v>0.32078176870597513</v>
      </c>
      <c r="AD220" s="43">
        <f t="shared" si="88"/>
        <v>3321.4099058394613</v>
      </c>
      <c r="AE220" s="40">
        <f t="shared" si="89"/>
        <v>0</v>
      </c>
      <c r="AF220" s="41">
        <f t="shared" si="90"/>
        <v>0</v>
      </c>
      <c r="AG220" s="41">
        <f t="shared" si="91"/>
        <v>0</v>
      </c>
      <c r="AH220" s="42">
        <f t="shared" si="92"/>
        <v>0</v>
      </c>
      <c r="AI220" s="43">
        <f t="shared" si="93"/>
        <v>0</v>
      </c>
      <c r="AJ220" s="42">
        <f t="shared" si="94"/>
        <v>22.084579522830634</v>
      </c>
      <c r="AK220" s="31">
        <f t="shared" si="95"/>
        <v>228666.17853417515</v>
      </c>
      <c r="AL220" s="44">
        <f t="shared" si="96"/>
        <v>53.568060099969621</v>
      </c>
      <c r="AM220" s="31">
        <v>3904699</v>
      </c>
      <c r="AN220" s="45">
        <f t="shared" si="97"/>
        <v>5.8561794016433827E-2</v>
      </c>
      <c r="AP220" s="33"/>
      <c r="AR220" s="33"/>
    </row>
    <row r="221" spans="1:44">
      <c r="A221" s="6" t="s">
        <v>4596</v>
      </c>
      <c r="B221" s="6" t="s">
        <v>1905</v>
      </c>
      <c r="C221" s="6" t="s">
        <v>3202</v>
      </c>
      <c r="D221" s="30">
        <v>2100920</v>
      </c>
      <c r="E221" s="6" t="s">
        <v>3122</v>
      </c>
      <c r="F221" s="31" t="s">
        <v>4461</v>
      </c>
      <c r="G221" s="6" t="str">
        <f t="shared" si="74"/>
        <v>Share Increase</v>
      </c>
      <c r="H221" s="32">
        <v>34.15</v>
      </c>
      <c r="I221" s="33">
        <v>420.79300000000001</v>
      </c>
      <c r="J221" s="33">
        <v>421.18200000000002</v>
      </c>
      <c r="K221" s="34">
        <v>1</v>
      </c>
      <c r="L221" s="34">
        <v>1</v>
      </c>
      <c r="M221" s="7">
        <v>0</v>
      </c>
      <c r="N221" s="7">
        <v>0</v>
      </c>
      <c r="O221" s="7">
        <v>1</v>
      </c>
      <c r="P221" s="7">
        <v>1</v>
      </c>
      <c r="Q221" s="35">
        <f t="shared" si="75"/>
        <v>420.79300000000001</v>
      </c>
      <c r="R221" s="35">
        <f t="shared" si="76"/>
        <v>421.18200000000002</v>
      </c>
      <c r="S221" s="35">
        <f t="shared" si="77"/>
        <v>14370.08095</v>
      </c>
      <c r="T221" s="35">
        <f t="shared" si="78"/>
        <v>14383.365299999999</v>
      </c>
      <c r="U221" s="36">
        <f t="shared" si="79"/>
        <v>7.788476259809003E-4</v>
      </c>
      <c r="V221" s="37">
        <f t="shared" si="80"/>
        <v>7.8277842128196182E-4</v>
      </c>
      <c r="W221" s="37">
        <f t="shared" si="81"/>
        <v>3.9307953010615229E-6</v>
      </c>
      <c r="X221" s="38">
        <f t="shared" si="82"/>
        <v>8.2678386709355589</v>
      </c>
      <c r="Y221" s="39">
        <f t="shared" si="83"/>
        <v>242103.62140367669</v>
      </c>
      <c r="Z221" s="40">
        <f t="shared" si="84"/>
        <v>0</v>
      </c>
      <c r="AA221" s="41">
        <f t="shared" si="85"/>
        <v>0</v>
      </c>
      <c r="AB221" s="41">
        <f t="shared" si="86"/>
        <v>0</v>
      </c>
      <c r="AC221" s="42">
        <f t="shared" si="87"/>
        <v>0</v>
      </c>
      <c r="AD221" s="43">
        <f t="shared" si="88"/>
        <v>0</v>
      </c>
      <c r="AE221" s="40">
        <f t="shared" si="89"/>
        <v>1.6525086556504461E-3</v>
      </c>
      <c r="AF221" s="41">
        <f t="shared" si="90"/>
        <v>1.6622462666208561E-3</v>
      </c>
      <c r="AG221" s="41">
        <f t="shared" si="91"/>
        <v>9.7376109704100117E-6</v>
      </c>
      <c r="AH221" s="42">
        <f t="shared" si="92"/>
        <v>0.12701621025638907</v>
      </c>
      <c r="AI221" s="43">
        <f t="shared" si="93"/>
        <v>3719.3619401578057</v>
      </c>
      <c r="AJ221" s="42">
        <f t="shared" si="94"/>
        <v>8.3948548811919483</v>
      </c>
      <c r="AK221" s="31">
        <f t="shared" si="95"/>
        <v>245822.98334383449</v>
      </c>
      <c r="AL221" s="44">
        <f t="shared" si="96"/>
        <v>57.551907775424937</v>
      </c>
      <c r="AM221" s="31">
        <v>4201431</v>
      </c>
      <c r="AN221" s="45">
        <f t="shared" si="97"/>
        <v>5.8509346778236868E-2</v>
      </c>
      <c r="AP221" s="33"/>
      <c r="AR221" s="33"/>
    </row>
    <row r="222" spans="1:44">
      <c r="A222" s="6" t="s">
        <v>3952</v>
      </c>
      <c r="B222" s="6" t="s">
        <v>4437</v>
      </c>
      <c r="C222" s="6" t="s">
        <v>5754</v>
      </c>
      <c r="D222" s="30">
        <v>2259101</v>
      </c>
      <c r="E222" s="6" t="s">
        <v>4208</v>
      </c>
      <c r="F222" s="31" t="s">
        <v>4466</v>
      </c>
      <c r="G222" s="6" t="str">
        <f t="shared" si="74"/>
        <v>Reinvestment</v>
      </c>
      <c r="H222" s="32">
        <v>78.569999999999993</v>
      </c>
      <c r="I222" s="33">
        <v>636.96400000000006</v>
      </c>
      <c r="J222" s="33">
        <v>636.96400000000006</v>
      </c>
      <c r="K222" s="34">
        <v>1</v>
      </c>
      <c r="L222" s="34">
        <v>1</v>
      </c>
      <c r="M222" s="7">
        <v>0</v>
      </c>
      <c r="N222" s="7">
        <v>0</v>
      </c>
      <c r="O222" s="7">
        <v>1</v>
      </c>
      <c r="P222" s="7">
        <v>1</v>
      </c>
      <c r="Q222" s="35">
        <f t="shared" si="75"/>
        <v>636.96400000000006</v>
      </c>
      <c r="R222" s="35">
        <f t="shared" si="76"/>
        <v>636.96400000000006</v>
      </c>
      <c r="S222" s="35">
        <f t="shared" si="77"/>
        <v>50046.261480000001</v>
      </c>
      <c r="T222" s="35">
        <f t="shared" si="78"/>
        <v>50046.261480000001</v>
      </c>
      <c r="U222" s="36">
        <f t="shared" si="79"/>
        <v>2.7124698934223733E-3</v>
      </c>
      <c r="V222" s="37">
        <f t="shared" si="80"/>
        <v>2.7236417024309781E-3</v>
      </c>
      <c r="W222" s="37">
        <f t="shared" si="81"/>
        <v>1.1171809008604823E-5</v>
      </c>
      <c r="X222" s="38">
        <f t="shared" si="82"/>
        <v>23.498225542476177</v>
      </c>
      <c r="Y222" s="39">
        <f t="shared" si="83"/>
        <v>299073.76279083849</v>
      </c>
      <c r="Z222" s="40">
        <f t="shared" si="84"/>
        <v>0</v>
      </c>
      <c r="AA222" s="41">
        <f t="shared" si="85"/>
        <v>0</v>
      </c>
      <c r="AB222" s="41">
        <f t="shared" si="86"/>
        <v>0</v>
      </c>
      <c r="AC222" s="42">
        <f t="shared" si="87"/>
        <v>0</v>
      </c>
      <c r="AD222" s="43">
        <f t="shared" si="88"/>
        <v>0</v>
      </c>
      <c r="AE222" s="40">
        <f t="shared" si="89"/>
        <v>5.755143660387348E-3</v>
      </c>
      <c r="AF222" s="41">
        <f t="shared" si="90"/>
        <v>5.7837098320419611E-3</v>
      </c>
      <c r="AG222" s="41">
        <f t="shared" si="91"/>
        <v>2.8566171654613101E-5</v>
      </c>
      <c r="AH222" s="42">
        <f t="shared" si="92"/>
        <v>0.37261366018092867</v>
      </c>
      <c r="AI222" s="43">
        <f t="shared" si="93"/>
        <v>4742.4419012463886</v>
      </c>
      <c r="AJ222" s="42">
        <f t="shared" si="94"/>
        <v>23.870839202657105</v>
      </c>
      <c r="AK222" s="31">
        <f t="shared" si="95"/>
        <v>303816.20469208487</v>
      </c>
      <c r="AL222" s="44">
        <f t="shared" si="96"/>
        <v>71.094622684261324</v>
      </c>
      <c r="AM222" s="31">
        <v>5200481.5</v>
      </c>
      <c r="AN222" s="45">
        <f t="shared" si="97"/>
        <v>5.8420783670143785E-2</v>
      </c>
      <c r="AP222" s="33"/>
      <c r="AR222" s="33"/>
    </row>
    <row r="223" spans="1:44">
      <c r="A223" s="6" t="s">
        <v>4585</v>
      </c>
      <c r="B223" s="6" t="s">
        <v>1894</v>
      </c>
      <c r="C223" s="6" t="s">
        <v>1242</v>
      </c>
      <c r="D223" s="30">
        <v>2318024</v>
      </c>
      <c r="E223" s="6" t="s">
        <v>3113</v>
      </c>
      <c r="F223" s="31" t="s">
        <v>4467</v>
      </c>
      <c r="G223" s="6" t="str">
        <f t="shared" si="74"/>
        <v>Share Increase</v>
      </c>
      <c r="H223" s="32">
        <v>87.72</v>
      </c>
      <c r="I223" s="33">
        <v>548.00900000000001</v>
      </c>
      <c r="J223" s="33">
        <v>548.44500000000005</v>
      </c>
      <c r="K223" s="34">
        <v>1</v>
      </c>
      <c r="L223" s="34">
        <v>1</v>
      </c>
      <c r="M223" s="7">
        <v>1</v>
      </c>
      <c r="N223" s="7">
        <v>1</v>
      </c>
      <c r="O223" s="7">
        <v>0</v>
      </c>
      <c r="P223" s="7">
        <v>0</v>
      </c>
      <c r="Q223" s="35">
        <f t="shared" si="75"/>
        <v>548.00900000000001</v>
      </c>
      <c r="R223" s="35">
        <f t="shared" si="76"/>
        <v>548.44500000000005</v>
      </c>
      <c r="S223" s="35">
        <f t="shared" si="77"/>
        <v>48071.349479999997</v>
      </c>
      <c r="T223" s="35">
        <f t="shared" si="78"/>
        <v>48109.595400000006</v>
      </c>
      <c r="U223" s="36">
        <f t="shared" si="79"/>
        <v>2.6054311420003647E-3</v>
      </c>
      <c r="V223" s="37">
        <f t="shared" si="80"/>
        <v>2.6182435299565072E-3</v>
      </c>
      <c r="W223" s="37">
        <f t="shared" si="81"/>
        <v>1.2812387956142538E-5</v>
      </c>
      <c r="X223" s="38">
        <f t="shared" si="82"/>
        <v>26.948937428061281</v>
      </c>
      <c r="Y223" s="39">
        <f t="shared" si="83"/>
        <v>307215.42895646696</v>
      </c>
      <c r="Z223" s="40">
        <f t="shared" si="84"/>
        <v>4.9281098362431849E-3</v>
      </c>
      <c r="AA223" s="41">
        <f t="shared" si="85"/>
        <v>4.9486351955225433E-3</v>
      </c>
      <c r="AB223" s="41">
        <f t="shared" si="86"/>
        <v>2.0525359279358404E-5</v>
      </c>
      <c r="AC223" s="42">
        <f t="shared" si="87"/>
        <v>0.40043008451807144</v>
      </c>
      <c r="AD223" s="43">
        <f t="shared" si="88"/>
        <v>4564.866444574458</v>
      </c>
      <c r="AE223" s="40">
        <f t="shared" si="89"/>
        <v>0</v>
      </c>
      <c r="AF223" s="41">
        <f t="shared" si="90"/>
        <v>0</v>
      </c>
      <c r="AG223" s="41">
        <f t="shared" si="91"/>
        <v>0</v>
      </c>
      <c r="AH223" s="42">
        <f t="shared" si="92"/>
        <v>0</v>
      </c>
      <c r="AI223" s="43">
        <f t="shared" si="93"/>
        <v>0</v>
      </c>
      <c r="AJ223" s="42">
        <f t="shared" si="94"/>
        <v>27.349367512579352</v>
      </c>
      <c r="AK223" s="31">
        <f t="shared" si="95"/>
        <v>311780.2954010414</v>
      </c>
      <c r="AL223" s="44">
        <f t="shared" si="96"/>
        <v>73.030027109795597</v>
      </c>
      <c r="AM223" s="31">
        <v>5350002.5</v>
      </c>
      <c r="AN223" s="45">
        <f t="shared" si="97"/>
        <v>5.8276663497080869E-2</v>
      </c>
      <c r="AP223" s="33"/>
      <c r="AR223" s="33"/>
    </row>
    <row r="224" spans="1:44">
      <c r="A224" s="6" t="s">
        <v>1138</v>
      </c>
      <c r="B224" s="6" t="s">
        <v>2042</v>
      </c>
      <c r="C224" s="6" t="s">
        <v>3304</v>
      </c>
      <c r="D224" s="30">
        <v>2429090</v>
      </c>
      <c r="E224" s="6" t="s">
        <v>111</v>
      </c>
      <c r="F224" s="31" t="s">
        <v>4460</v>
      </c>
      <c r="G224" s="6" t="str">
        <f t="shared" si="74"/>
        <v>Reinvestment</v>
      </c>
      <c r="H224" s="32">
        <v>70.59</v>
      </c>
      <c r="I224" s="33">
        <v>531.28399999999999</v>
      </c>
      <c r="J224" s="33">
        <v>531.28399999999999</v>
      </c>
      <c r="K224" s="34">
        <v>0.57999999999999996</v>
      </c>
      <c r="L224" s="34">
        <v>0.57999999999999996</v>
      </c>
      <c r="M224" s="7">
        <v>1</v>
      </c>
      <c r="N224" s="7">
        <v>1</v>
      </c>
      <c r="O224" s="7">
        <v>0</v>
      </c>
      <c r="P224" s="7">
        <v>0</v>
      </c>
      <c r="Q224" s="35">
        <f t="shared" si="75"/>
        <v>308.14471999999995</v>
      </c>
      <c r="R224" s="35">
        <f t="shared" si="76"/>
        <v>308.14471999999995</v>
      </c>
      <c r="S224" s="35">
        <f t="shared" si="77"/>
        <v>21751.935784799996</v>
      </c>
      <c r="T224" s="35">
        <f t="shared" si="78"/>
        <v>21751.935784799996</v>
      </c>
      <c r="U224" s="36">
        <f t="shared" si="79"/>
        <v>1.1789386298815853E-3</v>
      </c>
      <c r="V224" s="37">
        <f t="shared" si="80"/>
        <v>1.1837943067087612E-3</v>
      </c>
      <c r="W224" s="37">
        <f t="shared" si="81"/>
        <v>4.8556768271759091E-6</v>
      </c>
      <c r="X224" s="38">
        <f t="shared" si="82"/>
        <v>10.213188316992525</v>
      </c>
      <c r="Y224" s="39">
        <f t="shared" si="83"/>
        <v>144683.21741029216</v>
      </c>
      <c r="Z224" s="40">
        <f t="shared" si="84"/>
        <v>2.2299338349758969E-3</v>
      </c>
      <c r="AA224" s="41">
        <f t="shared" si="85"/>
        <v>2.2374412858896654E-3</v>
      </c>
      <c r="AB224" s="41">
        <f t="shared" si="86"/>
        <v>7.5074509137684764E-6</v>
      </c>
      <c r="AC224" s="42">
        <f t="shared" si="87"/>
        <v>0.14646317089995189</v>
      </c>
      <c r="AD224" s="43">
        <f t="shared" si="88"/>
        <v>2074.8430500064014</v>
      </c>
      <c r="AE224" s="40">
        <f t="shared" si="89"/>
        <v>0</v>
      </c>
      <c r="AF224" s="41">
        <f t="shared" si="90"/>
        <v>0</v>
      </c>
      <c r="AG224" s="41">
        <f t="shared" si="91"/>
        <v>0</v>
      </c>
      <c r="AH224" s="42">
        <f t="shared" si="92"/>
        <v>0</v>
      </c>
      <c r="AI224" s="43">
        <f t="shared" si="93"/>
        <v>0</v>
      </c>
      <c r="AJ224" s="42">
        <f t="shared" si="94"/>
        <v>10.359651487892478</v>
      </c>
      <c r="AK224" s="31">
        <f t="shared" si="95"/>
        <v>146758.06046029855</v>
      </c>
      <c r="AL224" s="44">
        <f t="shared" si="96"/>
        <v>34.393517687887154</v>
      </c>
      <c r="AM224" s="31">
        <v>2521007</v>
      </c>
      <c r="AN224" s="45">
        <f t="shared" si="97"/>
        <v>5.8214063055080194E-2</v>
      </c>
      <c r="AP224" s="33"/>
      <c r="AR224" s="33"/>
    </row>
    <row r="225" spans="1:44">
      <c r="A225" s="6" t="s">
        <v>197</v>
      </c>
      <c r="B225" s="6" t="s">
        <v>6207</v>
      </c>
      <c r="C225" s="6" t="s">
        <v>3803</v>
      </c>
      <c r="D225" s="30">
        <v>2987521</v>
      </c>
      <c r="E225" s="6" t="s">
        <v>3014</v>
      </c>
      <c r="F225" s="31" t="s">
        <v>4467</v>
      </c>
      <c r="G225" s="6" t="str">
        <f t="shared" si="74"/>
        <v>Share Increase</v>
      </c>
      <c r="H225" s="32">
        <v>108.2</v>
      </c>
      <c r="I225" s="33">
        <v>87.248999999999995</v>
      </c>
      <c r="J225" s="33">
        <v>87.596999999999994</v>
      </c>
      <c r="K225" s="34">
        <v>1</v>
      </c>
      <c r="L225" s="34">
        <v>1</v>
      </c>
      <c r="M225" s="7">
        <v>0.51</v>
      </c>
      <c r="N225" s="7">
        <v>0.51</v>
      </c>
      <c r="O225" s="7">
        <v>0.49</v>
      </c>
      <c r="P225" s="7">
        <v>0.49</v>
      </c>
      <c r="Q225" s="35">
        <f t="shared" si="75"/>
        <v>87.248999999999995</v>
      </c>
      <c r="R225" s="35">
        <f t="shared" si="76"/>
        <v>87.596999999999994</v>
      </c>
      <c r="S225" s="35">
        <f t="shared" si="77"/>
        <v>9440.3418000000001</v>
      </c>
      <c r="T225" s="35">
        <f t="shared" si="78"/>
        <v>9477.9953999999998</v>
      </c>
      <c r="U225" s="36">
        <f t="shared" si="79"/>
        <v>5.1165945584866451E-4</v>
      </c>
      <c r="V225" s="37">
        <f t="shared" si="80"/>
        <v>5.1581602228580655E-4</v>
      </c>
      <c r="W225" s="37">
        <f t="shared" si="81"/>
        <v>4.1565664371420426E-6</v>
      </c>
      <c r="X225" s="38">
        <f t="shared" si="82"/>
        <v>8.7427144115174933</v>
      </c>
      <c r="Y225" s="39">
        <f t="shared" si="83"/>
        <v>80801.427093507329</v>
      </c>
      <c r="Z225" s="40">
        <f t="shared" si="84"/>
        <v>4.9357364231538987E-4</v>
      </c>
      <c r="AA225" s="41">
        <f t="shared" si="85"/>
        <v>4.972106297513112E-4</v>
      </c>
      <c r="AB225" s="41">
        <f t="shared" si="86"/>
        <v>3.6369874359213359E-6</v>
      </c>
      <c r="AC225" s="42">
        <f t="shared" si="87"/>
        <v>7.0954138562716956E-2</v>
      </c>
      <c r="AD225" s="43">
        <f t="shared" si="88"/>
        <v>655.7683785833359</v>
      </c>
      <c r="AE225" s="40">
        <f t="shared" si="89"/>
        <v>5.319469549008608E-4</v>
      </c>
      <c r="AF225" s="41">
        <f t="shared" si="90"/>
        <v>5.3671956796250099E-4</v>
      </c>
      <c r="AG225" s="41">
        <f t="shared" si="91"/>
        <v>4.7726130616401914E-6</v>
      </c>
      <c r="AH225" s="42">
        <f t="shared" si="92"/>
        <v>6.2253382883312572E-2</v>
      </c>
      <c r="AI225" s="43">
        <f t="shared" si="93"/>
        <v>575.35474014152101</v>
      </c>
      <c r="AJ225" s="42">
        <f t="shared" si="94"/>
        <v>8.8759219329635233</v>
      </c>
      <c r="AK225" s="31">
        <f t="shared" si="95"/>
        <v>82032.550212232192</v>
      </c>
      <c r="AL225" s="44">
        <f t="shared" si="96"/>
        <v>19.207793147606484</v>
      </c>
      <c r="AM225" s="31">
        <v>1413958.25</v>
      </c>
      <c r="AN225" s="45">
        <f t="shared" si="97"/>
        <v>5.8016246386505536E-2</v>
      </c>
      <c r="AP225" s="33"/>
      <c r="AR225" s="33"/>
    </row>
    <row r="226" spans="1:44">
      <c r="A226" s="6" t="s">
        <v>4137</v>
      </c>
      <c r="B226" s="6" t="s">
        <v>4381</v>
      </c>
      <c r="C226" s="6" t="s">
        <v>4314</v>
      </c>
      <c r="D226" s="30">
        <v>2295677</v>
      </c>
      <c r="E226" s="6" t="s">
        <v>3976</v>
      </c>
      <c r="F226" s="31" t="s">
        <v>4472</v>
      </c>
      <c r="G226" s="6" t="str">
        <f t="shared" si="74"/>
        <v>Share Increase</v>
      </c>
      <c r="H226" s="32">
        <v>16.170000000000002</v>
      </c>
      <c r="I226" s="33">
        <v>10516.45</v>
      </c>
      <c r="J226" s="33">
        <v>10519.57</v>
      </c>
      <c r="K226" s="34">
        <v>1</v>
      </c>
      <c r="L226" s="34">
        <v>1</v>
      </c>
      <c r="M226" s="7">
        <v>0</v>
      </c>
      <c r="N226" s="7">
        <v>0</v>
      </c>
      <c r="O226" s="7">
        <v>1</v>
      </c>
      <c r="P226" s="7">
        <v>1</v>
      </c>
      <c r="Q226" s="35">
        <f t="shared" si="75"/>
        <v>10516.45</v>
      </c>
      <c r="R226" s="35">
        <f t="shared" si="76"/>
        <v>10519.57</v>
      </c>
      <c r="S226" s="35">
        <f t="shared" si="77"/>
        <v>170050.99650000004</v>
      </c>
      <c r="T226" s="35">
        <f t="shared" si="78"/>
        <v>170101.44690000001</v>
      </c>
      <c r="U226" s="36">
        <f t="shared" si="79"/>
        <v>9.2166366620023404E-3</v>
      </c>
      <c r="V226" s="37">
        <f t="shared" si="80"/>
        <v>9.2573427209110427E-3</v>
      </c>
      <c r="W226" s="37">
        <f t="shared" si="81"/>
        <v>4.0706058908702297E-5</v>
      </c>
      <c r="X226" s="38">
        <f t="shared" si="82"/>
        <v>85.619092883280686</v>
      </c>
      <c r="Y226" s="39">
        <f t="shared" si="83"/>
        <v>5294934.6248163683</v>
      </c>
      <c r="Z226" s="40">
        <f t="shared" si="84"/>
        <v>0</v>
      </c>
      <c r="AA226" s="41">
        <f t="shared" si="85"/>
        <v>0</v>
      </c>
      <c r="AB226" s="41">
        <f t="shared" si="86"/>
        <v>0</v>
      </c>
      <c r="AC226" s="42">
        <f t="shared" si="87"/>
        <v>0</v>
      </c>
      <c r="AD226" s="43">
        <f t="shared" si="88"/>
        <v>0</v>
      </c>
      <c r="AE226" s="40">
        <f t="shared" si="89"/>
        <v>1.9555265178811242E-2</v>
      </c>
      <c r="AF226" s="41">
        <f t="shared" si="90"/>
        <v>1.9658159906175143E-2</v>
      </c>
      <c r="AG226" s="41">
        <f t="shared" si="91"/>
        <v>1.0289472736390096E-4</v>
      </c>
      <c r="AH226" s="42">
        <f t="shared" si="92"/>
        <v>1.3421462784702702</v>
      </c>
      <c r="AI226" s="43">
        <f t="shared" si="93"/>
        <v>83002.24356649784</v>
      </c>
      <c r="AJ226" s="42">
        <f t="shared" si="94"/>
        <v>86.961239161750953</v>
      </c>
      <c r="AK226" s="31">
        <f t="shared" si="95"/>
        <v>5377936.8683828665</v>
      </c>
      <c r="AL226" s="44">
        <f t="shared" si="96"/>
        <v>1258.6907516605534</v>
      </c>
      <c r="AM226" s="31">
        <v>94411488</v>
      </c>
      <c r="AN226" s="45">
        <f t="shared" si="97"/>
        <v>5.6962738140329559E-2</v>
      </c>
      <c r="AP226" s="33"/>
      <c r="AR226" s="33"/>
    </row>
    <row r="227" spans="1:44">
      <c r="A227" s="6" t="s">
        <v>1216</v>
      </c>
      <c r="B227" s="6" t="s">
        <v>2116</v>
      </c>
      <c r="C227" s="6" t="s">
        <v>3357</v>
      </c>
      <c r="D227" s="30">
        <v>2989828</v>
      </c>
      <c r="E227" s="6" t="s">
        <v>182</v>
      </c>
      <c r="F227" s="31" t="s">
        <v>4472</v>
      </c>
      <c r="G227" s="6" t="str">
        <f t="shared" si="74"/>
        <v>Share Increase</v>
      </c>
      <c r="H227" s="32">
        <v>27.46</v>
      </c>
      <c r="I227" s="33">
        <v>202.93199999999999</v>
      </c>
      <c r="J227" s="33">
        <v>203.19300000000001</v>
      </c>
      <c r="K227" s="34">
        <v>1</v>
      </c>
      <c r="L227" s="34">
        <v>1</v>
      </c>
      <c r="M227" s="7">
        <v>0</v>
      </c>
      <c r="N227" s="7">
        <v>0</v>
      </c>
      <c r="O227" s="7">
        <v>1</v>
      </c>
      <c r="P227" s="7">
        <v>1</v>
      </c>
      <c r="Q227" s="35">
        <f t="shared" si="75"/>
        <v>202.93199999999999</v>
      </c>
      <c r="R227" s="35">
        <f t="shared" si="76"/>
        <v>203.19300000000001</v>
      </c>
      <c r="S227" s="35">
        <f t="shared" si="77"/>
        <v>5572.5127199999997</v>
      </c>
      <c r="T227" s="35">
        <f t="shared" si="78"/>
        <v>5579.6797800000004</v>
      </c>
      <c r="U227" s="36">
        <f t="shared" si="79"/>
        <v>3.020260162640468E-4</v>
      </c>
      <c r="V227" s="37">
        <f t="shared" si="80"/>
        <v>3.0366001546573278E-4</v>
      </c>
      <c r="W227" s="37">
        <f t="shared" si="81"/>
        <v>1.6339992016859805E-6</v>
      </c>
      <c r="X227" s="38">
        <f t="shared" si="82"/>
        <v>3.4368723765210727</v>
      </c>
      <c r="Y227" s="39">
        <f t="shared" si="83"/>
        <v>125159.22711293054</v>
      </c>
      <c r="Z227" s="40">
        <f t="shared" si="84"/>
        <v>0</v>
      </c>
      <c r="AA227" s="41">
        <f t="shared" si="85"/>
        <v>0</v>
      </c>
      <c r="AB227" s="41">
        <f t="shared" si="86"/>
        <v>0</v>
      </c>
      <c r="AC227" s="42">
        <f t="shared" si="87"/>
        <v>0</v>
      </c>
      <c r="AD227" s="43">
        <f t="shared" si="88"/>
        <v>0</v>
      </c>
      <c r="AE227" s="40">
        <f t="shared" si="89"/>
        <v>6.4081932005554982E-4</v>
      </c>
      <c r="AF227" s="41">
        <f t="shared" si="90"/>
        <v>6.4482836177739858E-4</v>
      </c>
      <c r="AG227" s="41">
        <f t="shared" si="91"/>
        <v>4.0090417218487627E-6</v>
      </c>
      <c r="AH227" s="42">
        <f t="shared" si="92"/>
        <v>5.2293451424208784E-2</v>
      </c>
      <c r="AI227" s="43">
        <f t="shared" si="93"/>
        <v>1904.350015448244</v>
      </c>
      <c r="AJ227" s="42">
        <f t="shared" si="94"/>
        <v>3.4891658279452815</v>
      </c>
      <c r="AK227" s="31">
        <f t="shared" si="95"/>
        <v>127063.57712837879</v>
      </c>
      <c r="AL227" s="44">
        <f t="shared" si="96"/>
        <v>29.752352543444655</v>
      </c>
      <c r="AM227" s="31">
        <v>2243648.5</v>
      </c>
      <c r="AN227" s="45">
        <f t="shared" si="97"/>
        <v>5.6632568394014836E-2</v>
      </c>
      <c r="AP227" s="33"/>
      <c r="AR227" s="33"/>
    </row>
    <row r="228" spans="1:44">
      <c r="A228" s="6" t="s">
        <v>4942</v>
      </c>
      <c r="B228" s="6" t="s">
        <v>4945</v>
      </c>
      <c r="C228" s="6" t="s">
        <v>4952</v>
      </c>
      <c r="D228" s="30">
        <v>2162243</v>
      </c>
      <c r="E228" s="6" t="s">
        <v>4951</v>
      </c>
      <c r="F228" s="31" t="s">
        <v>4475</v>
      </c>
      <c r="G228" s="6" t="str">
        <f t="shared" si="74"/>
        <v>Share Increase</v>
      </c>
      <c r="H228" s="32">
        <v>18.41</v>
      </c>
      <c r="I228" s="33">
        <v>273.63</v>
      </c>
      <c r="J228" s="33">
        <v>274.21499999999997</v>
      </c>
      <c r="K228" s="34">
        <v>0.8</v>
      </c>
      <c r="L228" s="34">
        <v>0.8</v>
      </c>
      <c r="M228" s="7">
        <v>0</v>
      </c>
      <c r="N228" s="7">
        <v>0</v>
      </c>
      <c r="O228" s="7">
        <v>1</v>
      </c>
      <c r="P228" s="7">
        <v>1</v>
      </c>
      <c r="Q228" s="35">
        <f t="shared" si="75"/>
        <v>218.904</v>
      </c>
      <c r="R228" s="35">
        <f t="shared" si="76"/>
        <v>219.37199999999999</v>
      </c>
      <c r="S228" s="35">
        <f t="shared" si="77"/>
        <v>4030.0226400000001</v>
      </c>
      <c r="T228" s="35">
        <f t="shared" si="78"/>
        <v>4038.63852</v>
      </c>
      <c r="U228" s="36">
        <f t="shared" si="79"/>
        <v>2.1842420907262046E-4</v>
      </c>
      <c r="V228" s="37">
        <f t="shared" si="80"/>
        <v>2.1979272714530297E-4</v>
      </c>
      <c r="W228" s="37">
        <f t="shared" si="81"/>
        <v>1.3685180726825095E-6</v>
      </c>
      <c r="X228" s="38">
        <f t="shared" si="82"/>
        <v>2.8784726185418732</v>
      </c>
      <c r="Y228" s="39">
        <f t="shared" si="83"/>
        <v>156353.75440205721</v>
      </c>
      <c r="Z228" s="40">
        <f t="shared" si="84"/>
        <v>0</v>
      </c>
      <c r="AA228" s="41">
        <f t="shared" si="85"/>
        <v>0</v>
      </c>
      <c r="AB228" s="41">
        <f t="shared" si="86"/>
        <v>0</v>
      </c>
      <c r="AC228" s="42">
        <f t="shared" si="87"/>
        <v>0</v>
      </c>
      <c r="AD228" s="43">
        <f t="shared" si="88"/>
        <v>0</v>
      </c>
      <c r="AE228" s="40">
        <f t="shared" si="89"/>
        <v>4.6343839803263332E-4</v>
      </c>
      <c r="AF228" s="41">
        <f t="shared" si="90"/>
        <v>4.6673442981394486E-4</v>
      </c>
      <c r="AG228" s="41">
        <f t="shared" si="91"/>
        <v>3.2960317813115407E-6</v>
      </c>
      <c r="AH228" s="42">
        <f t="shared" si="92"/>
        <v>4.2993036692364352E-2</v>
      </c>
      <c r="AI228" s="43">
        <f t="shared" si="93"/>
        <v>2335.3088914918171</v>
      </c>
      <c r="AJ228" s="42">
        <f t="shared" si="94"/>
        <v>2.9214656552342375</v>
      </c>
      <c r="AK228" s="31">
        <f t="shared" si="95"/>
        <v>158689.06329354903</v>
      </c>
      <c r="AL228" s="44">
        <f t="shared" si="96"/>
        <v>37.167791218970926</v>
      </c>
      <c r="AM228" s="31">
        <v>2842170</v>
      </c>
      <c r="AN228" s="45">
        <f t="shared" si="97"/>
        <v>5.5833769019287736E-2</v>
      </c>
      <c r="AP228" s="33"/>
      <c r="AR228" s="33"/>
    </row>
    <row r="229" spans="1:44">
      <c r="A229" s="6" t="s">
        <v>4158</v>
      </c>
      <c r="B229" s="6" t="s">
        <v>4400</v>
      </c>
      <c r="C229" s="6" t="s">
        <v>4335</v>
      </c>
      <c r="D229" s="30">
        <v>2670519</v>
      </c>
      <c r="E229" s="6" t="s">
        <v>3995</v>
      </c>
      <c r="F229" s="31" t="s">
        <v>4461</v>
      </c>
      <c r="G229" s="6" t="str">
        <f t="shared" si="74"/>
        <v>Share Increase</v>
      </c>
      <c r="H229" s="32">
        <v>32.1</v>
      </c>
      <c r="I229" s="33">
        <v>859.46500000000003</v>
      </c>
      <c r="J229" s="33">
        <v>859.83299999999997</v>
      </c>
      <c r="K229" s="34">
        <v>1</v>
      </c>
      <c r="L229" s="34">
        <v>1</v>
      </c>
      <c r="M229" s="7">
        <v>0</v>
      </c>
      <c r="N229" s="7">
        <v>0</v>
      </c>
      <c r="O229" s="7">
        <v>1</v>
      </c>
      <c r="P229" s="7">
        <v>1</v>
      </c>
      <c r="Q229" s="35">
        <f t="shared" si="75"/>
        <v>859.46500000000003</v>
      </c>
      <c r="R229" s="35">
        <f t="shared" si="76"/>
        <v>859.83299999999997</v>
      </c>
      <c r="S229" s="35">
        <f t="shared" si="77"/>
        <v>27588.826500000003</v>
      </c>
      <c r="T229" s="35">
        <f t="shared" si="78"/>
        <v>27600.639299999999</v>
      </c>
      <c r="U229" s="36">
        <f t="shared" si="79"/>
        <v>1.4952937354972904E-3</v>
      </c>
      <c r="V229" s="37">
        <f t="shared" si="80"/>
        <v>1.5020952612270003E-3</v>
      </c>
      <c r="W229" s="37">
        <f t="shared" si="81"/>
        <v>6.8015257297098387E-6</v>
      </c>
      <c r="X229" s="38">
        <f t="shared" si="82"/>
        <v>14.305989791498954</v>
      </c>
      <c r="Y229" s="39">
        <f t="shared" si="83"/>
        <v>445669.46390962467</v>
      </c>
      <c r="Z229" s="40">
        <f t="shared" si="84"/>
        <v>0</v>
      </c>
      <c r="AA229" s="41">
        <f t="shared" si="85"/>
        <v>0</v>
      </c>
      <c r="AB229" s="41">
        <f t="shared" si="86"/>
        <v>0</v>
      </c>
      <c r="AC229" s="42">
        <f t="shared" si="87"/>
        <v>0</v>
      </c>
      <c r="AD229" s="43">
        <f t="shared" si="88"/>
        <v>0</v>
      </c>
      <c r="AE229" s="40">
        <f t="shared" si="89"/>
        <v>3.1726177986832011E-3</v>
      </c>
      <c r="AF229" s="41">
        <f t="shared" si="90"/>
        <v>3.1897305446851078E-3</v>
      </c>
      <c r="AG229" s="41">
        <f t="shared" si="91"/>
        <v>1.7112746001906633E-5</v>
      </c>
      <c r="AH229" s="42">
        <f t="shared" si="92"/>
        <v>0.22321657240644857</v>
      </c>
      <c r="AI229" s="43">
        <f t="shared" si="93"/>
        <v>6953.7873023815746</v>
      </c>
      <c r="AJ229" s="42">
        <f t="shared" si="94"/>
        <v>14.529206363905402</v>
      </c>
      <c r="AK229" s="31">
        <f t="shared" si="95"/>
        <v>452623.25121200626</v>
      </c>
      <c r="AL229" s="44">
        <f t="shared" si="96"/>
        <v>105.94276837554266</v>
      </c>
      <c r="AM229" s="31">
        <v>8119202</v>
      </c>
      <c r="AN229" s="45">
        <f t="shared" si="97"/>
        <v>5.5747258315781069E-2</v>
      </c>
      <c r="AP229" s="33"/>
      <c r="AR229" s="33"/>
    </row>
    <row r="230" spans="1:44">
      <c r="A230" s="6" t="s">
        <v>4504</v>
      </c>
      <c r="B230" s="6" t="s">
        <v>1809</v>
      </c>
      <c r="C230" s="6" t="s">
        <v>3137</v>
      </c>
      <c r="D230" s="30">
        <v>2032380</v>
      </c>
      <c r="E230" s="6" t="s">
        <v>3041</v>
      </c>
      <c r="F230" s="31" t="s">
        <v>4467</v>
      </c>
      <c r="G230" s="6" t="str">
        <f t="shared" si="74"/>
        <v>Share Increase</v>
      </c>
      <c r="H230" s="32">
        <v>80.77</v>
      </c>
      <c r="I230" s="33">
        <v>506.45</v>
      </c>
      <c r="J230" s="33">
        <v>506.65</v>
      </c>
      <c r="K230" s="34">
        <v>1</v>
      </c>
      <c r="L230" s="34">
        <v>1</v>
      </c>
      <c r="M230" s="7">
        <v>0.52</v>
      </c>
      <c r="N230" s="7">
        <v>0.52</v>
      </c>
      <c r="O230" s="7">
        <v>0.48</v>
      </c>
      <c r="P230" s="7">
        <v>0.48</v>
      </c>
      <c r="Q230" s="35">
        <f t="shared" si="75"/>
        <v>506.45</v>
      </c>
      <c r="R230" s="35">
        <f t="shared" si="76"/>
        <v>506.65</v>
      </c>
      <c r="S230" s="35">
        <f t="shared" si="77"/>
        <v>40905.966499999995</v>
      </c>
      <c r="T230" s="35">
        <f t="shared" si="78"/>
        <v>40922.120499999997</v>
      </c>
      <c r="U230" s="36">
        <f t="shared" si="79"/>
        <v>2.2170727505177509E-3</v>
      </c>
      <c r="V230" s="37">
        <f t="shared" si="80"/>
        <v>2.2270833155089375E-3</v>
      </c>
      <c r="W230" s="37">
        <f t="shared" si="81"/>
        <v>1.0010564991186615E-5</v>
      </c>
      <c r="X230" s="38">
        <f t="shared" si="82"/>
        <v>21.055722827819412</v>
      </c>
      <c r="Y230" s="39">
        <f t="shared" si="83"/>
        <v>260687.41894044096</v>
      </c>
      <c r="Z230" s="40">
        <f t="shared" si="84"/>
        <v>2.1806404643549397E-3</v>
      </c>
      <c r="AA230" s="41">
        <f t="shared" si="85"/>
        <v>2.188846007349535E-3</v>
      </c>
      <c r="AB230" s="41">
        <f t="shared" si="86"/>
        <v>8.2055429945953121E-6</v>
      </c>
      <c r="AC230" s="42">
        <f t="shared" si="87"/>
        <v>0.16008227822578597</v>
      </c>
      <c r="AD230" s="43">
        <f t="shared" si="88"/>
        <v>1981.9521880127027</v>
      </c>
      <c r="AE230" s="40">
        <f t="shared" si="89"/>
        <v>2.2579401391833245E-3</v>
      </c>
      <c r="AF230" s="41">
        <f t="shared" si="90"/>
        <v>2.2700437269155796E-3</v>
      </c>
      <c r="AG230" s="41">
        <f t="shared" si="91"/>
        <v>1.2103587732255078E-5</v>
      </c>
      <c r="AH230" s="42">
        <f t="shared" si="92"/>
        <v>0.15787772267020755</v>
      </c>
      <c r="AI230" s="43">
        <f t="shared" si="93"/>
        <v>1954.65795060304</v>
      </c>
      <c r="AJ230" s="42">
        <f t="shared" si="94"/>
        <v>21.373682828715406</v>
      </c>
      <c r="AK230" s="31">
        <f t="shared" si="95"/>
        <v>264624.02907905669</v>
      </c>
      <c r="AL230" s="44">
        <f t="shared" si="96"/>
        <v>61.969574044735765</v>
      </c>
      <c r="AM230" s="31">
        <v>4754216.5</v>
      </c>
      <c r="AN230" s="45">
        <f t="shared" si="97"/>
        <v>5.5660912598123516E-2</v>
      </c>
      <c r="AP230" s="33"/>
      <c r="AR230" s="33"/>
    </row>
    <row r="231" spans="1:44">
      <c r="A231" s="6" t="s">
        <v>3550</v>
      </c>
      <c r="B231" s="6" t="s">
        <v>389</v>
      </c>
      <c r="C231" s="6" t="s">
        <v>3710</v>
      </c>
      <c r="D231" s="30">
        <v>2130109</v>
      </c>
      <c r="E231" s="6" t="s">
        <v>2664</v>
      </c>
      <c r="F231" s="31" t="s">
        <v>4467</v>
      </c>
      <c r="G231" s="6" t="str">
        <f t="shared" si="74"/>
        <v>Share Increase</v>
      </c>
      <c r="H231" s="32">
        <v>46.99</v>
      </c>
      <c r="I231" s="33">
        <v>208.19800000000001</v>
      </c>
      <c r="J231" s="33">
        <v>208.40100000000001</v>
      </c>
      <c r="K231" s="34">
        <v>1</v>
      </c>
      <c r="L231" s="34">
        <v>1</v>
      </c>
      <c r="M231" s="7">
        <v>0</v>
      </c>
      <c r="N231" s="7">
        <v>0</v>
      </c>
      <c r="O231" s="7">
        <v>1</v>
      </c>
      <c r="P231" s="7">
        <v>1</v>
      </c>
      <c r="Q231" s="35">
        <f t="shared" si="75"/>
        <v>208.19800000000001</v>
      </c>
      <c r="R231" s="35">
        <f t="shared" si="76"/>
        <v>208.40100000000001</v>
      </c>
      <c r="S231" s="35">
        <f t="shared" si="77"/>
        <v>9783.2240200000015</v>
      </c>
      <c r="T231" s="35">
        <f t="shared" si="78"/>
        <v>9792.7629900000011</v>
      </c>
      <c r="U231" s="36">
        <f t="shared" si="79"/>
        <v>5.3024341539400447E-4</v>
      </c>
      <c r="V231" s="37">
        <f t="shared" si="80"/>
        <v>5.3294645539598618E-4</v>
      </c>
      <c r="W231" s="37">
        <f t="shared" si="81"/>
        <v>2.703040001981712E-6</v>
      </c>
      <c r="X231" s="38">
        <f t="shared" si="82"/>
        <v>5.685439445659993</v>
      </c>
      <c r="Y231" s="39">
        <f t="shared" si="83"/>
        <v>120992.53980974659</v>
      </c>
      <c r="Z231" s="40">
        <f t="shared" si="84"/>
        <v>0</v>
      </c>
      <c r="AA231" s="41">
        <f t="shared" si="85"/>
        <v>0</v>
      </c>
      <c r="AB231" s="41">
        <f t="shared" si="86"/>
        <v>0</v>
      </c>
      <c r="AC231" s="42">
        <f t="shared" si="87"/>
        <v>0</v>
      </c>
      <c r="AD231" s="43">
        <f t="shared" si="88"/>
        <v>0</v>
      </c>
      <c r="AE231" s="40">
        <f t="shared" si="89"/>
        <v>1.1250362770724234E-3</v>
      </c>
      <c r="AF231" s="41">
        <f t="shared" si="90"/>
        <v>1.1317228882471888E-3</v>
      </c>
      <c r="AG231" s="41">
        <f t="shared" si="91"/>
        <v>6.686611174765416E-6</v>
      </c>
      <c r="AH231" s="42">
        <f t="shared" si="92"/>
        <v>8.7219340909956672E-2</v>
      </c>
      <c r="AI231" s="43">
        <f t="shared" si="93"/>
        <v>1856.1255779943961</v>
      </c>
      <c r="AJ231" s="42">
        <f t="shared" si="94"/>
        <v>5.7726587865699495</v>
      </c>
      <c r="AK231" s="31">
        <f t="shared" si="95"/>
        <v>122848.66538774098</v>
      </c>
      <c r="AL231" s="44">
        <f t="shared" si="96"/>
        <v>28.761864247517682</v>
      </c>
      <c r="AM231" s="31">
        <v>2228731.5</v>
      </c>
      <c r="AN231" s="45">
        <f t="shared" si="97"/>
        <v>5.5120442003777026E-2</v>
      </c>
      <c r="AP231" s="33"/>
      <c r="AR231" s="33"/>
    </row>
    <row r="232" spans="1:44">
      <c r="A232" s="6" t="s">
        <v>5385</v>
      </c>
      <c r="B232" s="6" t="s">
        <v>5380</v>
      </c>
      <c r="C232" s="6" t="s">
        <v>6528</v>
      </c>
      <c r="D232" s="30" t="s">
        <v>6399</v>
      </c>
      <c r="E232" s="6" t="s">
        <v>5390</v>
      </c>
      <c r="F232" s="31" t="s">
        <v>4463</v>
      </c>
      <c r="G232" s="6" t="str">
        <f t="shared" si="74"/>
        <v>Share Increase</v>
      </c>
      <c r="H232" s="32">
        <v>85.5</v>
      </c>
      <c r="I232" s="33">
        <v>333.858</v>
      </c>
      <c r="J232" s="33">
        <v>333.86700000000002</v>
      </c>
      <c r="K232" s="34">
        <v>1</v>
      </c>
      <c r="L232" s="34">
        <v>1</v>
      </c>
      <c r="M232" s="7">
        <v>1</v>
      </c>
      <c r="N232" s="7">
        <v>1</v>
      </c>
      <c r="O232" s="7">
        <v>0</v>
      </c>
      <c r="P232" s="7">
        <v>0</v>
      </c>
      <c r="Q232" s="35">
        <f t="shared" si="75"/>
        <v>333.858</v>
      </c>
      <c r="R232" s="35">
        <f t="shared" si="76"/>
        <v>333.86700000000002</v>
      </c>
      <c r="S232" s="35">
        <f t="shared" si="77"/>
        <v>28544.859</v>
      </c>
      <c r="T232" s="35">
        <f t="shared" si="78"/>
        <v>28545.628500000003</v>
      </c>
      <c r="U232" s="36">
        <f t="shared" si="79"/>
        <v>1.5471099810408192E-3</v>
      </c>
      <c r="V232" s="37">
        <f t="shared" si="80"/>
        <v>1.5535239177810062E-3</v>
      </c>
      <c r="W232" s="37">
        <f t="shared" si="81"/>
        <v>6.4139367401869728E-6</v>
      </c>
      <c r="X232" s="38">
        <f t="shared" si="82"/>
        <v>13.490754453464282</v>
      </c>
      <c r="Y232" s="39">
        <f t="shared" si="83"/>
        <v>157786.60179490389</v>
      </c>
      <c r="Z232" s="40">
        <f t="shared" si="84"/>
        <v>2.9263210193548076E-3</v>
      </c>
      <c r="AA232" s="41">
        <f t="shared" si="85"/>
        <v>2.9362521280611596E-3</v>
      </c>
      <c r="AB232" s="41">
        <f t="shared" si="86"/>
        <v>9.9311087063519952E-6</v>
      </c>
      <c r="AC232" s="42">
        <f t="shared" si="87"/>
        <v>0.19374641118423294</v>
      </c>
      <c r="AD232" s="43">
        <f t="shared" si="88"/>
        <v>2266.0398968916134</v>
      </c>
      <c r="AE232" s="40">
        <f t="shared" si="89"/>
        <v>0</v>
      </c>
      <c r="AF232" s="41">
        <f t="shared" si="90"/>
        <v>0</v>
      </c>
      <c r="AG232" s="41">
        <f t="shared" si="91"/>
        <v>0</v>
      </c>
      <c r="AH232" s="42">
        <f t="shared" si="92"/>
        <v>0</v>
      </c>
      <c r="AI232" s="43">
        <f t="shared" si="93"/>
        <v>0</v>
      </c>
      <c r="AJ232" s="42">
        <f t="shared" si="94"/>
        <v>13.684500864648514</v>
      </c>
      <c r="AK232" s="31">
        <f t="shared" si="95"/>
        <v>160052.64169179552</v>
      </c>
      <c r="AL232" s="44">
        <f t="shared" si="96"/>
        <v>37.508401989397498</v>
      </c>
      <c r="AM232" s="31">
        <v>2913269.75</v>
      </c>
      <c r="AN232" s="45">
        <f t="shared" si="97"/>
        <v>5.4939176741802064E-2</v>
      </c>
      <c r="AP232" s="33"/>
      <c r="AR232" s="33"/>
    </row>
    <row r="233" spans="1:44">
      <c r="A233" s="6" t="s">
        <v>4677</v>
      </c>
      <c r="B233" s="6" t="s">
        <v>1984</v>
      </c>
      <c r="C233" s="6" t="s">
        <v>3261</v>
      </c>
      <c r="D233" s="30">
        <v>2592174</v>
      </c>
      <c r="E233" s="6" t="s">
        <v>57</v>
      </c>
      <c r="F233" s="31" t="s">
        <v>4459</v>
      </c>
      <c r="G233" s="6" t="str">
        <f t="shared" si="74"/>
        <v>Share Increase</v>
      </c>
      <c r="H233" s="32">
        <v>51.33</v>
      </c>
      <c r="I233" s="33">
        <v>200.96600000000001</v>
      </c>
      <c r="J233" s="33">
        <v>201.44900000000001</v>
      </c>
      <c r="K233" s="34">
        <v>1</v>
      </c>
      <c r="L233" s="34">
        <v>1</v>
      </c>
      <c r="M233" s="7">
        <v>0.62</v>
      </c>
      <c r="N233" s="7">
        <v>0.62</v>
      </c>
      <c r="O233" s="7">
        <v>0.38</v>
      </c>
      <c r="P233" s="7">
        <v>0.38</v>
      </c>
      <c r="Q233" s="35">
        <f t="shared" si="75"/>
        <v>200.96600000000001</v>
      </c>
      <c r="R233" s="35">
        <f t="shared" si="76"/>
        <v>201.44900000000001</v>
      </c>
      <c r="S233" s="35">
        <f t="shared" si="77"/>
        <v>10315.584779999999</v>
      </c>
      <c r="T233" s="35">
        <f t="shared" si="78"/>
        <v>10340.37717</v>
      </c>
      <c r="U233" s="36">
        <f t="shared" si="79"/>
        <v>5.5909696991008999E-4</v>
      </c>
      <c r="V233" s="37">
        <f t="shared" si="80"/>
        <v>5.627489775701268E-4</v>
      </c>
      <c r="W233" s="37">
        <f t="shared" si="81"/>
        <v>3.6520076600368148E-6</v>
      </c>
      <c r="X233" s="38">
        <f t="shared" si="82"/>
        <v>7.6814506596289114</v>
      </c>
      <c r="Y233" s="39">
        <f t="shared" si="83"/>
        <v>149648.36663995543</v>
      </c>
      <c r="Z233" s="40">
        <f t="shared" si="84"/>
        <v>6.5566138520997187E-4</v>
      </c>
      <c r="AA233" s="41">
        <f t="shared" si="85"/>
        <v>6.5944989691251214E-4</v>
      </c>
      <c r="AB233" s="41">
        <f t="shared" si="86"/>
        <v>3.7885117025402695E-6</v>
      </c>
      <c r="AC233" s="42">
        <f t="shared" si="87"/>
        <v>7.3910231757625205E-2</v>
      </c>
      <c r="AD233" s="43">
        <f t="shared" si="88"/>
        <v>1439.9032097725542</v>
      </c>
      <c r="AE233" s="40">
        <f t="shared" si="89"/>
        <v>4.5077723741545662E-4</v>
      </c>
      <c r="AF233" s="41">
        <f t="shared" si="90"/>
        <v>4.5410348241575516E-4</v>
      </c>
      <c r="AG233" s="41">
        <f t="shared" si="91"/>
        <v>3.3262450002985336E-6</v>
      </c>
      <c r="AH233" s="42">
        <f t="shared" si="92"/>
        <v>4.3387134237135395E-2</v>
      </c>
      <c r="AI233" s="43">
        <f t="shared" si="93"/>
        <v>845.25880064553667</v>
      </c>
      <c r="AJ233" s="42">
        <f t="shared" si="94"/>
        <v>7.7987480256236719</v>
      </c>
      <c r="AK233" s="31">
        <f t="shared" si="95"/>
        <v>151933.52865037351</v>
      </c>
      <c r="AL233" s="44">
        <f t="shared" si="96"/>
        <v>35.57381317004495</v>
      </c>
      <c r="AM233" s="31">
        <v>2771175.5</v>
      </c>
      <c r="AN233" s="45">
        <f t="shared" si="97"/>
        <v>5.4826382757199428E-2</v>
      </c>
      <c r="AP233" s="33"/>
      <c r="AR233" s="33"/>
    </row>
    <row r="234" spans="1:44">
      <c r="A234" s="6" t="s">
        <v>4579</v>
      </c>
      <c r="B234" s="6" t="s">
        <v>1888</v>
      </c>
      <c r="C234" s="6" t="s">
        <v>3192</v>
      </c>
      <c r="D234" s="30">
        <v>2216850</v>
      </c>
      <c r="E234" s="6" t="s">
        <v>3107</v>
      </c>
      <c r="F234" s="31" t="s">
        <v>4461</v>
      </c>
      <c r="G234" s="6" t="str">
        <f t="shared" si="74"/>
        <v>Share Increase</v>
      </c>
      <c r="H234" s="32">
        <v>60.42</v>
      </c>
      <c r="I234" s="33">
        <v>292.88799999999998</v>
      </c>
      <c r="J234" s="33">
        <v>292.88900000000001</v>
      </c>
      <c r="K234" s="34">
        <v>1</v>
      </c>
      <c r="L234" s="34">
        <v>1</v>
      </c>
      <c r="M234" s="7">
        <v>0</v>
      </c>
      <c r="N234" s="7">
        <v>0</v>
      </c>
      <c r="O234" s="7">
        <v>1</v>
      </c>
      <c r="P234" s="7">
        <v>1</v>
      </c>
      <c r="Q234" s="35">
        <f t="shared" si="75"/>
        <v>292.88799999999998</v>
      </c>
      <c r="R234" s="35">
        <f t="shared" si="76"/>
        <v>292.88900000000001</v>
      </c>
      <c r="S234" s="35">
        <f t="shared" si="77"/>
        <v>17696.292959999999</v>
      </c>
      <c r="T234" s="35">
        <f t="shared" si="78"/>
        <v>17696.35338</v>
      </c>
      <c r="U234" s="36">
        <f t="shared" si="79"/>
        <v>9.5912582597932532E-4</v>
      </c>
      <c r="V234" s="37">
        <f t="shared" si="80"/>
        <v>9.6307945131895588E-4</v>
      </c>
      <c r="W234" s="37">
        <f t="shared" si="81"/>
        <v>3.9536253396305629E-6</v>
      </c>
      <c r="X234" s="38">
        <f t="shared" si="82"/>
        <v>8.3158582347345398</v>
      </c>
      <c r="Y234" s="39">
        <f t="shared" si="83"/>
        <v>137634.19786055182</v>
      </c>
      <c r="Z234" s="40">
        <f t="shared" si="84"/>
        <v>0</v>
      </c>
      <c r="AA234" s="41">
        <f t="shared" si="85"/>
        <v>0</v>
      </c>
      <c r="AB234" s="41">
        <f t="shared" si="86"/>
        <v>0</v>
      </c>
      <c r="AC234" s="42">
        <f t="shared" si="87"/>
        <v>0</v>
      </c>
      <c r="AD234" s="43">
        <f t="shared" si="88"/>
        <v>0</v>
      </c>
      <c r="AE234" s="40">
        <f t="shared" si="89"/>
        <v>2.035011312119717E-3</v>
      </c>
      <c r="AF234" s="41">
        <f t="shared" si="90"/>
        <v>2.0451192558328733E-3</v>
      </c>
      <c r="AG234" s="41">
        <f t="shared" si="91"/>
        <v>1.0107943713156316E-5</v>
      </c>
      <c r="AH234" s="42">
        <f t="shared" si="92"/>
        <v>0.1318467854005827</v>
      </c>
      <c r="AI234" s="43">
        <f t="shared" si="93"/>
        <v>2182.1712247696573</v>
      </c>
      <c r="AJ234" s="42">
        <f t="shared" si="94"/>
        <v>8.4477050201351229</v>
      </c>
      <c r="AK234" s="31">
        <f t="shared" si="95"/>
        <v>139816.36908532149</v>
      </c>
      <c r="AL234" s="44">
        <f t="shared" si="96"/>
        <v>32.717852860233059</v>
      </c>
      <c r="AM234" s="31">
        <v>2585668.5</v>
      </c>
      <c r="AN234" s="45">
        <f t="shared" si="97"/>
        <v>5.4073586418878328E-2</v>
      </c>
      <c r="AP234" s="33"/>
      <c r="AR234" s="33"/>
    </row>
    <row r="235" spans="1:44">
      <c r="A235" s="6" t="s">
        <v>4660</v>
      </c>
      <c r="B235" s="6" t="s">
        <v>1969</v>
      </c>
      <c r="C235" s="6" t="s">
        <v>3246</v>
      </c>
      <c r="D235" s="30">
        <v>2523022</v>
      </c>
      <c r="E235" s="6" t="s">
        <v>42</v>
      </c>
      <c r="F235" s="31" t="s">
        <v>4462</v>
      </c>
      <c r="G235" s="6" t="str">
        <f t="shared" si="74"/>
        <v>Reinvestment</v>
      </c>
      <c r="H235" s="32">
        <v>40.619999999999997</v>
      </c>
      <c r="I235" s="33">
        <v>374.14400000000001</v>
      </c>
      <c r="J235" s="33">
        <v>373.17599999999999</v>
      </c>
      <c r="K235" s="34">
        <v>0.8</v>
      </c>
      <c r="L235" s="34">
        <v>0.8</v>
      </c>
      <c r="M235" s="7">
        <v>0</v>
      </c>
      <c r="N235" s="7">
        <v>0</v>
      </c>
      <c r="O235" s="7">
        <v>1</v>
      </c>
      <c r="P235" s="7">
        <v>1</v>
      </c>
      <c r="Q235" s="35">
        <f t="shared" si="75"/>
        <v>299.3152</v>
      </c>
      <c r="R235" s="35">
        <f t="shared" si="76"/>
        <v>298.54079999999999</v>
      </c>
      <c r="S235" s="35">
        <f t="shared" si="77"/>
        <v>12158.183423999999</v>
      </c>
      <c r="T235" s="35">
        <f t="shared" si="78"/>
        <v>12126.727295999999</v>
      </c>
      <c r="U235" s="36">
        <f t="shared" si="79"/>
        <v>6.5896443652411942E-4</v>
      </c>
      <c r="V235" s="37">
        <f t="shared" si="80"/>
        <v>6.5996658293033497E-4</v>
      </c>
      <c r="W235" s="37">
        <f t="shared" si="81"/>
        <v>1.0021464062155488E-6</v>
      </c>
      <c r="X235" s="38">
        <f t="shared" si="82"/>
        <v>2.1078647389780034</v>
      </c>
      <c r="Y235" s="39">
        <f t="shared" si="83"/>
        <v>51892.288010290584</v>
      </c>
      <c r="Z235" s="40">
        <f t="shared" si="84"/>
        <v>0</v>
      </c>
      <c r="AA235" s="41">
        <f t="shared" si="85"/>
        <v>0</v>
      </c>
      <c r="AB235" s="41">
        <f t="shared" si="86"/>
        <v>0</v>
      </c>
      <c r="AC235" s="42">
        <f t="shared" si="87"/>
        <v>0</v>
      </c>
      <c r="AD235" s="43">
        <f t="shared" si="88"/>
        <v>0</v>
      </c>
      <c r="AE235" s="40">
        <f t="shared" si="89"/>
        <v>1.3981482369551841E-3</v>
      </c>
      <c r="AF235" s="41">
        <f t="shared" si="90"/>
        <v>1.4014527722594399E-3</v>
      </c>
      <c r="AG235" s="41">
        <f t="shared" si="91"/>
        <v>3.3045353042557638E-6</v>
      </c>
      <c r="AH235" s="42">
        <f t="shared" si="92"/>
        <v>4.3103955608871238E-2</v>
      </c>
      <c r="AI235" s="43">
        <f t="shared" si="93"/>
        <v>1061.1510489628567</v>
      </c>
      <c r="AJ235" s="42">
        <f t="shared" si="94"/>
        <v>2.1509686945868745</v>
      </c>
      <c r="AK235" s="31">
        <f t="shared" si="95"/>
        <v>52953.43905925344</v>
      </c>
      <c r="AL235" s="44">
        <f t="shared" si="96"/>
        <v>12.33562784608012</v>
      </c>
      <c r="AM235" s="31">
        <v>981105.875</v>
      </c>
      <c r="AN235" s="45">
        <f t="shared" si="97"/>
        <v>5.3973215744175865E-2</v>
      </c>
      <c r="AP235" s="33"/>
      <c r="AR235" s="33"/>
    </row>
    <row r="236" spans="1:44">
      <c r="A236" s="6" t="s">
        <v>4486</v>
      </c>
      <c r="B236" s="6" t="s">
        <v>1790</v>
      </c>
      <c r="C236" s="6" t="s">
        <v>188</v>
      </c>
      <c r="D236" s="30">
        <v>2050832</v>
      </c>
      <c r="E236" s="6" t="s">
        <v>3023</v>
      </c>
      <c r="F236" s="31" t="s">
        <v>4461</v>
      </c>
      <c r="G236" s="6" t="str">
        <f t="shared" si="74"/>
        <v>Reinvestment</v>
      </c>
      <c r="H236" s="32">
        <v>41.12</v>
      </c>
      <c r="I236" s="33">
        <v>242.63499999999999</v>
      </c>
      <c r="J236" s="33">
        <v>242.63499999999999</v>
      </c>
      <c r="K236" s="34">
        <v>1</v>
      </c>
      <c r="L236" s="34">
        <v>1</v>
      </c>
      <c r="M236" s="7">
        <v>0</v>
      </c>
      <c r="N236" s="7">
        <v>0</v>
      </c>
      <c r="O236" s="7">
        <v>1</v>
      </c>
      <c r="P236" s="7">
        <v>1</v>
      </c>
      <c r="Q236" s="35">
        <f t="shared" si="75"/>
        <v>242.63499999999999</v>
      </c>
      <c r="R236" s="35">
        <f t="shared" si="76"/>
        <v>242.63499999999999</v>
      </c>
      <c r="S236" s="35">
        <f t="shared" si="77"/>
        <v>9977.1511999999984</v>
      </c>
      <c r="T236" s="35">
        <f t="shared" si="78"/>
        <v>9977.1511999999984</v>
      </c>
      <c r="U236" s="36">
        <f t="shared" si="79"/>
        <v>5.4075412332123913E-4</v>
      </c>
      <c r="V236" s="37">
        <f t="shared" si="80"/>
        <v>5.4298131920680823E-4</v>
      </c>
      <c r="W236" s="37">
        <f t="shared" si="81"/>
        <v>2.227195885569095E-6</v>
      </c>
      <c r="X236" s="38">
        <f t="shared" si="82"/>
        <v>4.6845726780745744</v>
      </c>
      <c r="Y236" s="39">
        <f t="shared" si="83"/>
        <v>113924.43283255289</v>
      </c>
      <c r="Z236" s="40">
        <f t="shared" si="84"/>
        <v>0</v>
      </c>
      <c r="AA236" s="41">
        <f t="shared" si="85"/>
        <v>0</v>
      </c>
      <c r="AB236" s="41">
        <f t="shared" si="86"/>
        <v>0</v>
      </c>
      <c r="AC236" s="42">
        <f t="shared" si="87"/>
        <v>0</v>
      </c>
      <c r="AD236" s="43">
        <f t="shared" si="88"/>
        <v>0</v>
      </c>
      <c r="AE236" s="40">
        <f t="shared" si="89"/>
        <v>1.1473372191917425E-3</v>
      </c>
      <c r="AF236" s="41">
        <f t="shared" si="90"/>
        <v>1.1530321303674178E-3</v>
      </c>
      <c r="AG236" s="41">
        <f t="shared" si="91"/>
        <v>5.694911175675374E-6</v>
      </c>
      <c r="AH236" s="42">
        <f t="shared" si="92"/>
        <v>7.4283727033160163E-2</v>
      </c>
      <c r="AI236" s="43">
        <f t="shared" si="93"/>
        <v>1806.5108714289925</v>
      </c>
      <c r="AJ236" s="42">
        <f t="shared" si="94"/>
        <v>4.7588564051077347</v>
      </c>
      <c r="AK236" s="31">
        <f t="shared" si="95"/>
        <v>115730.94370398189</v>
      </c>
      <c r="AL236" s="44">
        <f t="shared" si="96"/>
        <v>27.081662032698144</v>
      </c>
      <c r="AM236" s="31">
        <v>2150147.25</v>
      </c>
      <c r="AN236" s="45">
        <f t="shared" si="97"/>
        <v>5.3824659545518051E-2</v>
      </c>
      <c r="AP236" s="33"/>
      <c r="AR236" s="33"/>
    </row>
    <row r="237" spans="1:44">
      <c r="A237" s="6" t="s">
        <v>3617</v>
      </c>
      <c r="B237" s="6" t="s">
        <v>6225</v>
      </c>
      <c r="C237" s="6" t="s">
        <v>3771</v>
      </c>
      <c r="D237" s="30" t="s">
        <v>6257</v>
      </c>
      <c r="E237" s="6" t="s">
        <v>2985</v>
      </c>
      <c r="F237" s="31" t="s">
        <v>4473</v>
      </c>
      <c r="G237" s="6" t="str">
        <f t="shared" si="74"/>
        <v>Share Increase</v>
      </c>
      <c r="H237" s="32">
        <v>75.8</v>
      </c>
      <c r="I237" s="33">
        <v>213.697</v>
      </c>
      <c r="J237" s="33">
        <v>213.91300000000001</v>
      </c>
      <c r="K237" s="34">
        <v>0.78</v>
      </c>
      <c r="L237" s="34">
        <v>0.78</v>
      </c>
      <c r="M237" s="7">
        <v>1</v>
      </c>
      <c r="N237" s="7">
        <v>1</v>
      </c>
      <c r="O237" s="7">
        <v>0</v>
      </c>
      <c r="P237" s="7">
        <v>0</v>
      </c>
      <c r="Q237" s="35">
        <f t="shared" si="75"/>
        <v>166.68366</v>
      </c>
      <c r="R237" s="35">
        <f t="shared" si="76"/>
        <v>166.85214000000002</v>
      </c>
      <c r="S237" s="35">
        <f t="shared" si="77"/>
        <v>12634.621428</v>
      </c>
      <c r="T237" s="35">
        <f t="shared" si="78"/>
        <v>12647.392212000001</v>
      </c>
      <c r="U237" s="36">
        <f t="shared" si="79"/>
        <v>6.8478701954460548E-4</v>
      </c>
      <c r="V237" s="37">
        <f t="shared" si="80"/>
        <v>6.8830245930297967E-4</v>
      </c>
      <c r="W237" s="37">
        <f t="shared" si="81"/>
        <v>3.5154397583741885E-6</v>
      </c>
      <c r="X237" s="38">
        <f t="shared" si="82"/>
        <v>7.3942005506573594</v>
      </c>
      <c r="Y237" s="39">
        <f t="shared" si="83"/>
        <v>97548.819929516612</v>
      </c>
      <c r="Z237" s="40">
        <f t="shared" si="84"/>
        <v>1.2952580447620028E-3</v>
      </c>
      <c r="AA237" s="41">
        <f t="shared" si="85"/>
        <v>1.3009323755792989E-3</v>
      </c>
      <c r="AB237" s="41">
        <f t="shared" si="86"/>
        <v>5.6743308172960832E-6</v>
      </c>
      <c r="AC237" s="42">
        <f t="shared" si="87"/>
        <v>0.11070075499425766</v>
      </c>
      <c r="AD237" s="43">
        <f t="shared" si="88"/>
        <v>1460.4321239347978</v>
      </c>
      <c r="AE237" s="40">
        <f t="shared" si="89"/>
        <v>0</v>
      </c>
      <c r="AF237" s="41">
        <f t="shared" si="90"/>
        <v>0</v>
      </c>
      <c r="AG237" s="41">
        <f t="shared" si="91"/>
        <v>0</v>
      </c>
      <c r="AH237" s="42">
        <f t="shared" si="92"/>
        <v>0</v>
      </c>
      <c r="AI237" s="43">
        <f t="shared" si="93"/>
        <v>0</v>
      </c>
      <c r="AJ237" s="42">
        <f t="shared" si="94"/>
        <v>7.5049013056516172</v>
      </c>
      <c r="AK237" s="31">
        <f t="shared" si="95"/>
        <v>99009.252053451404</v>
      </c>
      <c r="AL237" s="44">
        <f t="shared" si="96"/>
        <v>23.188916611966942</v>
      </c>
      <c r="AM237" s="31">
        <v>1843543.5</v>
      </c>
      <c r="AN237" s="45">
        <f t="shared" si="97"/>
        <v>5.3705948383345123E-2</v>
      </c>
      <c r="AP237" s="33"/>
      <c r="AR237" s="33"/>
    </row>
    <row r="238" spans="1:44">
      <c r="A238" s="6" t="s">
        <v>4539</v>
      </c>
      <c r="B238" s="6" t="s">
        <v>1844</v>
      </c>
      <c r="C238" s="6" t="s">
        <v>1232</v>
      </c>
      <c r="D238" s="30">
        <v>2116228</v>
      </c>
      <c r="E238" s="6" t="s">
        <v>3072</v>
      </c>
      <c r="F238" s="31" t="s">
        <v>4474</v>
      </c>
      <c r="G238" s="6" t="str">
        <f t="shared" si="74"/>
        <v>Share Increase</v>
      </c>
      <c r="H238" s="32">
        <v>73.91</v>
      </c>
      <c r="I238" s="33">
        <v>146.285</v>
      </c>
      <c r="J238" s="33">
        <v>146.32900000000001</v>
      </c>
      <c r="K238" s="34">
        <v>1</v>
      </c>
      <c r="L238" s="34">
        <v>1</v>
      </c>
      <c r="M238" s="7">
        <v>1</v>
      </c>
      <c r="N238" s="7">
        <v>1</v>
      </c>
      <c r="O238" s="7">
        <v>0</v>
      </c>
      <c r="P238" s="7">
        <v>0</v>
      </c>
      <c r="Q238" s="35">
        <f t="shared" si="75"/>
        <v>146.285</v>
      </c>
      <c r="R238" s="35">
        <f t="shared" si="76"/>
        <v>146.32900000000001</v>
      </c>
      <c r="S238" s="35">
        <f t="shared" si="77"/>
        <v>10811.924349999999</v>
      </c>
      <c r="T238" s="35">
        <f t="shared" si="78"/>
        <v>10815.176390000001</v>
      </c>
      <c r="U238" s="36">
        <f t="shared" si="79"/>
        <v>5.8599820290383177E-4</v>
      </c>
      <c r="V238" s="37">
        <f t="shared" si="80"/>
        <v>5.8858872898473545E-4</v>
      </c>
      <c r="W238" s="37">
        <f t="shared" si="81"/>
        <v>2.5905260809036806E-6</v>
      </c>
      <c r="X238" s="38">
        <f t="shared" si="82"/>
        <v>5.4487832790424324</v>
      </c>
      <c r="Y238" s="39">
        <f t="shared" si="83"/>
        <v>73721.868205147242</v>
      </c>
      <c r="Z238" s="40">
        <f t="shared" si="84"/>
        <v>1.1084013932273781E-3</v>
      </c>
      <c r="AA238" s="41">
        <f t="shared" si="85"/>
        <v>1.1124675251236564E-3</v>
      </c>
      <c r="AB238" s="41">
        <f t="shared" si="86"/>
        <v>4.0661318962782397E-6</v>
      </c>
      <c r="AC238" s="42">
        <f t="shared" si="87"/>
        <v>7.932633561867751E-2</v>
      </c>
      <c r="AD238" s="43">
        <f t="shared" si="88"/>
        <v>1073.2828523701462</v>
      </c>
      <c r="AE238" s="40">
        <f t="shared" si="89"/>
        <v>0</v>
      </c>
      <c r="AF238" s="41">
        <f t="shared" si="90"/>
        <v>0</v>
      </c>
      <c r="AG238" s="41">
        <f t="shared" si="91"/>
        <v>0</v>
      </c>
      <c r="AH238" s="42">
        <f t="shared" si="92"/>
        <v>0</v>
      </c>
      <c r="AI238" s="43">
        <f t="shared" si="93"/>
        <v>0</v>
      </c>
      <c r="AJ238" s="42">
        <f t="shared" si="94"/>
        <v>5.5281096146611102</v>
      </c>
      <c r="AK238" s="31">
        <f t="shared" si="95"/>
        <v>74795.151057517389</v>
      </c>
      <c r="AL238" s="44">
        <f t="shared" si="96"/>
        <v>17.524868630115549</v>
      </c>
      <c r="AM238" s="31">
        <v>1399729.125</v>
      </c>
      <c r="AN238" s="45">
        <f t="shared" si="97"/>
        <v>5.343544670295932E-2</v>
      </c>
      <c r="AP238" s="33"/>
      <c r="AR238" s="33"/>
    </row>
    <row r="239" spans="1:44">
      <c r="A239" s="6" t="s">
        <v>4601</v>
      </c>
      <c r="B239" s="6" t="s">
        <v>1910</v>
      </c>
      <c r="C239" s="6" t="s">
        <v>3206</v>
      </c>
      <c r="D239" s="30">
        <v>2336747</v>
      </c>
      <c r="E239" s="6" t="s">
        <v>3127</v>
      </c>
      <c r="F239" s="31" t="s">
        <v>4472</v>
      </c>
      <c r="G239" s="6" t="str">
        <f t="shared" si="74"/>
        <v>Reinvestment</v>
      </c>
      <c r="H239" s="32">
        <v>19.465</v>
      </c>
      <c r="I239" s="33">
        <v>824.00699999999995</v>
      </c>
      <c r="J239" s="33">
        <v>824.00699999999995</v>
      </c>
      <c r="K239" s="34">
        <v>1</v>
      </c>
      <c r="L239" s="34">
        <v>1</v>
      </c>
      <c r="M239" s="7">
        <v>0</v>
      </c>
      <c r="N239" s="7">
        <v>0</v>
      </c>
      <c r="O239" s="7">
        <v>1</v>
      </c>
      <c r="P239" s="7">
        <v>1</v>
      </c>
      <c r="Q239" s="35">
        <f t="shared" si="75"/>
        <v>824.00699999999995</v>
      </c>
      <c r="R239" s="35">
        <f t="shared" si="76"/>
        <v>824.00699999999995</v>
      </c>
      <c r="S239" s="35">
        <f t="shared" si="77"/>
        <v>16039.296254999999</v>
      </c>
      <c r="T239" s="35">
        <f t="shared" si="78"/>
        <v>16039.296254999999</v>
      </c>
      <c r="U239" s="36">
        <f t="shared" si="79"/>
        <v>8.6931784546496202E-4</v>
      </c>
      <c r="V239" s="37">
        <f t="shared" si="80"/>
        <v>8.7289829181788094E-4</v>
      </c>
      <c r="W239" s="37">
        <f t="shared" si="81"/>
        <v>3.5804463529189165E-6</v>
      </c>
      <c r="X239" s="38">
        <f t="shared" si="82"/>
        <v>7.5309321774855453</v>
      </c>
      <c r="Y239" s="39">
        <f t="shared" si="83"/>
        <v>386896.0789871845</v>
      </c>
      <c r="Z239" s="40">
        <f t="shared" si="84"/>
        <v>0</v>
      </c>
      <c r="AA239" s="41">
        <f t="shared" si="85"/>
        <v>0</v>
      </c>
      <c r="AB239" s="41">
        <f t="shared" si="86"/>
        <v>0</v>
      </c>
      <c r="AC239" s="42">
        <f t="shared" si="87"/>
        <v>0</v>
      </c>
      <c r="AD239" s="43">
        <f t="shared" si="88"/>
        <v>0</v>
      </c>
      <c r="AE239" s="40">
        <f t="shared" si="89"/>
        <v>1.844462531850197E-3</v>
      </c>
      <c r="AF239" s="41">
        <f t="shared" si="90"/>
        <v>1.8536176870304218E-3</v>
      </c>
      <c r="AG239" s="41">
        <f t="shared" si="91"/>
        <v>9.1551551802248471E-6</v>
      </c>
      <c r="AH239" s="42">
        <f t="shared" si="92"/>
        <v>0.11941872794414436</v>
      </c>
      <c r="AI239" s="43">
        <f t="shared" si="93"/>
        <v>6135.0489568016628</v>
      </c>
      <c r="AJ239" s="42">
        <f t="shared" si="94"/>
        <v>7.6503509054296899</v>
      </c>
      <c r="AK239" s="31">
        <f t="shared" si="95"/>
        <v>393031.12794398615</v>
      </c>
      <c r="AL239" s="44">
        <f t="shared" si="96"/>
        <v>91.971393601821646</v>
      </c>
      <c r="AM239" s="31">
        <v>7390725</v>
      </c>
      <c r="AN239" s="45">
        <f t="shared" si="97"/>
        <v>5.3178967955645237E-2</v>
      </c>
      <c r="AP239" s="33"/>
      <c r="AR239" s="33"/>
    </row>
    <row r="240" spans="1:44">
      <c r="A240" s="6" t="s">
        <v>4658</v>
      </c>
      <c r="B240" s="6" t="s">
        <v>1967</v>
      </c>
      <c r="C240" s="6" t="s">
        <v>3244</v>
      </c>
      <c r="D240" s="30">
        <v>2497406</v>
      </c>
      <c r="E240" s="6" t="s">
        <v>40</v>
      </c>
      <c r="F240" s="31" t="s">
        <v>4476</v>
      </c>
      <c r="G240" s="6" t="str">
        <f t="shared" si="74"/>
        <v>Share Increase</v>
      </c>
      <c r="H240" s="32">
        <v>75.069999999999993</v>
      </c>
      <c r="I240" s="33">
        <v>491.09100000000001</v>
      </c>
      <c r="J240" s="33">
        <v>491.32400000000001</v>
      </c>
      <c r="K240" s="34">
        <v>1</v>
      </c>
      <c r="L240" s="34">
        <v>1</v>
      </c>
      <c r="M240" s="7">
        <v>0.47</v>
      </c>
      <c r="N240" s="7">
        <v>0.47</v>
      </c>
      <c r="O240" s="7">
        <v>0.53</v>
      </c>
      <c r="P240" s="7">
        <v>0.53</v>
      </c>
      <c r="Q240" s="35">
        <f t="shared" si="75"/>
        <v>491.09100000000001</v>
      </c>
      <c r="R240" s="35">
        <f t="shared" si="76"/>
        <v>491.32400000000001</v>
      </c>
      <c r="S240" s="35">
        <f t="shared" si="77"/>
        <v>36866.201369999995</v>
      </c>
      <c r="T240" s="35">
        <f t="shared" si="78"/>
        <v>36883.69268</v>
      </c>
      <c r="U240" s="36">
        <f t="shared" si="79"/>
        <v>1.9981205057831154E-3</v>
      </c>
      <c r="V240" s="37">
        <f t="shared" si="80"/>
        <v>2.0073020551803307E-3</v>
      </c>
      <c r="W240" s="37">
        <f t="shared" si="81"/>
        <v>9.1815493972152544E-6</v>
      </c>
      <c r="X240" s="38">
        <f t="shared" si="82"/>
        <v>19.312012799267674</v>
      </c>
      <c r="Y240" s="39">
        <f t="shared" si="83"/>
        <v>257253.40081614061</v>
      </c>
      <c r="Z240" s="40">
        <f t="shared" si="84"/>
        <v>1.7763163512986718E-3</v>
      </c>
      <c r="AA240" s="41">
        <f t="shared" si="85"/>
        <v>1.7831422393635435E-3</v>
      </c>
      <c r="AB240" s="41">
        <f t="shared" si="86"/>
        <v>6.8258880648716571E-6</v>
      </c>
      <c r="AC240" s="42">
        <f t="shared" si="87"/>
        <v>0.13316653304462359</v>
      </c>
      <c r="AD240" s="43">
        <f t="shared" si="88"/>
        <v>1773.8981356683576</v>
      </c>
      <c r="AE240" s="40">
        <f t="shared" si="89"/>
        <v>2.2469260994931965E-3</v>
      </c>
      <c r="AF240" s="41">
        <f t="shared" si="90"/>
        <v>2.2591502728472128E-3</v>
      </c>
      <c r="AG240" s="41">
        <f t="shared" si="91"/>
        <v>1.2224173354016387E-5</v>
      </c>
      <c r="AH240" s="42">
        <f t="shared" si="92"/>
        <v>0.15945062681826541</v>
      </c>
      <c r="AI240" s="43">
        <f t="shared" si="93"/>
        <v>2124.0259333723916</v>
      </c>
      <c r="AJ240" s="42">
        <f t="shared" si="94"/>
        <v>19.604629959130563</v>
      </c>
      <c r="AK240" s="31">
        <f t="shared" si="95"/>
        <v>261151.32488518136</v>
      </c>
      <c r="AL240" s="44">
        <f t="shared" si="96"/>
        <v>61.153252945352705</v>
      </c>
      <c r="AM240" s="31">
        <v>4935487.5</v>
      </c>
      <c r="AN240" s="45">
        <f t="shared" si="97"/>
        <v>5.2912974632228597E-2</v>
      </c>
      <c r="AP240" s="33"/>
      <c r="AR240" s="33"/>
    </row>
    <row r="241" spans="1:44">
      <c r="A241" s="6" t="s">
        <v>4627</v>
      </c>
      <c r="B241" s="6" t="s">
        <v>1935</v>
      </c>
      <c r="C241" s="6" t="s">
        <v>3223</v>
      </c>
      <c r="D241" s="30">
        <v>2105505</v>
      </c>
      <c r="E241" s="6" t="s">
        <v>11</v>
      </c>
      <c r="F241" s="31" t="s">
        <v>4468</v>
      </c>
      <c r="G241" s="6" t="str">
        <f t="shared" si="74"/>
        <v>Reinvestment</v>
      </c>
      <c r="H241" s="32">
        <v>31.84</v>
      </c>
      <c r="I241" s="33">
        <v>275.16800000000001</v>
      </c>
      <c r="J241" s="33">
        <v>275.16800000000001</v>
      </c>
      <c r="K241" s="34">
        <v>1</v>
      </c>
      <c r="L241" s="34">
        <v>1</v>
      </c>
      <c r="M241" s="7">
        <v>0.67</v>
      </c>
      <c r="N241" s="7">
        <v>0.67</v>
      </c>
      <c r="O241" s="7">
        <v>0.33</v>
      </c>
      <c r="P241" s="7">
        <v>0.33</v>
      </c>
      <c r="Q241" s="35">
        <f t="shared" si="75"/>
        <v>275.16800000000001</v>
      </c>
      <c r="R241" s="35">
        <f t="shared" si="76"/>
        <v>275.16800000000001</v>
      </c>
      <c r="S241" s="35">
        <f t="shared" si="77"/>
        <v>8761.3491200000008</v>
      </c>
      <c r="T241" s="35">
        <f t="shared" si="78"/>
        <v>8761.3491200000008</v>
      </c>
      <c r="U241" s="36">
        <f t="shared" si="79"/>
        <v>4.7485856107872871E-4</v>
      </c>
      <c r="V241" s="37">
        <f t="shared" si="80"/>
        <v>4.7681435390184424E-4</v>
      </c>
      <c r="W241" s="37">
        <f t="shared" si="81"/>
        <v>1.9557928231155259E-6</v>
      </c>
      <c r="X241" s="38">
        <f t="shared" si="82"/>
        <v>4.1137170208089877</v>
      </c>
      <c r="Y241" s="39">
        <f t="shared" si="83"/>
        <v>129199.65517616167</v>
      </c>
      <c r="Z241" s="40">
        <f t="shared" si="84"/>
        <v>6.0178291505312293E-4</v>
      </c>
      <c r="AA241" s="41">
        <f t="shared" si="85"/>
        <v>6.0380891942358658E-4</v>
      </c>
      <c r="AB241" s="41">
        <f t="shared" si="86"/>
        <v>2.0260043704636507E-6</v>
      </c>
      <c r="AC241" s="42">
        <f t="shared" si="87"/>
        <v>3.9525403197916691E-2</v>
      </c>
      <c r="AD241" s="43">
        <f t="shared" si="88"/>
        <v>1241.3757285777854</v>
      </c>
      <c r="AE241" s="40">
        <f t="shared" si="89"/>
        <v>3.324830076529171E-4</v>
      </c>
      <c r="AF241" s="41">
        <f t="shared" si="90"/>
        <v>3.3413331687703402E-4</v>
      </c>
      <c r="AG241" s="41">
        <f t="shared" si="91"/>
        <v>1.6503092241169199E-6</v>
      </c>
      <c r="AH241" s="42">
        <f t="shared" si="92"/>
        <v>2.1526432308238631E-2</v>
      </c>
      <c r="AI241" s="43">
        <f t="shared" si="93"/>
        <v>676.08141671603732</v>
      </c>
      <c r="AJ241" s="42">
        <f t="shared" si="94"/>
        <v>4.1747688563151435</v>
      </c>
      <c r="AK241" s="31">
        <f t="shared" si="95"/>
        <v>131117.1123214555</v>
      </c>
      <c r="AL241" s="44">
        <f t="shared" si="96"/>
        <v>30.712826996160896</v>
      </c>
      <c r="AM241" s="31">
        <v>2494239</v>
      </c>
      <c r="AN241" s="45">
        <f t="shared" si="97"/>
        <v>5.2567982587657193E-2</v>
      </c>
      <c r="AP241" s="33"/>
      <c r="AR241" s="33"/>
    </row>
    <row r="242" spans="1:44">
      <c r="A242" s="6" t="s">
        <v>4183</v>
      </c>
      <c r="B242" s="6" t="s">
        <v>4422</v>
      </c>
      <c r="C242" s="6" t="s">
        <v>4359</v>
      </c>
      <c r="D242" s="30">
        <v>2654320</v>
      </c>
      <c r="E242" s="6" t="s">
        <v>4018</v>
      </c>
      <c r="F242" s="31" t="s">
        <v>4455</v>
      </c>
      <c r="G242" s="6" t="str">
        <f t="shared" si="74"/>
        <v>Reinvestment</v>
      </c>
      <c r="H242" s="32">
        <v>118.38</v>
      </c>
      <c r="I242" s="33">
        <v>484.07299999999998</v>
      </c>
      <c r="J242" s="33">
        <v>483.286</v>
      </c>
      <c r="K242" s="34">
        <v>1</v>
      </c>
      <c r="L242" s="34">
        <v>1</v>
      </c>
      <c r="M242" s="7">
        <v>0.66</v>
      </c>
      <c r="N242" s="7">
        <v>0.66</v>
      </c>
      <c r="O242" s="7">
        <v>0.34</v>
      </c>
      <c r="P242" s="7">
        <v>0.34</v>
      </c>
      <c r="Q242" s="35">
        <f t="shared" si="75"/>
        <v>484.07299999999998</v>
      </c>
      <c r="R242" s="35">
        <f t="shared" si="76"/>
        <v>483.286</v>
      </c>
      <c r="S242" s="35">
        <f t="shared" si="77"/>
        <v>57304.561739999997</v>
      </c>
      <c r="T242" s="35">
        <f t="shared" si="78"/>
        <v>57211.396679999998</v>
      </c>
      <c r="U242" s="36">
        <f t="shared" si="79"/>
        <v>3.1058643318968172E-3</v>
      </c>
      <c r="V242" s="37">
        <f t="shared" si="80"/>
        <v>3.1135861349851465E-3</v>
      </c>
      <c r="W242" s="37">
        <f t="shared" si="81"/>
        <v>7.7218030883293744E-6</v>
      </c>
      <c r="X242" s="38">
        <f t="shared" si="82"/>
        <v>16.241655261417034</v>
      </c>
      <c r="Y242" s="39">
        <f t="shared" si="83"/>
        <v>137199.31797108494</v>
      </c>
      <c r="Z242" s="40">
        <f t="shared" si="84"/>
        <v>3.8772802740516966E-3</v>
      </c>
      <c r="AA242" s="41">
        <f t="shared" si="85"/>
        <v>3.8840089390801387E-3</v>
      </c>
      <c r="AB242" s="41">
        <f t="shared" si="86"/>
        <v>6.7286650284421531E-6</v>
      </c>
      <c r="AC242" s="42">
        <f t="shared" si="87"/>
        <v>0.13126980479910533</v>
      </c>
      <c r="AD242" s="43">
        <f t="shared" si="88"/>
        <v>1108.8849873213831</v>
      </c>
      <c r="AE242" s="40">
        <f t="shared" si="89"/>
        <v>2.240539685785544E-3</v>
      </c>
      <c r="AF242" s="41">
        <f t="shared" si="90"/>
        <v>2.248000082666902E-3</v>
      </c>
      <c r="AG242" s="41">
        <f t="shared" si="91"/>
        <v>7.460396881358005E-6</v>
      </c>
      <c r="AH242" s="42">
        <f t="shared" si="92"/>
        <v>9.7312507324245512E-2</v>
      </c>
      <c r="AI242" s="43">
        <f t="shared" si="93"/>
        <v>822.03503399430247</v>
      </c>
      <c r="AJ242" s="42">
        <f t="shared" si="94"/>
        <v>16.470237573540388</v>
      </c>
      <c r="AK242" s="31">
        <f t="shared" si="95"/>
        <v>139130.23799240062</v>
      </c>
      <c r="AL242" s="44">
        <f t="shared" si="96"/>
        <v>32.614474946483256</v>
      </c>
      <c r="AM242" s="31">
        <v>2663835.75</v>
      </c>
      <c r="AN242" s="45">
        <f t="shared" si="97"/>
        <v>5.2229285530236098E-2</v>
      </c>
      <c r="AP242" s="33"/>
      <c r="AR242" s="33"/>
    </row>
    <row r="243" spans="1:44">
      <c r="A243" s="6" t="s">
        <v>1154</v>
      </c>
      <c r="B243" s="6" t="s">
        <v>2057</v>
      </c>
      <c r="C243" s="6" t="s">
        <v>3315</v>
      </c>
      <c r="D243" s="30">
        <v>2951452</v>
      </c>
      <c r="E243" s="6" t="s">
        <v>5649</v>
      </c>
      <c r="F243" s="31" t="s">
        <v>4460</v>
      </c>
      <c r="G243" s="6" t="str">
        <f t="shared" si="74"/>
        <v>Reinvestment</v>
      </c>
      <c r="H243" s="32">
        <v>113.05</v>
      </c>
      <c r="I243" s="33">
        <v>101.81699999999999</v>
      </c>
      <c r="J243" s="33">
        <v>101.76300000000001</v>
      </c>
      <c r="K243" s="34">
        <v>1</v>
      </c>
      <c r="L243" s="34">
        <v>1</v>
      </c>
      <c r="M243" s="7">
        <v>0</v>
      </c>
      <c r="N243" s="7">
        <v>0</v>
      </c>
      <c r="O243" s="7">
        <v>1</v>
      </c>
      <c r="P243" s="7">
        <v>1</v>
      </c>
      <c r="Q243" s="35">
        <f t="shared" si="75"/>
        <v>101.81699999999999</v>
      </c>
      <c r="R243" s="35">
        <f t="shared" si="76"/>
        <v>101.76300000000001</v>
      </c>
      <c r="S243" s="35">
        <f t="shared" si="77"/>
        <v>11510.411849999999</v>
      </c>
      <c r="T243" s="35">
        <f t="shared" si="78"/>
        <v>11504.307150000001</v>
      </c>
      <c r="U243" s="36">
        <f t="shared" si="79"/>
        <v>6.2385570231842855E-4</v>
      </c>
      <c r="V243" s="37">
        <f t="shared" si="80"/>
        <v>6.2609293451093713E-4</v>
      </c>
      <c r="W243" s="37">
        <f t="shared" si="81"/>
        <v>2.2372321925085868E-6</v>
      </c>
      <c r="X243" s="38">
        <f t="shared" si="82"/>
        <v>4.7056825452318138</v>
      </c>
      <c r="Y243" s="39">
        <f t="shared" si="83"/>
        <v>41624.790316070888</v>
      </c>
      <c r="Z243" s="40">
        <f t="shared" si="84"/>
        <v>0</v>
      </c>
      <c r="AA243" s="41">
        <f t="shared" si="85"/>
        <v>0</v>
      </c>
      <c r="AB243" s="41">
        <f t="shared" si="86"/>
        <v>0</v>
      </c>
      <c r="AC243" s="42">
        <f t="shared" si="87"/>
        <v>0</v>
      </c>
      <c r="AD243" s="43">
        <f t="shared" si="88"/>
        <v>0</v>
      </c>
      <c r="AE243" s="40">
        <f t="shared" si="89"/>
        <v>1.3236567892977987E-3</v>
      </c>
      <c r="AF243" s="41">
        <f t="shared" si="90"/>
        <v>1.3295213749557708E-3</v>
      </c>
      <c r="AG243" s="41">
        <f t="shared" si="91"/>
        <v>5.8645856579721614E-6</v>
      </c>
      <c r="AH243" s="42">
        <f t="shared" si="92"/>
        <v>7.6496940292967081E-2</v>
      </c>
      <c r="AI243" s="43">
        <f t="shared" si="93"/>
        <v>676.6646642456177</v>
      </c>
      <c r="AJ243" s="42">
        <f t="shared" si="94"/>
        <v>4.7821794855247806</v>
      </c>
      <c r="AK243" s="31">
        <f t="shared" si="95"/>
        <v>42301.454980316506</v>
      </c>
      <c r="AL243" s="44">
        <f t="shared" si="96"/>
        <v>9.8948792238327599</v>
      </c>
      <c r="AM243" s="31">
        <v>811634.1875</v>
      </c>
      <c r="AN243" s="45">
        <f t="shared" si="97"/>
        <v>5.2118867873978639E-2</v>
      </c>
      <c r="AP243" s="33"/>
      <c r="AR243" s="33"/>
    </row>
    <row r="244" spans="1:44">
      <c r="A244" s="6" t="s">
        <v>4508</v>
      </c>
      <c r="B244" s="6" t="s">
        <v>1813</v>
      </c>
      <c r="C244" s="6" t="s">
        <v>1227</v>
      </c>
      <c r="D244" s="30">
        <v>2526117</v>
      </c>
      <c r="E244" s="6" t="s">
        <v>3044</v>
      </c>
      <c r="F244" s="31" t="s">
        <v>4455</v>
      </c>
      <c r="G244" s="6" t="str">
        <f t="shared" si="74"/>
        <v>Reinvestment</v>
      </c>
      <c r="H244" s="32">
        <v>32.950000000000003</v>
      </c>
      <c r="I244" s="33">
        <v>108.703</v>
      </c>
      <c r="J244" s="33">
        <v>108.63</v>
      </c>
      <c r="K244" s="34">
        <v>1</v>
      </c>
      <c r="L244" s="34">
        <v>1</v>
      </c>
      <c r="M244" s="7">
        <v>0</v>
      </c>
      <c r="N244" s="7">
        <v>0</v>
      </c>
      <c r="O244" s="7">
        <v>1</v>
      </c>
      <c r="P244" s="7">
        <v>1</v>
      </c>
      <c r="Q244" s="35">
        <f t="shared" si="75"/>
        <v>108.703</v>
      </c>
      <c r="R244" s="35">
        <f t="shared" si="76"/>
        <v>108.63</v>
      </c>
      <c r="S244" s="35">
        <f t="shared" si="77"/>
        <v>3581.7638500000003</v>
      </c>
      <c r="T244" s="35">
        <f t="shared" si="78"/>
        <v>3579.3585000000003</v>
      </c>
      <c r="U244" s="36">
        <f t="shared" si="79"/>
        <v>1.9412891834800065E-4</v>
      </c>
      <c r="V244" s="37">
        <f t="shared" si="80"/>
        <v>1.9479756909408197E-4</v>
      </c>
      <c r="W244" s="37">
        <f t="shared" si="81"/>
        <v>6.6865074608131675E-7</v>
      </c>
      <c r="X244" s="38">
        <f t="shared" si="82"/>
        <v>1.4064066104658492</v>
      </c>
      <c r="Y244" s="39">
        <f t="shared" si="83"/>
        <v>42683.053428402098</v>
      </c>
      <c r="Z244" s="40">
        <f t="shared" si="84"/>
        <v>0</v>
      </c>
      <c r="AA244" s="41">
        <f t="shared" si="85"/>
        <v>0</v>
      </c>
      <c r="AB244" s="41">
        <f t="shared" si="86"/>
        <v>0</v>
      </c>
      <c r="AC244" s="42">
        <f t="shared" si="87"/>
        <v>0</v>
      </c>
      <c r="AD244" s="43">
        <f t="shared" si="88"/>
        <v>0</v>
      </c>
      <c r="AE244" s="40">
        <f t="shared" si="89"/>
        <v>4.1189021726567701E-4</v>
      </c>
      <c r="AF244" s="41">
        <f t="shared" si="90"/>
        <v>4.1365669156178829E-4</v>
      </c>
      <c r="AG244" s="41">
        <f t="shared" si="91"/>
        <v>1.7664742961112797E-6</v>
      </c>
      <c r="AH244" s="42">
        <f t="shared" si="92"/>
        <v>2.304167534410443E-2</v>
      </c>
      <c r="AI244" s="43">
        <f t="shared" si="93"/>
        <v>699.29211969967912</v>
      </c>
      <c r="AJ244" s="42">
        <f t="shared" si="94"/>
        <v>1.4294482858099538</v>
      </c>
      <c r="AK244" s="31">
        <f t="shared" si="95"/>
        <v>43382.345548101774</v>
      </c>
      <c r="AL244" s="44">
        <f t="shared" si="96"/>
        <v>10.146445312311331</v>
      </c>
      <c r="AM244" s="31">
        <v>837768.75</v>
      </c>
      <c r="AN244" s="45">
        <f t="shared" si="97"/>
        <v>5.1783198583262711E-2</v>
      </c>
      <c r="AP244" s="33"/>
      <c r="AR244" s="33"/>
    </row>
    <row r="245" spans="1:44">
      <c r="A245" s="6" t="s">
        <v>1202</v>
      </c>
      <c r="B245" s="6" t="s">
        <v>2103</v>
      </c>
      <c r="C245" s="6" t="s">
        <v>3347</v>
      </c>
      <c r="D245" s="30">
        <v>2973995</v>
      </c>
      <c r="E245" s="6" t="s">
        <v>169</v>
      </c>
      <c r="F245" s="31" t="s">
        <v>4461</v>
      </c>
      <c r="G245" s="6" t="str">
        <f t="shared" si="74"/>
        <v>Reinvestment</v>
      </c>
      <c r="H245" s="32">
        <v>48.62</v>
      </c>
      <c r="I245" s="33">
        <v>225.517</v>
      </c>
      <c r="J245" s="33">
        <v>225.50700000000001</v>
      </c>
      <c r="K245" s="34">
        <v>1</v>
      </c>
      <c r="L245" s="34">
        <v>1</v>
      </c>
      <c r="M245" s="7">
        <v>0.49</v>
      </c>
      <c r="N245" s="7">
        <v>0.49</v>
      </c>
      <c r="O245" s="7">
        <v>0.51</v>
      </c>
      <c r="P245" s="7">
        <v>0.51</v>
      </c>
      <c r="Q245" s="35">
        <f t="shared" si="75"/>
        <v>225.517</v>
      </c>
      <c r="R245" s="35">
        <f t="shared" si="76"/>
        <v>225.50700000000001</v>
      </c>
      <c r="S245" s="35">
        <f t="shared" si="77"/>
        <v>10964.63654</v>
      </c>
      <c r="T245" s="35">
        <f t="shared" si="78"/>
        <v>10964.15034</v>
      </c>
      <c r="U245" s="36">
        <f t="shared" si="79"/>
        <v>5.942750892382713E-4</v>
      </c>
      <c r="V245" s="37">
        <f t="shared" si="80"/>
        <v>5.9669626091213052E-4</v>
      </c>
      <c r="W245" s="37">
        <f t="shared" si="81"/>
        <v>2.4211716738592199E-6</v>
      </c>
      <c r="X245" s="38">
        <f t="shared" si="82"/>
        <v>5.0925716708527542</v>
      </c>
      <c r="Y245" s="39">
        <f t="shared" si="83"/>
        <v>104742.32149018417</v>
      </c>
      <c r="Z245" s="40">
        <f t="shared" si="84"/>
        <v>5.5078789229710357E-4</v>
      </c>
      <c r="AA245" s="41">
        <f t="shared" si="85"/>
        <v>5.5261770769635241E-4</v>
      </c>
      <c r="AB245" s="41">
        <f t="shared" si="86"/>
        <v>1.8298153992488391E-6</v>
      </c>
      <c r="AC245" s="42">
        <f t="shared" si="87"/>
        <v>3.5697944430650906E-2</v>
      </c>
      <c r="AD245" s="43">
        <f t="shared" si="88"/>
        <v>734.22345599857897</v>
      </c>
      <c r="AE245" s="40">
        <f t="shared" si="89"/>
        <v>6.4305622175981475E-4</v>
      </c>
      <c r="AF245" s="41">
        <f t="shared" si="90"/>
        <v>6.4621943269150954E-4</v>
      </c>
      <c r="AG245" s="41">
        <f t="shared" si="91"/>
        <v>3.1632109316947826E-6</v>
      </c>
      <c r="AH245" s="42">
        <f t="shared" si="92"/>
        <v>4.1260537723919313E-2</v>
      </c>
      <c r="AI245" s="43">
        <f t="shared" si="93"/>
        <v>848.63302599587234</v>
      </c>
      <c r="AJ245" s="42">
        <f t="shared" si="94"/>
        <v>5.1695301530073241</v>
      </c>
      <c r="AK245" s="31">
        <f t="shared" si="95"/>
        <v>106325.17797217863</v>
      </c>
      <c r="AL245" s="44">
        <f t="shared" si="96"/>
        <v>24.898927127305839</v>
      </c>
      <c r="AM245" s="31">
        <v>2113942</v>
      </c>
      <c r="AN245" s="45">
        <f t="shared" si="97"/>
        <v>5.0297112206568878E-2</v>
      </c>
      <c r="AP245" s="33"/>
      <c r="AR245" s="33"/>
    </row>
    <row r="246" spans="1:44">
      <c r="A246" s="6" t="s">
        <v>4552</v>
      </c>
      <c r="B246" s="6" t="s">
        <v>1859</v>
      </c>
      <c r="C246" s="6" t="s">
        <v>1236</v>
      </c>
      <c r="D246" s="30">
        <v>2310525</v>
      </c>
      <c r="E246" s="6" t="s">
        <v>3084</v>
      </c>
      <c r="F246" s="31" t="s">
        <v>4458</v>
      </c>
      <c r="G246" s="6" t="str">
        <f t="shared" si="74"/>
        <v>Reinvestment</v>
      </c>
      <c r="H246" s="32">
        <v>65.48</v>
      </c>
      <c r="I246" s="33">
        <v>631</v>
      </c>
      <c r="J246" s="33">
        <v>631</v>
      </c>
      <c r="K246" s="34">
        <v>0.93</v>
      </c>
      <c r="L246" s="34">
        <v>0.93</v>
      </c>
      <c r="M246" s="7">
        <v>0.68</v>
      </c>
      <c r="N246" s="7">
        <v>0.68</v>
      </c>
      <c r="O246" s="7">
        <v>0.32</v>
      </c>
      <c r="P246" s="7">
        <v>0.32</v>
      </c>
      <c r="Q246" s="35">
        <f t="shared" si="75"/>
        <v>586.83000000000004</v>
      </c>
      <c r="R246" s="35">
        <f t="shared" si="76"/>
        <v>586.83000000000004</v>
      </c>
      <c r="S246" s="35">
        <f t="shared" si="77"/>
        <v>38425.628400000001</v>
      </c>
      <c r="T246" s="35">
        <f t="shared" si="78"/>
        <v>38425.628400000001</v>
      </c>
      <c r="U246" s="36">
        <f t="shared" si="79"/>
        <v>2.0826402829807484E-3</v>
      </c>
      <c r="V246" s="37">
        <f t="shared" si="80"/>
        <v>2.0912180222328997E-3</v>
      </c>
      <c r="W246" s="37">
        <f t="shared" si="81"/>
        <v>8.5777392521513111E-6</v>
      </c>
      <c r="X246" s="38">
        <f t="shared" si="82"/>
        <v>18.041988673128436</v>
      </c>
      <c r="Y246" s="39">
        <f t="shared" si="83"/>
        <v>275534.34137337259</v>
      </c>
      <c r="Z246" s="40">
        <f t="shared" si="84"/>
        <v>2.6786992490244635E-3</v>
      </c>
      <c r="AA246" s="41">
        <f t="shared" si="85"/>
        <v>2.6877175449081248E-3</v>
      </c>
      <c r="AB246" s="41">
        <f t="shared" si="86"/>
        <v>9.0182958836612821E-6</v>
      </c>
      <c r="AC246" s="42">
        <f t="shared" si="87"/>
        <v>0.17593830800979499</v>
      </c>
      <c r="AD246" s="43">
        <f t="shared" si="88"/>
        <v>2686.9014662461054</v>
      </c>
      <c r="AE246" s="40">
        <f t="shared" si="89"/>
        <v>1.4140197818119065E-3</v>
      </c>
      <c r="AF246" s="41">
        <f t="shared" si="90"/>
        <v>1.4210383958020807E-3</v>
      </c>
      <c r="AG246" s="41">
        <f t="shared" si="91"/>
        <v>7.0186139901741527E-6</v>
      </c>
      <c r="AH246" s="42">
        <f t="shared" si="92"/>
        <v>9.1549945155270207E-2</v>
      </c>
      <c r="AI246" s="43">
        <f t="shared" si="93"/>
        <v>1398.1359980951468</v>
      </c>
      <c r="AJ246" s="42">
        <f t="shared" si="94"/>
        <v>18.309476926293502</v>
      </c>
      <c r="AK246" s="31">
        <f t="shared" si="95"/>
        <v>279619.37883771386</v>
      </c>
      <c r="AL246" s="44">
        <f t="shared" si="96"/>
        <v>65.498925260776645</v>
      </c>
      <c r="AM246" s="31">
        <v>5627434.5</v>
      </c>
      <c r="AN246" s="45">
        <f t="shared" si="97"/>
        <v>4.9688606564450261E-2</v>
      </c>
      <c r="AP246" s="33"/>
      <c r="AR246" s="33"/>
    </row>
    <row r="247" spans="1:44">
      <c r="A247" s="6" t="s">
        <v>4485</v>
      </c>
      <c r="B247" s="6" t="s">
        <v>1789</v>
      </c>
      <c r="C247" s="6" t="s">
        <v>187</v>
      </c>
      <c r="D247" s="30">
        <v>2065159</v>
      </c>
      <c r="E247" s="6" t="s">
        <v>3022</v>
      </c>
      <c r="F247" s="31" t="s">
        <v>4458</v>
      </c>
      <c r="G247" s="6" t="str">
        <f t="shared" si="74"/>
        <v>Reinvestment</v>
      </c>
      <c r="H247" s="32">
        <v>61.76</v>
      </c>
      <c r="I247" s="33">
        <v>227.52099999999999</v>
      </c>
      <c r="J247" s="33">
        <v>227.52099999999999</v>
      </c>
      <c r="K247" s="34">
        <v>1</v>
      </c>
      <c r="L247" s="34">
        <v>1</v>
      </c>
      <c r="M247" s="7">
        <v>1</v>
      </c>
      <c r="N247" s="7">
        <v>1</v>
      </c>
      <c r="O247" s="7">
        <v>0</v>
      </c>
      <c r="P247" s="7">
        <v>0</v>
      </c>
      <c r="Q247" s="35">
        <f t="shared" si="75"/>
        <v>227.52099999999999</v>
      </c>
      <c r="R247" s="35">
        <f t="shared" si="76"/>
        <v>227.52099999999999</v>
      </c>
      <c r="S247" s="35">
        <f t="shared" si="77"/>
        <v>14051.696959999999</v>
      </c>
      <c r="T247" s="35">
        <f t="shared" si="78"/>
        <v>14051.696959999999</v>
      </c>
      <c r="U247" s="36">
        <f t="shared" si="79"/>
        <v>7.6159145215525274E-4</v>
      </c>
      <c r="V247" s="37">
        <f t="shared" si="80"/>
        <v>7.6472820743010272E-4</v>
      </c>
      <c r="W247" s="37">
        <f t="shared" si="81"/>
        <v>3.1367552748499776E-6</v>
      </c>
      <c r="X247" s="38">
        <f t="shared" si="82"/>
        <v>6.5976945061632035</v>
      </c>
      <c r="Y247" s="39">
        <f t="shared" si="83"/>
        <v>106827.95508683944</v>
      </c>
      <c r="Z247" s="40">
        <f t="shared" si="84"/>
        <v>1.4405317669164892E-3</v>
      </c>
      <c r="AA247" s="41">
        <f t="shared" si="85"/>
        <v>1.4453815617221574E-3</v>
      </c>
      <c r="AB247" s="41">
        <f t="shared" si="86"/>
        <v>4.8497948056682415E-6</v>
      </c>
      <c r="AC247" s="42">
        <f t="shared" si="87"/>
        <v>9.4614847784030703E-2</v>
      </c>
      <c r="AD247" s="43">
        <f t="shared" si="88"/>
        <v>1531.9761623061968</v>
      </c>
      <c r="AE247" s="40">
        <f t="shared" si="89"/>
        <v>0</v>
      </c>
      <c r="AF247" s="41">
        <f t="shared" si="90"/>
        <v>0</v>
      </c>
      <c r="AG247" s="41">
        <f t="shared" si="91"/>
        <v>0</v>
      </c>
      <c r="AH247" s="42">
        <f t="shared" si="92"/>
        <v>0</v>
      </c>
      <c r="AI247" s="43">
        <f t="shared" si="93"/>
        <v>0</v>
      </c>
      <c r="AJ247" s="42">
        <f t="shared" si="94"/>
        <v>6.692309353947234</v>
      </c>
      <c r="AK247" s="31">
        <f t="shared" si="95"/>
        <v>108359.93124914564</v>
      </c>
      <c r="AL247" s="44">
        <f t="shared" si="96"/>
        <v>25.394715631881297</v>
      </c>
      <c r="AM247" s="31">
        <v>2189521</v>
      </c>
      <c r="AN247" s="45">
        <f t="shared" si="97"/>
        <v>4.9490245240463845E-2</v>
      </c>
      <c r="AP247" s="33"/>
      <c r="AR247" s="33"/>
    </row>
    <row r="248" spans="1:44">
      <c r="A248" s="6" t="s">
        <v>4683</v>
      </c>
      <c r="B248" s="6" t="s">
        <v>1990</v>
      </c>
      <c r="C248" s="6" t="s">
        <v>3267</v>
      </c>
      <c r="D248" s="30">
        <v>2910970</v>
      </c>
      <c r="E248" s="6" t="s">
        <v>63</v>
      </c>
      <c r="F248" s="31" t="s">
        <v>4467</v>
      </c>
      <c r="G248" s="6" t="str">
        <f t="shared" si="74"/>
        <v>Share Increase</v>
      </c>
      <c r="H248" s="32">
        <v>26.3</v>
      </c>
      <c r="I248" s="33">
        <v>674.89700000000005</v>
      </c>
      <c r="J248" s="33">
        <v>674.94500000000005</v>
      </c>
      <c r="K248" s="34">
        <v>1</v>
      </c>
      <c r="L248" s="34">
        <v>1</v>
      </c>
      <c r="M248" s="7">
        <v>0</v>
      </c>
      <c r="N248" s="7">
        <v>0</v>
      </c>
      <c r="O248" s="7">
        <v>1</v>
      </c>
      <c r="P248" s="7">
        <v>1</v>
      </c>
      <c r="Q248" s="35">
        <f t="shared" si="75"/>
        <v>674.89700000000005</v>
      </c>
      <c r="R248" s="35">
        <f t="shared" si="76"/>
        <v>674.94500000000005</v>
      </c>
      <c r="S248" s="35">
        <f t="shared" si="77"/>
        <v>17749.791100000002</v>
      </c>
      <c r="T248" s="35">
        <f t="shared" si="78"/>
        <v>17751.053500000002</v>
      </c>
      <c r="U248" s="36">
        <f t="shared" si="79"/>
        <v>9.6202538510347876E-4</v>
      </c>
      <c r="V248" s="37">
        <f t="shared" si="80"/>
        <v>9.6605636754714449E-4</v>
      </c>
      <c r="W248" s="37">
        <f t="shared" si="81"/>
        <v>4.0309824436657272E-6</v>
      </c>
      <c r="X248" s="38">
        <f t="shared" si="82"/>
        <v>8.4785673068759451</v>
      </c>
      <c r="Y248" s="39">
        <f t="shared" si="83"/>
        <v>322378.98505231726</v>
      </c>
      <c r="Z248" s="40">
        <f t="shared" si="84"/>
        <v>0</v>
      </c>
      <c r="AA248" s="41">
        <f t="shared" si="85"/>
        <v>0</v>
      </c>
      <c r="AB248" s="41">
        <f t="shared" si="86"/>
        <v>0</v>
      </c>
      <c r="AC248" s="42">
        <f t="shared" si="87"/>
        <v>0</v>
      </c>
      <c r="AD248" s="43">
        <f t="shared" si="88"/>
        <v>0</v>
      </c>
      <c r="AE248" s="40">
        <f t="shared" si="89"/>
        <v>2.041163409642258E-3</v>
      </c>
      <c r="AF248" s="41">
        <f t="shared" si="90"/>
        <v>2.0514407993908134E-3</v>
      </c>
      <c r="AG248" s="41">
        <f t="shared" si="91"/>
        <v>1.027738974855542E-5</v>
      </c>
      <c r="AH248" s="42">
        <f t="shared" si="92"/>
        <v>0.13405701882690924</v>
      </c>
      <c r="AI248" s="43">
        <f t="shared" si="93"/>
        <v>5097.2250504528229</v>
      </c>
      <c r="AJ248" s="42">
        <f t="shared" si="94"/>
        <v>8.6126243257028534</v>
      </c>
      <c r="AK248" s="31">
        <f t="shared" si="95"/>
        <v>327476.21010277007</v>
      </c>
      <c r="AL248" s="44">
        <f t="shared" si="96"/>
        <v>76.634647217979605</v>
      </c>
      <c r="AM248" s="31">
        <v>6629481</v>
      </c>
      <c r="AN248" s="45">
        <f t="shared" si="97"/>
        <v>4.9396960350707703E-2</v>
      </c>
      <c r="AP248" s="33"/>
      <c r="AR248" s="33"/>
    </row>
    <row r="249" spans="1:44">
      <c r="A249" s="6" t="s">
        <v>3528</v>
      </c>
      <c r="B249" s="6" t="s">
        <v>6221</v>
      </c>
      <c r="C249" s="6" t="s">
        <v>3689</v>
      </c>
      <c r="D249" s="30">
        <v>2598699</v>
      </c>
      <c r="E249" s="6" t="s">
        <v>2643</v>
      </c>
      <c r="F249" s="31" t="s">
        <v>4473</v>
      </c>
      <c r="G249" s="6" t="str">
        <f t="shared" si="74"/>
        <v>Share Increase</v>
      </c>
      <c r="H249" s="32">
        <v>183.64</v>
      </c>
      <c r="I249" s="33">
        <v>72.897000000000006</v>
      </c>
      <c r="J249" s="33">
        <v>73.009</v>
      </c>
      <c r="K249" s="34">
        <v>0.85</v>
      </c>
      <c r="L249" s="34">
        <v>0.85</v>
      </c>
      <c r="M249" s="7">
        <v>0.47</v>
      </c>
      <c r="N249" s="7">
        <v>0.47</v>
      </c>
      <c r="O249" s="7">
        <v>0.53</v>
      </c>
      <c r="P249" s="7">
        <v>0.53</v>
      </c>
      <c r="Q249" s="35">
        <f t="shared" si="75"/>
        <v>61.962450000000004</v>
      </c>
      <c r="R249" s="35">
        <f t="shared" si="76"/>
        <v>62.057649999999995</v>
      </c>
      <c r="S249" s="35">
        <f t="shared" si="77"/>
        <v>11378.784318</v>
      </c>
      <c r="T249" s="35">
        <f t="shared" si="78"/>
        <v>11396.266845999999</v>
      </c>
      <c r="U249" s="36">
        <f t="shared" si="79"/>
        <v>6.1672158865764756E-4</v>
      </c>
      <c r="V249" s="37">
        <f t="shared" si="80"/>
        <v>6.2021311314535278E-4</v>
      </c>
      <c r="W249" s="37">
        <f t="shared" si="81"/>
        <v>3.4915244877052175E-6</v>
      </c>
      <c r="X249" s="38">
        <f t="shared" si="82"/>
        <v>7.3438983638176092</v>
      </c>
      <c r="Y249" s="39">
        <f t="shared" si="83"/>
        <v>39990.733847841482</v>
      </c>
      <c r="Z249" s="40">
        <f t="shared" si="84"/>
        <v>5.4826154827039369E-4</v>
      </c>
      <c r="AA249" s="41">
        <f t="shared" si="85"/>
        <v>5.5095255674277954E-4</v>
      </c>
      <c r="AB249" s="41">
        <f t="shared" si="86"/>
        <v>2.6910084723858569E-6</v>
      </c>
      <c r="AC249" s="42">
        <f t="shared" si="87"/>
        <v>5.2498995772511423E-2</v>
      </c>
      <c r="AD249" s="43">
        <f t="shared" si="88"/>
        <v>285.87995955408093</v>
      </c>
      <c r="AE249" s="40">
        <f t="shared" si="89"/>
        <v>6.9351564616102705E-4</v>
      </c>
      <c r="AF249" s="41">
        <f t="shared" si="90"/>
        <v>6.980287895235912E-4</v>
      </c>
      <c r="AG249" s="41">
        <f t="shared" si="91"/>
        <v>4.5131433625641591E-6</v>
      </c>
      <c r="AH249" s="42">
        <f t="shared" si="92"/>
        <v>5.8868891763966112E-2</v>
      </c>
      <c r="AI249" s="43">
        <f t="shared" si="93"/>
        <v>320.56682511416966</v>
      </c>
      <c r="AJ249" s="42">
        <f t="shared" si="94"/>
        <v>7.4552662513540868</v>
      </c>
      <c r="AK249" s="31">
        <f t="shared" si="95"/>
        <v>40597.180632509735</v>
      </c>
      <c r="AL249" s="44">
        <f t="shared" si="96"/>
        <v>9.5064378340917504</v>
      </c>
      <c r="AM249" s="31">
        <v>824777.625</v>
      </c>
      <c r="AN249" s="45">
        <f t="shared" si="97"/>
        <v>4.9221971355624172E-2</v>
      </c>
      <c r="AP249" s="33"/>
      <c r="AR249" s="33"/>
    </row>
    <row r="250" spans="1:44">
      <c r="A250" s="6" t="s">
        <v>3961</v>
      </c>
      <c r="B250" s="6" t="s">
        <v>4445</v>
      </c>
      <c r="C250" s="6" t="s">
        <v>4037</v>
      </c>
      <c r="D250" s="30">
        <v>2967181</v>
      </c>
      <c r="E250" s="6" t="s">
        <v>5309</v>
      </c>
      <c r="F250" s="31" t="s">
        <v>4467</v>
      </c>
      <c r="G250" s="6" t="str">
        <f t="shared" si="74"/>
        <v>Share Increase</v>
      </c>
      <c r="H250" s="32">
        <v>48.31</v>
      </c>
      <c r="I250" s="33">
        <v>747.46299999999997</v>
      </c>
      <c r="J250" s="33">
        <v>747.89700000000005</v>
      </c>
      <c r="K250" s="34">
        <v>0.9</v>
      </c>
      <c r="L250" s="34">
        <v>0.9</v>
      </c>
      <c r="M250" s="7">
        <v>1</v>
      </c>
      <c r="N250" s="7">
        <v>1</v>
      </c>
      <c r="O250" s="7">
        <v>0</v>
      </c>
      <c r="P250" s="7">
        <v>0</v>
      </c>
      <c r="Q250" s="35">
        <f t="shared" si="75"/>
        <v>672.71669999999995</v>
      </c>
      <c r="R250" s="35">
        <f t="shared" si="76"/>
        <v>673.10730000000001</v>
      </c>
      <c r="S250" s="35">
        <f t="shared" si="77"/>
        <v>32498.943777</v>
      </c>
      <c r="T250" s="35">
        <f t="shared" si="78"/>
        <v>32517.813663000001</v>
      </c>
      <c r="U250" s="36">
        <f t="shared" si="79"/>
        <v>1.7614184148074131E-3</v>
      </c>
      <c r="V250" s="37">
        <f t="shared" si="80"/>
        <v>1.7697000883836378E-3</v>
      </c>
      <c r="W250" s="37">
        <f t="shared" si="81"/>
        <v>8.2816735762247014E-6</v>
      </c>
      <c r="X250" s="38">
        <f t="shared" si="82"/>
        <v>17.419258905464964</v>
      </c>
      <c r="Y250" s="39">
        <f t="shared" si="83"/>
        <v>360572.52961012139</v>
      </c>
      <c r="Z250" s="40">
        <f t="shared" si="84"/>
        <v>3.3316802259021573E-3</v>
      </c>
      <c r="AA250" s="41">
        <f t="shared" si="85"/>
        <v>3.3448378818452008E-3</v>
      </c>
      <c r="AB250" s="41">
        <f t="shared" si="86"/>
        <v>1.3157655943043557E-5</v>
      </c>
      <c r="AC250" s="42">
        <f t="shared" si="87"/>
        <v>0.25669325489621003</v>
      </c>
      <c r="AD250" s="43">
        <f t="shared" si="88"/>
        <v>5313.4600475307398</v>
      </c>
      <c r="AE250" s="40">
        <f t="shared" si="89"/>
        <v>0</v>
      </c>
      <c r="AF250" s="41">
        <f t="shared" si="90"/>
        <v>0</v>
      </c>
      <c r="AG250" s="41">
        <f t="shared" si="91"/>
        <v>0</v>
      </c>
      <c r="AH250" s="42">
        <f t="shared" si="92"/>
        <v>0</v>
      </c>
      <c r="AI250" s="43">
        <f t="shared" si="93"/>
        <v>0</v>
      </c>
      <c r="AJ250" s="42">
        <f t="shared" si="94"/>
        <v>17.675952160361174</v>
      </c>
      <c r="AK250" s="31">
        <f t="shared" si="95"/>
        <v>365885.98965765216</v>
      </c>
      <c r="AL250" s="44">
        <f t="shared" si="96"/>
        <v>85.713864378231222</v>
      </c>
      <c r="AM250" s="31">
        <v>7688713.5</v>
      </c>
      <c r="AN250" s="45">
        <f t="shared" si="97"/>
        <v>4.7587413636579402E-2</v>
      </c>
      <c r="AP250" s="33"/>
      <c r="AR250" s="33"/>
    </row>
    <row r="251" spans="1:44">
      <c r="A251" s="6" t="s">
        <v>4567</v>
      </c>
      <c r="B251" s="6" t="s">
        <v>1876</v>
      </c>
      <c r="C251" s="6" t="s">
        <v>3185</v>
      </c>
      <c r="D251" s="30">
        <v>2418474</v>
      </c>
      <c r="E251" s="6" t="s">
        <v>3098</v>
      </c>
      <c r="F251" s="31" t="s">
        <v>4467</v>
      </c>
      <c r="G251" s="6" t="str">
        <f t="shared" si="74"/>
        <v>Share Increase</v>
      </c>
      <c r="H251" s="32">
        <v>7.96</v>
      </c>
      <c r="I251" s="33">
        <v>352.56299999999999</v>
      </c>
      <c r="J251" s="33">
        <v>356.63600000000002</v>
      </c>
      <c r="K251" s="34">
        <v>1</v>
      </c>
      <c r="L251" s="34">
        <v>1</v>
      </c>
      <c r="M251" s="7">
        <v>0</v>
      </c>
      <c r="N251" s="7">
        <v>0</v>
      </c>
      <c r="O251" s="7">
        <v>1</v>
      </c>
      <c r="P251" s="7">
        <v>1</v>
      </c>
      <c r="Q251" s="35">
        <f t="shared" si="75"/>
        <v>352.56299999999999</v>
      </c>
      <c r="R251" s="35">
        <f t="shared" si="76"/>
        <v>356.63600000000002</v>
      </c>
      <c r="S251" s="35">
        <f t="shared" si="77"/>
        <v>2806.40148</v>
      </c>
      <c r="T251" s="35">
        <f t="shared" si="78"/>
        <v>2838.8225600000001</v>
      </c>
      <c r="U251" s="36">
        <f t="shared" si="79"/>
        <v>1.5210485854968585E-4</v>
      </c>
      <c r="V251" s="37">
        <f t="shared" si="80"/>
        <v>1.5449576614844215E-4</v>
      </c>
      <c r="W251" s="37">
        <f t="shared" si="81"/>
        <v>2.3909075987563048E-6</v>
      </c>
      <c r="X251" s="38">
        <f t="shared" si="82"/>
        <v>5.0289157256020802</v>
      </c>
      <c r="Y251" s="39">
        <f t="shared" si="83"/>
        <v>631773.33236207033</v>
      </c>
      <c r="Z251" s="40">
        <f t="shared" si="84"/>
        <v>0</v>
      </c>
      <c r="AA251" s="41">
        <f t="shared" si="85"/>
        <v>0</v>
      </c>
      <c r="AB251" s="41">
        <f t="shared" si="86"/>
        <v>0</v>
      </c>
      <c r="AC251" s="42">
        <f t="shared" si="87"/>
        <v>0</v>
      </c>
      <c r="AD251" s="43">
        <f t="shared" si="88"/>
        <v>0</v>
      </c>
      <c r="AE251" s="40">
        <f t="shared" si="89"/>
        <v>3.2272627781753884E-4</v>
      </c>
      <c r="AF251" s="41">
        <f t="shared" si="90"/>
        <v>3.2807497435659663E-4</v>
      </c>
      <c r="AG251" s="41">
        <f t="shared" si="91"/>
        <v>5.3486965390577858E-6</v>
      </c>
      <c r="AH251" s="42">
        <f t="shared" si="92"/>
        <v>6.9767745524750471E-2</v>
      </c>
      <c r="AI251" s="43">
        <f t="shared" si="93"/>
        <v>8764.7921513505607</v>
      </c>
      <c r="AJ251" s="42">
        <f t="shared" si="94"/>
        <v>5.0986834711268303</v>
      </c>
      <c r="AK251" s="31">
        <f t="shared" si="95"/>
        <v>640538.12451342086</v>
      </c>
      <c r="AL251" s="44">
        <f t="shared" si="96"/>
        <v>150.18263811283322</v>
      </c>
      <c r="AM251" s="31">
        <v>13534072</v>
      </c>
      <c r="AN251" s="45">
        <f t="shared" si="97"/>
        <v>4.7327820076132364E-2</v>
      </c>
      <c r="AP251" s="33"/>
      <c r="AR251" s="33"/>
    </row>
    <row r="252" spans="1:44">
      <c r="A252" s="6" t="s">
        <v>4587</v>
      </c>
      <c r="B252" s="6" t="s">
        <v>1896</v>
      </c>
      <c r="C252" s="6" t="s">
        <v>1244</v>
      </c>
      <c r="D252" s="30">
        <v>2319414</v>
      </c>
      <c r="E252" s="6" t="s">
        <v>3115</v>
      </c>
      <c r="F252" s="31" t="s">
        <v>4467</v>
      </c>
      <c r="G252" s="6" t="str">
        <f t="shared" si="74"/>
        <v>Reinvestment</v>
      </c>
      <c r="H252" s="32">
        <v>77.02</v>
      </c>
      <c r="I252" s="33">
        <v>151.506</v>
      </c>
      <c r="J252" s="33">
        <v>151.506</v>
      </c>
      <c r="K252" s="34">
        <v>1</v>
      </c>
      <c r="L252" s="34">
        <v>1</v>
      </c>
      <c r="M252" s="7">
        <v>0.66</v>
      </c>
      <c r="N252" s="7">
        <v>0.66</v>
      </c>
      <c r="O252" s="7">
        <v>0.34</v>
      </c>
      <c r="P252" s="7">
        <v>0.34</v>
      </c>
      <c r="Q252" s="35">
        <f t="shared" si="75"/>
        <v>151.506</v>
      </c>
      <c r="R252" s="35">
        <f t="shared" si="76"/>
        <v>151.506</v>
      </c>
      <c r="S252" s="35">
        <f t="shared" si="77"/>
        <v>11668.992119999999</v>
      </c>
      <c r="T252" s="35">
        <f t="shared" si="78"/>
        <v>11668.992119999999</v>
      </c>
      <c r="U252" s="36">
        <f t="shared" si="79"/>
        <v>6.3245063419436283E-4</v>
      </c>
      <c r="V252" s="37">
        <f t="shared" si="80"/>
        <v>6.3505549912197892E-4</v>
      </c>
      <c r="W252" s="37">
        <f t="shared" si="81"/>
        <v>2.6048649276160917E-6</v>
      </c>
      <c r="X252" s="38">
        <f t="shared" si="82"/>
        <v>5.4789428936409017</v>
      </c>
      <c r="Y252" s="39">
        <f t="shared" si="83"/>
        <v>71136.625469240491</v>
      </c>
      <c r="Z252" s="40">
        <f t="shared" si="84"/>
        <v>7.8953492690895643E-4</v>
      </c>
      <c r="AA252" s="41">
        <f t="shared" si="85"/>
        <v>7.9219303030893414E-4</v>
      </c>
      <c r="AB252" s="41">
        <f t="shared" si="86"/>
        <v>2.6581033999777083E-6</v>
      </c>
      <c r="AC252" s="42">
        <f t="shared" si="87"/>
        <v>5.1857049351689492E-2</v>
      </c>
      <c r="AD252" s="43">
        <f t="shared" si="88"/>
        <v>673.29329202401323</v>
      </c>
      <c r="AE252" s="40">
        <f t="shared" si="89"/>
        <v>4.5624360686330917E-4</v>
      </c>
      <c r="AF252" s="41">
        <f t="shared" si="90"/>
        <v>4.585082129199197E-4</v>
      </c>
      <c r="AG252" s="41">
        <f t="shared" si="91"/>
        <v>2.2646060566105272E-6</v>
      </c>
      <c r="AH252" s="42">
        <f t="shared" si="92"/>
        <v>2.9539245294189793E-2</v>
      </c>
      <c r="AI252" s="43">
        <f t="shared" si="93"/>
        <v>383.5269448739262</v>
      </c>
      <c r="AJ252" s="42">
        <f t="shared" si="94"/>
        <v>5.5603391882867816</v>
      </c>
      <c r="AK252" s="31">
        <f t="shared" si="95"/>
        <v>72193.445706138431</v>
      </c>
      <c r="AL252" s="44">
        <f t="shared" si="96"/>
        <v>16.910315032563567</v>
      </c>
      <c r="AM252" s="31">
        <v>1527293.375</v>
      </c>
      <c r="AN252" s="45">
        <f t="shared" si="97"/>
        <v>4.7268878977582439E-2</v>
      </c>
      <c r="AP252" s="33"/>
      <c r="AR252" s="33"/>
    </row>
    <row r="253" spans="1:44">
      <c r="A253" s="6" t="s">
        <v>4166</v>
      </c>
      <c r="B253" s="6" t="s">
        <v>4406</v>
      </c>
      <c r="C253" s="6" t="s">
        <v>4343</v>
      </c>
      <c r="D253" s="30">
        <v>2405302</v>
      </c>
      <c r="E253" s="6" t="s">
        <v>4002</v>
      </c>
      <c r="F253" s="31" t="s">
        <v>4467</v>
      </c>
      <c r="G253" s="6" t="str">
        <f t="shared" si="74"/>
        <v>Share Increase</v>
      </c>
      <c r="H253" s="32">
        <v>42.04</v>
      </c>
      <c r="I253" s="33">
        <v>847.46</v>
      </c>
      <c r="J253" s="33">
        <v>849.67200000000003</v>
      </c>
      <c r="K253" s="34">
        <v>1</v>
      </c>
      <c r="L253" s="34">
        <v>1</v>
      </c>
      <c r="M253" s="7">
        <v>0</v>
      </c>
      <c r="N253" s="7">
        <v>0</v>
      </c>
      <c r="O253" s="7">
        <v>1</v>
      </c>
      <c r="P253" s="7">
        <v>1</v>
      </c>
      <c r="Q253" s="35">
        <f t="shared" si="75"/>
        <v>847.46</v>
      </c>
      <c r="R253" s="35">
        <f t="shared" si="76"/>
        <v>849.67200000000003</v>
      </c>
      <c r="S253" s="35">
        <f t="shared" si="77"/>
        <v>35627.218399999998</v>
      </c>
      <c r="T253" s="35">
        <f t="shared" si="78"/>
        <v>35720.210879999999</v>
      </c>
      <c r="U253" s="36">
        <f t="shared" si="79"/>
        <v>1.9309685566623789E-3</v>
      </c>
      <c r="V253" s="37">
        <f t="shared" si="80"/>
        <v>1.9439824893069464E-3</v>
      </c>
      <c r="W253" s="37">
        <f t="shared" si="81"/>
        <v>1.3013932644567565E-5</v>
      </c>
      <c r="X253" s="38">
        <f t="shared" si="82"/>
        <v>27.372856467659222</v>
      </c>
      <c r="Y253" s="39">
        <f t="shared" si="83"/>
        <v>651114.56868837343</v>
      </c>
      <c r="Z253" s="40">
        <f t="shared" si="84"/>
        <v>0</v>
      </c>
      <c r="AA253" s="41">
        <f t="shared" si="85"/>
        <v>0</v>
      </c>
      <c r="AB253" s="41">
        <f t="shared" si="86"/>
        <v>0</v>
      </c>
      <c r="AC253" s="42">
        <f t="shared" si="87"/>
        <v>0</v>
      </c>
      <c r="AD253" s="43">
        <f t="shared" si="88"/>
        <v>0</v>
      </c>
      <c r="AE253" s="40">
        <f t="shared" si="89"/>
        <v>4.0970045323752216E-3</v>
      </c>
      <c r="AF253" s="41">
        <f t="shared" si="90"/>
        <v>4.1280872688528383E-3</v>
      </c>
      <c r="AG253" s="41">
        <f t="shared" si="91"/>
        <v>3.1082736477616724E-5</v>
      </c>
      <c r="AH253" s="42">
        <f t="shared" si="92"/>
        <v>0.4054394249043064</v>
      </c>
      <c r="AI253" s="43">
        <f t="shared" si="93"/>
        <v>9644.1347503403049</v>
      </c>
      <c r="AJ253" s="42">
        <f t="shared" si="94"/>
        <v>27.778295892563527</v>
      </c>
      <c r="AK253" s="31">
        <f t="shared" si="95"/>
        <v>660758.70343871368</v>
      </c>
      <c r="AL253" s="44">
        <f t="shared" si="96"/>
        <v>154.78035971179312</v>
      </c>
      <c r="AM253" s="31">
        <v>14214397</v>
      </c>
      <c r="AN253" s="45">
        <f t="shared" si="97"/>
        <v>4.648517298614311E-2</v>
      </c>
      <c r="AP253" s="33"/>
      <c r="AR253" s="33"/>
    </row>
    <row r="254" spans="1:44">
      <c r="A254" s="6" t="s">
        <v>4132</v>
      </c>
      <c r="B254" s="6" t="s">
        <v>1802</v>
      </c>
      <c r="C254" s="6" t="s">
        <v>4309</v>
      </c>
      <c r="D254" s="30">
        <v>2023607</v>
      </c>
      <c r="E254" s="6" t="s">
        <v>3971</v>
      </c>
      <c r="F254" s="31" t="s">
        <v>4457</v>
      </c>
      <c r="G254" s="6" t="str">
        <f t="shared" si="74"/>
        <v>Reinvestment</v>
      </c>
      <c r="H254" s="32">
        <v>155.01</v>
      </c>
      <c r="I254" s="33">
        <v>760.67</v>
      </c>
      <c r="J254" s="33">
        <v>758.86099999999999</v>
      </c>
      <c r="K254" s="34">
        <v>1</v>
      </c>
      <c r="L254" s="34">
        <v>1</v>
      </c>
      <c r="M254" s="7">
        <v>1</v>
      </c>
      <c r="N254" s="7">
        <v>1</v>
      </c>
      <c r="O254" s="7">
        <v>0</v>
      </c>
      <c r="P254" s="7">
        <v>0</v>
      </c>
      <c r="Q254" s="35">
        <f t="shared" si="75"/>
        <v>760.67</v>
      </c>
      <c r="R254" s="35">
        <f t="shared" si="76"/>
        <v>758.86099999999999</v>
      </c>
      <c r="S254" s="35">
        <f t="shared" si="77"/>
        <v>117911.45669999998</v>
      </c>
      <c r="T254" s="35">
        <f t="shared" si="78"/>
        <v>117631.04360999999</v>
      </c>
      <c r="U254" s="36">
        <f t="shared" si="79"/>
        <v>6.3907126512564782E-3</v>
      </c>
      <c r="V254" s="37">
        <f t="shared" si="80"/>
        <v>6.4017732074694231E-3</v>
      </c>
      <c r="W254" s="37">
        <f t="shared" si="81"/>
        <v>1.1060556212944862E-5</v>
      </c>
      <c r="X254" s="38">
        <f t="shared" si="82"/>
        <v>23.26422196412685</v>
      </c>
      <c r="Y254" s="39">
        <f t="shared" si="83"/>
        <v>150082.07189295432</v>
      </c>
      <c r="Z254" s="40">
        <f t="shared" si="84"/>
        <v>1.2087878036600363E-2</v>
      </c>
      <c r="AA254" s="41">
        <f t="shared" si="85"/>
        <v>1.2099730160991815E-2</v>
      </c>
      <c r="AB254" s="41">
        <f t="shared" si="86"/>
        <v>1.1852124391451696E-5</v>
      </c>
      <c r="AC254" s="42">
        <f t="shared" si="87"/>
        <v>0.23122358576984922</v>
      </c>
      <c r="AD254" s="43">
        <f t="shared" si="88"/>
        <v>1491.6688327840091</v>
      </c>
      <c r="AE254" s="40">
        <f t="shared" si="89"/>
        <v>0</v>
      </c>
      <c r="AF254" s="41">
        <f t="shared" si="90"/>
        <v>0</v>
      </c>
      <c r="AG254" s="41">
        <f t="shared" si="91"/>
        <v>0</v>
      </c>
      <c r="AH254" s="42">
        <f t="shared" si="92"/>
        <v>0</v>
      </c>
      <c r="AI254" s="43">
        <f t="shared" si="93"/>
        <v>0</v>
      </c>
      <c r="AJ254" s="42">
        <f t="shared" si="94"/>
        <v>23.495445549896701</v>
      </c>
      <c r="AK254" s="31">
        <f t="shared" si="95"/>
        <v>151573.74072573832</v>
      </c>
      <c r="AL254" s="44">
        <f t="shared" si="96"/>
        <v>35.67691185389608</v>
      </c>
      <c r="AM254" s="31">
        <v>3263679.75</v>
      </c>
      <c r="AN254" s="45">
        <f t="shared" si="97"/>
        <v>4.6442590062869472E-2</v>
      </c>
      <c r="AP254" s="33"/>
      <c r="AR254" s="33"/>
    </row>
    <row r="255" spans="1:44">
      <c r="A255" s="6" t="s">
        <v>4503</v>
      </c>
      <c r="B255" s="6" t="s">
        <v>1808</v>
      </c>
      <c r="C255" s="6" t="s">
        <v>3136</v>
      </c>
      <c r="D255" s="30">
        <v>2043962</v>
      </c>
      <c r="E255" s="6" t="s">
        <v>3040</v>
      </c>
      <c r="F255" s="31" t="s">
        <v>4467</v>
      </c>
      <c r="G255" s="6" t="str">
        <f t="shared" si="74"/>
        <v>Share Increase</v>
      </c>
      <c r="H255" s="32">
        <v>61.41</v>
      </c>
      <c r="I255" s="33">
        <v>376.48200000000003</v>
      </c>
      <c r="J255" s="33">
        <v>376.82299999999998</v>
      </c>
      <c r="K255" s="34">
        <v>1</v>
      </c>
      <c r="L255" s="34">
        <v>1</v>
      </c>
      <c r="M255" s="7">
        <v>0</v>
      </c>
      <c r="N255" s="7">
        <v>0</v>
      </c>
      <c r="O255" s="7">
        <v>1</v>
      </c>
      <c r="P255" s="7">
        <v>1</v>
      </c>
      <c r="Q255" s="35">
        <f t="shared" si="75"/>
        <v>376.48200000000003</v>
      </c>
      <c r="R255" s="35">
        <f t="shared" si="76"/>
        <v>376.82299999999998</v>
      </c>
      <c r="S255" s="35">
        <f t="shared" si="77"/>
        <v>23119.759620000001</v>
      </c>
      <c r="T255" s="35">
        <f t="shared" si="78"/>
        <v>23140.700429999997</v>
      </c>
      <c r="U255" s="36">
        <f t="shared" si="79"/>
        <v>1.2530736574094304E-3</v>
      </c>
      <c r="V255" s="37">
        <f t="shared" si="80"/>
        <v>1.2593743238902659E-3</v>
      </c>
      <c r="W255" s="37">
        <f t="shared" si="81"/>
        <v>6.3006664808354634E-6</v>
      </c>
      <c r="X255" s="38">
        <f t="shared" si="82"/>
        <v>13.252507442667152</v>
      </c>
      <c r="Y255" s="39">
        <f t="shared" si="83"/>
        <v>215803.73624274798</v>
      </c>
      <c r="Z255" s="40">
        <f t="shared" si="84"/>
        <v>0</v>
      </c>
      <c r="AA255" s="41">
        <f t="shared" si="85"/>
        <v>0</v>
      </c>
      <c r="AB255" s="41">
        <f t="shared" si="86"/>
        <v>0</v>
      </c>
      <c r="AC255" s="42">
        <f t="shared" si="87"/>
        <v>0</v>
      </c>
      <c r="AD255" s="43">
        <f t="shared" si="88"/>
        <v>0</v>
      </c>
      <c r="AE255" s="40">
        <f t="shared" si="89"/>
        <v>2.6586908606529226E-3</v>
      </c>
      <c r="AF255" s="41">
        <f t="shared" si="90"/>
        <v>2.6743075834108959E-3</v>
      </c>
      <c r="AG255" s="41">
        <f t="shared" si="91"/>
        <v>1.5616722757973243E-5</v>
      </c>
      <c r="AH255" s="42">
        <f t="shared" si="92"/>
        <v>0.20370262761266844</v>
      </c>
      <c r="AI255" s="43">
        <f t="shared" si="93"/>
        <v>3317.0921285241566</v>
      </c>
      <c r="AJ255" s="42">
        <f t="shared" si="94"/>
        <v>13.456210070279822</v>
      </c>
      <c r="AK255" s="31">
        <f t="shared" si="95"/>
        <v>219120.82837127213</v>
      </c>
      <c r="AL255" s="44">
        <f t="shared" si="96"/>
        <v>51.30000391496062</v>
      </c>
      <c r="AM255" s="31">
        <v>4723108.5</v>
      </c>
      <c r="AN255" s="45">
        <f t="shared" si="97"/>
        <v>4.6393350559546138E-2</v>
      </c>
      <c r="AP255" s="33"/>
      <c r="AR255" s="33"/>
    </row>
    <row r="256" spans="1:44">
      <c r="A256" s="6" t="s">
        <v>1137</v>
      </c>
      <c r="B256" s="6" t="s">
        <v>2041</v>
      </c>
      <c r="C256" s="6" t="s">
        <v>3303</v>
      </c>
      <c r="D256" s="30">
        <v>2760669</v>
      </c>
      <c r="E256" s="6" t="s">
        <v>110</v>
      </c>
      <c r="F256" s="31" t="s">
        <v>4474</v>
      </c>
      <c r="G256" s="6" t="str">
        <f t="shared" si="74"/>
        <v>Reinvestment</v>
      </c>
      <c r="H256" s="32">
        <v>92.06</v>
      </c>
      <c r="I256" s="33">
        <v>53.04</v>
      </c>
      <c r="J256" s="33">
        <v>52.988</v>
      </c>
      <c r="K256" s="34">
        <v>1</v>
      </c>
      <c r="L256" s="34">
        <v>1</v>
      </c>
      <c r="M256" s="7">
        <v>0</v>
      </c>
      <c r="N256" s="7">
        <v>0</v>
      </c>
      <c r="O256" s="7">
        <v>1</v>
      </c>
      <c r="P256" s="7">
        <v>1</v>
      </c>
      <c r="Q256" s="35">
        <f t="shared" si="75"/>
        <v>53.04</v>
      </c>
      <c r="R256" s="35">
        <f t="shared" si="76"/>
        <v>52.988</v>
      </c>
      <c r="S256" s="35">
        <f t="shared" si="77"/>
        <v>4882.8624</v>
      </c>
      <c r="T256" s="35">
        <f t="shared" si="78"/>
        <v>4878.07528</v>
      </c>
      <c r="U256" s="36">
        <f t="shared" si="79"/>
        <v>2.6464748538743626E-4</v>
      </c>
      <c r="V256" s="37">
        <f t="shared" si="80"/>
        <v>2.6547695806439426E-4</v>
      </c>
      <c r="W256" s="37">
        <f t="shared" si="81"/>
        <v>8.2947267695800088E-7</v>
      </c>
      <c r="X256" s="38">
        <f t="shared" si="82"/>
        <v>1.7446714340952301</v>
      </c>
      <c r="Y256" s="39">
        <f t="shared" si="83"/>
        <v>18951.460287803933</v>
      </c>
      <c r="Z256" s="40">
        <f t="shared" si="84"/>
        <v>0</v>
      </c>
      <c r="AA256" s="41">
        <f t="shared" si="85"/>
        <v>0</v>
      </c>
      <c r="AB256" s="41">
        <f t="shared" si="86"/>
        <v>0</v>
      </c>
      <c r="AC256" s="42">
        <f t="shared" si="87"/>
        <v>0</v>
      </c>
      <c r="AD256" s="43">
        <f t="shared" si="88"/>
        <v>0</v>
      </c>
      <c r="AE256" s="40">
        <f t="shared" si="89"/>
        <v>5.6151196422801709E-4</v>
      </c>
      <c r="AF256" s="41">
        <f t="shared" si="90"/>
        <v>5.6374584482502769E-4</v>
      </c>
      <c r="AG256" s="41">
        <f t="shared" si="91"/>
        <v>2.2338805970105978E-6</v>
      </c>
      <c r="AH256" s="42">
        <f t="shared" si="92"/>
        <v>2.9138466145317666E-2</v>
      </c>
      <c r="AI256" s="43">
        <f t="shared" si="93"/>
        <v>316.5160346004526</v>
      </c>
      <c r="AJ256" s="42">
        <f t="shared" si="94"/>
        <v>1.7738099002405476</v>
      </c>
      <c r="AK256" s="31">
        <f t="shared" si="95"/>
        <v>19267.976322404385</v>
      </c>
      <c r="AL256" s="44">
        <f t="shared" si="96"/>
        <v>4.5050655928633541</v>
      </c>
      <c r="AM256" s="31">
        <v>425400.90625</v>
      </c>
      <c r="AN256" s="45">
        <f t="shared" si="97"/>
        <v>4.5293688939818486E-2</v>
      </c>
      <c r="AP256" s="33"/>
      <c r="AR256" s="33"/>
    </row>
    <row r="257" spans="1:44">
      <c r="A257" s="6" t="s">
        <v>4547</v>
      </c>
      <c r="B257" s="6" t="s">
        <v>1853</v>
      </c>
      <c r="C257" s="6" t="s">
        <v>1234</v>
      </c>
      <c r="D257" s="30">
        <v>2440637</v>
      </c>
      <c r="E257" s="6" t="s">
        <v>3079</v>
      </c>
      <c r="F257" s="31" t="s">
        <v>4461</v>
      </c>
      <c r="G257" s="6" t="str">
        <f t="shared" si="74"/>
        <v>Share Increase</v>
      </c>
      <c r="H257" s="32">
        <v>20.73</v>
      </c>
      <c r="I257" s="33">
        <v>429.79599999999999</v>
      </c>
      <c r="J257" s="33">
        <v>429.803</v>
      </c>
      <c r="K257" s="34">
        <v>1</v>
      </c>
      <c r="L257" s="34">
        <v>1</v>
      </c>
      <c r="M257" s="7">
        <v>0</v>
      </c>
      <c r="N257" s="7">
        <v>0</v>
      </c>
      <c r="O257" s="7">
        <v>1</v>
      </c>
      <c r="P257" s="7">
        <v>1</v>
      </c>
      <c r="Q257" s="35">
        <f t="shared" si="75"/>
        <v>429.79599999999999</v>
      </c>
      <c r="R257" s="35">
        <f t="shared" si="76"/>
        <v>429.803</v>
      </c>
      <c r="S257" s="35">
        <f t="shared" si="77"/>
        <v>8909.6710800000001</v>
      </c>
      <c r="T257" s="35">
        <f t="shared" si="78"/>
        <v>8909.8161899999996</v>
      </c>
      <c r="U257" s="36">
        <f t="shared" si="79"/>
        <v>4.8289750023493668E-4</v>
      </c>
      <c r="V257" s="37">
        <f t="shared" si="80"/>
        <v>4.848943001621925E-4</v>
      </c>
      <c r="W257" s="37">
        <f t="shared" si="81"/>
        <v>1.9967999272558221E-6</v>
      </c>
      <c r="X257" s="38">
        <f t="shared" si="82"/>
        <v>4.1999693172088186</v>
      </c>
      <c r="Y257" s="39">
        <f t="shared" si="83"/>
        <v>202603.440289861</v>
      </c>
      <c r="Z257" s="40">
        <f t="shared" si="84"/>
        <v>0</v>
      </c>
      <c r="AA257" s="41">
        <f t="shared" si="85"/>
        <v>0</v>
      </c>
      <c r="AB257" s="41">
        <f t="shared" si="86"/>
        <v>0</v>
      </c>
      <c r="AC257" s="42">
        <f t="shared" si="87"/>
        <v>0</v>
      </c>
      <c r="AD257" s="43">
        <f t="shared" si="88"/>
        <v>0</v>
      </c>
      <c r="AE257" s="40">
        <f t="shared" si="89"/>
        <v>1.0245807681896501E-3</v>
      </c>
      <c r="AF257" s="41">
        <f t="shared" si="90"/>
        <v>1.0296831366791164E-3</v>
      </c>
      <c r="AG257" s="41">
        <f t="shared" si="91"/>
        <v>5.1023684894662552E-6</v>
      </c>
      <c r="AH257" s="42">
        <f t="shared" si="92"/>
        <v>6.6554672479006621E-2</v>
      </c>
      <c r="AI257" s="43">
        <f t="shared" si="93"/>
        <v>3210.5486000485589</v>
      </c>
      <c r="AJ257" s="42">
        <f t="shared" si="94"/>
        <v>4.2665239896878253</v>
      </c>
      <c r="AK257" s="31">
        <f t="shared" si="95"/>
        <v>205813.98888990955</v>
      </c>
      <c r="AL257" s="44">
        <f t="shared" si="96"/>
        <v>48.162082181761264</v>
      </c>
      <c r="AM257" s="31">
        <v>4556660</v>
      </c>
      <c r="AN257" s="45">
        <f t="shared" si="97"/>
        <v>4.5167730067617408E-2</v>
      </c>
      <c r="AP257" s="33"/>
      <c r="AR257" s="33"/>
    </row>
    <row r="258" spans="1:44">
      <c r="A258" s="6" t="s">
        <v>4631</v>
      </c>
      <c r="B258" s="6" t="s">
        <v>1939</v>
      </c>
      <c r="C258" s="6" t="s">
        <v>1256</v>
      </c>
      <c r="D258" s="30">
        <v>2567503</v>
      </c>
      <c r="E258" s="6" t="s">
        <v>14</v>
      </c>
      <c r="F258" s="31" t="s">
        <v>4463</v>
      </c>
      <c r="G258" s="6" t="str">
        <f t="shared" si="74"/>
        <v>Share Increase</v>
      </c>
      <c r="H258" s="32">
        <v>20.43</v>
      </c>
      <c r="I258" s="33">
        <v>757.31899999999996</v>
      </c>
      <c r="J258" s="33">
        <v>757.52</v>
      </c>
      <c r="K258" s="34">
        <v>1</v>
      </c>
      <c r="L258" s="34">
        <v>1</v>
      </c>
      <c r="M258" s="7">
        <v>1</v>
      </c>
      <c r="N258" s="7">
        <v>1</v>
      </c>
      <c r="O258" s="7">
        <v>0</v>
      </c>
      <c r="P258" s="7">
        <v>0</v>
      </c>
      <c r="Q258" s="35">
        <f t="shared" si="75"/>
        <v>757.31899999999996</v>
      </c>
      <c r="R258" s="35">
        <f t="shared" si="76"/>
        <v>757.52</v>
      </c>
      <c r="S258" s="35">
        <f t="shared" si="77"/>
        <v>15472.027169999999</v>
      </c>
      <c r="T258" s="35">
        <f t="shared" si="78"/>
        <v>15476.133599999999</v>
      </c>
      <c r="U258" s="36">
        <f t="shared" si="79"/>
        <v>8.3857228587612702E-4</v>
      </c>
      <c r="V258" s="37">
        <f t="shared" si="80"/>
        <v>8.4224958306222837E-4</v>
      </c>
      <c r="W258" s="37">
        <f t="shared" si="81"/>
        <v>3.6772971861013561E-6</v>
      </c>
      <c r="X258" s="38">
        <f t="shared" si="82"/>
        <v>7.7346433866858462</v>
      </c>
      <c r="Y258" s="39">
        <f t="shared" si="83"/>
        <v>378592.43204531795</v>
      </c>
      <c r="Z258" s="40">
        <f t="shared" si="84"/>
        <v>1.5861391474941136E-3</v>
      </c>
      <c r="AA258" s="41">
        <f t="shared" si="85"/>
        <v>1.5919015486787693E-3</v>
      </c>
      <c r="AB258" s="41">
        <f t="shared" si="86"/>
        <v>5.7624011846556765E-6</v>
      </c>
      <c r="AC258" s="42">
        <f t="shared" si="87"/>
        <v>0.11241892343970872</v>
      </c>
      <c r="AD258" s="43">
        <f t="shared" si="88"/>
        <v>5502.6394243616605</v>
      </c>
      <c r="AE258" s="40">
        <f t="shared" si="89"/>
        <v>0</v>
      </c>
      <c r="AF258" s="41">
        <f t="shared" si="90"/>
        <v>0</v>
      </c>
      <c r="AG258" s="41">
        <f t="shared" si="91"/>
        <v>0</v>
      </c>
      <c r="AH258" s="42">
        <f t="shared" si="92"/>
        <v>0</v>
      </c>
      <c r="AI258" s="43">
        <f t="shared" si="93"/>
        <v>0</v>
      </c>
      <c r="AJ258" s="42">
        <f t="shared" si="94"/>
        <v>7.8470623101255548</v>
      </c>
      <c r="AK258" s="31">
        <f t="shared" si="95"/>
        <v>384095.07146967959</v>
      </c>
      <c r="AL258" s="44">
        <f t="shared" si="96"/>
        <v>89.997483751868728</v>
      </c>
      <c r="AM258" s="31">
        <v>8688915</v>
      </c>
      <c r="AN258" s="45">
        <f t="shared" si="97"/>
        <v>4.4205182289121209E-2</v>
      </c>
      <c r="AP258" s="33"/>
      <c r="AR258" s="33"/>
    </row>
    <row r="259" spans="1:44">
      <c r="A259" s="6" t="s">
        <v>5458</v>
      </c>
      <c r="B259" s="6" t="s">
        <v>5466</v>
      </c>
      <c r="C259" s="6" t="s">
        <v>6529</v>
      </c>
      <c r="D259" s="30" t="s">
        <v>5485</v>
      </c>
      <c r="E259" s="6" t="s">
        <v>5498</v>
      </c>
      <c r="F259" s="31" t="s">
        <v>4473</v>
      </c>
      <c r="G259" s="6" t="str">
        <f t="shared" si="74"/>
        <v>Share Increase</v>
      </c>
      <c r="H259" s="32">
        <v>49.4</v>
      </c>
      <c r="I259" s="33">
        <v>191.227</v>
      </c>
      <c r="J259" s="33">
        <v>191.815</v>
      </c>
      <c r="K259" s="34">
        <v>0.63</v>
      </c>
      <c r="L259" s="34">
        <v>0.63</v>
      </c>
      <c r="M259" s="7">
        <v>0.56999999999999995</v>
      </c>
      <c r="N259" s="7">
        <v>0.56999999999999995</v>
      </c>
      <c r="O259" s="7">
        <v>0.43</v>
      </c>
      <c r="P259" s="7">
        <v>0.43</v>
      </c>
      <c r="Q259" s="35">
        <f t="shared" si="75"/>
        <v>120.47301</v>
      </c>
      <c r="R259" s="35">
        <f t="shared" si="76"/>
        <v>120.84345</v>
      </c>
      <c r="S259" s="35">
        <f t="shared" si="77"/>
        <v>5951.3666940000003</v>
      </c>
      <c r="T259" s="35">
        <f t="shared" si="78"/>
        <v>5969.6664300000002</v>
      </c>
      <c r="U259" s="36">
        <f t="shared" si="79"/>
        <v>3.2255961793755235E-4</v>
      </c>
      <c r="V259" s="37">
        <f t="shared" si="80"/>
        <v>3.2488405642143605E-4</v>
      </c>
      <c r="W259" s="37">
        <f t="shared" si="81"/>
        <v>2.3244384838836969E-6</v>
      </c>
      <c r="X259" s="38">
        <f t="shared" si="82"/>
        <v>4.8891079065029288</v>
      </c>
      <c r="Y259" s="39">
        <f t="shared" si="83"/>
        <v>98969.795678196941</v>
      </c>
      <c r="Z259" s="40">
        <f t="shared" si="84"/>
        <v>3.477648072042671E-4</v>
      </c>
      <c r="AA259" s="41">
        <f t="shared" si="85"/>
        <v>3.5000855148712437E-4</v>
      </c>
      <c r="AB259" s="41">
        <f t="shared" si="86"/>
        <v>2.2437442828572682E-6</v>
      </c>
      <c r="AC259" s="42">
        <f t="shared" si="87"/>
        <v>4.3773300169465304E-2</v>
      </c>
      <c r="AD259" s="43">
        <f t="shared" si="88"/>
        <v>886.09919371387252</v>
      </c>
      <c r="AE259" s="40">
        <f t="shared" si="89"/>
        <v>2.9428606240088404E-4</v>
      </c>
      <c r="AF259" s="41">
        <f t="shared" si="90"/>
        <v>2.9665616339334178E-4</v>
      </c>
      <c r="AG259" s="41">
        <f t="shared" si="91"/>
        <v>2.3701009924577431E-6</v>
      </c>
      <c r="AH259" s="42">
        <f t="shared" si="92"/>
        <v>3.0915308375090433E-2</v>
      </c>
      <c r="AI259" s="43">
        <f t="shared" si="93"/>
        <v>625.81595900992784</v>
      </c>
      <c r="AJ259" s="42">
        <f t="shared" si="94"/>
        <v>4.9637965150474841</v>
      </c>
      <c r="AK259" s="31">
        <f t="shared" si="95"/>
        <v>100481.71083092074</v>
      </c>
      <c r="AL259" s="44">
        <f t="shared" si="96"/>
        <v>23.526705302466567</v>
      </c>
      <c r="AM259" s="31">
        <v>2281731.5</v>
      </c>
      <c r="AN259" s="45">
        <f t="shared" si="97"/>
        <v>4.4037482425482902E-2</v>
      </c>
      <c r="AP259" s="33"/>
      <c r="AR259" s="33"/>
    </row>
    <row r="260" spans="1:44">
      <c r="A260" s="6" t="s">
        <v>3416</v>
      </c>
      <c r="B260" s="6" t="s">
        <v>255</v>
      </c>
      <c r="C260" s="6" t="s">
        <v>555</v>
      </c>
      <c r="D260" s="30" t="s">
        <v>487</v>
      </c>
      <c r="E260" s="6" t="s">
        <v>4871</v>
      </c>
      <c r="F260" s="31" t="s">
        <v>4468</v>
      </c>
      <c r="G260" s="6" t="str">
        <f t="shared" si="74"/>
        <v>Share Increase</v>
      </c>
      <c r="H260" s="32">
        <v>660.34</v>
      </c>
      <c r="I260" s="33">
        <v>31.013000000000002</v>
      </c>
      <c r="J260" s="33">
        <v>31.021999999999998</v>
      </c>
      <c r="K260" s="34">
        <v>1</v>
      </c>
      <c r="L260" s="34">
        <v>1</v>
      </c>
      <c r="M260" s="7">
        <v>1</v>
      </c>
      <c r="N260" s="7">
        <v>1</v>
      </c>
      <c r="O260" s="7">
        <v>0</v>
      </c>
      <c r="P260" s="7">
        <v>0</v>
      </c>
      <c r="Q260" s="35">
        <f t="shared" si="75"/>
        <v>31.013000000000002</v>
      </c>
      <c r="R260" s="35">
        <f t="shared" si="76"/>
        <v>31.021999999999998</v>
      </c>
      <c r="S260" s="35">
        <f t="shared" si="77"/>
        <v>20479.124420000004</v>
      </c>
      <c r="T260" s="35">
        <f t="shared" si="78"/>
        <v>20485.067480000002</v>
      </c>
      <c r="U260" s="36">
        <f t="shared" si="79"/>
        <v>1.1099532070961984E-3</v>
      </c>
      <c r="V260" s="37">
        <f t="shared" si="80"/>
        <v>1.1148481907672092E-3</v>
      </c>
      <c r="W260" s="37">
        <f t="shared" si="81"/>
        <v>4.8949836710108271E-6</v>
      </c>
      <c r="X260" s="38">
        <f t="shared" si="82"/>
        <v>10.295864370717073</v>
      </c>
      <c r="Y260" s="39">
        <f t="shared" si="83"/>
        <v>15591.762381071982</v>
      </c>
      <c r="Z260" s="40">
        <f t="shared" si="84"/>
        <v>2.0994495803334794E-3</v>
      </c>
      <c r="AA260" s="41">
        <f t="shared" si="85"/>
        <v>2.1071290471543292E-3</v>
      </c>
      <c r="AB260" s="41">
        <f t="shared" si="86"/>
        <v>7.6794668208497903E-6</v>
      </c>
      <c r="AC260" s="42">
        <f t="shared" si="87"/>
        <v>0.14981903635758087</v>
      </c>
      <c r="AD260" s="43">
        <f t="shared" si="88"/>
        <v>226.88166150404467</v>
      </c>
      <c r="AE260" s="40">
        <f t="shared" si="89"/>
        <v>0</v>
      </c>
      <c r="AF260" s="41">
        <f t="shared" si="90"/>
        <v>0</v>
      </c>
      <c r="AG260" s="41">
        <f t="shared" si="91"/>
        <v>0</v>
      </c>
      <c r="AH260" s="42">
        <f t="shared" si="92"/>
        <v>0</v>
      </c>
      <c r="AI260" s="43">
        <f t="shared" si="93"/>
        <v>0</v>
      </c>
      <c r="AJ260" s="42">
        <f t="shared" si="94"/>
        <v>10.445683407074654</v>
      </c>
      <c r="AK260" s="31">
        <f t="shared" si="95"/>
        <v>15818.644042576027</v>
      </c>
      <c r="AL260" s="44">
        <f t="shared" si="96"/>
        <v>3.7064115993358167</v>
      </c>
      <c r="AM260" s="31">
        <v>359632</v>
      </c>
      <c r="AN260" s="45">
        <f t="shared" si="97"/>
        <v>4.398564099572904E-2</v>
      </c>
      <c r="AP260" s="33"/>
      <c r="AR260" s="33"/>
    </row>
    <row r="261" spans="1:44">
      <c r="A261" s="6" t="s">
        <v>4535</v>
      </c>
      <c r="B261" s="6" t="s">
        <v>1840</v>
      </c>
      <c r="C261" s="6" t="s">
        <v>3161</v>
      </c>
      <c r="D261" s="30">
        <v>2523044</v>
      </c>
      <c r="E261" s="6" t="s">
        <v>3068</v>
      </c>
      <c r="F261" s="31" t="s">
        <v>4468</v>
      </c>
      <c r="G261" s="6" t="str">
        <f t="shared" si="74"/>
        <v>Share Increase</v>
      </c>
      <c r="H261" s="32">
        <v>44.99</v>
      </c>
      <c r="I261" s="33">
        <v>592.649</v>
      </c>
      <c r="J261" s="33">
        <v>592.68799999999999</v>
      </c>
      <c r="K261" s="34">
        <v>0.76</v>
      </c>
      <c r="L261" s="34">
        <v>0.76</v>
      </c>
      <c r="M261" s="7">
        <v>0</v>
      </c>
      <c r="N261" s="7">
        <v>0</v>
      </c>
      <c r="O261" s="7">
        <v>1</v>
      </c>
      <c r="P261" s="7">
        <v>1</v>
      </c>
      <c r="Q261" s="35">
        <f t="shared" si="75"/>
        <v>450.41324000000003</v>
      </c>
      <c r="R261" s="35">
        <f t="shared" si="76"/>
        <v>450.44288</v>
      </c>
      <c r="S261" s="35">
        <f t="shared" si="77"/>
        <v>20264.091667600002</v>
      </c>
      <c r="T261" s="35">
        <f t="shared" si="78"/>
        <v>20265.4251712</v>
      </c>
      <c r="U261" s="36">
        <f t="shared" si="79"/>
        <v>1.0982985929504875E-3</v>
      </c>
      <c r="V261" s="37">
        <f t="shared" si="80"/>
        <v>1.102894711442785E-3</v>
      </c>
      <c r="W261" s="37">
        <f t="shared" si="81"/>
        <v>4.5961184922975115E-6</v>
      </c>
      <c r="X261" s="38">
        <f t="shared" si="82"/>
        <v>9.6672462686005041</v>
      </c>
      <c r="Y261" s="39">
        <f t="shared" si="83"/>
        <v>214875.44495666822</v>
      </c>
      <c r="Z261" s="40">
        <f t="shared" si="84"/>
        <v>0</v>
      </c>
      <c r="AA261" s="41">
        <f t="shared" si="85"/>
        <v>0</v>
      </c>
      <c r="AB261" s="41">
        <f t="shared" si="86"/>
        <v>0</v>
      </c>
      <c r="AC261" s="42">
        <f t="shared" si="87"/>
        <v>0</v>
      </c>
      <c r="AD261" s="43">
        <f t="shared" si="88"/>
        <v>0</v>
      </c>
      <c r="AE261" s="40">
        <f t="shared" si="89"/>
        <v>2.3302991121704909E-3</v>
      </c>
      <c r="AF261" s="41">
        <f t="shared" si="90"/>
        <v>2.342019870155945E-3</v>
      </c>
      <c r="AG261" s="41">
        <f t="shared" si="91"/>
        <v>1.1720757985454137E-5</v>
      </c>
      <c r="AH261" s="42">
        <f t="shared" si="92"/>
        <v>0.15288413812880117</v>
      </c>
      <c r="AI261" s="43">
        <f t="shared" si="93"/>
        <v>3398.1804429606836</v>
      </c>
      <c r="AJ261" s="42">
        <f t="shared" si="94"/>
        <v>9.8201304067293052</v>
      </c>
      <c r="AK261" s="31">
        <f t="shared" si="95"/>
        <v>218273.62539962889</v>
      </c>
      <c r="AL261" s="44">
        <f t="shared" si="96"/>
        <v>51.079334210908101</v>
      </c>
      <c r="AM261" s="31">
        <v>5002035</v>
      </c>
      <c r="AN261" s="45">
        <f t="shared" si="97"/>
        <v>4.3636964835237838E-2</v>
      </c>
      <c r="AP261" s="33"/>
      <c r="AR261" s="33"/>
    </row>
    <row r="262" spans="1:44">
      <c r="A262" s="6" t="s">
        <v>4943</v>
      </c>
      <c r="B262" s="6" t="s">
        <v>4947</v>
      </c>
      <c r="C262" s="6" t="s">
        <v>4953</v>
      </c>
      <c r="D262" s="30" t="s">
        <v>4949</v>
      </c>
      <c r="E262" s="6" t="s">
        <v>5645</v>
      </c>
      <c r="F262" s="31" t="s">
        <v>4454</v>
      </c>
      <c r="G262" s="6" t="str">
        <f t="shared" si="74"/>
        <v>Reinvestment</v>
      </c>
      <c r="H262" s="32">
        <v>66.569999999999993</v>
      </c>
      <c r="I262" s="33">
        <v>216.679</v>
      </c>
      <c r="J262" s="33">
        <v>216.679</v>
      </c>
      <c r="K262" s="34">
        <v>0.88</v>
      </c>
      <c r="L262" s="34">
        <v>0.88</v>
      </c>
      <c r="M262" s="7">
        <v>0.48</v>
      </c>
      <c r="N262" s="7">
        <v>0.48</v>
      </c>
      <c r="O262" s="7">
        <v>0.52</v>
      </c>
      <c r="P262" s="7">
        <v>0.52</v>
      </c>
      <c r="Q262" s="35">
        <f t="shared" si="75"/>
        <v>190.67752000000002</v>
      </c>
      <c r="R262" s="35">
        <f t="shared" si="76"/>
        <v>190.67752000000002</v>
      </c>
      <c r="S262" s="35">
        <f t="shared" si="77"/>
        <v>12693.4025064</v>
      </c>
      <c r="T262" s="35">
        <f t="shared" si="78"/>
        <v>12693.4025064</v>
      </c>
      <c r="U262" s="36">
        <f t="shared" si="79"/>
        <v>6.8797290997373603E-4</v>
      </c>
      <c r="V262" s="37">
        <f t="shared" si="80"/>
        <v>6.9080645366465725E-4</v>
      </c>
      <c r="W262" s="37">
        <f t="shared" si="81"/>
        <v>2.8335436909212143E-6</v>
      </c>
      <c r="X262" s="38">
        <f t="shared" si="82"/>
        <v>5.9599343922226842</v>
      </c>
      <c r="Y262" s="39">
        <f t="shared" si="83"/>
        <v>89528.832690741838</v>
      </c>
      <c r="Z262" s="40">
        <f t="shared" si="84"/>
        <v>6.2461635804795775E-4</v>
      </c>
      <c r="AA262" s="41">
        <f t="shared" si="85"/>
        <v>6.2671923508154145E-4</v>
      </c>
      <c r="AB262" s="41">
        <f t="shared" si="86"/>
        <v>2.1028770335836978E-6</v>
      </c>
      <c r="AC262" s="42">
        <f t="shared" si="87"/>
        <v>4.1025115167453136E-2</v>
      </c>
      <c r="AD262" s="43">
        <f t="shared" si="88"/>
        <v>616.27031947503588</v>
      </c>
      <c r="AE262" s="40">
        <f t="shared" si="89"/>
        <v>7.5904220330576179E-4</v>
      </c>
      <c r="AF262" s="41">
        <f t="shared" si="90"/>
        <v>7.6280977734947703E-4</v>
      </c>
      <c r="AG262" s="41">
        <f t="shared" si="91"/>
        <v>3.7675740437152381E-6</v>
      </c>
      <c r="AH262" s="42">
        <f t="shared" si="92"/>
        <v>4.9143776471170644E-2</v>
      </c>
      <c r="AI262" s="43">
        <f t="shared" si="93"/>
        <v>738.22707632823563</v>
      </c>
      <c r="AJ262" s="42">
        <f t="shared" si="94"/>
        <v>6.0501032838613078</v>
      </c>
      <c r="AK262" s="31">
        <f t="shared" si="95"/>
        <v>90883.330086545102</v>
      </c>
      <c r="AL262" s="44">
        <f t="shared" si="96"/>
        <v>21.282437215872122</v>
      </c>
      <c r="AM262" s="31">
        <v>2089544</v>
      </c>
      <c r="AN262" s="45">
        <f t="shared" si="97"/>
        <v>4.3494336604802342E-2</v>
      </c>
      <c r="AP262" s="33"/>
      <c r="AR262" s="33"/>
    </row>
    <row r="263" spans="1:44">
      <c r="A263" s="6" t="s">
        <v>1099</v>
      </c>
      <c r="B263" s="6" t="s">
        <v>2003</v>
      </c>
      <c r="C263" s="6" t="s">
        <v>1270</v>
      </c>
      <c r="D263" s="30">
        <v>2630643</v>
      </c>
      <c r="E263" s="6" t="s">
        <v>75</v>
      </c>
      <c r="F263" s="31" t="s">
        <v>4454</v>
      </c>
      <c r="G263" s="6" t="str">
        <f t="shared" si="74"/>
        <v>Share Increase</v>
      </c>
      <c r="H263" s="32">
        <v>38.44</v>
      </c>
      <c r="I263" s="33">
        <v>311.69299999999998</v>
      </c>
      <c r="J263" s="33">
        <v>311.75799999999998</v>
      </c>
      <c r="K263" s="34">
        <v>1</v>
      </c>
      <c r="L263" s="34">
        <v>1</v>
      </c>
      <c r="M263" s="7">
        <v>0.52</v>
      </c>
      <c r="N263" s="7">
        <v>0.52</v>
      </c>
      <c r="O263" s="7">
        <v>0.48</v>
      </c>
      <c r="P263" s="7">
        <v>0.48</v>
      </c>
      <c r="Q263" s="35">
        <f t="shared" si="75"/>
        <v>311.69299999999998</v>
      </c>
      <c r="R263" s="35">
        <f t="shared" si="76"/>
        <v>311.75799999999998</v>
      </c>
      <c r="S263" s="35">
        <f t="shared" si="77"/>
        <v>11981.47892</v>
      </c>
      <c r="T263" s="35">
        <f t="shared" si="78"/>
        <v>11983.977519999999</v>
      </c>
      <c r="U263" s="36">
        <f t="shared" si="79"/>
        <v>6.4938718473831565E-4</v>
      </c>
      <c r="V263" s="37">
        <f t="shared" si="80"/>
        <v>6.5219778599269246E-4</v>
      </c>
      <c r="W263" s="37">
        <f t="shared" si="81"/>
        <v>2.8106012543768072E-6</v>
      </c>
      <c r="X263" s="38">
        <f t="shared" si="82"/>
        <v>5.9116784161315081</v>
      </c>
      <c r="Y263" s="39">
        <f t="shared" si="83"/>
        <v>153789.76108562716</v>
      </c>
      <c r="Z263" s="40">
        <f t="shared" si="84"/>
        <v>6.3871606005856674E-4</v>
      </c>
      <c r="AA263" s="41">
        <f t="shared" si="85"/>
        <v>6.4100005147139385E-4</v>
      </c>
      <c r="AB263" s="41">
        <f t="shared" si="86"/>
        <v>2.2839914128271101E-6</v>
      </c>
      <c r="AC263" s="42">
        <f t="shared" si="87"/>
        <v>4.4558483095429528E-2</v>
      </c>
      <c r="AD263" s="43">
        <f t="shared" si="88"/>
        <v>1159.1696955106536</v>
      </c>
      <c r="AE263" s="40">
        <f t="shared" si="89"/>
        <v>6.6135736409618561E-4</v>
      </c>
      <c r="AF263" s="41">
        <f t="shared" si="90"/>
        <v>6.6477867374378416E-4</v>
      </c>
      <c r="AG263" s="41">
        <f t="shared" si="91"/>
        <v>3.4213096475985572E-6</v>
      </c>
      <c r="AH263" s="42">
        <f t="shared" si="92"/>
        <v>4.4627145905921629E-2</v>
      </c>
      <c r="AI263" s="43">
        <f t="shared" si="93"/>
        <v>1160.9559288741318</v>
      </c>
      <c r="AJ263" s="42">
        <f t="shared" si="94"/>
        <v>6.0008640451328592</v>
      </c>
      <c r="AK263" s="31">
        <f t="shared" si="95"/>
        <v>156109.88671001195</v>
      </c>
      <c r="AL263" s="44">
        <f t="shared" si="96"/>
        <v>36.558288948709773</v>
      </c>
      <c r="AM263" s="31">
        <v>3600221.5</v>
      </c>
      <c r="AN263" s="45">
        <f t="shared" si="97"/>
        <v>4.3361189501815917E-2</v>
      </c>
      <c r="AP263" s="33"/>
      <c r="AR263" s="33"/>
    </row>
    <row r="264" spans="1:44">
      <c r="A264" s="6" t="s">
        <v>5822</v>
      </c>
      <c r="B264" s="6" t="s">
        <v>5821</v>
      </c>
      <c r="C264" s="6" t="s">
        <v>5887</v>
      </c>
      <c r="D264" s="30" t="s">
        <v>5831</v>
      </c>
      <c r="E264" s="6" t="s">
        <v>5826</v>
      </c>
      <c r="F264" s="31" t="s">
        <v>4457</v>
      </c>
      <c r="G264" s="6" t="str">
        <f t="shared" si="74"/>
        <v>Reinvestment</v>
      </c>
      <c r="H264" s="32">
        <v>46.29</v>
      </c>
      <c r="I264" s="33">
        <v>501.32499999999999</v>
      </c>
      <c r="J264" s="33">
        <v>500.78800000000001</v>
      </c>
      <c r="K264" s="34">
        <v>1</v>
      </c>
      <c r="L264" s="34">
        <v>1</v>
      </c>
      <c r="M264" s="7">
        <v>1</v>
      </c>
      <c r="N264" s="7">
        <v>1</v>
      </c>
      <c r="O264" s="7">
        <v>0</v>
      </c>
      <c r="P264" s="7">
        <v>0</v>
      </c>
      <c r="Q264" s="35">
        <f t="shared" si="75"/>
        <v>501.32499999999999</v>
      </c>
      <c r="R264" s="35">
        <f t="shared" si="76"/>
        <v>500.78800000000001</v>
      </c>
      <c r="S264" s="35">
        <f t="shared" si="77"/>
        <v>23206.33425</v>
      </c>
      <c r="T264" s="35">
        <f t="shared" si="78"/>
        <v>23181.47652</v>
      </c>
      <c r="U264" s="36">
        <f t="shared" si="79"/>
        <v>1.257765937521163E-3</v>
      </c>
      <c r="V264" s="37">
        <f t="shared" si="80"/>
        <v>1.2615934598636986E-3</v>
      </c>
      <c r="W264" s="37">
        <f t="shared" si="81"/>
        <v>3.8275223425356282E-6</v>
      </c>
      <c r="X264" s="38">
        <f t="shared" si="82"/>
        <v>8.0506194837823308</v>
      </c>
      <c r="Y264" s="39">
        <f t="shared" si="83"/>
        <v>173917.03356626336</v>
      </c>
      <c r="Z264" s="40">
        <f t="shared" si="84"/>
        <v>2.3790337762028668E-3</v>
      </c>
      <c r="AA264" s="41">
        <f t="shared" si="85"/>
        <v>2.3844862888007458E-3</v>
      </c>
      <c r="AB264" s="41">
        <f t="shared" si="86"/>
        <v>5.452512597879048E-6</v>
      </c>
      <c r="AC264" s="42">
        <f t="shared" si="87"/>
        <v>0.10637329416203062</v>
      </c>
      <c r="AD264" s="43">
        <f t="shared" si="88"/>
        <v>2297.97567859215</v>
      </c>
      <c r="AE264" s="40">
        <f t="shared" si="89"/>
        <v>0</v>
      </c>
      <c r="AF264" s="41">
        <f t="shared" si="90"/>
        <v>0</v>
      </c>
      <c r="AG264" s="41">
        <f t="shared" si="91"/>
        <v>0</v>
      </c>
      <c r="AH264" s="42">
        <f t="shared" si="92"/>
        <v>0</v>
      </c>
      <c r="AI264" s="43">
        <f t="shared" si="93"/>
        <v>0</v>
      </c>
      <c r="AJ264" s="42">
        <f t="shared" si="94"/>
        <v>8.1569927779443621</v>
      </c>
      <c r="AK264" s="31">
        <f t="shared" si="95"/>
        <v>176215.00924485552</v>
      </c>
      <c r="AL264" s="44">
        <f t="shared" si="96"/>
        <v>41.342863928879112</v>
      </c>
      <c r="AM264" s="31">
        <v>4068144.5</v>
      </c>
      <c r="AN264" s="45">
        <f t="shared" si="97"/>
        <v>4.3315818610881573E-2</v>
      </c>
      <c r="AP264" s="33"/>
      <c r="AR264" s="33"/>
    </row>
    <row r="265" spans="1:44">
      <c r="A265" s="6" t="s">
        <v>4149</v>
      </c>
      <c r="B265" s="6" t="s">
        <v>1861</v>
      </c>
      <c r="C265" s="6" t="s">
        <v>4326</v>
      </c>
      <c r="D265" s="30">
        <v>2198163</v>
      </c>
      <c r="E265" s="6" t="s">
        <v>3988</v>
      </c>
      <c r="F265" s="31" t="s">
        <v>4454</v>
      </c>
      <c r="G265" s="6" t="str">
        <f t="shared" si="74"/>
        <v>Reinvestment</v>
      </c>
      <c r="H265" s="32">
        <v>29.36</v>
      </c>
      <c r="I265" s="33">
        <v>5113.5879999999997</v>
      </c>
      <c r="J265" s="33">
        <v>5104.7389999999996</v>
      </c>
      <c r="K265" s="34">
        <v>1</v>
      </c>
      <c r="L265" s="34">
        <v>1</v>
      </c>
      <c r="M265" s="7">
        <v>0.64</v>
      </c>
      <c r="N265" s="7">
        <v>0.64</v>
      </c>
      <c r="O265" s="7">
        <v>0.36</v>
      </c>
      <c r="P265" s="7">
        <v>0.36</v>
      </c>
      <c r="Q265" s="35">
        <f t="shared" si="75"/>
        <v>5113.5879999999997</v>
      </c>
      <c r="R265" s="35">
        <f t="shared" si="76"/>
        <v>5104.7389999999996</v>
      </c>
      <c r="S265" s="35">
        <f t="shared" si="77"/>
        <v>150134.94368</v>
      </c>
      <c r="T265" s="35">
        <f t="shared" si="78"/>
        <v>149875.13703999997</v>
      </c>
      <c r="U265" s="36">
        <f t="shared" si="79"/>
        <v>8.137201513951399E-3</v>
      </c>
      <c r="V265" s="37">
        <f t="shared" si="80"/>
        <v>8.1565767617394012E-3</v>
      </c>
      <c r="W265" s="37">
        <f t="shared" si="81"/>
        <v>1.9375247788002217E-5</v>
      </c>
      <c r="X265" s="38">
        <f t="shared" si="82"/>
        <v>40.752929280581775</v>
      </c>
      <c r="Y265" s="39">
        <f t="shared" si="83"/>
        <v>1388042.5504285346</v>
      </c>
      <c r="Z265" s="40">
        <f t="shared" si="84"/>
        <v>9.8504444010558221E-3</v>
      </c>
      <c r="AA265" s="41">
        <f t="shared" si="85"/>
        <v>9.8665041356290686E-3</v>
      </c>
      <c r="AB265" s="41">
        <f t="shared" si="86"/>
        <v>1.605973457324654E-5</v>
      </c>
      <c r="AC265" s="42">
        <f t="shared" si="87"/>
        <v>0.31331002712191858</v>
      </c>
      <c r="AD265" s="43">
        <f t="shared" si="88"/>
        <v>10671.322449656629</v>
      </c>
      <c r="AE265" s="40">
        <f t="shared" si="89"/>
        <v>6.2153961506281703E-3</v>
      </c>
      <c r="AF265" s="41">
        <f t="shared" si="90"/>
        <v>6.2354377748752923E-3</v>
      </c>
      <c r="AG265" s="41">
        <f t="shared" si="91"/>
        <v>2.0041624247122032E-5</v>
      </c>
      <c r="AH265" s="42">
        <f t="shared" si="92"/>
        <v>0.26142050313854465</v>
      </c>
      <c r="AI265" s="43">
        <f t="shared" si="93"/>
        <v>8903.9680905498844</v>
      </c>
      <c r="AJ265" s="42">
        <f t="shared" si="94"/>
        <v>41.327659810842242</v>
      </c>
      <c r="AK265" s="31">
        <f t="shared" si="95"/>
        <v>1407617.8409687411</v>
      </c>
      <c r="AL265" s="44">
        <f t="shared" si="96"/>
        <v>329.95994189377069</v>
      </c>
      <c r="AM265" s="31">
        <v>32680334</v>
      </c>
      <c r="AN265" s="45">
        <f t="shared" si="97"/>
        <v>4.3072321138723405E-2</v>
      </c>
      <c r="AP265" s="33"/>
      <c r="AR265" s="33"/>
    </row>
    <row r="266" spans="1:44">
      <c r="A266" s="6" t="s">
        <v>1117</v>
      </c>
      <c r="B266" s="6" t="s">
        <v>2020</v>
      </c>
      <c r="C266" s="6" t="s">
        <v>3289</v>
      </c>
      <c r="D266" s="30">
        <v>2672689</v>
      </c>
      <c r="E266" s="6" t="s">
        <v>92</v>
      </c>
      <c r="F266" s="31" t="s">
        <v>4456</v>
      </c>
      <c r="G266" s="6" t="str">
        <f t="shared" si="74"/>
        <v>Reinvestment</v>
      </c>
      <c r="H266" s="32">
        <v>49.69</v>
      </c>
      <c r="I266" s="33">
        <v>103.117</v>
      </c>
      <c r="J266" s="33">
        <v>103.117</v>
      </c>
      <c r="K266" s="34">
        <v>0.83</v>
      </c>
      <c r="L266" s="34">
        <v>0.83</v>
      </c>
      <c r="M266" s="7">
        <v>0.59</v>
      </c>
      <c r="N266" s="7">
        <v>0.59</v>
      </c>
      <c r="O266" s="7">
        <v>0.41</v>
      </c>
      <c r="P266" s="7">
        <v>0.41</v>
      </c>
      <c r="Q266" s="35">
        <f t="shared" si="75"/>
        <v>85.587109999999996</v>
      </c>
      <c r="R266" s="35">
        <f t="shared" si="76"/>
        <v>85.587109999999996</v>
      </c>
      <c r="S266" s="35">
        <f t="shared" si="77"/>
        <v>4252.8234958999992</v>
      </c>
      <c r="T266" s="35">
        <f t="shared" si="78"/>
        <v>4252.8234958999992</v>
      </c>
      <c r="U266" s="36">
        <f t="shared" si="79"/>
        <v>2.3049984861063066E-4</v>
      </c>
      <c r="V266" s="37">
        <f t="shared" si="80"/>
        <v>2.3144920487498397E-4</v>
      </c>
      <c r="W266" s="37">
        <f t="shared" si="81"/>
        <v>9.4935626435331219E-7</v>
      </c>
      <c r="X266" s="38">
        <f t="shared" si="82"/>
        <v>1.996828589063276</v>
      </c>
      <c r="Y266" s="39">
        <f t="shared" si="83"/>
        <v>40185.723265511697</v>
      </c>
      <c r="Z266" s="40">
        <f t="shared" si="84"/>
        <v>2.5723107634612296E-4</v>
      </c>
      <c r="AA266" s="41">
        <f t="shared" si="85"/>
        <v>2.5809708844427354E-4</v>
      </c>
      <c r="AB266" s="41">
        <f t="shared" si="86"/>
        <v>8.6601209815058075E-7</v>
      </c>
      <c r="AC266" s="42">
        <f t="shared" si="87"/>
        <v>1.6895065900495613E-2</v>
      </c>
      <c r="AD266" s="43">
        <f t="shared" si="88"/>
        <v>340.00937614199262</v>
      </c>
      <c r="AE266" s="40">
        <f t="shared" si="89"/>
        <v>2.0051448155207632E-4</v>
      </c>
      <c r="AF266" s="41">
        <f t="shared" si="90"/>
        <v>2.0150975316252762E-4</v>
      </c>
      <c r="AG266" s="41">
        <f t="shared" si="91"/>
        <v>9.9527161045130652E-7</v>
      </c>
      <c r="AH266" s="42">
        <f t="shared" si="92"/>
        <v>1.2982201539930203E-2</v>
      </c>
      <c r="AI266" s="43">
        <f t="shared" si="93"/>
        <v>261.26386677259416</v>
      </c>
      <c r="AJ266" s="42">
        <f t="shared" si="94"/>
        <v>2.0267058565037019</v>
      </c>
      <c r="AK266" s="31">
        <f t="shared" si="95"/>
        <v>40786.99650842628</v>
      </c>
      <c r="AL266" s="44">
        <f t="shared" si="96"/>
        <v>9.552789941168367</v>
      </c>
      <c r="AM266" s="31">
        <v>949509.75</v>
      </c>
      <c r="AN266" s="45">
        <f t="shared" si="97"/>
        <v>4.2955848013594679E-2</v>
      </c>
      <c r="AP266" s="33"/>
      <c r="AR266" s="33"/>
    </row>
    <row r="267" spans="1:44">
      <c r="A267" s="6" t="s">
        <v>4686</v>
      </c>
      <c r="B267" s="6" t="s">
        <v>1993</v>
      </c>
      <c r="C267" s="6" t="s">
        <v>3269</v>
      </c>
      <c r="D267" s="30">
        <v>2611206</v>
      </c>
      <c r="E267" s="6" t="s">
        <v>66</v>
      </c>
      <c r="F267" s="31" t="s">
        <v>4467</v>
      </c>
      <c r="G267" s="6" t="str">
        <f t="shared" si="74"/>
        <v>Share Increase</v>
      </c>
      <c r="H267" s="32">
        <v>47.64</v>
      </c>
      <c r="I267" s="33">
        <v>177.495</v>
      </c>
      <c r="J267" s="33">
        <v>177.50200000000001</v>
      </c>
      <c r="K267" s="34">
        <v>0.94</v>
      </c>
      <c r="L267" s="34">
        <v>0.94</v>
      </c>
      <c r="M267" s="7">
        <v>0</v>
      </c>
      <c r="N267" s="7">
        <v>0</v>
      </c>
      <c r="O267" s="7">
        <v>1</v>
      </c>
      <c r="P267" s="7">
        <v>1</v>
      </c>
      <c r="Q267" s="35">
        <f t="shared" si="75"/>
        <v>166.84530000000001</v>
      </c>
      <c r="R267" s="35">
        <f t="shared" si="76"/>
        <v>166.85187999999999</v>
      </c>
      <c r="S267" s="35">
        <f t="shared" si="77"/>
        <v>7948.5100920000004</v>
      </c>
      <c r="T267" s="35">
        <f t="shared" si="78"/>
        <v>7948.8235631999996</v>
      </c>
      <c r="U267" s="36">
        <f t="shared" si="79"/>
        <v>4.3080329448244532E-4</v>
      </c>
      <c r="V267" s="37">
        <f t="shared" si="80"/>
        <v>4.3259469742109338E-4</v>
      </c>
      <c r="W267" s="37">
        <f t="shared" si="81"/>
        <v>1.7914029386480613E-6</v>
      </c>
      <c r="X267" s="38">
        <f t="shared" si="82"/>
        <v>3.7679475416545554</v>
      </c>
      <c r="Y267" s="39">
        <f t="shared" si="83"/>
        <v>79092.097851690909</v>
      </c>
      <c r="Z267" s="40">
        <f t="shared" si="84"/>
        <v>0</v>
      </c>
      <c r="AA267" s="41">
        <f t="shared" si="85"/>
        <v>0</v>
      </c>
      <c r="AB267" s="41">
        <f t="shared" si="86"/>
        <v>0</v>
      </c>
      <c r="AC267" s="42">
        <f t="shared" si="87"/>
        <v>0</v>
      </c>
      <c r="AD267" s="43">
        <f t="shared" si="88"/>
        <v>0</v>
      </c>
      <c r="AE267" s="40">
        <f t="shared" si="89"/>
        <v>9.1405064259954109E-4</v>
      </c>
      <c r="AF267" s="41">
        <f t="shared" si="90"/>
        <v>9.1862384194310153E-4</v>
      </c>
      <c r="AG267" s="41">
        <f t="shared" si="91"/>
        <v>4.5731993435604423E-6</v>
      </c>
      <c r="AH267" s="42">
        <f t="shared" si="92"/>
        <v>5.9652254657858395E-2</v>
      </c>
      <c r="AI267" s="43">
        <f t="shared" si="93"/>
        <v>1252.1464033975312</v>
      </c>
      <c r="AJ267" s="42">
        <f t="shared" si="94"/>
        <v>3.8275997963124135</v>
      </c>
      <c r="AK267" s="31">
        <f t="shared" si="95"/>
        <v>80344.244255088444</v>
      </c>
      <c r="AL267" s="44">
        <f t="shared" si="96"/>
        <v>18.801458214190397</v>
      </c>
      <c r="AM267" s="31">
        <v>1873511</v>
      </c>
      <c r="AN267" s="45">
        <f t="shared" si="97"/>
        <v>4.2884319470282505E-2</v>
      </c>
      <c r="AP267" s="33"/>
      <c r="AR267" s="33"/>
    </row>
    <row r="268" spans="1:44">
      <c r="A268" s="6" t="s">
        <v>4638</v>
      </c>
      <c r="B268" s="6" t="s">
        <v>1947</v>
      </c>
      <c r="C268" s="6" t="s">
        <v>3232</v>
      </c>
      <c r="D268" s="30">
        <v>2465254</v>
      </c>
      <c r="E268" s="6" t="s">
        <v>20</v>
      </c>
      <c r="F268" s="31" t="s">
        <v>4455</v>
      </c>
      <c r="G268" s="6" t="str">
        <f t="shared" si="74"/>
        <v>Reinvestment</v>
      </c>
      <c r="H268" s="32">
        <v>55.05</v>
      </c>
      <c r="I268" s="33">
        <v>423.61399999999998</v>
      </c>
      <c r="J268" s="33">
        <v>422.84500000000003</v>
      </c>
      <c r="K268" s="34">
        <v>1</v>
      </c>
      <c r="L268" s="34">
        <v>1</v>
      </c>
      <c r="M268" s="7">
        <v>0</v>
      </c>
      <c r="N268" s="7">
        <v>0</v>
      </c>
      <c r="O268" s="7">
        <v>1</v>
      </c>
      <c r="P268" s="7">
        <v>1</v>
      </c>
      <c r="Q268" s="35">
        <f t="shared" si="75"/>
        <v>423.61399999999998</v>
      </c>
      <c r="R268" s="35">
        <f t="shared" si="76"/>
        <v>422.84500000000003</v>
      </c>
      <c r="S268" s="35">
        <f t="shared" si="77"/>
        <v>23319.950699999998</v>
      </c>
      <c r="T268" s="35">
        <f t="shared" si="78"/>
        <v>23277.617249999999</v>
      </c>
      <c r="U268" s="36">
        <f t="shared" si="79"/>
        <v>1.2639238640257369E-3</v>
      </c>
      <c r="V268" s="37">
        <f t="shared" si="80"/>
        <v>1.2668256768922333E-3</v>
      </c>
      <c r="W268" s="37">
        <f t="shared" si="81"/>
        <v>2.9018128664963679E-6</v>
      </c>
      <c r="X268" s="38">
        <f t="shared" si="82"/>
        <v>6.1035283691720092</v>
      </c>
      <c r="Y268" s="39">
        <f t="shared" si="83"/>
        <v>110872.44993954603</v>
      </c>
      <c r="Z268" s="40">
        <f t="shared" si="84"/>
        <v>0</v>
      </c>
      <c r="AA268" s="41">
        <f t="shared" si="85"/>
        <v>0</v>
      </c>
      <c r="AB268" s="41">
        <f t="shared" si="86"/>
        <v>0</v>
      </c>
      <c r="AC268" s="42">
        <f t="shared" si="87"/>
        <v>0</v>
      </c>
      <c r="AD268" s="43">
        <f t="shared" si="88"/>
        <v>0</v>
      </c>
      <c r="AE268" s="40">
        <f t="shared" si="89"/>
        <v>2.6817121291924022E-3</v>
      </c>
      <c r="AF268" s="41">
        <f t="shared" si="90"/>
        <v>2.6901306865676103E-3</v>
      </c>
      <c r="AG268" s="41">
        <f t="shared" si="91"/>
        <v>8.4185573752081078E-6</v>
      </c>
      <c r="AH268" s="42">
        <f t="shared" si="92"/>
        <v>0.10981063598393932</v>
      </c>
      <c r="AI268" s="43">
        <f t="shared" si="93"/>
        <v>1994.7436146038026</v>
      </c>
      <c r="AJ268" s="42">
        <f t="shared" si="94"/>
        <v>6.2133390051559489</v>
      </c>
      <c r="AK268" s="31">
        <f t="shared" si="95"/>
        <v>112867.19355414984</v>
      </c>
      <c r="AL268" s="44">
        <f t="shared" si="96"/>
        <v>26.35615682558009</v>
      </c>
      <c r="AM268" s="31">
        <v>2673542.75</v>
      </c>
      <c r="AN268" s="45">
        <f t="shared" si="97"/>
        <v>4.2216341427175549E-2</v>
      </c>
      <c r="AP268" s="33"/>
      <c r="AR268" s="33"/>
    </row>
    <row r="269" spans="1:44">
      <c r="A269" s="6" t="s">
        <v>1102</v>
      </c>
      <c r="B269" s="6" t="s">
        <v>2006</v>
      </c>
      <c r="C269" s="6" t="s">
        <v>1271</v>
      </c>
      <c r="D269" s="30">
        <v>2379504</v>
      </c>
      <c r="E269" s="6" t="s">
        <v>78</v>
      </c>
      <c r="F269" s="31" t="s">
        <v>4459</v>
      </c>
      <c r="G269" s="6" t="str">
        <f t="shared" si="74"/>
        <v>Reinvestment</v>
      </c>
      <c r="H269" s="32">
        <v>22.61</v>
      </c>
      <c r="I269" s="33">
        <v>543.53700000000003</v>
      </c>
      <c r="J269" s="33">
        <v>543.53700000000003</v>
      </c>
      <c r="K269" s="34">
        <v>0.95</v>
      </c>
      <c r="L269" s="34">
        <v>0.95</v>
      </c>
      <c r="M269" s="7">
        <v>1</v>
      </c>
      <c r="N269" s="7">
        <v>1</v>
      </c>
      <c r="O269" s="7">
        <v>0</v>
      </c>
      <c r="P269" s="7">
        <v>0</v>
      </c>
      <c r="Q269" s="35">
        <f t="shared" si="75"/>
        <v>516.36014999999998</v>
      </c>
      <c r="R269" s="35">
        <f t="shared" si="76"/>
        <v>516.36014999999998</v>
      </c>
      <c r="S269" s="35">
        <f t="shared" si="77"/>
        <v>11674.902991499999</v>
      </c>
      <c r="T269" s="35">
        <f t="shared" si="78"/>
        <v>11674.902991499999</v>
      </c>
      <c r="U269" s="36">
        <f t="shared" si="79"/>
        <v>6.3277099900311174E-4</v>
      </c>
      <c r="V269" s="37">
        <f t="shared" si="80"/>
        <v>6.3537718341245375E-4</v>
      </c>
      <c r="W269" s="37">
        <f t="shared" si="81"/>
        <v>2.6061844093420126E-6</v>
      </c>
      <c r="X269" s="38">
        <f t="shared" si="82"/>
        <v>5.4817182256548111</v>
      </c>
      <c r="Y269" s="39">
        <f t="shared" si="83"/>
        <v>242446.62652166348</v>
      </c>
      <c r="Z269" s="40">
        <f t="shared" si="84"/>
        <v>1.1968710030396286E-3</v>
      </c>
      <c r="AA269" s="41">
        <f t="shared" si="85"/>
        <v>1.2009004725084078E-3</v>
      </c>
      <c r="AB269" s="41">
        <f t="shared" si="86"/>
        <v>4.0294694687791847E-6</v>
      </c>
      <c r="AC269" s="42">
        <f t="shared" si="87"/>
        <v>7.86110868017251E-2</v>
      </c>
      <c r="AD269" s="43">
        <f t="shared" si="88"/>
        <v>3476.828253061703</v>
      </c>
      <c r="AE269" s="40">
        <f t="shared" si="89"/>
        <v>0</v>
      </c>
      <c r="AF269" s="41">
        <f t="shared" si="90"/>
        <v>0</v>
      </c>
      <c r="AG269" s="41">
        <f t="shared" si="91"/>
        <v>0</v>
      </c>
      <c r="AH269" s="42">
        <f t="shared" si="92"/>
        <v>0</v>
      </c>
      <c r="AI269" s="43">
        <f t="shared" si="93"/>
        <v>0</v>
      </c>
      <c r="AJ269" s="42">
        <f t="shared" si="94"/>
        <v>5.5603293124565365</v>
      </c>
      <c r="AK269" s="31">
        <f t="shared" si="95"/>
        <v>245923.45477472519</v>
      </c>
      <c r="AL269" s="44">
        <f t="shared" si="96"/>
        <v>57.633445584741544</v>
      </c>
      <c r="AM269" s="31">
        <v>5886942</v>
      </c>
      <c r="AN269" s="45">
        <f t="shared" si="97"/>
        <v>4.1774397433289673E-2</v>
      </c>
      <c r="AP269" s="33"/>
      <c r="AR269" s="33"/>
    </row>
    <row r="270" spans="1:44">
      <c r="A270" s="6" t="s">
        <v>4685</v>
      </c>
      <c r="B270" s="6" t="s">
        <v>4891</v>
      </c>
      <c r="C270" s="6" t="s">
        <v>3268</v>
      </c>
      <c r="D270" s="30">
        <v>2588184</v>
      </c>
      <c r="E270" s="6" t="s">
        <v>65</v>
      </c>
      <c r="F270" s="31" t="s">
        <v>4459</v>
      </c>
      <c r="G270" s="6" t="str">
        <f t="shared" si="74"/>
        <v>Share Increase</v>
      </c>
      <c r="H270" s="32">
        <v>28.66</v>
      </c>
      <c r="I270" s="33">
        <v>1073.4549999999999</v>
      </c>
      <c r="J270" s="33">
        <v>1077.3130000000001</v>
      </c>
      <c r="K270" s="34">
        <v>1</v>
      </c>
      <c r="L270" s="34">
        <v>1</v>
      </c>
      <c r="M270" s="7">
        <v>1</v>
      </c>
      <c r="N270" s="7">
        <v>1</v>
      </c>
      <c r="O270" s="7">
        <v>0</v>
      </c>
      <c r="P270" s="7">
        <v>0</v>
      </c>
      <c r="Q270" s="35">
        <f t="shared" si="75"/>
        <v>1073.4549999999999</v>
      </c>
      <c r="R270" s="35">
        <f t="shared" si="76"/>
        <v>1077.3130000000001</v>
      </c>
      <c r="S270" s="35">
        <f t="shared" si="77"/>
        <v>30765.220299999997</v>
      </c>
      <c r="T270" s="35">
        <f t="shared" si="78"/>
        <v>30875.790580000004</v>
      </c>
      <c r="U270" s="36">
        <f t="shared" si="79"/>
        <v>1.6674519007100234E-3</v>
      </c>
      <c r="V270" s="37">
        <f t="shared" si="80"/>
        <v>1.6803371187440307E-3</v>
      </c>
      <c r="W270" s="37">
        <f t="shared" si="81"/>
        <v>1.2885218034007322E-5</v>
      </c>
      <c r="X270" s="38">
        <f t="shared" si="82"/>
        <v>27.102124579275973</v>
      </c>
      <c r="Y270" s="39">
        <f t="shared" si="83"/>
        <v>945642.86738576321</v>
      </c>
      <c r="Z270" s="40">
        <f t="shared" si="84"/>
        <v>3.1539448427112993E-3</v>
      </c>
      <c r="AA270" s="41">
        <f t="shared" si="85"/>
        <v>3.1759365815363185E-3</v>
      </c>
      <c r="AB270" s="41">
        <f t="shared" si="86"/>
        <v>2.1991738825019244E-5</v>
      </c>
      <c r="AC270" s="42">
        <f t="shared" si="87"/>
        <v>0.42903774382443244</v>
      </c>
      <c r="AD270" s="43">
        <f t="shared" si="88"/>
        <v>14969.914299526603</v>
      </c>
      <c r="AE270" s="40">
        <f t="shared" si="89"/>
        <v>0</v>
      </c>
      <c r="AF270" s="41">
        <f t="shared" si="90"/>
        <v>0</v>
      </c>
      <c r="AG270" s="41">
        <f t="shared" si="91"/>
        <v>0</v>
      </c>
      <c r="AH270" s="42">
        <f t="shared" si="92"/>
        <v>0</v>
      </c>
      <c r="AI270" s="43">
        <f t="shared" si="93"/>
        <v>0</v>
      </c>
      <c r="AJ270" s="42">
        <f t="shared" si="94"/>
        <v>27.531162323100407</v>
      </c>
      <c r="AK270" s="31">
        <f t="shared" si="95"/>
        <v>960612.78168528981</v>
      </c>
      <c r="AL270" s="44">
        <f t="shared" si="96"/>
        <v>224.79445279147455</v>
      </c>
      <c r="AM270" s="31">
        <v>23045274</v>
      </c>
      <c r="AN270" s="45">
        <f t="shared" si="97"/>
        <v>4.1683721429621096E-2</v>
      </c>
      <c r="AP270" s="33"/>
      <c r="AR270" s="33"/>
    </row>
    <row r="271" spans="1:44">
      <c r="A271" s="6" t="s">
        <v>4548</v>
      </c>
      <c r="B271" s="6" t="s">
        <v>1854</v>
      </c>
      <c r="C271" s="6" t="s">
        <v>1235</v>
      </c>
      <c r="D271" s="30">
        <v>2413758</v>
      </c>
      <c r="E271" s="6" t="s">
        <v>3080</v>
      </c>
      <c r="F271" s="31" t="s">
        <v>4467</v>
      </c>
      <c r="G271" s="6" t="str">
        <f t="shared" si="74"/>
        <v>Share Increase</v>
      </c>
      <c r="H271" s="32">
        <v>28.55</v>
      </c>
      <c r="I271" s="33">
        <v>230.18</v>
      </c>
      <c r="J271" s="33">
        <v>230.26499999999999</v>
      </c>
      <c r="K271" s="34">
        <v>1</v>
      </c>
      <c r="L271" s="34">
        <v>1</v>
      </c>
      <c r="M271" s="7">
        <v>0</v>
      </c>
      <c r="N271" s="7">
        <v>0</v>
      </c>
      <c r="O271" s="7">
        <v>1</v>
      </c>
      <c r="P271" s="7">
        <v>1</v>
      </c>
      <c r="Q271" s="35">
        <f t="shared" si="75"/>
        <v>230.18</v>
      </c>
      <c r="R271" s="35">
        <f t="shared" si="76"/>
        <v>230.26499999999999</v>
      </c>
      <c r="S271" s="35">
        <f t="shared" si="77"/>
        <v>6571.6390000000001</v>
      </c>
      <c r="T271" s="35">
        <f t="shared" si="78"/>
        <v>6574.0657499999998</v>
      </c>
      <c r="U271" s="36">
        <f t="shared" si="79"/>
        <v>3.5617791241137703E-4</v>
      </c>
      <c r="V271" s="37">
        <f t="shared" si="80"/>
        <v>3.5777696678459636E-4</v>
      </c>
      <c r="W271" s="37">
        <f t="shared" si="81"/>
        <v>1.5990543732193291E-6</v>
      </c>
      <c r="X271" s="38">
        <f t="shared" si="82"/>
        <v>3.363371168236895</v>
      </c>
      <c r="Y271" s="39">
        <f t="shared" si="83"/>
        <v>117806.34564752696</v>
      </c>
      <c r="Z271" s="40">
        <f t="shared" si="84"/>
        <v>0</v>
      </c>
      <c r="AA271" s="41">
        <f t="shared" si="85"/>
        <v>0</v>
      </c>
      <c r="AB271" s="41">
        <f t="shared" si="86"/>
        <v>0</v>
      </c>
      <c r="AC271" s="42">
        <f t="shared" si="87"/>
        <v>0</v>
      </c>
      <c r="AD271" s="43">
        <f t="shared" si="88"/>
        <v>0</v>
      </c>
      <c r="AE271" s="40">
        <f t="shared" si="89"/>
        <v>7.557153204004771E-4</v>
      </c>
      <c r="AF271" s="41">
        <f t="shared" si="90"/>
        <v>7.5974683403594973E-4</v>
      </c>
      <c r="AG271" s="41">
        <f t="shared" si="91"/>
        <v>4.0315136354726307E-6</v>
      </c>
      <c r="AH271" s="42">
        <f t="shared" si="92"/>
        <v>5.2586572325668705E-2</v>
      </c>
      <c r="AI271" s="43">
        <f t="shared" si="93"/>
        <v>1841.9114649971525</v>
      </c>
      <c r="AJ271" s="42">
        <f t="shared" si="94"/>
        <v>3.4159577405625638</v>
      </c>
      <c r="AK271" s="31">
        <f t="shared" si="95"/>
        <v>119648.25711252412</v>
      </c>
      <c r="AL271" s="44">
        <f t="shared" si="96"/>
        <v>28.004454872492627</v>
      </c>
      <c r="AM271" s="31">
        <v>2882728</v>
      </c>
      <c r="AN271" s="45">
        <f t="shared" si="97"/>
        <v>4.1505219053800474E-2</v>
      </c>
      <c r="AP271" s="33"/>
      <c r="AR271" s="33"/>
    </row>
    <row r="272" spans="1:44">
      <c r="A272" s="6" t="s">
        <v>4673</v>
      </c>
      <c r="B272" s="6" t="s">
        <v>1982</v>
      </c>
      <c r="C272" s="6" t="s">
        <v>1265</v>
      </c>
      <c r="D272" s="30">
        <v>2345022</v>
      </c>
      <c r="E272" s="6" t="s">
        <v>53</v>
      </c>
      <c r="F272" s="31" t="s">
        <v>4466</v>
      </c>
      <c r="G272" s="6" t="str">
        <f t="shared" si="74"/>
        <v>Reinvestment</v>
      </c>
      <c r="H272" s="32">
        <v>62.56</v>
      </c>
      <c r="I272" s="33">
        <v>345.28699999999998</v>
      </c>
      <c r="J272" s="33">
        <v>345.28699999999998</v>
      </c>
      <c r="K272" s="34">
        <v>1</v>
      </c>
      <c r="L272" s="34">
        <v>1</v>
      </c>
      <c r="M272" s="7">
        <v>0.43</v>
      </c>
      <c r="N272" s="7">
        <v>0.43</v>
      </c>
      <c r="O272" s="7">
        <v>0.56999999999999995</v>
      </c>
      <c r="P272" s="7">
        <v>0.56999999999999995</v>
      </c>
      <c r="Q272" s="35">
        <f t="shared" si="75"/>
        <v>345.28699999999998</v>
      </c>
      <c r="R272" s="35">
        <f t="shared" si="76"/>
        <v>345.28699999999998</v>
      </c>
      <c r="S272" s="35">
        <f t="shared" si="77"/>
        <v>21601.154719999999</v>
      </c>
      <c r="T272" s="35">
        <f t="shared" si="78"/>
        <v>21601.154719999999</v>
      </c>
      <c r="U272" s="36">
        <f t="shared" si="79"/>
        <v>1.1707664090867991E-3</v>
      </c>
      <c r="V272" s="37">
        <f t="shared" si="80"/>
        <v>1.1755884271109347E-3</v>
      </c>
      <c r="W272" s="37">
        <f t="shared" si="81"/>
        <v>4.8220180241355989E-6</v>
      </c>
      <c r="X272" s="38">
        <f t="shared" si="82"/>
        <v>10.142392070411349</v>
      </c>
      <c r="Y272" s="39">
        <f t="shared" si="83"/>
        <v>162122.63539660085</v>
      </c>
      <c r="Z272" s="40">
        <f t="shared" si="84"/>
        <v>9.5222479931579486E-4</v>
      </c>
      <c r="AA272" s="41">
        <f t="shared" si="85"/>
        <v>9.554306257971056E-4</v>
      </c>
      <c r="AB272" s="41">
        <f t="shared" si="86"/>
        <v>3.205826481310738E-6</v>
      </c>
      <c r="AC272" s="42">
        <f t="shared" si="87"/>
        <v>6.254260163682053E-2</v>
      </c>
      <c r="AD272" s="43">
        <f t="shared" si="88"/>
        <v>999.72189317168363</v>
      </c>
      <c r="AE272" s="40">
        <f t="shared" si="89"/>
        <v>1.4159122905776918E-3</v>
      </c>
      <c r="AF272" s="41">
        <f t="shared" si="90"/>
        <v>1.4229402982048368E-3</v>
      </c>
      <c r="AG272" s="41">
        <f t="shared" si="91"/>
        <v>7.0280076271450782E-6</v>
      </c>
      <c r="AH272" s="42">
        <f t="shared" si="92"/>
        <v>9.1672474610615756E-2</v>
      </c>
      <c r="AI272" s="43">
        <f t="shared" si="93"/>
        <v>1465.3528550290241</v>
      </c>
      <c r="AJ272" s="42">
        <f t="shared" si="94"/>
        <v>10.296607146658786</v>
      </c>
      <c r="AK272" s="31">
        <f t="shared" si="95"/>
        <v>164587.71014480156</v>
      </c>
      <c r="AL272" s="44">
        <f t="shared" si="96"/>
        <v>38.53914661233695</v>
      </c>
      <c r="AM272" s="31">
        <v>3973608.5</v>
      </c>
      <c r="AN272" s="45">
        <f t="shared" si="97"/>
        <v>4.1420212923543316E-2</v>
      </c>
      <c r="AP272" s="33"/>
      <c r="AR272" s="33"/>
    </row>
    <row r="273" spans="1:44">
      <c r="A273" s="6" t="s">
        <v>4652</v>
      </c>
      <c r="B273" s="6" t="s">
        <v>1960</v>
      </c>
      <c r="C273" s="6" t="s">
        <v>3239</v>
      </c>
      <c r="D273" s="30">
        <v>2641827</v>
      </c>
      <c r="E273" s="6" t="s">
        <v>33</v>
      </c>
      <c r="F273" s="31" t="s">
        <v>4466</v>
      </c>
      <c r="G273" s="6" t="str">
        <f t="shared" si="74"/>
        <v>Reinvestment</v>
      </c>
      <c r="H273" s="32">
        <v>80.34</v>
      </c>
      <c r="I273" s="33">
        <v>190.245</v>
      </c>
      <c r="J273" s="33">
        <v>190.245</v>
      </c>
      <c r="K273" s="34">
        <v>0.74</v>
      </c>
      <c r="L273" s="34">
        <v>0.74</v>
      </c>
      <c r="M273" s="7">
        <v>1</v>
      </c>
      <c r="N273" s="7">
        <v>1</v>
      </c>
      <c r="O273" s="7">
        <v>0</v>
      </c>
      <c r="P273" s="7">
        <v>0</v>
      </c>
      <c r="Q273" s="35">
        <f t="shared" si="75"/>
        <v>140.78130000000002</v>
      </c>
      <c r="R273" s="35">
        <f t="shared" si="76"/>
        <v>140.78130000000002</v>
      </c>
      <c r="S273" s="35">
        <f t="shared" si="77"/>
        <v>11310.369642000001</v>
      </c>
      <c r="T273" s="35">
        <f t="shared" si="78"/>
        <v>11310.369642000001</v>
      </c>
      <c r="U273" s="36">
        <f t="shared" si="79"/>
        <v>6.1301356445303437E-4</v>
      </c>
      <c r="V273" s="37">
        <f t="shared" si="80"/>
        <v>6.1553837421345254E-4</v>
      </c>
      <c r="W273" s="37">
        <f t="shared" si="81"/>
        <v>2.5248097604181749E-6</v>
      </c>
      <c r="X273" s="38">
        <f t="shared" si="82"/>
        <v>5.3105588500891034</v>
      </c>
      <c r="Y273" s="39">
        <f t="shared" si="83"/>
        <v>66101.056137529289</v>
      </c>
      <c r="Z273" s="40">
        <f t="shared" si="84"/>
        <v>1.1595002946084658E-3</v>
      </c>
      <c r="AA273" s="41">
        <f t="shared" si="85"/>
        <v>1.1634039492415043E-3</v>
      </c>
      <c r="AB273" s="41">
        <f t="shared" si="86"/>
        <v>3.9036546330385117E-6</v>
      </c>
      <c r="AC273" s="42">
        <f t="shared" si="87"/>
        <v>7.615655995892677E-2</v>
      </c>
      <c r="AD273" s="43">
        <f t="shared" si="88"/>
        <v>947.92830419376116</v>
      </c>
      <c r="AE273" s="40">
        <f t="shared" si="89"/>
        <v>0</v>
      </c>
      <c r="AF273" s="41">
        <f t="shared" si="90"/>
        <v>0</v>
      </c>
      <c r="AG273" s="41">
        <f t="shared" si="91"/>
        <v>0</v>
      </c>
      <c r="AH273" s="42">
        <f t="shared" si="92"/>
        <v>0</v>
      </c>
      <c r="AI273" s="43">
        <f t="shared" si="93"/>
        <v>0</v>
      </c>
      <c r="AJ273" s="42">
        <f t="shared" si="94"/>
        <v>5.3867154100480299</v>
      </c>
      <c r="AK273" s="31">
        <f t="shared" si="95"/>
        <v>67048.984441723049</v>
      </c>
      <c r="AL273" s="44">
        <f t="shared" si="96"/>
        <v>15.713279564464615</v>
      </c>
      <c r="AM273" s="31">
        <v>1660110.25</v>
      </c>
      <c r="AN273" s="45">
        <f t="shared" si="97"/>
        <v>4.0388272069112906E-2</v>
      </c>
      <c r="AP273" s="33"/>
      <c r="AR273" s="33"/>
    </row>
    <row r="274" spans="1:44">
      <c r="A274" s="6" t="s">
        <v>4607</v>
      </c>
      <c r="B274" s="6" t="s">
        <v>5292</v>
      </c>
      <c r="C274" s="6" t="s">
        <v>1249</v>
      </c>
      <c r="D274" s="30">
        <v>2197933</v>
      </c>
      <c r="E274" s="6" t="s">
        <v>2923</v>
      </c>
      <c r="F274" s="31" t="s">
        <v>4465</v>
      </c>
      <c r="G274" s="6" t="str">
        <f t="shared" si="74"/>
        <v>Share Increase</v>
      </c>
      <c r="H274" s="32">
        <v>7.5449999999999999</v>
      </c>
      <c r="I274" s="33">
        <v>1002.081</v>
      </c>
      <c r="J274" s="33">
        <v>1002.4690000000001</v>
      </c>
      <c r="K274" s="34">
        <v>1</v>
      </c>
      <c r="L274" s="34">
        <v>1</v>
      </c>
      <c r="M274" s="7">
        <v>0.44</v>
      </c>
      <c r="N274" s="7">
        <v>0.44</v>
      </c>
      <c r="O274" s="7">
        <v>0.56000000000000005</v>
      </c>
      <c r="P274" s="7">
        <v>0.56000000000000005</v>
      </c>
      <c r="Q274" s="35">
        <f t="shared" si="75"/>
        <v>1002.081</v>
      </c>
      <c r="R274" s="35">
        <f t="shared" si="76"/>
        <v>1002.4690000000001</v>
      </c>
      <c r="S274" s="35">
        <f t="shared" si="77"/>
        <v>7560.701145</v>
      </c>
      <c r="T274" s="35">
        <f t="shared" si="78"/>
        <v>7563.6286049999999</v>
      </c>
      <c r="U274" s="36">
        <f t="shared" si="79"/>
        <v>4.0978433997856668E-4</v>
      </c>
      <c r="V274" s="37">
        <f t="shared" si="80"/>
        <v>4.116314322201764E-4</v>
      </c>
      <c r="W274" s="37">
        <f t="shared" si="81"/>
        <v>1.8470922416097203E-6</v>
      </c>
      <c r="X274" s="38">
        <f t="shared" si="82"/>
        <v>3.8850816423439274</v>
      </c>
      <c r="Y274" s="39">
        <f t="shared" si="83"/>
        <v>514921.35750085191</v>
      </c>
      <c r="Z274" s="40">
        <f t="shared" si="84"/>
        <v>3.4104274328124456E-4</v>
      </c>
      <c r="AA274" s="41">
        <f t="shared" si="85"/>
        <v>3.4232341594475749E-4</v>
      </c>
      <c r="AB274" s="41">
        <f t="shared" si="86"/>
        <v>1.2806726635129317E-6</v>
      </c>
      <c r="AC274" s="42">
        <f t="shared" si="87"/>
        <v>2.498469604895983E-2</v>
      </c>
      <c r="AD274" s="43">
        <f t="shared" si="88"/>
        <v>3311.4242609622038</v>
      </c>
      <c r="AE274" s="40">
        <f t="shared" si="89"/>
        <v>4.8689422918966185E-4</v>
      </c>
      <c r="AF274" s="41">
        <f t="shared" si="90"/>
        <v>4.8950043075316038E-4</v>
      </c>
      <c r="AG274" s="41">
        <f t="shared" si="91"/>
        <v>2.6062015634985259E-6</v>
      </c>
      <c r="AH274" s="42">
        <f t="shared" si="92"/>
        <v>3.3994975437586242E-2</v>
      </c>
      <c r="AI274" s="43">
        <f t="shared" si="93"/>
        <v>4505.6296139942006</v>
      </c>
      <c r="AJ274" s="42">
        <f t="shared" si="94"/>
        <v>3.9440613138304732</v>
      </c>
      <c r="AK274" s="31">
        <f t="shared" si="95"/>
        <v>522738.41137580835</v>
      </c>
      <c r="AL274" s="44">
        <f t="shared" si="96"/>
        <v>122.405052459226</v>
      </c>
      <c r="AM274" s="31">
        <v>13048891</v>
      </c>
      <c r="AN274" s="45">
        <f t="shared" si="97"/>
        <v>4.0059987578699857E-2</v>
      </c>
      <c r="AP274" s="33"/>
      <c r="AR274" s="33"/>
    </row>
    <row r="275" spans="1:44">
      <c r="A275" s="6" t="s">
        <v>4173</v>
      </c>
      <c r="B275" s="6" t="s">
        <v>4412</v>
      </c>
      <c r="C275" s="6" t="s">
        <v>4350</v>
      </c>
      <c r="D275" s="30">
        <v>2190385</v>
      </c>
      <c r="E275" s="6" t="s">
        <v>4009</v>
      </c>
      <c r="F275" s="31" t="s">
        <v>4472</v>
      </c>
      <c r="G275" s="6" t="str">
        <f t="shared" si="74"/>
        <v>Reinvestment</v>
      </c>
      <c r="H275" s="32">
        <v>61.5</v>
      </c>
      <c r="I275" s="33">
        <v>3738.1889999999999</v>
      </c>
      <c r="J275" s="33">
        <v>3728.3130000000001</v>
      </c>
      <c r="K275" s="34">
        <v>1</v>
      </c>
      <c r="L275" s="34">
        <v>1</v>
      </c>
      <c r="M275" s="7">
        <v>0</v>
      </c>
      <c r="N275" s="7">
        <v>0</v>
      </c>
      <c r="O275" s="7">
        <v>1</v>
      </c>
      <c r="P275" s="7">
        <v>1</v>
      </c>
      <c r="Q275" s="35">
        <f t="shared" si="75"/>
        <v>3738.1889999999999</v>
      </c>
      <c r="R275" s="35">
        <f t="shared" si="76"/>
        <v>3728.3130000000001</v>
      </c>
      <c r="S275" s="35">
        <f t="shared" si="77"/>
        <v>229898.62349999999</v>
      </c>
      <c r="T275" s="35">
        <f t="shared" si="78"/>
        <v>229291.24950000001</v>
      </c>
      <c r="U275" s="36">
        <f t="shared" si="79"/>
        <v>1.2460333226532854E-2</v>
      </c>
      <c r="V275" s="37">
        <f t="shared" si="80"/>
        <v>1.2478598614009923E-2</v>
      </c>
      <c r="W275" s="37">
        <f t="shared" si="81"/>
        <v>1.8265387477069475E-5</v>
      </c>
      <c r="X275" s="38">
        <f t="shared" si="82"/>
        <v>38.418504489856026</v>
      </c>
      <c r="Y275" s="39">
        <f t="shared" si="83"/>
        <v>624691.12991635816</v>
      </c>
      <c r="Z275" s="40">
        <f t="shared" si="84"/>
        <v>0</v>
      </c>
      <c r="AA275" s="41">
        <f t="shared" si="85"/>
        <v>0</v>
      </c>
      <c r="AB275" s="41">
        <f t="shared" si="86"/>
        <v>0</v>
      </c>
      <c r="AC275" s="42">
        <f t="shared" si="87"/>
        <v>0</v>
      </c>
      <c r="AD275" s="43">
        <f t="shared" si="88"/>
        <v>0</v>
      </c>
      <c r="AE275" s="40">
        <f t="shared" si="89"/>
        <v>2.6437531324823401E-2</v>
      </c>
      <c r="AF275" s="41">
        <f t="shared" si="90"/>
        <v>2.6498563827076427E-2</v>
      </c>
      <c r="AG275" s="41">
        <f t="shared" si="91"/>
        <v>6.1032502253026422E-5</v>
      </c>
      <c r="AH275" s="42">
        <f t="shared" si="92"/>
        <v>0.79610051810454829</v>
      </c>
      <c r="AI275" s="43">
        <f t="shared" si="93"/>
        <v>12944.723871618671</v>
      </c>
      <c r="AJ275" s="42">
        <f t="shared" si="94"/>
        <v>39.214605007960571</v>
      </c>
      <c r="AK275" s="31">
        <f t="shared" si="95"/>
        <v>637635.85378797678</v>
      </c>
      <c r="AL275" s="44">
        <f t="shared" si="96"/>
        <v>148.49908517942663</v>
      </c>
      <c r="AM275" s="31">
        <v>15923906</v>
      </c>
      <c r="AN275" s="45">
        <f t="shared" si="97"/>
        <v>4.0042678836962289E-2</v>
      </c>
      <c r="AP275" s="33"/>
      <c r="AR275" s="33"/>
    </row>
    <row r="276" spans="1:44">
      <c r="A276" s="6" t="s">
        <v>1179</v>
      </c>
      <c r="B276" s="6" t="s">
        <v>2081</v>
      </c>
      <c r="C276" s="6" t="s">
        <v>5478</v>
      </c>
      <c r="D276" s="30" t="s">
        <v>5490</v>
      </c>
      <c r="E276" s="6" t="s">
        <v>146</v>
      </c>
      <c r="F276" s="31" t="s">
        <v>4456</v>
      </c>
      <c r="G276" s="6" t="str">
        <f t="shared" ref="G276:G339" si="98">IF(AND(L276&gt;K276,AJ276&gt;0),"Float Increase",IF(AND(K276&gt;L276,AJ276&lt;0),"Float Decrease",IF(AND(J276&gt;I276,AJ276&gt;0),"Share Increase",IF(AND(I276&gt;J276,AJ276&lt;0), "Share Decrease",IF(AJ276&gt;0,"Reinvestment","Funding")))))</f>
        <v>Share Increase</v>
      </c>
      <c r="H276" s="32">
        <v>47.59</v>
      </c>
      <c r="I276" s="33">
        <v>98.28</v>
      </c>
      <c r="J276" s="33">
        <v>98.494</v>
      </c>
      <c r="K276" s="34">
        <v>1</v>
      </c>
      <c r="L276" s="34">
        <v>1</v>
      </c>
      <c r="M276" s="7">
        <v>0.5</v>
      </c>
      <c r="N276" s="7">
        <v>0.5</v>
      </c>
      <c r="O276" s="7">
        <v>0.5</v>
      </c>
      <c r="P276" s="7">
        <v>0.5</v>
      </c>
      <c r="Q276" s="35">
        <f t="shared" ref="Q276:Q339" si="99">+I276*K276</f>
        <v>98.28</v>
      </c>
      <c r="R276" s="35">
        <f t="shared" ref="R276:R339" si="100">+J276*L276</f>
        <v>98.494</v>
      </c>
      <c r="S276" s="35">
        <f t="shared" ref="S276:S339" si="101">+$H276*Q276</f>
        <v>4677.1452000000008</v>
      </c>
      <c r="T276" s="35">
        <f t="shared" ref="T276:T339" si="102">+$H276*R276</f>
        <v>4687.3294599999999</v>
      </c>
      <c r="U276" s="36">
        <f t="shared" ref="U276:U339" si="103">+S276/SUM(S$20:S$521)</f>
        <v>2.5349776720554686E-4</v>
      </c>
      <c r="V276" s="37">
        <f t="shared" ref="V276:V339" si="104">+T276/SUM(T$20:T$521)</f>
        <v>2.5509609734567683E-4</v>
      </c>
      <c r="W276" s="37">
        <f t="shared" ref="W276:W339" si="105">+V276-U276</f>
        <v>1.5983301401299764E-6</v>
      </c>
      <c r="X276" s="38">
        <f t="shared" ref="X276:X339" si="106">+W276*Y$4</f>
        <v>3.3618478524994146</v>
      </c>
      <c r="Y276" s="39">
        <f t="shared" ref="Y276:Y339" si="107">+X276/$H276*10^6</f>
        <v>70641.896459327894</v>
      </c>
      <c r="Z276" s="40">
        <f t="shared" ref="Z276:Z339" si="108">+S276*M276/SUMPRODUCT(M$20:M$521, S$20:S$521)</f>
        <v>2.3974244029957283E-4</v>
      </c>
      <c r="AA276" s="41">
        <f t="shared" ref="AA276:AA339" si="109">+T276*N276/SUMPRODUCT(N$20:N$521, T$20:T$521)</f>
        <v>2.4107335912832968E-4</v>
      </c>
      <c r="AB276" s="41">
        <f t="shared" ref="AB276:AB339" si="110">+AA276-Z276</f>
        <v>1.3309188287568565E-6</v>
      </c>
      <c r="AC276" s="42">
        <f t="shared" ref="AC276:AC339" si="111">+AB276*AD$4</f>
        <v>2.596495056833225E-2</v>
      </c>
      <c r="AD276" s="43">
        <f t="shared" ref="AD276:AD339" si="112">+AC276/$H276*10^6</f>
        <v>545.59677596831784</v>
      </c>
      <c r="AE276" s="40">
        <f t="shared" ref="AE276:AE339" si="113">+S276*O276/SUMPRODUCT(O$20:O$521, S$20:S$521)</f>
        <v>2.6892760568387536E-4</v>
      </c>
      <c r="AF276" s="41">
        <f t="shared" ref="AF276:AF339" si="114">+T276*P276/SUMPRODUCT(P$20:P$521, T$20:T$521)</f>
        <v>2.7085093553547423E-4</v>
      </c>
      <c r="AG276" s="41">
        <f t="shared" ref="AG276:AG339" si="115">+AF276-AE276</f>
        <v>1.9233298515988631E-6</v>
      </c>
      <c r="AH276" s="42">
        <f t="shared" ref="AH276:AH339" si="116">+AG276*AI$4</f>
        <v>2.5087680085537915E-2</v>
      </c>
      <c r="AI276" s="43">
        <f t="shared" ref="AI276:AI339" si="117">+AH276/$H276*10^6</f>
        <v>527.16285113548872</v>
      </c>
      <c r="AJ276" s="42">
        <f t="shared" ref="AJ276:AJ339" si="118">+X276+AC276+AH276</f>
        <v>3.4129004831532845</v>
      </c>
      <c r="AK276" s="31">
        <f t="shared" ref="AK276:AK339" si="119">+Y276+AD276+AI276</f>
        <v>71714.6560864317</v>
      </c>
      <c r="AL276" s="44">
        <f t="shared" ref="AL276:AL339" si="120">+$AL$6*W276/H276*10^6</f>
        <v>16.792710024479682</v>
      </c>
      <c r="AM276" s="31">
        <v>1843255.5</v>
      </c>
      <c r="AN276" s="45">
        <f t="shared" ref="AN276:AN339" si="121">+AK276/AM276</f>
        <v>3.8906519517468791E-2</v>
      </c>
      <c r="AP276" s="33"/>
      <c r="AR276" s="33"/>
    </row>
    <row r="277" spans="1:44">
      <c r="A277" s="6" t="s">
        <v>5456</v>
      </c>
      <c r="B277" s="6" t="s">
        <v>5464</v>
      </c>
      <c r="C277" s="6" t="s">
        <v>5636</v>
      </c>
      <c r="D277" s="30" t="s">
        <v>5481</v>
      </c>
      <c r="E277" s="6" t="s">
        <v>5494</v>
      </c>
      <c r="F277" s="31" t="s">
        <v>4466</v>
      </c>
      <c r="G277" s="6" t="str">
        <f t="shared" si="98"/>
        <v>Reinvestment</v>
      </c>
      <c r="H277" s="32">
        <v>71.75</v>
      </c>
      <c r="I277" s="33">
        <v>303.42599999999999</v>
      </c>
      <c r="J277" s="33">
        <v>303.42599999999999</v>
      </c>
      <c r="K277" s="34">
        <v>1</v>
      </c>
      <c r="L277" s="34">
        <v>1</v>
      </c>
      <c r="M277" s="7">
        <v>0.62</v>
      </c>
      <c r="N277" s="7">
        <v>0.62</v>
      </c>
      <c r="O277" s="7">
        <v>0.38</v>
      </c>
      <c r="P277" s="7">
        <v>0.38</v>
      </c>
      <c r="Q277" s="35">
        <f t="shared" si="99"/>
        <v>303.42599999999999</v>
      </c>
      <c r="R277" s="35">
        <f t="shared" si="100"/>
        <v>303.42599999999999</v>
      </c>
      <c r="S277" s="35">
        <f t="shared" si="101"/>
        <v>21770.815500000001</v>
      </c>
      <c r="T277" s="35">
        <f t="shared" si="102"/>
        <v>21770.815500000001</v>
      </c>
      <c r="U277" s="36">
        <f t="shared" si="103"/>
        <v>1.179961896306728E-3</v>
      </c>
      <c r="V277" s="37">
        <f t="shared" si="104"/>
        <v>1.1848217876459597E-3</v>
      </c>
      <c r="W277" s="37">
        <f t="shared" si="105"/>
        <v>4.85989133923166E-6</v>
      </c>
      <c r="X277" s="38">
        <f t="shared" si="106"/>
        <v>10.222052911326463</v>
      </c>
      <c r="Y277" s="39">
        <f t="shared" si="107"/>
        <v>142467.6363947939</v>
      </c>
      <c r="Z277" s="40">
        <f t="shared" si="108"/>
        <v>1.383758977538133E-3</v>
      </c>
      <c r="AA277" s="41">
        <f t="shared" si="109"/>
        <v>1.3884176371079433E-3</v>
      </c>
      <c r="AB277" s="41">
        <f t="shared" si="110"/>
        <v>4.6586595698102761E-6</v>
      </c>
      <c r="AC277" s="42">
        <f t="shared" si="111"/>
        <v>9.0885982549210861E-2</v>
      </c>
      <c r="AD277" s="43">
        <f t="shared" si="112"/>
        <v>1266.7035895360398</v>
      </c>
      <c r="AE277" s="40">
        <f t="shared" si="113"/>
        <v>9.5135547588137844E-4</v>
      </c>
      <c r="AF277" s="41">
        <f t="shared" si="114"/>
        <v>9.5607761409934153E-4</v>
      </c>
      <c r="AG277" s="41">
        <f t="shared" si="115"/>
        <v>4.7221382179630893E-6</v>
      </c>
      <c r="AH277" s="42">
        <f t="shared" si="116"/>
        <v>6.1594995176447828E-2</v>
      </c>
      <c r="AI277" s="43">
        <f t="shared" si="117"/>
        <v>858.4668317274959</v>
      </c>
      <c r="AJ277" s="42">
        <f t="shared" si="118"/>
        <v>10.37453388905212</v>
      </c>
      <c r="AK277" s="31">
        <f t="shared" si="119"/>
        <v>144592.80681605745</v>
      </c>
      <c r="AL277" s="44">
        <f t="shared" si="120"/>
        <v>33.86683860091749</v>
      </c>
      <c r="AM277" s="31">
        <v>3737832.25</v>
      </c>
      <c r="AN277" s="45">
        <f t="shared" si="121"/>
        <v>3.868359978328547E-2</v>
      </c>
      <c r="AP277" s="33"/>
      <c r="AR277" s="33"/>
    </row>
    <row r="278" spans="1:44">
      <c r="A278" s="6" t="s">
        <v>4603</v>
      </c>
      <c r="B278" s="6" t="s">
        <v>1912</v>
      </c>
      <c r="C278" s="6" t="s">
        <v>3208</v>
      </c>
      <c r="D278" s="30">
        <v>2696838</v>
      </c>
      <c r="E278" s="6" t="s">
        <v>3129</v>
      </c>
      <c r="F278" s="31" t="s">
        <v>4471</v>
      </c>
      <c r="G278" s="6" t="str">
        <f t="shared" si="98"/>
        <v>Reinvestment</v>
      </c>
      <c r="H278" s="32">
        <v>57.87</v>
      </c>
      <c r="I278" s="33">
        <v>147.79</v>
      </c>
      <c r="J278" s="33">
        <v>147.79</v>
      </c>
      <c r="K278" s="34">
        <v>1</v>
      </c>
      <c r="L278" s="34">
        <v>1</v>
      </c>
      <c r="M278" s="7">
        <v>0</v>
      </c>
      <c r="N278" s="7">
        <v>0</v>
      </c>
      <c r="O278" s="7">
        <v>1</v>
      </c>
      <c r="P278" s="7">
        <v>1</v>
      </c>
      <c r="Q278" s="35">
        <f t="shared" si="99"/>
        <v>147.79</v>
      </c>
      <c r="R278" s="35">
        <f t="shared" si="100"/>
        <v>147.79</v>
      </c>
      <c r="S278" s="35">
        <f t="shared" si="101"/>
        <v>8552.6072999999997</v>
      </c>
      <c r="T278" s="35">
        <f t="shared" si="102"/>
        <v>8552.6072999999997</v>
      </c>
      <c r="U278" s="36">
        <f t="shared" si="103"/>
        <v>4.6354491075792565E-4</v>
      </c>
      <c r="V278" s="37">
        <f t="shared" si="104"/>
        <v>4.6545410621939653E-4</v>
      </c>
      <c r="W278" s="37">
        <f t="shared" si="105"/>
        <v>1.909195461470873E-6</v>
      </c>
      <c r="X278" s="38">
        <f t="shared" si="106"/>
        <v>4.015706455754839</v>
      </c>
      <c r="Y278" s="39">
        <f t="shared" si="107"/>
        <v>69391.851663294277</v>
      </c>
      <c r="Z278" s="40">
        <f t="shared" si="108"/>
        <v>0</v>
      </c>
      <c r="AA278" s="41">
        <f t="shared" si="109"/>
        <v>0</v>
      </c>
      <c r="AB278" s="41">
        <f t="shared" si="110"/>
        <v>0</v>
      </c>
      <c r="AC278" s="42">
        <f t="shared" si="111"/>
        <v>0</v>
      </c>
      <c r="AD278" s="43">
        <f t="shared" si="112"/>
        <v>0</v>
      </c>
      <c r="AE278" s="40">
        <f t="shared" si="113"/>
        <v>9.8351969211622216E-4</v>
      </c>
      <c r="AF278" s="41">
        <f t="shared" si="114"/>
        <v>9.8840148030581408E-4</v>
      </c>
      <c r="AG278" s="41">
        <f t="shared" si="115"/>
        <v>4.8817881895919183E-6</v>
      </c>
      <c r="AH278" s="42">
        <f t="shared" si="116"/>
        <v>6.3677449941323294E-2</v>
      </c>
      <c r="AI278" s="43">
        <f t="shared" si="117"/>
        <v>1100.3533772476808</v>
      </c>
      <c r="AJ278" s="42">
        <f t="shared" si="118"/>
        <v>4.0793839056961625</v>
      </c>
      <c r="AK278" s="31">
        <f t="shared" si="119"/>
        <v>70492.205040541958</v>
      </c>
      <c r="AL278" s="44">
        <f t="shared" si="120"/>
        <v>16.495554358656239</v>
      </c>
      <c r="AM278" s="31">
        <v>1850130.375</v>
      </c>
      <c r="AN278" s="45">
        <f t="shared" si="121"/>
        <v>3.8101209511001058E-2</v>
      </c>
      <c r="AP278" s="33"/>
      <c r="AR278" s="33"/>
    </row>
    <row r="279" spans="1:44">
      <c r="A279" s="6" t="s">
        <v>3622</v>
      </c>
      <c r="B279" s="6" t="s">
        <v>458</v>
      </c>
      <c r="C279" s="6" t="s">
        <v>3776</v>
      </c>
      <c r="D279" s="30">
        <v>2933438</v>
      </c>
      <c r="E279" s="6" t="s">
        <v>2990</v>
      </c>
      <c r="F279" s="31" t="s">
        <v>4466</v>
      </c>
      <c r="G279" s="6" t="str">
        <f t="shared" si="98"/>
        <v>Reinvestment</v>
      </c>
      <c r="H279" s="32">
        <v>39.51</v>
      </c>
      <c r="I279" s="33">
        <v>131.64400000000001</v>
      </c>
      <c r="J279" s="33">
        <v>131.64400000000001</v>
      </c>
      <c r="K279" s="34">
        <v>0.76</v>
      </c>
      <c r="L279" s="34">
        <v>0.76</v>
      </c>
      <c r="M279" s="7">
        <v>0</v>
      </c>
      <c r="N279" s="7">
        <v>0</v>
      </c>
      <c r="O279" s="7">
        <v>1</v>
      </c>
      <c r="P279" s="7">
        <v>1</v>
      </c>
      <c r="Q279" s="35">
        <f t="shared" si="99"/>
        <v>100.04944</v>
      </c>
      <c r="R279" s="35">
        <f t="shared" si="100"/>
        <v>100.04944</v>
      </c>
      <c r="S279" s="35">
        <f t="shared" si="101"/>
        <v>3952.9533744</v>
      </c>
      <c r="T279" s="35">
        <f t="shared" si="102"/>
        <v>3952.9533744</v>
      </c>
      <c r="U279" s="36">
        <f t="shared" si="103"/>
        <v>2.1424711259296204E-4</v>
      </c>
      <c r="V279" s="37">
        <f t="shared" si="104"/>
        <v>2.151295289575963E-4</v>
      </c>
      <c r="W279" s="37">
        <f t="shared" si="105"/>
        <v>8.8241636463426746E-7</v>
      </c>
      <c r="X279" s="38">
        <f t="shared" si="106"/>
        <v>1.8560305446125243</v>
      </c>
      <c r="Y279" s="39">
        <f t="shared" si="107"/>
        <v>46976.222338965439</v>
      </c>
      <c r="Z279" s="40">
        <f t="shared" si="108"/>
        <v>0</v>
      </c>
      <c r="AA279" s="41">
        <f t="shared" si="109"/>
        <v>0</v>
      </c>
      <c r="AB279" s="41">
        <f t="shared" si="110"/>
        <v>0</v>
      </c>
      <c r="AC279" s="42">
        <f t="shared" si="111"/>
        <v>0</v>
      </c>
      <c r="AD279" s="43">
        <f t="shared" si="112"/>
        <v>0</v>
      </c>
      <c r="AE279" s="40">
        <f t="shared" si="113"/>
        <v>4.5457570415277572E-4</v>
      </c>
      <c r="AF279" s="41">
        <f t="shared" si="114"/>
        <v>4.5683203142471223E-4</v>
      </c>
      <c r="AG279" s="41">
        <f t="shared" si="115"/>
        <v>2.256327271936507E-6</v>
      </c>
      <c r="AH279" s="42">
        <f t="shared" si="116"/>
        <v>2.9431257836278601E-2</v>
      </c>
      <c r="AI279" s="43">
        <f t="shared" si="117"/>
        <v>744.90655115865854</v>
      </c>
      <c r="AJ279" s="42">
        <f t="shared" si="118"/>
        <v>1.8854618024488028</v>
      </c>
      <c r="AK279" s="31">
        <f t="shared" si="119"/>
        <v>47721.128890124099</v>
      </c>
      <c r="AL279" s="44">
        <f t="shared" si="120"/>
        <v>11.167000311747246</v>
      </c>
      <c r="AM279" s="31">
        <v>1255874</v>
      </c>
      <c r="AN279" s="45">
        <f t="shared" si="121"/>
        <v>3.7998341306631156E-2</v>
      </c>
      <c r="AP279" s="33"/>
      <c r="AR279" s="33"/>
    </row>
    <row r="280" spans="1:44">
      <c r="A280" s="6" t="s">
        <v>1204</v>
      </c>
      <c r="B280" s="6" t="s">
        <v>652</v>
      </c>
      <c r="C280" s="6" t="s">
        <v>6271</v>
      </c>
      <c r="D280" s="30" t="s">
        <v>6258</v>
      </c>
      <c r="E280" s="6" t="s">
        <v>6292</v>
      </c>
      <c r="F280" s="31" t="s">
        <v>4465</v>
      </c>
      <c r="G280" s="6" t="str">
        <f t="shared" si="98"/>
        <v>Reinvestment</v>
      </c>
      <c r="H280" s="32">
        <v>7.58</v>
      </c>
      <c r="I280" s="33">
        <v>602.76300000000003</v>
      </c>
      <c r="J280" s="33">
        <v>602.64</v>
      </c>
      <c r="K280" s="34">
        <v>1</v>
      </c>
      <c r="L280" s="34">
        <v>1</v>
      </c>
      <c r="M280" s="7">
        <v>0.59</v>
      </c>
      <c r="N280" s="7">
        <v>0.59</v>
      </c>
      <c r="O280" s="7">
        <v>0.41</v>
      </c>
      <c r="P280" s="7">
        <v>0.41</v>
      </c>
      <c r="Q280" s="35">
        <f t="shared" si="99"/>
        <v>602.76300000000003</v>
      </c>
      <c r="R280" s="35">
        <f t="shared" si="100"/>
        <v>602.64</v>
      </c>
      <c r="S280" s="35">
        <f t="shared" si="101"/>
        <v>4568.9435400000002</v>
      </c>
      <c r="T280" s="35">
        <f t="shared" si="102"/>
        <v>4568.0111999999999</v>
      </c>
      <c r="U280" s="36">
        <f t="shared" si="103"/>
        <v>2.4763331826392881E-4</v>
      </c>
      <c r="V280" s="37">
        <f t="shared" si="104"/>
        <v>2.4860250163668722E-4</v>
      </c>
      <c r="W280" s="37">
        <f t="shared" si="105"/>
        <v>9.691833727584081E-7</v>
      </c>
      <c r="X280" s="38">
        <f t="shared" si="106"/>
        <v>2.0385319394158663</v>
      </c>
      <c r="Y280" s="39">
        <f t="shared" si="107"/>
        <v>268935.61206014064</v>
      </c>
      <c r="Z280" s="40">
        <f t="shared" si="108"/>
        <v>2.7635152638991645E-4</v>
      </c>
      <c r="AA280" s="41">
        <f t="shared" si="109"/>
        <v>2.772253284993972E-4</v>
      </c>
      <c r="AB280" s="41">
        <f t="shared" si="110"/>
        <v>8.738021094807538E-7</v>
      </c>
      <c r="AC280" s="42">
        <f t="shared" si="111"/>
        <v>1.7047041554265289E-2</v>
      </c>
      <c r="AD280" s="43">
        <f t="shared" si="112"/>
        <v>2248.9500731220696</v>
      </c>
      <c r="AE280" s="40">
        <f t="shared" si="113"/>
        <v>2.1541908476733793E-4</v>
      </c>
      <c r="AF280" s="41">
        <f t="shared" si="114"/>
        <v>2.1644416003699255E-4</v>
      </c>
      <c r="AG280" s="41">
        <f t="shared" si="115"/>
        <v>1.0250752696546156E-6</v>
      </c>
      <c r="AH280" s="42">
        <f t="shared" si="116"/>
        <v>1.3370956836817761E-2</v>
      </c>
      <c r="AI280" s="43">
        <f t="shared" si="117"/>
        <v>1763.9784745142163</v>
      </c>
      <c r="AJ280" s="42">
        <f t="shared" si="118"/>
        <v>2.0689499378069494</v>
      </c>
      <c r="AK280" s="31">
        <f t="shared" si="119"/>
        <v>272948.5406077769</v>
      </c>
      <c r="AL280" s="44">
        <f t="shared" si="120"/>
        <v>63.930301633140374</v>
      </c>
      <c r="AM280" s="31">
        <v>7200817.5</v>
      </c>
      <c r="AN280" s="45">
        <f t="shared" si="121"/>
        <v>3.7905215707491113E-2</v>
      </c>
      <c r="AP280" s="33"/>
      <c r="AR280" s="33"/>
    </row>
    <row r="281" spans="1:44">
      <c r="A281" s="6" t="s">
        <v>1180</v>
      </c>
      <c r="B281" s="6" t="s">
        <v>2082</v>
      </c>
      <c r="C281" s="6" t="s">
        <v>3333</v>
      </c>
      <c r="D281" s="30">
        <v>2892090</v>
      </c>
      <c r="E281" s="6" t="s">
        <v>147</v>
      </c>
      <c r="F281" s="31" t="s">
        <v>4466</v>
      </c>
      <c r="G281" s="6" t="str">
        <f t="shared" si="98"/>
        <v>Reinvestment</v>
      </c>
      <c r="H281" s="32">
        <v>84.41</v>
      </c>
      <c r="I281" s="33">
        <v>129.35400000000001</v>
      </c>
      <c r="J281" s="33">
        <v>129.35400000000001</v>
      </c>
      <c r="K281" s="34">
        <v>0.87</v>
      </c>
      <c r="L281" s="34">
        <v>0.87</v>
      </c>
      <c r="M281" s="7">
        <v>0.69</v>
      </c>
      <c r="N281" s="7">
        <v>0.69</v>
      </c>
      <c r="O281" s="7">
        <v>0.31</v>
      </c>
      <c r="P281" s="7">
        <v>0.31</v>
      </c>
      <c r="Q281" s="35">
        <f t="shared" si="99"/>
        <v>112.53798</v>
      </c>
      <c r="R281" s="35">
        <f t="shared" si="100"/>
        <v>112.53798</v>
      </c>
      <c r="S281" s="35">
        <f t="shared" si="101"/>
        <v>9499.3308918000002</v>
      </c>
      <c r="T281" s="35">
        <f t="shared" si="102"/>
        <v>9499.3308918000002</v>
      </c>
      <c r="U281" s="36">
        <f t="shared" si="103"/>
        <v>5.148566204482974E-4</v>
      </c>
      <c r="V281" s="37">
        <f t="shared" si="104"/>
        <v>5.1697715267776557E-4</v>
      </c>
      <c r="W281" s="37">
        <f t="shared" si="105"/>
        <v>2.1205322294681663E-6</v>
      </c>
      <c r="X281" s="38">
        <f t="shared" si="106"/>
        <v>4.4602216668538999</v>
      </c>
      <c r="Y281" s="39">
        <f t="shared" si="107"/>
        <v>52839.967620588788</v>
      </c>
      <c r="Z281" s="40">
        <f t="shared" si="108"/>
        <v>6.719487822431263E-4</v>
      </c>
      <c r="AA281" s="41">
        <f t="shared" si="109"/>
        <v>6.7421101192013879E-4</v>
      </c>
      <c r="AB281" s="41">
        <f t="shared" si="110"/>
        <v>2.2622296770124888E-6</v>
      </c>
      <c r="AC281" s="42">
        <f t="shared" si="111"/>
        <v>4.413393248986365E-2</v>
      </c>
      <c r="AD281" s="43">
        <f t="shared" si="112"/>
        <v>522.85194277767619</v>
      </c>
      <c r="AE281" s="40">
        <f t="shared" si="113"/>
        <v>3.3864076609060596E-4</v>
      </c>
      <c r="AF281" s="41">
        <f t="shared" si="114"/>
        <v>3.4032163990092937E-4</v>
      </c>
      <c r="AG281" s="41">
        <f t="shared" si="115"/>
        <v>1.6808738103234124E-6</v>
      </c>
      <c r="AH281" s="42">
        <f t="shared" si="116"/>
        <v>2.1925113044180981E-2</v>
      </c>
      <c r="AI281" s="43">
        <f t="shared" si="117"/>
        <v>259.74544537591493</v>
      </c>
      <c r="AJ281" s="42">
        <f t="shared" si="118"/>
        <v>4.526280712387944</v>
      </c>
      <c r="AK281" s="31">
        <f t="shared" si="119"/>
        <v>53622.565008742378</v>
      </c>
      <c r="AL281" s="44">
        <f t="shared" si="120"/>
        <v>12.560906465277611</v>
      </c>
      <c r="AM281" s="31">
        <v>1429076.75</v>
      </c>
      <c r="AN281" s="45">
        <f t="shared" si="121"/>
        <v>3.7522522851723937E-2</v>
      </c>
      <c r="AP281" s="33"/>
      <c r="AR281" s="33"/>
    </row>
    <row r="282" spans="1:44">
      <c r="A282" s="6" t="s">
        <v>1144</v>
      </c>
      <c r="B282" s="6" t="s">
        <v>2048</v>
      </c>
      <c r="C282" s="6" t="s">
        <v>1763</v>
      </c>
      <c r="D282" s="30">
        <v>2523334</v>
      </c>
      <c r="E282" s="6" t="s">
        <v>115</v>
      </c>
      <c r="F282" s="31" t="s">
        <v>4467</v>
      </c>
      <c r="G282" s="6" t="str">
        <f t="shared" si="98"/>
        <v>Share Increase</v>
      </c>
      <c r="H282" s="32">
        <v>46.61</v>
      </c>
      <c r="I282" s="33">
        <v>168.70099999999999</v>
      </c>
      <c r="J282" s="33">
        <v>168.90899999999999</v>
      </c>
      <c r="K282" s="34">
        <v>1</v>
      </c>
      <c r="L282" s="34">
        <v>1</v>
      </c>
      <c r="M282" s="7">
        <v>1</v>
      </c>
      <c r="N282" s="7">
        <v>1</v>
      </c>
      <c r="O282" s="7">
        <v>0</v>
      </c>
      <c r="P282" s="7">
        <v>0</v>
      </c>
      <c r="Q282" s="35">
        <f t="shared" si="99"/>
        <v>168.70099999999999</v>
      </c>
      <c r="R282" s="35">
        <f t="shared" si="100"/>
        <v>168.90899999999999</v>
      </c>
      <c r="S282" s="35">
        <f t="shared" si="101"/>
        <v>7863.1536099999994</v>
      </c>
      <c r="T282" s="35">
        <f t="shared" si="102"/>
        <v>7872.8484899999994</v>
      </c>
      <c r="U282" s="36">
        <f t="shared" si="103"/>
        <v>4.2617703708006219E-4</v>
      </c>
      <c r="V282" s="37">
        <f t="shared" si="104"/>
        <v>4.2845994546173951E-4</v>
      </c>
      <c r="W282" s="37">
        <f t="shared" si="105"/>
        <v>2.2829083816773219E-6</v>
      </c>
      <c r="X282" s="38">
        <f t="shared" si="106"/>
        <v>4.8017555620709897</v>
      </c>
      <c r="Y282" s="39">
        <f t="shared" si="107"/>
        <v>103019.85758573246</v>
      </c>
      <c r="Z282" s="40">
        <f t="shared" si="108"/>
        <v>8.0610353294646275E-4</v>
      </c>
      <c r="AA282" s="41">
        <f t="shared" si="109"/>
        <v>8.0981464929614653E-4</v>
      </c>
      <c r="AB282" s="41">
        <f t="shared" si="110"/>
        <v>3.7111163496837858E-6</v>
      </c>
      <c r="AC282" s="42">
        <f t="shared" si="111"/>
        <v>7.2400322612366314E-2</v>
      </c>
      <c r="AD282" s="43">
        <f t="shared" si="112"/>
        <v>1553.3216608531714</v>
      </c>
      <c r="AE282" s="40">
        <f t="shared" si="113"/>
        <v>0</v>
      </c>
      <c r="AF282" s="41">
        <f t="shared" si="114"/>
        <v>0</v>
      </c>
      <c r="AG282" s="41">
        <f t="shared" si="115"/>
        <v>0</v>
      </c>
      <c r="AH282" s="42">
        <f t="shared" si="116"/>
        <v>0</v>
      </c>
      <c r="AI282" s="43">
        <f t="shared" si="117"/>
        <v>0</v>
      </c>
      <c r="AJ282" s="42">
        <f t="shared" si="118"/>
        <v>4.8741558846833559</v>
      </c>
      <c r="AK282" s="31">
        <f t="shared" si="119"/>
        <v>104573.17924658563</v>
      </c>
      <c r="AL282" s="44">
        <f t="shared" si="120"/>
        <v>24.489469874247177</v>
      </c>
      <c r="AM282" s="31">
        <v>2812735.5</v>
      </c>
      <c r="AN282" s="45">
        <f t="shared" si="121"/>
        <v>3.7178461766698513E-2</v>
      </c>
      <c r="AP282" s="33"/>
      <c r="AR282" s="33"/>
    </row>
    <row r="283" spans="1:44">
      <c r="A283" s="6" t="s">
        <v>4611</v>
      </c>
      <c r="B283" s="6" t="s">
        <v>1920</v>
      </c>
      <c r="C283" s="6" t="s">
        <v>1250</v>
      </c>
      <c r="D283" s="30" t="s">
        <v>2124</v>
      </c>
      <c r="E283" s="6" t="s">
        <v>2927</v>
      </c>
      <c r="F283" s="31" t="s">
        <v>4466</v>
      </c>
      <c r="G283" s="6" t="str">
        <f t="shared" si="98"/>
        <v>Reinvestment</v>
      </c>
      <c r="H283" s="32">
        <v>40.83</v>
      </c>
      <c r="I283" s="33">
        <v>108.515</v>
      </c>
      <c r="J283" s="33">
        <v>108.515</v>
      </c>
      <c r="K283" s="34">
        <v>1</v>
      </c>
      <c r="L283" s="34">
        <v>1</v>
      </c>
      <c r="M283" s="7">
        <v>0</v>
      </c>
      <c r="N283" s="7">
        <v>0</v>
      </c>
      <c r="O283" s="7">
        <v>1</v>
      </c>
      <c r="P283" s="7">
        <v>1</v>
      </c>
      <c r="Q283" s="35">
        <f t="shared" si="99"/>
        <v>108.515</v>
      </c>
      <c r="R283" s="35">
        <f t="shared" si="100"/>
        <v>108.515</v>
      </c>
      <c r="S283" s="35">
        <f t="shared" si="101"/>
        <v>4430.6674499999999</v>
      </c>
      <c r="T283" s="35">
        <f t="shared" si="102"/>
        <v>4430.6674499999999</v>
      </c>
      <c r="U283" s="36">
        <f t="shared" si="103"/>
        <v>2.4013885773853968E-4</v>
      </c>
      <c r="V283" s="37">
        <f t="shared" si="104"/>
        <v>2.4112791404500971E-4</v>
      </c>
      <c r="W283" s="37">
        <f t="shared" si="105"/>
        <v>9.8905630647002545E-7</v>
      </c>
      <c r="X283" s="38">
        <f t="shared" si="106"/>
        <v>2.0803316764312934</v>
      </c>
      <c r="Y283" s="39">
        <f t="shared" si="107"/>
        <v>50951.057468314808</v>
      </c>
      <c r="Z283" s="40">
        <f t="shared" si="108"/>
        <v>0</v>
      </c>
      <c r="AA283" s="41">
        <f t="shared" si="109"/>
        <v>0</v>
      </c>
      <c r="AB283" s="41">
        <f t="shared" si="110"/>
        <v>0</v>
      </c>
      <c r="AC283" s="42">
        <f t="shared" si="111"/>
        <v>0</v>
      </c>
      <c r="AD283" s="43">
        <f t="shared" si="112"/>
        <v>0</v>
      </c>
      <c r="AE283" s="40">
        <f t="shared" si="113"/>
        <v>5.0951113893576852E-4</v>
      </c>
      <c r="AF283" s="41">
        <f t="shared" si="114"/>
        <v>5.120401431646215E-4</v>
      </c>
      <c r="AG283" s="41">
        <f t="shared" si="115"/>
        <v>2.5290042288529744E-6</v>
      </c>
      <c r="AH283" s="42">
        <f t="shared" si="116"/>
        <v>3.2988022816623268E-2</v>
      </c>
      <c r="AI283" s="43">
        <f t="shared" si="117"/>
        <v>807.93590048060912</v>
      </c>
      <c r="AJ283" s="42">
        <f t="shared" si="118"/>
        <v>2.1133196992479166</v>
      </c>
      <c r="AK283" s="31">
        <f t="shared" si="119"/>
        <v>51758.993368795418</v>
      </c>
      <c r="AL283" s="44">
        <f t="shared" si="120"/>
        <v>12.111882273696125</v>
      </c>
      <c r="AM283" s="31">
        <v>1398681.75</v>
      </c>
      <c r="AN283" s="45">
        <f t="shared" si="121"/>
        <v>3.7005554243340504E-2</v>
      </c>
      <c r="AP283" s="33"/>
      <c r="AR283" s="33"/>
    </row>
    <row r="284" spans="1:44">
      <c r="A284" s="6" t="s">
        <v>4529</v>
      </c>
      <c r="B284" s="6" t="s">
        <v>1834</v>
      </c>
      <c r="C284" s="6" t="s">
        <v>1230</v>
      </c>
      <c r="D284" s="30">
        <v>2175672</v>
      </c>
      <c r="E284" s="6" t="s">
        <v>3063</v>
      </c>
      <c r="F284" s="31" t="s">
        <v>4456</v>
      </c>
      <c r="G284" s="6" t="str">
        <f t="shared" si="98"/>
        <v>Reinvestment</v>
      </c>
      <c r="H284" s="32">
        <v>87.98</v>
      </c>
      <c r="I284" s="33">
        <v>330.96199999999999</v>
      </c>
      <c r="J284" s="33">
        <v>330.13099999999997</v>
      </c>
      <c r="K284" s="34">
        <v>1</v>
      </c>
      <c r="L284" s="34">
        <v>1</v>
      </c>
      <c r="M284" s="7">
        <v>0</v>
      </c>
      <c r="N284" s="7">
        <v>0</v>
      </c>
      <c r="O284" s="7">
        <v>1</v>
      </c>
      <c r="P284" s="7">
        <v>1</v>
      </c>
      <c r="Q284" s="35">
        <f t="shared" si="99"/>
        <v>330.96199999999999</v>
      </c>
      <c r="R284" s="35">
        <f t="shared" si="100"/>
        <v>330.13099999999997</v>
      </c>
      <c r="S284" s="35">
        <f t="shared" si="101"/>
        <v>29118.036759999999</v>
      </c>
      <c r="T284" s="35">
        <f t="shared" si="102"/>
        <v>29044.925380000001</v>
      </c>
      <c r="U284" s="36">
        <f t="shared" si="103"/>
        <v>1.5781757863897478E-3</v>
      </c>
      <c r="V284" s="37">
        <f t="shared" si="104"/>
        <v>1.5806968926255934E-3</v>
      </c>
      <c r="W284" s="37">
        <f t="shared" si="105"/>
        <v>2.5211062358455449E-6</v>
      </c>
      <c r="X284" s="38">
        <f t="shared" si="106"/>
        <v>5.3027690413264637</v>
      </c>
      <c r="Y284" s="39">
        <f t="shared" si="107"/>
        <v>60272.437387206905</v>
      </c>
      <c r="Z284" s="40">
        <f t="shared" si="108"/>
        <v>0</v>
      </c>
      <c r="AA284" s="41">
        <f t="shared" si="109"/>
        <v>0</v>
      </c>
      <c r="AB284" s="41">
        <f t="shared" si="110"/>
        <v>0</v>
      </c>
      <c r="AC284" s="42">
        <f t="shared" si="111"/>
        <v>0</v>
      </c>
      <c r="AD284" s="43">
        <f t="shared" si="112"/>
        <v>0</v>
      </c>
      <c r="AE284" s="40">
        <f t="shared" si="113"/>
        <v>3.3484715882166182E-3</v>
      </c>
      <c r="AF284" s="41">
        <f t="shared" si="114"/>
        <v>3.3566427446006918E-3</v>
      </c>
      <c r="AG284" s="41">
        <f t="shared" si="115"/>
        <v>8.171156384073619E-6</v>
      </c>
      <c r="AH284" s="42">
        <f t="shared" si="116"/>
        <v>0.10658356761952568</v>
      </c>
      <c r="AI284" s="43">
        <f t="shared" si="117"/>
        <v>1211.4522348207056</v>
      </c>
      <c r="AJ284" s="42">
        <f t="shared" si="118"/>
        <v>5.4093526089459889</v>
      </c>
      <c r="AK284" s="31">
        <f t="shared" si="119"/>
        <v>61483.889622027607</v>
      </c>
      <c r="AL284" s="44">
        <f t="shared" si="120"/>
        <v>14.327723549929216</v>
      </c>
      <c r="AM284" s="31">
        <v>1671469.5</v>
      </c>
      <c r="AN284" s="45">
        <f t="shared" si="121"/>
        <v>3.6784332362647124E-2</v>
      </c>
      <c r="AP284" s="33"/>
      <c r="AR284" s="33"/>
    </row>
    <row r="285" spans="1:44">
      <c r="A285" s="6" t="s">
        <v>1440</v>
      </c>
      <c r="B285" s="6" t="s">
        <v>2237</v>
      </c>
      <c r="C285" s="6" t="s">
        <v>2860</v>
      </c>
      <c r="D285" s="30">
        <v>2961053</v>
      </c>
      <c r="E285" s="6" t="s">
        <v>925</v>
      </c>
      <c r="F285" s="31" t="s">
        <v>4459</v>
      </c>
      <c r="G285" s="6" t="str">
        <f t="shared" si="98"/>
        <v>Share Increase</v>
      </c>
      <c r="H285" s="32">
        <v>92.114999999999995</v>
      </c>
      <c r="I285" s="33">
        <v>190.654</v>
      </c>
      <c r="J285" s="33">
        <v>190.82</v>
      </c>
      <c r="K285" s="34">
        <v>1</v>
      </c>
      <c r="L285" s="34">
        <v>1</v>
      </c>
      <c r="M285" s="7">
        <v>1</v>
      </c>
      <c r="N285" s="7">
        <v>1</v>
      </c>
      <c r="O285" s="7">
        <v>0</v>
      </c>
      <c r="P285" s="7">
        <v>0</v>
      </c>
      <c r="Q285" s="35">
        <f t="shared" si="99"/>
        <v>190.654</v>
      </c>
      <c r="R285" s="35">
        <f t="shared" si="100"/>
        <v>190.82</v>
      </c>
      <c r="S285" s="35">
        <f t="shared" si="101"/>
        <v>17562.093209999999</v>
      </c>
      <c r="T285" s="35">
        <f t="shared" si="102"/>
        <v>17577.384299999998</v>
      </c>
      <c r="U285" s="36">
        <f t="shared" si="103"/>
        <v>9.5185230002923452E-4</v>
      </c>
      <c r="V285" s="37">
        <f t="shared" si="104"/>
        <v>9.5660485885179741E-4</v>
      </c>
      <c r="W285" s="37">
        <f t="shared" si="105"/>
        <v>4.7525588225628881E-6</v>
      </c>
      <c r="X285" s="38">
        <f t="shared" si="106"/>
        <v>9.9962950521666993</v>
      </c>
      <c r="Y285" s="39">
        <f t="shared" si="107"/>
        <v>108519.73133763991</v>
      </c>
      <c r="Z285" s="40">
        <f t="shared" si="108"/>
        <v>1.8004055477832748E-3</v>
      </c>
      <c r="AA285" s="41">
        <f t="shared" si="109"/>
        <v>1.8080397864290781E-3</v>
      </c>
      <c r="AB285" s="41">
        <f t="shared" si="110"/>
        <v>7.6342386458032752E-6</v>
      </c>
      <c r="AC285" s="42">
        <f t="shared" si="111"/>
        <v>0.14893667801685806</v>
      </c>
      <c r="AD285" s="43">
        <f t="shared" si="112"/>
        <v>1616.8558651344306</v>
      </c>
      <c r="AE285" s="40">
        <f t="shared" si="113"/>
        <v>0</v>
      </c>
      <c r="AF285" s="41">
        <f t="shared" si="114"/>
        <v>0</v>
      </c>
      <c r="AG285" s="41">
        <f t="shared" si="115"/>
        <v>0</v>
      </c>
      <c r="AH285" s="42">
        <f t="shared" si="116"/>
        <v>0</v>
      </c>
      <c r="AI285" s="43">
        <f t="shared" si="117"/>
        <v>0</v>
      </c>
      <c r="AJ285" s="42">
        <f t="shared" si="118"/>
        <v>10.145231730183557</v>
      </c>
      <c r="AK285" s="31">
        <f t="shared" si="119"/>
        <v>110136.58720277435</v>
      </c>
      <c r="AL285" s="44">
        <f t="shared" si="120"/>
        <v>25.796877938245064</v>
      </c>
      <c r="AM285" s="31">
        <v>3003967</v>
      </c>
      <c r="AN285" s="45">
        <f t="shared" si="121"/>
        <v>3.6663714083002362E-2</v>
      </c>
      <c r="AP285" s="33"/>
      <c r="AR285" s="33"/>
    </row>
    <row r="286" spans="1:44">
      <c r="A286" s="6" t="s">
        <v>4650</v>
      </c>
      <c r="B286" s="6" t="s">
        <v>650</v>
      </c>
      <c r="C286" s="6" t="s">
        <v>1260</v>
      </c>
      <c r="D286" s="30">
        <v>2431846</v>
      </c>
      <c r="E286" s="6" t="s">
        <v>31</v>
      </c>
      <c r="F286" s="31" t="s">
        <v>4454</v>
      </c>
      <c r="G286" s="6" t="str">
        <f t="shared" si="98"/>
        <v>Reinvestment</v>
      </c>
      <c r="H286" s="32">
        <v>23.92</v>
      </c>
      <c r="I286" s="33">
        <v>406.98899999999998</v>
      </c>
      <c r="J286" s="33">
        <v>406.98899999999998</v>
      </c>
      <c r="K286" s="34">
        <v>0.89</v>
      </c>
      <c r="L286" s="34">
        <v>0.89</v>
      </c>
      <c r="M286" s="7">
        <v>0</v>
      </c>
      <c r="N286" s="7">
        <v>0</v>
      </c>
      <c r="O286" s="7">
        <v>1</v>
      </c>
      <c r="P286" s="7">
        <v>1</v>
      </c>
      <c r="Q286" s="35">
        <f t="shared" si="99"/>
        <v>362.22021000000001</v>
      </c>
      <c r="R286" s="35">
        <f t="shared" si="100"/>
        <v>362.22021000000001</v>
      </c>
      <c r="S286" s="35">
        <f t="shared" si="101"/>
        <v>8664.3074232000017</v>
      </c>
      <c r="T286" s="35">
        <f t="shared" si="102"/>
        <v>8664.3074232000017</v>
      </c>
      <c r="U286" s="36">
        <f t="shared" si="103"/>
        <v>4.6959897378504419E-4</v>
      </c>
      <c r="V286" s="37">
        <f t="shared" si="104"/>
        <v>4.715331040249725E-4</v>
      </c>
      <c r="W286" s="37">
        <f t="shared" si="105"/>
        <v>1.9341302399283108E-6</v>
      </c>
      <c r="X286" s="38">
        <f t="shared" si="106"/>
        <v>4.0681530243985797</v>
      </c>
      <c r="Y286" s="39">
        <f t="shared" si="107"/>
        <v>170073.28697318476</v>
      </c>
      <c r="Z286" s="40">
        <f t="shared" si="108"/>
        <v>0</v>
      </c>
      <c r="AA286" s="41">
        <f t="shared" si="109"/>
        <v>0</v>
      </c>
      <c r="AB286" s="41">
        <f t="shared" si="110"/>
        <v>0</v>
      </c>
      <c r="AC286" s="42">
        <f t="shared" si="111"/>
        <v>0</v>
      </c>
      <c r="AD286" s="43">
        <f t="shared" si="112"/>
        <v>0</v>
      </c>
      <c r="AE286" s="40">
        <f t="shared" si="113"/>
        <v>9.9636481254856231E-4</v>
      </c>
      <c r="AF286" s="41">
        <f t="shared" si="114"/>
        <v>1.0013103586453147E-3</v>
      </c>
      <c r="AG286" s="41">
        <f t="shared" si="115"/>
        <v>4.9455460967523599E-6</v>
      </c>
      <c r="AH286" s="42">
        <f t="shared" si="116"/>
        <v>6.4509100308749803E-2</v>
      </c>
      <c r="AI286" s="43">
        <f t="shared" si="117"/>
        <v>2696.8687420045903</v>
      </c>
      <c r="AJ286" s="42">
        <f t="shared" si="118"/>
        <v>4.1326621247073296</v>
      </c>
      <c r="AK286" s="31">
        <f t="shared" si="119"/>
        <v>172770.15571518935</v>
      </c>
      <c r="AL286" s="44">
        <f t="shared" si="120"/>
        <v>40.429143811210508</v>
      </c>
      <c r="AM286" s="31">
        <v>4715200.5</v>
      </c>
      <c r="AN286" s="45">
        <f t="shared" si="121"/>
        <v>3.6641104808838851E-2</v>
      </c>
      <c r="AP286" s="33"/>
      <c r="AR286" s="33"/>
    </row>
    <row r="287" spans="1:44">
      <c r="A287" s="6" t="s">
        <v>3540</v>
      </c>
      <c r="B287" s="6" t="s">
        <v>379</v>
      </c>
      <c r="C287" s="6" t="s">
        <v>3699</v>
      </c>
      <c r="D287" s="30">
        <v>2857817</v>
      </c>
      <c r="E287" s="6" t="s">
        <v>2653</v>
      </c>
      <c r="F287" s="31" t="s">
        <v>4466</v>
      </c>
      <c r="G287" s="6" t="str">
        <f t="shared" si="98"/>
        <v>Share Increase</v>
      </c>
      <c r="H287" s="32">
        <v>445.63</v>
      </c>
      <c r="I287" s="33">
        <v>60.246000000000002</v>
      </c>
      <c r="J287" s="33">
        <v>60.497999999999998</v>
      </c>
      <c r="K287" s="34">
        <v>1</v>
      </c>
      <c r="L287" s="34">
        <v>1</v>
      </c>
      <c r="M287" s="7">
        <v>1</v>
      </c>
      <c r="N287" s="7">
        <v>1</v>
      </c>
      <c r="O287" s="7">
        <v>0</v>
      </c>
      <c r="P287" s="7">
        <v>0</v>
      </c>
      <c r="Q287" s="35">
        <f t="shared" si="99"/>
        <v>60.246000000000002</v>
      </c>
      <c r="R287" s="35">
        <f t="shared" si="100"/>
        <v>60.497999999999998</v>
      </c>
      <c r="S287" s="35">
        <f t="shared" si="101"/>
        <v>26847.42498</v>
      </c>
      <c r="T287" s="35">
        <f t="shared" si="102"/>
        <v>26959.723739999998</v>
      </c>
      <c r="U287" s="36">
        <f t="shared" si="103"/>
        <v>1.4551103283362728E-3</v>
      </c>
      <c r="V287" s="37">
        <f t="shared" si="104"/>
        <v>1.4672150464950665E-3</v>
      </c>
      <c r="W287" s="37">
        <f t="shared" si="105"/>
        <v>1.2104718158793696E-5</v>
      </c>
      <c r="X287" s="38">
        <f t="shared" si="106"/>
        <v>25.460460092394925</v>
      </c>
      <c r="Y287" s="39">
        <f t="shared" si="107"/>
        <v>57133.63124653844</v>
      </c>
      <c r="Z287" s="40">
        <f t="shared" si="108"/>
        <v>2.7523059068018281E-3</v>
      </c>
      <c r="AA287" s="41">
        <f t="shared" si="109"/>
        <v>2.7731232543545489E-3</v>
      </c>
      <c r="AB287" s="41">
        <f t="shared" si="110"/>
        <v>2.0817347552720775E-5</v>
      </c>
      <c r="AC287" s="42">
        <f t="shared" si="111"/>
        <v>0.40612649583976568</v>
      </c>
      <c r="AD287" s="43">
        <f t="shared" si="112"/>
        <v>911.35357996491632</v>
      </c>
      <c r="AE287" s="40">
        <f t="shared" si="113"/>
        <v>0</v>
      </c>
      <c r="AF287" s="41">
        <f t="shared" si="114"/>
        <v>0</v>
      </c>
      <c r="AG287" s="41">
        <f t="shared" si="115"/>
        <v>0</v>
      </c>
      <c r="AH287" s="42">
        <f t="shared" si="116"/>
        <v>0</v>
      </c>
      <c r="AI287" s="43">
        <f t="shared" si="117"/>
        <v>0</v>
      </c>
      <c r="AJ287" s="42">
        <f t="shared" si="118"/>
        <v>25.866586588234689</v>
      </c>
      <c r="AK287" s="31">
        <f t="shared" si="119"/>
        <v>58044.984826503358</v>
      </c>
      <c r="AL287" s="44">
        <f t="shared" si="120"/>
        <v>13.581579066483064</v>
      </c>
      <c r="AM287" s="31">
        <v>1591799.625</v>
      </c>
      <c r="AN287" s="45">
        <f t="shared" si="121"/>
        <v>3.6465007225079199E-2</v>
      </c>
      <c r="AP287" s="33"/>
      <c r="AR287" s="33"/>
    </row>
    <row r="288" spans="1:44">
      <c r="A288" s="6" t="s">
        <v>4594</v>
      </c>
      <c r="B288" s="6" t="s">
        <v>1903</v>
      </c>
      <c r="C288" s="6" t="s">
        <v>1245</v>
      </c>
      <c r="D288" s="30">
        <v>2352118</v>
      </c>
      <c r="E288" s="6" t="s">
        <v>6277</v>
      </c>
      <c r="F288" s="31" t="s">
        <v>4455</v>
      </c>
      <c r="G288" s="6" t="str">
        <f t="shared" si="98"/>
        <v>Share Increase</v>
      </c>
      <c r="H288" s="32">
        <v>19.62</v>
      </c>
      <c r="I288" s="33">
        <v>1039.1179999999999</v>
      </c>
      <c r="J288" s="33">
        <v>1039.8630000000001</v>
      </c>
      <c r="K288" s="34">
        <v>1</v>
      </c>
      <c r="L288" s="34">
        <v>1</v>
      </c>
      <c r="M288" s="7">
        <v>0</v>
      </c>
      <c r="N288" s="7">
        <v>0</v>
      </c>
      <c r="O288" s="7">
        <v>1</v>
      </c>
      <c r="P288" s="7">
        <v>1</v>
      </c>
      <c r="Q288" s="35">
        <f t="shared" si="99"/>
        <v>1039.1179999999999</v>
      </c>
      <c r="R288" s="35">
        <f t="shared" si="100"/>
        <v>1039.8630000000001</v>
      </c>
      <c r="S288" s="35">
        <f t="shared" si="101"/>
        <v>20387.495159999999</v>
      </c>
      <c r="T288" s="35">
        <f t="shared" si="102"/>
        <v>20402.112060000003</v>
      </c>
      <c r="U288" s="36">
        <f t="shared" si="103"/>
        <v>1.1049869698237917E-3</v>
      </c>
      <c r="V288" s="37">
        <f t="shared" si="104"/>
        <v>1.1103335510184447E-3</v>
      </c>
      <c r="W288" s="37">
        <f t="shared" si="105"/>
        <v>5.3465811946529912E-6</v>
      </c>
      <c r="X288" s="38">
        <f t="shared" si="106"/>
        <v>11.245732065089026</v>
      </c>
      <c r="Y288" s="39">
        <f t="shared" si="107"/>
        <v>573176.96560086776</v>
      </c>
      <c r="Z288" s="40">
        <f t="shared" si="108"/>
        <v>0</v>
      </c>
      <c r="AA288" s="41">
        <f t="shared" si="109"/>
        <v>0</v>
      </c>
      <c r="AB288" s="41">
        <f t="shared" si="110"/>
        <v>0</v>
      </c>
      <c r="AC288" s="42">
        <f t="shared" si="111"/>
        <v>0</v>
      </c>
      <c r="AD288" s="43">
        <f t="shared" si="112"/>
        <v>0</v>
      </c>
      <c r="AE288" s="40">
        <f t="shared" si="113"/>
        <v>2.3444900788072158E-3</v>
      </c>
      <c r="AF288" s="41">
        <f t="shared" si="114"/>
        <v>2.3578164007914998E-3</v>
      </c>
      <c r="AG288" s="41">
        <f t="shared" si="115"/>
        <v>1.332632198428399E-5</v>
      </c>
      <c r="AH288" s="42">
        <f t="shared" si="116"/>
        <v>0.17382691917388071</v>
      </c>
      <c r="AI288" s="43">
        <f t="shared" si="117"/>
        <v>8859.6798763445822</v>
      </c>
      <c r="AJ288" s="42">
        <f t="shared" si="118"/>
        <v>11.419558984262906</v>
      </c>
      <c r="AK288" s="31">
        <f t="shared" si="119"/>
        <v>582036.64547721238</v>
      </c>
      <c r="AL288" s="44">
        <f t="shared" si="120"/>
        <v>136.253343390749</v>
      </c>
      <c r="AM288" s="31">
        <v>16473806</v>
      </c>
      <c r="AN288" s="45">
        <f t="shared" si="121"/>
        <v>3.533103676692638E-2</v>
      </c>
      <c r="AP288" s="33"/>
      <c r="AR288" s="33"/>
    </row>
    <row r="289" spans="1:44">
      <c r="A289" s="6" t="s">
        <v>3566</v>
      </c>
      <c r="B289" s="6" t="s">
        <v>403</v>
      </c>
      <c r="C289" s="6" t="s">
        <v>5187</v>
      </c>
      <c r="D289" s="30" t="s">
        <v>5136</v>
      </c>
      <c r="E289" s="6" t="s">
        <v>5123</v>
      </c>
      <c r="F289" s="31" t="s">
        <v>4473</v>
      </c>
      <c r="G289" s="6" t="str">
        <f t="shared" si="98"/>
        <v>Share Increase</v>
      </c>
      <c r="H289" s="32">
        <v>102.71</v>
      </c>
      <c r="I289" s="33">
        <v>82.393000000000001</v>
      </c>
      <c r="J289" s="33">
        <v>82.450999999999993</v>
      </c>
      <c r="K289" s="34">
        <v>1</v>
      </c>
      <c r="L289" s="34">
        <v>1</v>
      </c>
      <c r="M289" s="7">
        <v>0</v>
      </c>
      <c r="N289" s="7">
        <v>0</v>
      </c>
      <c r="O289" s="7">
        <v>1</v>
      </c>
      <c r="P289" s="7">
        <v>1</v>
      </c>
      <c r="Q289" s="35">
        <f t="shared" si="99"/>
        <v>82.393000000000001</v>
      </c>
      <c r="R289" s="35">
        <f t="shared" si="100"/>
        <v>82.450999999999993</v>
      </c>
      <c r="S289" s="35">
        <f t="shared" si="101"/>
        <v>8462.5850300000002</v>
      </c>
      <c r="T289" s="35">
        <f t="shared" si="102"/>
        <v>8468.5422099999996</v>
      </c>
      <c r="U289" s="36">
        <f t="shared" si="103"/>
        <v>4.5866577114007186E-4</v>
      </c>
      <c r="V289" s="37">
        <f t="shared" si="104"/>
        <v>4.6087907547640857E-4</v>
      </c>
      <c r="W289" s="37">
        <f t="shared" si="105"/>
        <v>2.2133043363367177E-6</v>
      </c>
      <c r="X289" s="38">
        <f t="shared" si="106"/>
        <v>4.6553538866733444</v>
      </c>
      <c r="Y289" s="39">
        <f t="shared" si="107"/>
        <v>45325.22526212973</v>
      </c>
      <c r="Z289" s="40">
        <f t="shared" si="108"/>
        <v>0</v>
      </c>
      <c r="AA289" s="41">
        <f t="shared" si="109"/>
        <v>0</v>
      </c>
      <c r="AB289" s="41">
        <f t="shared" si="110"/>
        <v>0</v>
      </c>
      <c r="AC289" s="42">
        <f t="shared" si="111"/>
        <v>0</v>
      </c>
      <c r="AD289" s="43">
        <f t="shared" si="112"/>
        <v>0</v>
      </c>
      <c r="AE289" s="40">
        <f t="shared" si="113"/>
        <v>9.7316744838886167E-4</v>
      </c>
      <c r="AF289" s="41">
        <f t="shared" si="114"/>
        <v>9.786863073201397E-4</v>
      </c>
      <c r="AG289" s="41">
        <f t="shared" si="115"/>
        <v>5.5188589312780284E-6</v>
      </c>
      <c r="AH289" s="42">
        <f t="shared" si="116"/>
        <v>7.198732302211136E-2</v>
      </c>
      <c r="AI289" s="43">
        <f t="shared" si="117"/>
        <v>700.87939852118939</v>
      </c>
      <c r="AJ289" s="42">
        <f t="shared" si="118"/>
        <v>4.7273412096954557</v>
      </c>
      <c r="AK289" s="31">
        <f t="shared" si="119"/>
        <v>46026.104660650919</v>
      </c>
      <c r="AL289" s="44">
        <f t="shared" si="120"/>
        <v>10.774531868059185</v>
      </c>
      <c r="AM289" s="31">
        <v>1344375.625</v>
      </c>
      <c r="AN289" s="45">
        <f t="shared" si="121"/>
        <v>3.4236045198045684E-2</v>
      </c>
      <c r="AP289" s="33"/>
      <c r="AR289" s="33"/>
    </row>
    <row r="290" spans="1:44">
      <c r="A290" s="6" t="s">
        <v>1191</v>
      </c>
      <c r="B290" s="6" t="s">
        <v>2093</v>
      </c>
      <c r="C290" s="6" t="s">
        <v>1774</v>
      </c>
      <c r="D290" s="30">
        <v>2433842</v>
      </c>
      <c r="E290" s="6" t="s">
        <v>158</v>
      </c>
      <c r="F290" s="31" t="s">
        <v>4462</v>
      </c>
      <c r="G290" s="6" t="str">
        <f t="shared" si="98"/>
        <v>Reinvestment</v>
      </c>
      <c r="H290" s="32">
        <v>33.67</v>
      </c>
      <c r="I290" s="33">
        <v>251.99199999999999</v>
      </c>
      <c r="J290" s="33">
        <v>251.423</v>
      </c>
      <c r="K290" s="34">
        <v>1</v>
      </c>
      <c r="L290" s="34">
        <v>1</v>
      </c>
      <c r="M290" s="7">
        <v>0</v>
      </c>
      <c r="N290" s="7">
        <v>0</v>
      </c>
      <c r="O290" s="7">
        <v>1</v>
      </c>
      <c r="P290" s="7">
        <v>1</v>
      </c>
      <c r="Q290" s="35">
        <f t="shared" si="99"/>
        <v>251.99199999999999</v>
      </c>
      <c r="R290" s="35">
        <f t="shared" si="100"/>
        <v>251.423</v>
      </c>
      <c r="S290" s="35">
        <f t="shared" si="101"/>
        <v>8484.5706399999999</v>
      </c>
      <c r="T290" s="35">
        <f t="shared" si="102"/>
        <v>8465.4124100000008</v>
      </c>
      <c r="U290" s="36">
        <f t="shared" si="103"/>
        <v>4.5985737473742261E-4</v>
      </c>
      <c r="V290" s="37">
        <f t="shared" si="104"/>
        <v>4.6070874399613059E-4</v>
      </c>
      <c r="W290" s="37">
        <f t="shared" si="105"/>
        <v>8.5136925870798411E-7</v>
      </c>
      <c r="X290" s="38">
        <f t="shared" si="106"/>
        <v>1.7907276114049269</v>
      </c>
      <c r="Y290" s="39">
        <f t="shared" si="107"/>
        <v>53184.663243389565</v>
      </c>
      <c r="Z290" s="40">
        <f t="shared" si="108"/>
        <v>0</v>
      </c>
      <c r="AA290" s="41">
        <f t="shared" si="109"/>
        <v>0</v>
      </c>
      <c r="AB290" s="41">
        <f t="shared" si="110"/>
        <v>0</v>
      </c>
      <c r="AC290" s="42">
        <f t="shared" si="111"/>
        <v>0</v>
      </c>
      <c r="AD290" s="43">
        <f t="shared" si="112"/>
        <v>0</v>
      </c>
      <c r="AE290" s="40">
        <f t="shared" si="113"/>
        <v>9.756957160410182E-4</v>
      </c>
      <c r="AF290" s="41">
        <f t="shared" si="114"/>
        <v>9.7832460487729997E-4</v>
      </c>
      <c r="AG290" s="41">
        <f t="shared" si="115"/>
        <v>2.6288888362817732E-6</v>
      </c>
      <c r="AH290" s="42">
        <f t="shared" si="116"/>
        <v>3.4290905457663813E-2</v>
      </c>
      <c r="AI290" s="43">
        <f t="shared" si="117"/>
        <v>1018.4409105335258</v>
      </c>
      <c r="AJ290" s="42">
        <f t="shared" si="118"/>
        <v>1.8250185168625908</v>
      </c>
      <c r="AK290" s="31">
        <f t="shared" si="119"/>
        <v>54203.104153923094</v>
      </c>
      <c r="AL290" s="44">
        <f t="shared" si="120"/>
        <v>12.642846134659699</v>
      </c>
      <c r="AM290" s="31">
        <v>1594640.5</v>
      </c>
      <c r="AN290" s="45">
        <f t="shared" si="121"/>
        <v>3.3990798649553358E-2</v>
      </c>
      <c r="AP290" s="33"/>
      <c r="AR290" s="33"/>
    </row>
    <row r="291" spans="1:44">
      <c r="A291" s="6" t="s">
        <v>1096</v>
      </c>
      <c r="B291" s="6" t="s">
        <v>2000</v>
      </c>
      <c r="C291" s="6" t="s">
        <v>3274</v>
      </c>
      <c r="D291" s="30">
        <v>2636607</v>
      </c>
      <c r="E291" s="6" t="s">
        <v>72</v>
      </c>
      <c r="F291" s="31" t="s">
        <v>4455</v>
      </c>
      <c r="G291" s="6" t="str">
        <f t="shared" si="98"/>
        <v>Share Increase</v>
      </c>
      <c r="H291" s="32">
        <v>22.42</v>
      </c>
      <c r="I291" s="33">
        <v>498.79599999999999</v>
      </c>
      <c r="J291" s="33">
        <v>498.85700000000003</v>
      </c>
      <c r="K291" s="34">
        <v>1</v>
      </c>
      <c r="L291" s="34">
        <v>1</v>
      </c>
      <c r="M291" s="7">
        <v>0</v>
      </c>
      <c r="N291" s="7">
        <v>0</v>
      </c>
      <c r="O291" s="7">
        <v>1</v>
      </c>
      <c r="P291" s="7">
        <v>1</v>
      </c>
      <c r="Q291" s="35">
        <f t="shared" si="99"/>
        <v>498.79599999999999</v>
      </c>
      <c r="R291" s="35">
        <f t="shared" si="100"/>
        <v>498.85700000000003</v>
      </c>
      <c r="S291" s="35">
        <f t="shared" si="101"/>
        <v>11183.00632</v>
      </c>
      <c r="T291" s="35">
        <f t="shared" si="102"/>
        <v>11184.373940000001</v>
      </c>
      <c r="U291" s="36">
        <f t="shared" si="103"/>
        <v>6.0611056778085888E-4</v>
      </c>
      <c r="V291" s="37">
        <f t="shared" si="104"/>
        <v>6.0868137554570187E-4</v>
      </c>
      <c r="W291" s="37">
        <f t="shared" si="105"/>
        <v>2.5708077648429941E-6</v>
      </c>
      <c r="X291" s="38">
        <f t="shared" si="106"/>
        <v>5.4073087570778195</v>
      </c>
      <c r="Y291" s="39">
        <f t="shared" si="107"/>
        <v>241182.37096689647</v>
      </c>
      <c r="Z291" s="40">
        <f t="shared" si="108"/>
        <v>0</v>
      </c>
      <c r="AA291" s="41">
        <f t="shared" si="109"/>
        <v>0</v>
      </c>
      <c r="AB291" s="41">
        <f t="shared" si="110"/>
        <v>0</v>
      </c>
      <c r="AC291" s="42">
        <f t="shared" si="111"/>
        <v>0</v>
      </c>
      <c r="AD291" s="43">
        <f t="shared" si="112"/>
        <v>0</v>
      </c>
      <c r="AE291" s="40">
        <f t="shared" si="113"/>
        <v>1.2860063074309712E-3</v>
      </c>
      <c r="AF291" s="41">
        <f t="shared" si="114"/>
        <v>1.2925475671716825E-3</v>
      </c>
      <c r="AG291" s="41">
        <f t="shared" si="115"/>
        <v>6.541259740711243E-6</v>
      </c>
      <c r="AH291" s="42">
        <f t="shared" si="116"/>
        <v>8.532339452588017E-2</v>
      </c>
      <c r="AI291" s="43">
        <f t="shared" si="117"/>
        <v>3805.6821822426477</v>
      </c>
      <c r="AJ291" s="42">
        <f t="shared" si="118"/>
        <v>5.4926321516036998</v>
      </c>
      <c r="AK291" s="31">
        <f t="shared" si="119"/>
        <v>244988.05314913913</v>
      </c>
      <c r="AL291" s="44">
        <f t="shared" si="120"/>
        <v>57.332911794000758</v>
      </c>
      <c r="AM291" s="31">
        <v>7230240.5</v>
      </c>
      <c r="AN291" s="45">
        <f t="shared" si="121"/>
        <v>3.3883804162411907E-2</v>
      </c>
      <c r="AP291" s="33"/>
      <c r="AR291" s="33"/>
    </row>
    <row r="292" spans="1:44">
      <c r="A292" s="6" t="s">
        <v>3956</v>
      </c>
      <c r="B292" s="6" t="s">
        <v>4440</v>
      </c>
      <c r="C292" s="6" t="s">
        <v>4032</v>
      </c>
      <c r="D292" s="30">
        <v>2517382</v>
      </c>
      <c r="E292" s="6" t="s">
        <v>4294</v>
      </c>
      <c r="F292" s="31" t="s">
        <v>4474</v>
      </c>
      <c r="G292" s="6" t="str">
        <f t="shared" si="98"/>
        <v>Reinvestment</v>
      </c>
      <c r="H292" s="32">
        <v>100.55</v>
      </c>
      <c r="I292" s="33">
        <v>905.226</v>
      </c>
      <c r="J292" s="33">
        <v>902.53899999999999</v>
      </c>
      <c r="K292" s="34">
        <v>0.77</v>
      </c>
      <c r="L292" s="34">
        <v>0.77</v>
      </c>
      <c r="M292" s="7">
        <v>0.56999999999999995</v>
      </c>
      <c r="N292" s="7">
        <v>0.56999999999999995</v>
      </c>
      <c r="O292" s="7">
        <v>0.43</v>
      </c>
      <c r="P292" s="7">
        <v>0.43</v>
      </c>
      <c r="Q292" s="35">
        <f t="shared" si="99"/>
        <v>697.02402000000006</v>
      </c>
      <c r="R292" s="35">
        <f t="shared" si="100"/>
        <v>694.95502999999997</v>
      </c>
      <c r="S292" s="35">
        <f t="shared" si="101"/>
        <v>70085.765211000005</v>
      </c>
      <c r="T292" s="35">
        <f t="shared" si="102"/>
        <v>69877.728266499995</v>
      </c>
      <c r="U292" s="36">
        <f t="shared" si="103"/>
        <v>3.798595988399225E-3</v>
      </c>
      <c r="V292" s="37">
        <f t="shared" si="104"/>
        <v>3.8029193220324303E-3</v>
      </c>
      <c r="W292" s="37">
        <f t="shared" si="105"/>
        <v>4.3233336332053514E-6</v>
      </c>
      <c r="X292" s="38">
        <f t="shared" si="106"/>
        <v>9.0934842092435062</v>
      </c>
      <c r="Y292" s="39">
        <f t="shared" si="107"/>
        <v>90437.436193371526</v>
      </c>
      <c r="Z292" s="40">
        <f t="shared" si="108"/>
        <v>4.0954227624621893E-3</v>
      </c>
      <c r="AA292" s="41">
        <f t="shared" si="109"/>
        <v>4.0970132483212377E-3</v>
      </c>
      <c r="AB292" s="41">
        <f t="shared" si="110"/>
        <v>1.5904858590484044E-6</v>
      </c>
      <c r="AC292" s="42">
        <f t="shared" si="111"/>
        <v>3.1028854515790866E-2</v>
      </c>
      <c r="AD292" s="43">
        <f t="shared" si="112"/>
        <v>308.59129304615482</v>
      </c>
      <c r="AE292" s="40">
        <f t="shared" si="113"/>
        <v>3.465634859147877E-3</v>
      </c>
      <c r="AF292" s="41">
        <f t="shared" si="114"/>
        <v>3.4724986759741552E-3</v>
      </c>
      <c r="AG292" s="41">
        <f t="shared" si="115"/>
        <v>6.8638168262782386E-6</v>
      </c>
      <c r="AH292" s="42">
        <f t="shared" si="116"/>
        <v>8.9530789822792556E-2</v>
      </c>
      <c r="AI292" s="43">
        <f t="shared" si="117"/>
        <v>890.41063970952325</v>
      </c>
      <c r="AJ292" s="42">
        <f t="shared" si="118"/>
        <v>9.2140438535820888</v>
      </c>
      <c r="AK292" s="31">
        <f t="shared" si="119"/>
        <v>91636.438126127192</v>
      </c>
      <c r="AL292" s="44">
        <f t="shared" si="120"/>
        <v>21.498426818524869</v>
      </c>
      <c r="AM292" s="31">
        <v>2750654.25</v>
      </c>
      <c r="AN292" s="45">
        <f t="shared" si="121"/>
        <v>3.3314415334507123E-2</v>
      </c>
      <c r="AP292" s="33"/>
      <c r="AR292" s="33"/>
    </row>
    <row r="293" spans="1:44">
      <c r="A293" s="6" t="s">
        <v>4550</v>
      </c>
      <c r="B293" s="6" t="s">
        <v>1856</v>
      </c>
      <c r="C293" s="6" t="s">
        <v>3173</v>
      </c>
      <c r="D293" s="30">
        <v>2646015</v>
      </c>
      <c r="E293" s="6" t="s">
        <v>3082</v>
      </c>
      <c r="F293" s="31" t="s">
        <v>4473</v>
      </c>
      <c r="G293" s="6" t="str">
        <f t="shared" si="98"/>
        <v>Share Increase</v>
      </c>
      <c r="H293" s="32">
        <v>41.27</v>
      </c>
      <c r="I293" s="33">
        <v>275.58999999999997</v>
      </c>
      <c r="J293" s="33">
        <v>275.83100000000002</v>
      </c>
      <c r="K293" s="34">
        <v>1</v>
      </c>
      <c r="L293" s="34">
        <v>1</v>
      </c>
      <c r="M293" s="7">
        <v>0</v>
      </c>
      <c r="N293" s="7">
        <v>0</v>
      </c>
      <c r="O293" s="7">
        <v>1</v>
      </c>
      <c r="P293" s="7">
        <v>1</v>
      </c>
      <c r="Q293" s="35">
        <f t="shared" si="99"/>
        <v>275.58999999999997</v>
      </c>
      <c r="R293" s="35">
        <f t="shared" si="100"/>
        <v>275.83100000000002</v>
      </c>
      <c r="S293" s="35">
        <f t="shared" si="101"/>
        <v>11373.5993</v>
      </c>
      <c r="T293" s="35">
        <f t="shared" si="102"/>
        <v>11383.545370000002</v>
      </c>
      <c r="U293" s="36">
        <f t="shared" si="103"/>
        <v>6.164405645650193E-4</v>
      </c>
      <c r="V293" s="37">
        <f t="shared" si="104"/>
        <v>6.1952077886252301E-4</v>
      </c>
      <c r="W293" s="37">
        <f t="shared" si="105"/>
        <v>3.0802142975037104E-6</v>
      </c>
      <c r="X293" s="38">
        <f t="shared" si="106"/>
        <v>6.4787690360758354</v>
      </c>
      <c r="Y293" s="39">
        <f t="shared" si="107"/>
        <v>156984.95362432359</v>
      </c>
      <c r="Z293" s="40">
        <f t="shared" si="108"/>
        <v>0</v>
      </c>
      <c r="AA293" s="41">
        <f t="shared" si="109"/>
        <v>0</v>
      </c>
      <c r="AB293" s="41">
        <f t="shared" si="110"/>
        <v>0</v>
      </c>
      <c r="AC293" s="42">
        <f t="shared" si="111"/>
        <v>0</v>
      </c>
      <c r="AD293" s="43">
        <f t="shared" si="112"/>
        <v>0</v>
      </c>
      <c r="AE293" s="40">
        <f t="shared" si="113"/>
        <v>1.3079238283031282E-3</v>
      </c>
      <c r="AF293" s="41">
        <f t="shared" si="114"/>
        <v>1.3155652656747607E-3</v>
      </c>
      <c r="AG293" s="41">
        <f t="shared" si="115"/>
        <v>7.6414373716324722E-6</v>
      </c>
      <c r="AH293" s="42">
        <f t="shared" si="116"/>
        <v>9.9673977406332104E-2</v>
      </c>
      <c r="AI293" s="43">
        <f t="shared" si="117"/>
        <v>2415.1678557386017</v>
      </c>
      <c r="AJ293" s="42">
        <f t="shared" si="118"/>
        <v>6.5784430134821674</v>
      </c>
      <c r="AK293" s="31">
        <f t="shared" si="119"/>
        <v>159400.1214800622</v>
      </c>
      <c r="AL293" s="44">
        <f t="shared" si="120"/>
        <v>37.317837381920405</v>
      </c>
      <c r="AM293" s="31">
        <v>4845140</v>
      </c>
      <c r="AN293" s="45">
        <f t="shared" si="121"/>
        <v>3.2898971233042223E-2</v>
      </c>
      <c r="AP293" s="33"/>
      <c r="AR293" s="33"/>
    </row>
    <row r="294" spans="1:44">
      <c r="A294" s="6" t="s">
        <v>4612</v>
      </c>
      <c r="B294" s="6" t="s">
        <v>1921</v>
      </c>
      <c r="C294" s="6" t="s">
        <v>1251</v>
      </c>
      <c r="D294" s="30" t="s">
        <v>2125</v>
      </c>
      <c r="E294" s="6" t="s">
        <v>2928</v>
      </c>
      <c r="F294" s="31" t="s">
        <v>4462</v>
      </c>
      <c r="G294" s="6" t="str">
        <f t="shared" si="98"/>
        <v>Share Increase</v>
      </c>
      <c r="H294" s="32">
        <v>7.44</v>
      </c>
      <c r="I294" s="33">
        <v>496.66</v>
      </c>
      <c r="J294" s="33">
        <v>496.99599999999998</v>
      </c>
      <c r="K294" s="34">
        <v>1</v>
      </c>
      <c r="L294" s="34">
        <v>1</v>
      </c>
      <c r="M294" s="7">
        <v>0</v>
      </c>
      <c r="N294" s="7">
        <v>0</v>
      </c>
      <c r="O294" s="7">
        <v>1</v>
      </c>
      <c r="P294" s="7">
        <v>1</v>
      </c>
      <c r="Q294" s="35">
        <f t="shared" si="99"/>
        <v>496.66</v>
      </c>
      <c r="R294" s="35">
        <f t="shared" si="100"/>
        <v>496.99599999999998</v>
      </c>
      <c r="S294" s="35">
        <f t="shared" si="101"/>
        <v>3695.1504000000004</v>
      </c>
      <c r="T294" s="35">
        <f t="shared" si="102"/>
        <v>3697.6502399999999</v>
      </c>
      <c r="U294" s="36">
        <f t="shared" si="103"/>
        <v>2.0027438444474276E-4</v>
      </c>
      <c r="V294" s="37">
        <f t="shared" si="104"/>
        <v>2.0123529903812339E-4</v>
      </c>
      <c r="W294" s="37">
        <f t="shared" si="105"/>
        <v>9.6091459338062133E-7</v>
      </c>
      <c r="X294" s="38">
        <f t="shared" si="106"/>
        <v>2.0211398015239137</v>
      </c>
      <c r="Y294" s="39">
        <f t="shared" si="107"/>
        <v>271658.57547364431</v>
      </c>
      <c r="Z294" s="40">
        <f t="shared" si="108"/>
        <v>0</v>
      </c>
      <c r="AA294" s="41">
        <f t="shared" si="109"/>
        <v>0</v>
      </c>
      <c r="AB294" s="41">
        <f t="shared" si="110"/>
        <v>0</v>
      </c>
      <c r="AC294" s="42">
        <f t="shared" si="111"/>
        <v>0</v>
      </c>
      <c r="AD294" s="43">
        <f t="shared" si="112"/>
        <v>0</v>
      </c>
      <c r="AE294" s="40">
        <f t="shared" si="113"/>
        <v>4.2492927083547216E-4</v>
      </c>
      <c r="AF294" s="41">
        <f t="shared" si="114"/>
        <v>4.273273450622653E-4</v>
      </c>
      <c r="AG294" s="41">
        <f t="shared" si="115"/>
        <v>2.3980742267931416E-6</v>
      </c>
      <c r="AH294" s="42">
        <f t="shared" si="116"/>
        <v>3.12801878331724E-2</v>
      </c>
      <c r="AI294" s="43">
        <f t="shared" si="117"/>
        <v>4204.3263216629575</v>
      </c>
      <c r="AJ294" s="42">
        <f t="shared" si="118"/>
        <v>2.052419989357086</v>
      </c>
      <c r="AK294" s="31">
        <f t="shared" si="119"/>
        <v>275862.90179530729</v>
      </c>
      <c r="AL294" s="44">
        <f t="shared" si="120"/>
        <v>64.577593641170779</v>
      </c>
      <c r="AM294" s="31">
        <v>8428264</v>
      </c>
      <c r="AN294" s="45">
        <f t="shared" si="121"/>
        <v>3.2730690661244982E-2</v>
      </c>
      <c r="AP294" s="33"/>
      <c r="AR294" s="33"/>
    </row>
    <row r="295" spans="1:44">
      <c r="A295" s="6" t="s">
        <v>1135</v>
      </c>
      <c r="B295" s="6" t="s">
        <v>2038</v>
      </c>
      <c r="C295" s="6" t="s">
        <v>3301</v>
      </c>
      <c r="D295" s="30">
        <v>2690830</v>
      </c>
      <c r="E295" s="6" t="s">
        <v>108</v>
      </c>
      <c r="F295" s="31" t="s">
        <v>4467</v>
      </c>
      <c r="G295" s="6" t="str">
        <f t="shared" si="98"/>
        <v>Share Increase</v>
      </c>
      <c r="H295" s="32">
        <v>153.21</v>
      </c>
      <c r="I295" s="33">
        <v>148.898</v>
      </c>
      <c r="J295" s="33">
        <v>148.964</v>
      </c>
      <c r="K295" s="34">
        <v>1</v>
      </c>
      <c r="L295" s="34">
        <v>1</v>
      </c>
      <c r="M295" s="7">
        <v>0.69</v>
      </c>
      <c r="N295" s="7">
        <v>0.69</v>
      </c>
      <c r="O295" s="7">
        <v>0.31</v>
      </c>
      <c r="P295" s="7">
        <v>0.31</v>
      </c>
      <c r="Q295" s="35">
        <f t="shared" si="99"/>
        <v>148.898</v>
      </c>
      <c r="R295" s="35">
        <f t="shared" si="100"/>
        <v>148.964</v>
      </c>
      <c r="S295" s="35">
        <f t="shared" si="101"/>
        <v>22812.66258</v>
      </c>
      <c r="T295" s="35">
        <f t="shared" si="102"/>
        <v>22822.774440000001</v>
      </c>
      <c r="U295" s="36">
        <f t="shared" si="103"/>
        <v>1.236429227821178E-3</v>
      </c>
      <c r="V295" s="37">
        <f t="shared" si="104"/>
        <v>1.242072002816859E-3</v>
      </c>
      <c r="W295" s="37">
        <f t="shared" si="105"/>
        <v>5.6427749956810581E-6</v>
      </c>
      <c r="X295" s="38">
        <f t="shared" si="106"/>
        <v>11.868731324696851</v>
      </c>
      <c r="Y295" s="39">
        <f t="shared" si="107"/>
        <v>77467.079986272773</v>
      </c>
      <c r="Z295" s="40">
        <f t="shared" si="108"/>
        <v>1.6136863759095459E-3</v>
      </c>
      <c r="AA295" s="41">
        <f t="shared" si="109"/>
        <v>1.6198368101168201E-3</v>
      </c>
      <c r="AB295" s="41">
        <f t="shared" si="110"/>
        <v>6.150434207274208E-6</v>
      </c>
      <c r="AC295" s="42">
        <f t="shared" si="111"/>
        <v>0.11998907575364172</v>
      </c>
      <c r="AD295" s="43">
        <f t="shared" si="112"/>
        <v>783.16738955447897</v>
      </c>
      <c r="AE295" s="40">
        <f t="shared" si="113"/>
        <v>8.13246492900497E-4</v>
      </c>
      <c r="AF295" s="41">
        <f t="shared" si="114"/>
        <v>8.176453808146116E-4</v>
      </c>
      <c r="AG295" s="41">
        <f t="shared" si="115"/>
        <v>4.3988879141145963E-6</v>
      </c>
      <c r="AH295" s="42">
        <f t="shared" si="116"/>
        <v>5.7378557624791042E-2</v>
      </c>
      <c r="AI295" s="43">
        <f t="shared" si="117"/>
        <v>374.50922018661339</v>
      </c>
      <c r="AJ295" s="42">
        <f t="shared" si="118"/>
        <v>12.046098958075284</v>
      </c>
      <c r="AK295" s="31">
        <f t="shared" si="119"/>
        <v>78624.75659601386</v>
      </c>
      <c r="AL295" s="44">
        <f t="shared" si="120"/>
        <v>18.415165445078838</v>
      </c>
      <c r="AM295" s="31">
        <v>2409796</v>
      </c>
      <c r="AN295" s="45">
        <f t="shared" si="121"/>
        <v>3.2627142129878987E-2</v>
      </c>
      <c r="AP295" s="33"/>
      <c r="AR295" s="33"/>
    </row>
    <row r="296" spans="1:44">
      <c r="A296" s="6" t="s">
        <v>3435</v>
      </c>
      <c r="B296" s="6" t="s">
        <v>274</v>
      </c>
      <c r="C296" s="6" t="s">
        <v>574</v>
      </c>
      <c r="D296" s="30">
        <v>2272476</v>
      </c>
      <c r="E296" s="6" t="s">
        <v>2552</v>
      </c>
      <c r="F296" s="31" t="s">
        <v>4466</v>
      </c>
      <c r="G296" s="6" t="str">
        <f t="shared" si="98"/>
        <v>Reinvestment</v>
      </c>
      <c r="H296" s="32">
        <v>79.7</v>
      </c>
      <c r="I296" s="33">
        <v>205.654</v>
      </c>
      <c r="J296" s="33">
        <v>205.654</v>
      </c>
      <c r="K296" s="34">
        <v>1</v>
      </c>
      <c r="L296" s="34">
        <v>1</v>
      </c>
      <c r="M296" s="7">
        <v>1</v>
      </c>
      <c r="N296" s="7">
        <v>1</v>
      </c>
      <c r="O296" s="7">
        <v>0</v>
      </c>
      <c r="P296" s="7">
        <v>0</v>
      </c>
      <c r="Q296" s="35">
        <f t="shared" si="99"/>
        <v>205.654</v>
      </c>
      <c r="R296" s="35">
        <f t="shared" si="100"/>
        <v>205.654</v>
      </c>
      <c r="S296" s="35">
        <f t="shared" si="101"/>
        <v>16390.623800000001</v>
      </c>
      <c r="T296" s="35">
        <f t="shared" si="102"/>
        <v>16390.623800000001</v>
      </c>
      <c r="U296" s="36">
        <f t="shared" si="103"/>
        <v>8.8835953530074191E-4</v>
      </c>
      <c r="V296" s="37">
        <f t="shared" si="104"/>
        <v>8.9201840837558027E-4</v>
      </c>
      <c r="W296" s="37">
        <f t="shared" si="105"/>
        <v>3.6588730748383621E-6</v>
      </c>
      <c r="X296" s="38">
        <f t="shared" si="106"/>
        <v>7.695891030505746</v>
      </c>
      <c r="Y296" s="39">
        <f t="shared" si="107"/>
        <v>96560.740658792289</v>
      </c>
      <c r="Z296" s="40">
        <f t="shared" si="108"/>
        <v>1.6803105226856148E-3</v>
      </c>
      <c r="AA296" s="41">
        <f t="shared" si="109"/>
        <v>1.6859675733886851E-3</v>
      </c>
      <c r="AB296" s="41">
        <f t="shared" si="110"/>
        <v>5.6570507030702724E-6</v>
      </c>
      <c r="AC296" s="42">
        <f t="shared" si="111"/>
        <v>0.11036363652993524</v>
      </c>
      <c r="AD296" s="43">
        <f t="shared" si="112"/>
        <v>1384.7382249678196</v>
      </c>
      <c r="AE296" s="40">
        <f t="shared" si="113"/>
        <v>0</v>
      </c>
      <c r="AF296" s="41">
        <f t="shared" si="114"/>
        <v>0</v>
      </c>
      <c r="AG296" s="41">
        <f t="shared" si="115"/>
        <v>0</v>
      </c>
      <c r="AH296" s="42">
        <f t="shared" si="116"/>
        <v>0</v>
      </c>
      <c r="AI296" s="43">
        <f t="shared" si="117"/>
        <v>0</v>
      </c>
      <c r="AJ296" s="42">
        <f t="shared" si="118"/>
        <v>7.8062546670356809</v>
      </c>
      <c r="AK296" s="31">
        <f t="shared" si="119"/>
        <v>97945.478883760108</v>
      </c>
      <c r="AL296" s="44">
        <f t="shared" si="120"/>
        <v>22.954034346539284</v>
      </c>
      <c r="AM296" s="31">
        <v>3014193.5</v>
      </c>
      <c r="AN296" s="45">
        <f t="shared" si="121"/>
        <v>3.2494754860217204E-2</v>
      </c>
      <c r="AP296" s="33"/>
      <c r="AR296" s="33"/>
    </row>
    <row r="297" spans="1:44">
      <c r="A297" s="6" t="s">
        <v>4563</v>
      </c>
      <c r="B297" s="6" t="s">
        <v>1872</v>
      </c>
      <c r="C297" s="6" t="s">
        <v>1238</v>
      </c>
      <c r="D297" s="30">
        <v>2702791</v>
      </c>
      <c r="E297" s="6" t="s">
        <v>3095</v>
      </c>
      <c r="F297" s="31" t="s">
        <v>4456</v>
      </c>
      <c r="G297" s="6" t="str">
        <f t="shared" si="98"/>
        <v>Reinvestment</v>
      </c>
      <c r="H297" s="32">
        <v>71.09</v>
      </c>
      <c r="I297" s="33">
        <v>144.53399999999999</v>
      </c>
      <c r="J297" s="33">
        <v>144.31100000000001</v>
      </c>
      <c r="K297" s="34">
        <v>1</v>
      </c>
      <c r="L297" s="34">
        <v>1</v>
      </c>
      <c r="M297" s="7">
        <v>0</v>
      </c>
      <c r="N297" s="7">
        <v>0</v>
      </c>
      <c r="O297" s="7">
        <v>1</v>
      </c>
      <c r="P297" s="7">
        <v>1</v>
      </c>
      <c r="Q297" s="35">
        <f t="shared" si="99"/>
        <v>144.53399999999999</v>
      </c>
      <c r="R297" s="35">
        <f t="shared" si="100"/>
        <v>144.31100000000001</v>
      </c>
      <c r="S297" s="35">
        <f t="shared" si="101"/>
        <v>10274.922060000001</v>
      </c>
      <c r="T297" s="35">
        <f t="shared" si="102"/>
        <v>10259.068990000002</v>
      </c>
      <c r="U297" s="36">
        <f t="shared" si="103"/>
        <v>5.5689308093770915E-4</v>
      </c>
      <c r="V297" s="37">
        <f t="shared" si="104"/>
        <v>5.5832398470856686E-4</v>
      </c>
      <c r="W297" s="37">
        <f t="shared" si="105"/>
        <v>1.4309037708577039E-6</v>
      </c>
      <c r="X297" s="38">
        <f t="shared" si="106"/>
        <v>3.0096915827415338</v>
      </c>
      <c r="Y297" s="39">
        <f t="shared" si="107"/>
        <v>42336.356488135236</v>
      </c>
      <c r="Z297" s="40">
        <f t="shared" si="108"/>
        <v>0</v>
      </c>
      <c r="AA297" s="41">
        <f t="shared" si="109"/>
        <v>0</v>
      </c>
      <c r="AB297" s="41">
        <f t="shared" si="110"/>
        <v>0</v>
      </c>
      <c r="AC297" s="42">
        <f t="shared" si="111"/>
        <v>0</v>
      </c>
      <c r="AD297" s="43">
        <f t="shared" si="112"/>
        <v>0</v>
      </c>
      <c r="AE297" s="40">
        <f t="shared" si="113"/>
        <v>1.1815798184688522E-3</v>
      </c>
      <c r="AF297" s="41">
        <f t="shared" si="114"/>
        <v>1.1856125998297006E-3</v>
      </c>
      <c r="AG297" s="41">
        <f t="shared" si="115"/>
        <v>4.0327813608483695E-6</v>
      </c>
      <c r="AH297" s="42">
        <f t="shared" si="116"/>
        <v>5.2603108380904588E-2</v>
      </c>
      <c r="AI297" s="43">
        <f t="shared" si="117"/>
        <v>739.95088452531422</v>
      </c>
      <c r="AJ297" s="42">
        <f t="shared" si="118"/>
        <v>3.0622946911224385</v>
      </c>
      <c r="AK297" s="31">
        <f t="shared" si="119"/>
        <v>43076.307372660551</v>
      </c>
      <c r="AL297" s="44">
        <f t="shared" si="120"/>
        <v>10.064029897719116</v>
      </c>
      <c r="AM297" s="31">
        <v>1329463.75</v>
      </c>
      <c r="AN297" s="45">
        <f t="shared" si="121"/>
        <v>3.2401265075983121E-2</v>
      </c>
      <c r="AP297" s="33"/>
      <c r="AR297" s="33"/>
    </row>
    <row r="298" spans="1:44">
      <c r="A298" s="6" t="s">
        <v>4549</v>
      </c>
      <c r="B298" s="6" t="s">
        <v>1855</v>
      </c>
      <c r="C298" s="6" t="s">
        <v>3172</v>
      </c>
      <c r="D298" s="30">
        <v>2162340</v>
      </c>
      <c r="E298" s="6" t="s">
        <v>3081</v>
      </c>
      <c r="F298" s="31" t="s">
        <v>4467</v>
      </c>
      <c r="G298" s="6" t="str">
        <f t="shared" si="98"/>
        <v>Share Increase</v>
      </c>
      <c r="H298" s="32">
        <v>27.53</v>
      </c>
      <c r="I298" s="33">
        <v>413.02</v>
      </c>
      <c r="J298" s="33">
        <v>413.17099999999999</v>
      </c>
      <c r="K298" s="34">
        <v>1</v>
      </c>
      <c r="L298" s="34">
        <v>1</v>
      </c>
      <c r="M298" s="7">
        <v>1</v>
      </c>
      <c r="N298" s="7">
        <v>1</v>
      </c>
      <c r="O298" s="7">
        <v>0</v>
      </c>
      <c r="P298" s="7">
        <v>0</v>
      </c>
      <c r="Q298" s="35">
        <f t="shared" si="99"/>
        <v>413.02</v>
      </c>
      <c r="R298" s="35">
        <f t="shared" si="100"/>
        <v>413.17099999999999</v>
      </c>
      <c r="S298" s="35">
        <f t="shared" si="101"/>
        <v>11370.4406</v>
      </c>
      <c r="T298" s="35">
        <f t="shared" si="102"/>
        <v>11374.59763</v>
      </c>
      <c r="U298" s="36">
        <f t="shared" si="103"/>
        <v>6.1626936539051604E-4</v>
      </c>
      <c r="V298" s="37">
        <f t="shared" si="104"/>
        <v>6.190338206545407E-4</v>
      </c>
      <c r="W298" s="37">
        <f t="shared" si="105"/>
        <v>2.7644552640246562E-6</v>
      </c>
      <c r="X298" s="38">
        <f t="shared" si="106"/>
        <v>5.8146172429284411</v>
      </c>
      <c r="Y298" s="39">
        <f t="shared" si="107"/>
        <v>211210.21587099312</v>
      </c>
      <c r="Z298" s="40">
        <f t="shared" si="108"/>
        <v>1.165658563144603E-3</v>
      </c>
      <c r="AA298" s="41">
        <f t="shared" si="109"/>
        <v>1.1700105498439778E-3</v>
      </c>
      <c r="AB298" s="41">
        <f t="shared" si="110"/>
        <v>4.3519866993748605E-6</v>
      </c>
      <c r="AC298" s="42">
        <f t="shared" si="111"/>
        <v>8.4903088814856129E-2</v>
      </c>
      <c r="AD298" s="43">
        <f t="shared" si="112"/>
        <v>3084.020661636619</v>
      </c>
      <c r="AE298" s="40">
        <f t="shared" si="113"/>
        <v>0</v>
      </c>
      <c r="AF298" s="41">
        <f t="shared" si="114"/>
        <v>0</v>
      </c>
      <c r="AG298" s="41">
        <f t="shared" si="115"/>
        <v>0</v>
      </c>
      <c r="AH298" s="42">
        <f t="shared" si="116"/>
        <v>0</v>
      </c>
      <c r="AI298" s="43">
        <f t="shared" si="117"/>
        <v>0</v>
      </c>
      <c r="AJ298" s="42">
        <f t="shared" si="118"/>
        <v>5.8995203317432976</v>
      </c>
      <c r="AK298" s="31">
        <f t="shared" si="119"/>
        <v>214294.23653262973</v>
      </c>
      <c r="AL298" s="44">
        <f t="shared" si="120"/>
        <v>50.208050563469961</v>
      </c>
      <c r="AM298" s="31">
        <v>6619375</v>
      </c>
      <c r="AN298" s="45">
        <f t="shared" si="121"/>
        <v>3.2373787031650225E-2</v>
      </c>
      <c r="AP298" s="33"/>
      <c r="AR298" s="33"/>
    </row>
    <row r="299" spans="1:44">
      <c r="A299" s="6" t="s">
        <v>1200</v>
      </c>
      <c r="B299" s="6" t="s">
        <v>2102</v>
      </c>
      <c r="C299" s="6" t="s">
        <v>3345</v>
      </c>
      <c r="D299" s="30">
        <v>2937689</v>
      </c>
      <c r="E299" s="6" t="s">
        <v>167</v>
      </c>
      <c r="F299" s="31" t="s">
        <v>4457</v>
      </c>
      <c r="G299" s="6" t="str">
        <f t="shared" si="98"/>
        <v>Reinvestment</v>
      </c>
      <c r="H299" s="32">
        <v>119.17</v>
      </c>
      <c r="I299" s="33">
        <v>83.275999999999996</v>
      </c>
      <c r="J299" s="33">
        <v>83.028000000000006</v>
      </c>
      <c r="K299" s="34">
        <v>1</v>
      </c>
      <c r="L299" s="34">
        <v>1</v>
      </c>
      <c r="M299" s="7">
        <v>0.65</v>
      </c>
      <c r="N299" s="7">
        <v>0.65</v>
      </c>
      <c r="O299" s="7">
        <v>0.35</v>
      </c>
      <c r="P299" s="7">
        <v>0.35</v>
      </c>
      <c r="Q299" s="35">
        <f t="shared" si="99"/>
        <v>83.275999999999996</v>
      </c>
      <c r="R299" s="35">
        <f t="shared" si="100"/>
        <v>83.028000000000006</v>
      </c>
      <c r="S299" s="35">
        <f t="shared" si="101"/>
        <v>9924.0009200000004</v>
      </c>
      <c r="T299" s="35">
        <f t="shared" si="102"/>
        <v>9894.4467600000007</v>
      </c>
      <c r="U299" s="36">
        <f t="shared" si="103"/>
        <v>5.3787341794857952E-4</v>
      </c>
      <c r="V299" s="37">
        <f t="shared" si="104"/>
        <v>5.384803384122645E-4</v>
      </c>
      <c r="W299" s="37">
        <f t="shared" si="105"/>
        <v>6.0692046368498228E-7</v>
      </c>
      <c r="X299" s="38">
        <f t="shared" si="106"/>
        <v>1.2765662151070887</v>
      </c>
      <c r="Y299" s="39">
        <f t="shared" si="107"/>
        <v>10712.144122741367</v>
      </c>
      <c r="Z299" s="40">
        <f t="shared" si="108"/>
        <v>6.6129344402752501E-4</v>
      </c>
      <c r="AA299" s="41">
        <f t="shared" si="109"/>
        <v>6.615438062880487E-4</v>
      </c>
      <c r="AB299" s="41">
        <f t="shared" si="110"/>
        <v>2.5036226052369513E-7</v>
      </c>
      <c r="AC299" s="42">
        <f t="shared" si="111"/>
        <v>4.8843277127167744E-3</v>
      </c>
      <c r="AD299" s="43">
        <f t="shared" si="112"/>
        <v>40.986218953736469</v>
      </c>
      <c r="AE299" s="40">
        <f t="shared" si="113"/>
        <v>3.9942879352005642E-4</v>
      </c>
      <c r="AF299" s="41">
        <f t="shared" si="114"/>
        <v>4.0021597139586586E-4</v>
      </c>
      <c r="AG299" s="41">
        <f t="shared" si="115"/>
        <v>7.8717787580943671E-7</v>
      </c>
      <c r="AH299" s="42">
        <f t="shared" si="116"/>
        <v>1.0267852236735967E-2</v>
      </c>
      <c r="AI299" s="43">
        <f t="shared" si="117"/>
        <v>86.161384884920423</v>
      </c>
      <c r="AJ299" s="42">
        <f t="shared" si="118"/>
        <v>1.2917183950565414</v>
      </c>
      <c r="AK299" s="31">
        <f t="shared" si="119"/>
        <v>10839.291726580024</v>
      </c>
      <c r="AL299" s="44">
        <f t="shared" si="120"/>
        <v>2.5464481987286325</v>
      </c>
      <c r="AM299" s="31">
        <v>347167.15625</v>
      </c>
      <c r="AN299" s="45">
        <f t="shared" si="121"/>
        <v>3.122211168724295E-2</v>
      </c>
      <c r="AP299" s="33"/>
      <c r="AR299" s="33"/>
    </row>
    <row r="300" spans="1:44">
      <c r="A300" s="6" t="s">
        <v>4662</v>
      </c>
      <c r="B300" s="6" t="s">
        <v>1971</v>
      </c>
      <c r="C300" s="6" t="s">
        <v>3248</v>
      </c>
      <c r="D300" s="30">
        <v>2511920</v>
      </c>
      <c r="E300" s="6" t="s">
        <v>4902</v>
      </c>
      <c r="F300" s="31" t="s">
        <v>4473</v>
      </c>
      <c r="G300" s="6" t="str">
        <f t="shared" si="98"/>
        <v>Reinvestment</v>
      </c>
      <c r="H300" s="32">
        <v>48.72</v>
      </c>
      <c r="I300" s="33">
        <v>205.245</v>
      </c>
      <c r="J300" s="33">
        <v>205.203</v>
      </c>
      <c r="K300" s="34">
        <v>0.87</v>
      </c>
      <c r="L300" s="34">
        <v>0.87</v>
      </c>
      <c r="M300" s="7">
        <v>1</v>
      </c>
      <c r="N300" s="7">
        <v>1</v>
      </c>
      <c r="O300" s="7">
        <v>0</v>
      </c>
      <c r="P300" s="7">
        <v>0</v>
      </c>
      <c r="Q300" s="35">
        <f t="shared" si="99"/>
        <v>178.56315000000001</v>
      </c>
      <c r="R300" s="35">
        <f t="shared" si="100"/>
        <v>178.52661000000001</v>
      </c>
      <c r="S300" s="35">
        <f t="shared" si="101"/>
        <v>8699.5966680000001</v>
      </c>
      <c r="T300" s="35">
        <f t="shared" si="102"/>
        <v>8697.8164391999999</v>
      </c>
      <c r="U300" s="36">
        <f t="shared" si="103"/>
        <v>4.7151162442568914E-4</v>
      </c>
      <c r="V300" s="37">
        <f t="shared" si="104"/>
        <v>4.7335674780346924E-4</v>
      </c>
      <c r="W300" s="37">
        <f t="shared" si="105"/>
        <v>1.8451233777800995E-6</v>
      </c>
      <c r="X300" s="38">
        <f t="shared" si="106"/>
        <v>3.8809404324203403</v>
      </c>
      <c r="Y300" s="39">
        <f t="shared" si="107"/>
        <v>79658.054852634246</v>
      </c>
      <c r="Z300" s="40">
        <f t="shared" si="108"/>
        <v>8.9185280577064503E-4</v>
      </c>
      <c r="AA300" s="41">
        <f t="shared" si="109"/>
        <v>8.9467226230756619E-4</v>
      </c>
      <c r="AB300" s="41">
        <f t="shared" si="110"/>
        <v>2.8194565369211565E-6</v>
      </c>
      <c r="AC300" s="42">
        <f t="shared" si="111"/>
        <v>5.5004894384955122E-2</v>
      </c>
      <c r="AD300" s="43">
        <f t="shared" si="112"/>
        <v>1129.0002952576997</v>
      </c>
      <c r="AE300" s="40">
        <f t="shared" si="113"/>
        <v>0</v>
      </c>
      <c r="AF300" s="41">
        <f t="shared" si="114"/>
        <v>0</v>
      </c>
      <c r="AG300" s="41">
        <f t="shared" si="115"/>
        <v>0</v>
      </c>
      <c r="AH300" s="42">
        <f t="shared" si="116"/>
        <v>0</v>
      </c>
      <c r="AI300" s="43">
        <f t="shared" si="117"/>
        <v>0</v>
      </c>
      <c r="AJ300" s="42">
        <f t="shared" si="118"/>
        <v>3.9359453268052955</v>
      </c>
      <c r="AK300" s="31">
        <f t="shared" si="119"/>
        <v>80787.055147891951</v>
      </c>
      <c r="AL300" s="44">
        <f t="shared" si="120"/>
        <v>18.935995256363913</v>
      </c>
      <c r="AM300" s="31">
        <v>2678885.25</v>
      </c>
      <c r="AN300" s="45">
        <f t="shared" si="121"/>
        <v>3.015696739824595E-2</v>
      </c>
      <c r="AP300" s="33"/>
      <c r="AR300" s="33"/>
    </row>
    <row r="301" spans="1:44">
      <c r="A301" s="6" t="s">
        <v>1208</v>
      </c>
      <c r="B301" s="6" t="s">
        <v>2108</v>
      </c>
      <c r="C301" s="6" t="s">
        <v>3351</v>
      </c>
      <c r="D301" s="30">
        <v>2963811</v>
      </c>
      <c r="E301" s="6" t="s">
        <v>175</v>
      </c>
      <c r="F301" s="31" t="s">
        <v>4468</v>
      </c>
      <c r="G301" s="6" t="str">
        <f t="shared" si="98"/>
        <v>Share Increase</v>
      </c>
      <c r="H301" s="32">
        <v>132.84</v>
      </c>
      <c r="I301" s="33">
        <v>101.25700000000001</v>
      </c>
      <c r="J301" s="33">
        <v>101.526</v>
      </c>
      <c r="K301" s="34">
        <v>0.8</v>
      </c>
      <c r="L301" s="34">
        <v>0.8</v>
      </c>
      <c r="M301" s="7">
        <v>1</v>
      </c>
      <c r="N301" s="7">
        <v>1</v>
      </c>
      <c r="O301" s="7">
        <v>0</v>
      </c>
      <c r="P301" s="7">
        <v>0</v>
      </c>
      <c r="Q301" s="35">
        <f t="shared" si="99"/>
        <v>81.005600000000015</v>
      </c>
      <c r="R301" s="35">
        <f t="shared" si="100"/>
        <v>81.220799999999997</v>
      </c>
      <c r="S301" s="35">
        <f t="shared" si="101"/>
        <v>10760.783904000002</v>
      </c>
      <c r="T301" s="35">
        <f t="shared" si="102"/>
        <v>10789.371072</v>
      </c>
      <c r="U301" s="36">
        <f t="shared" si="103"/>
        <v>5.832264290288417E-4</v>
      </c>
      <c r="V301" s="37">
        <f t="shared" si="104"/>
        <v>5.8718433956241294E-4</v>
      </c>
      <c r="W301" s="37">
        <f t="shared" si="105"/>
        <v>3.9579105335712465E-6</v>
      </c>
      <c r="X301" s="38">
        <f t="shared" si="106"/>
        <v>8.3248714978178846</v>
      </c>
      <c r="Y301" s="39">
        <f t="shared" si="107"/>
        <v>62668.409348222558</v>
      </c>
      <c r="Z301" s="40">
        <f t="shared" si="108"/>
        <v>1.1031586501446754E-3</v>
      </c>
      <c r="AA301" s="41">
        <f t="shared" si="109"/>
        <v>1.1098131460164386E-3</v>
      </c>
      <c r="AB301" s="41">
        <f t="shared" si="110"/>
        <v>6.6544958717631737E-6</v>
      </c>
      <c r="AC301" s="42">
        <f t="shared" si="111"/>
        <v>0.12982283564873018</v>
      </c>
      <c r="AD301" s="43">
        <f t="shared" si="112"/>
        <v>977.28723011690886</v>
      </c>
      <c r="AE301" s="40">
        <f t="shared" si="113"/>
        <v>0</v>
      </c>
      <c r="AF301" s="41">
        <f t="shared" si="114"/>
        <v>0</v>
      </c>
      <c r="AG301" s="41">
        <f t="shared" si="115"/>
        <v>0</v>
      </c>
      <c r="AH301" s="42">
        <f t="shared" si="116"/>
        <v>0</v>
      </c>
      <c r="AI301" s="43">
        <f t="shared" si="117"/>
        <v>0</v>
      </c>
      <c r="AJ301" s="42">
        <f t="shared" si="118"/>
        <v>8.4546943334666143</v>
      </c>
      <c r="AK301" s="31">
        <f t="shared" si="119"/>
        <v>63645.69657833947</v>
      </c>
      <c r="AL301" s="44">
        <f t="shared" si="120"/>
        <v>14.897284453369641</v>
      </c>
      <c r="AM301" s="31">
        <v>2145467.75</v>
      </c>
      <c r="AN301" s="45">
        <f t="shared" si="121"/>
        <v>2.9665184470071604E-2</v>
      </c>
      <c r="AP301" s="33"/>
      <c r="AR301" s="33"/>
    </row>
    <row r="302" spans="1:44">
      <c r="A302" s="6" t="s">
        <v>4523</v>
      </c>
      <c r="B302" s="6" t="s">
        <v>1828</v>
      </c>
      <c r="C302" s="6" t="s">
        <v>3154</v>
      </c>
      <c r="D302" s="30">
        <v>2235822</v>
      </c>
      <c r="E302" s="6" t="s">
        <v>3057</v>
      </c>
      <c r="F302" s="31" t="s">
        <v>4459</v>
      </c>
      <c r="G302" s="6" t="str">
        <f t="shared" si="98"/>
        <v>Reinvestment</v>
      </c>
      <c r="H302" s="32">
        <v>44.53</v>
      </c>
      <c r="I302" s="33">
        <v>592</v>
      </c>
      <c r="J302" s="33">
        <v>591</v>
      </c>
      <c r="K302" s="34">
        <v>0.91</v>
      </c>
      <c r="L302" s="34">
        <v>0.91</v>
      </c>
      <c r="M302" s="7">
        <v>1</v>
      </c>
      <c r="N302" s="7">
        <v>1</v>
      </c>
      <c r="O302" s="7">
        <v>0</v>
      </c>
      <c r="P302" s="7">
        <v>0</v>
      </c>
      <c r="Q302" s="35">
        <f t="shared" si="99"/>
        <v>538.72</v>
      </c>
      <c r="R302" s="35">
        <f t="shared" si="100"/>
        <v>537.81000000000006</v>
      </c>
      <c r="S302" s="35">
        <f t="shared" si="101"/>
        <v>23989.2016</v>
      </c>
      <c r="T302" s="35">
        <f t="shared" si="102"/>
        <v>23948.679300000003</v>
      </c>
      <c r="U302" s="36">
        <f t="shared" si="103"/>
        <v>1.3001967616151262E-3</v>
      </c>
      <c r="V302" s="37">
        <f t="shared" si="104"/>
        <v>1.303346538396129E-3</v>
      </c>
      <c r="W302" s="37">
        <f t="shared" si="105"/>
        <v>3.1497767810028353E-6</v>
      </c>
      <c r="X302" s="38">
        <f t="shared" si="106"/>
        <v>6.6250832923702454</v>
      </c>
      <c r="Y302" s="39">
        <f t="shared" si="107"/>
        <v>148777.97647361879</v>
      </c>
      <c r="Z302" s="40">
        <f t="shared" si="108"/>
        <v>2.4592906512384588E-3</v>
      </c>
      <c r="AA302" s="41">
        <f t="shared" si="109"/>
        <v>2.4634020777955282E-3</v>
      </c>
      <c r="AB302" s="41">
        <f t="shared" si="110"/>
        <v>4.1114265570693989E-6</v>
      </c>
      <c r="AC302" s="42">
        <f t="shared" si="111"/>
        <v>8.0209991032546987E-2</v>
      </c>
      <c r="AD302" s="43">
        <f t="shared" si="112"/>
        <v>1801.2573777800806</v>
      </c>
      <c r="AE302" s="40">
        <f t="shared" si="113"/>
        <v>0</v>
      </c>
      <c r="AF302" s="41">
        <f t="shared" si="114"/>
        <v>0</v>
      </c>
      <c r="AG302" s="41">
        <f t="shared" si="115"/>
        <v>0</v>
      </c>
      <c r="AH302" s="42">
        <f t="shared" si="116"/>
        <v>0</v>
      </c>
      <c r="AI302" s="43">
        <f t="shared" si="117"/>
        <v>0</v>
      </c>
      <c r="AJ302" s="42">
        <f t="shared" si="118"/>
        <v>6.7052932834027921</v>
      </c>
      <c r="AK302" s="31">
        <f t="shared" si="119"/>
        <v>150579.23385139887</v>
      </c>
      <c r="AL302" s="44">
        <f t="shared" si="120"/>
        <v>35.36690748936487</v>
      </c>
      <c r="AM302" s="31">
        <v>5135427.5</v>
      </c>
      <c r="AN302" s="45">
        <f t="shared" si="121"/>
        <v>2.9321655081567963E-2</v>
      </c>
      <c r="AP302" s="33"/>
      <c r="AR302" s="33"/>
    </row>
    <row r="303" spans="1:44">
      <c r="A303" s="6" t="s">
        <v>1143</v>
      </c>
      <c r="B303" s="6" t="s">
        <v>2047</v>
      </c>
      <c r="C303" s="6" t="s">
        <v>3307</v>
      </c>
      <c r="D303" s="30">
        <v>2754060</v>
      </c>
      <c r="E303" s="6" t="s">
        <v>114</v>
      </c>
      <c r="F303" s="31" t="s">
        <v>4471</v>
      </c>
      <c r="G303" s="6" t="str">
        <f t="shared" si="98"/>
        <v>Reinvestment</v>
      </c>
      <c r="H303" s="32">
        <v>112.33</v>
      </c>
      <c r="I303" s="33">
        <v>135.77099999999999</v>
      </c>
      <c r="J303" s="33">
        <v>135.44399999999999</v>
      </c>
      <c r="K303" s="34">
        <v>1</v>
      </c>
      <c r="L303" s="34">
        <v>1</v>
      </c>
      <c r="M303" s="7">
        <v>0.51</v>
      </c>
      <c r="N303" s="7">
        <v>0.51</v>
      </c>
      <c r="O303" s="7">
        <v>0.49</v>
      </c>
      <c r="P303" s="7">
        <v>0.49</v>
      </c>
      <c r="Q303" s="35">
        <f t="shared" si="99"/>
        <v>135.77099999999999</v>
      </c>
      <c r="R303" s="35">
        <f t="shared" si="100"/>
        <v>135.44399999999999</v>
      </c>
      <c r="S303" s="35">
        <f t="shared" si="101"/>
        <v>15251.156429999999</v>
      </c>
      <c r="T303" s="35">
        <f t="shared" si="102"/>
        <v>15214.424519999999</v>
      </c>
      <c r="U303" s="36">
        <f t="shared" si="103"/>
        <v>8.266012571744658E-4</v>
      </c>
      <c r="V303" s="37">
        <f t="shared" si="104"/>
        <v>8.2800672569159931E-4</v>
      </c>
      <c r="W303" s="37">
        <f t="shared" si="105"/>
        <v>1.405468517133514E-6</v>
      </c>
      <c r="X303" s="38">
        <f t="shared" si="106"/>
        <v>2.9561923393977949</v>
      </c>
      <c r="Y303" s="39">
        <f t="shared" si="107"/>
        <v>26317.033200372072</v>
      </c>
      <c r="Z303" s="40">
        <f t="shared" si="108"/>
        <v>7.9738308084108538E-4</v>
      </c>
      <c r="AA303" s="41">
        <f t="shared" si="109"/>
        <v>7.9814066979743325E-4</v>
      </c>
      <c r="AB303" s="41">
        <f t="shared" si="110"/>
        <v>7.5758895634787677E-7</v>
      </c>
      <c r="AC303" s="42">
        <f t="shared" si="111"/>
        <v>1.4779834335246798E-2</v>
      </c>
      <c r="AD303" s="43">
        <f t="shared" si="112"/>
        <v>131.57512984284517</v>
      </c>
      <c r="AE303" s="40">
        <f t="shared" si="113"/>
        <v>8.5937632275721019E-4</v>
      </c>
      <c r="AF303" s="41">
        <f t="shared" si="114"/>
        <v>8.6156186097879721E-4</v>
      </c>
      <c r="AG303" s="41">
        <f t="shared" si="115"/>
        <v>2.185538221587016E-6</v>
      </c>
      <c r="AH303" s="42">
        <f t="shared" si="116"/>
        <v>2.8507894094354284E-2</v>
      </c>
      <c r="AI303" s="43">
        <f t="shared" si="117"/>
        <v>253.78700342165305</v>
      </c>
      <c r="AJ303" s="42">
        <f t="shared" si="118"/>
        <v>2.9994800678273963</v>
      </c>
      <c r="AK303" s="31">
        <f t="shared" si="119"/>
        <v>26702.39533363657</v>
      </c>
      <c r="AL303" s="44">
        <f t="shared" si="120"/>
        <v>6.2559802240430606</v>
      </c>
      <c r="AM303" s="31">
        <v>912467.5625</v>
      </c>
      <c r="AN303" s="45">
        <f t="shared" si="121"/>
        <v>2.9263939268675723E-2</v>
      </c>
      <c r="AP303" s="33"/>
      <c r="AR303" s="33"/>
    </row>
    <row r="304" spans="1:44">
      <c r="A304" s="6" t="s">
        <v>4691</v>
      </c>
      <c r="B304" s="6" t="s">
        <v>1998</v>
      </c>
      <c r="C304" s="6" t="s">
        <v>1268</v>
      </c>
      <c r="D304" s="30">
        <v>2963372</v>
      </c>
      <c r="E304" s="6" t="s">
        <v>70</v>
      </c>
      <c r="F304" s="31" t="s">
        <v>4467</v>
      </c>
      <c r="G304" s="6" t="str">
        <f t="shared" si="98"/>
        <v>Share Increase</v>
      </c>
      <c r="H304" s="32">
        <v>12.38</v>
      </c>
      <c r="I304" s="33">
        <v>289.43900000000002</v>
      </c>
      <c r="J304" s="33">
        <v>290.589</v>
      </c>
      <c r="K304" s="34">
        <v>1</v>
      </c>
      <c r="L304" s="34">
        <v>1</v>
      </c>
      <c r="M304" s="7">
        <v>0</v>
      </c>
      <c r="N304" s="7">
        <v>0</v>
      </c>
      <c r="O304" s="7">
        <v>1</v>
      </c>
      <c r="P304" s="7">
        <v>1</v>
      </c>
      <c r="Q304" s="35">
        <f t="shared" si="99"/>
        <v>289.43900000000002</v>
      </c>
      <c r="R304" s="35">
        <f t="shared" si="100"/>
        <v>290.589</v>
      </c>
      <c r="S304" s="35">
        <f t="shared" si="101"/>
        <v>3583.2548200000006</v>
      </c>
      <c r="T304" s="35">
        <f t="shared" si="102"/>
        <v>3597.4918200000002</v>
      </c>
      <c r="U304" s="36">
        <f t="shared" si="103"/>
        <v>1.9420972780543862E-4</v>
      </c>
      <c r="V304" s="37">
        <f t="shared" si="104"/>
        <v>1.9578442935287E-4</v>
      </c>
      <c r="W304" s="37">
        <f t="shared" si="105"/>
        <v>1.5747015474313762E-6</v>
      </c>
      <c r="X304" s="38">
        <f t="shared" si="106"/>
        <v>3.3121486497959527</v>
      </c>
      <c r="Y304" s="39">
        <f t="shared" si="107"/>
        <v>267540.2786588007</v>
      </c>
      <c r="Z304" s="40">
        <f t="shared" si="108"/>
        <v>0</v>
      </c>
      <c r="AA304" s="41">
        <f t="shared" si="109"/>
        <v>0</v>
      </c>
      <c r="AB304" s="41">
        <f t="shared" si="110"/>
        <v>0</v>
      </c>
      <c r="AC304" s="42">
        <f t="shared" si="111"/>
        <v>0</v>
      </c>
      <c r="AD304" s="43">
        <f t="shared" si="112"/>
        <v>0</v>
      </c>
      <c r="AE304" s="40">
        <f t="shared" si="113"/>
        <v>4.1206167356010491E-4</v>
      </c>
      <c r="AF304" s="41">
        <f t="shared" si="114"/>
        <v>4.1575230985714236E-4</v>
      </c>
      <c r="AG304" s="41">
        <f t="shared" si="115"/>
        <v>3.690636297037453E-6</v>
      </c>
      <c r="AH304" s="42">
        <f t="shared" si="116"/>
        <v>4.814020988400939E-2</v>
      </c>
      <c r="AI304" s="43">
        <f t="shared" si="117"/>
        <v>3888.5468403884802</v>
      </c>
      <c r="AJ304" s="42">
        <f t="shared" si="118"/>
        <v>3.360288859679962</v>
      </c>
      <c r="AK304" s="31">
        <f t="shared" si="119"/>
        <v>271428.8254991892</v>
      </c>
      <c r="AL304" s="44">
        <f t="shared" si="120"/>
        <v>63.59860853923167</v>
      </c>
      <c r="AM304" s="31">
        <v>9285622</v>
      </c>
      <c r="AN304" s="45">
        <f t="shared" si="121"/>
        <v>2.9231087104255288E-2</v>
      </c>
      <c r="AP304" s="33"/>
      <c r="AR304" s="33"/>
    </row>
    <row r="305" spans="1:44">
      <c r="A305" s="6" t="s">
        <v>4659</v>
      </c>
      <c r="B305" s="6" t="s">
        <v>1968</v>
      </c>
      <c r="C305" s="6" t="s">
        <v>3245</v>
      </c>
      <c r="D305" s="30">
        <v>2496113</v>
      </c>
      <c r="E305" s="6" t="s">
        <v>41</v>
      </c>
      <c r="F305" s="31" t="s">
        <v>4466</v>
      </c>
      <c r="G305" s="6" t="str">
        <f t="shared" si="98"/>
        <v>Reinvestment</v>
      </c>
      <c r="H305" s="32">
        <v>73.709999999999994</v>
      </c>
      <c r="I305" s="33">
        <v>202.00899999999999</v>
      </c>
      <c r="J305" s="33">
        <v>202.00899999999999</v>
      </c>
      <c r="K305" s="34">
        <v>1</v>
      </c>
      <c r="L305" s="34">
        <v>1</v>
      </c>
      <c r="M305" s="7">
        <v>0</v>
      </c>
      <c r="N305" s="7">
        <v>0</v>
      </c>
      <c r="O305" s="7">
        <v>1</v>
      </c>
      <c r="P305" s="7">
        <v>1</v>
      </c>
      <c r="Q305" s="35">
        <f t="shared" si="99"/>
        <v>202.00899999999999</v>
      </c>
      <c r="R305" s="35">
        <f t="shared" si="100"/>
        <v>202.00899999999999</v>
      </c>
      <c r="S305" s="35">
        <f t="shared" si="101"/>
        <v>14890.083389999998</v>
      </c>
      <c r="T305" s="35">
        <f t="shared" si="102"/>
        <v>14890.083389999998</v>
      </c>
      <c r="U305" s="36">
        <f t="shared" si="103"/>
        <v>8.0703136880792131E-4</v>
      </c>
      <c r="V305" s="37">
        <f t="shared" si="104"/>
        <v>8.1035527678497885E-4</v>
      </c>
      <c r="W305" s="37">
        <f t="shared" si="105"/>
        <v>3.3239079770575356E-6</v>
      </c>
      <c r="X305" s="38">
        <f t="shared" si="106"/>
        <v>6.9913421601796486</v>
      </c>
      <c r="Y305" s="39">
        <f t="shared" si="107"/>
        <v>94849.303489074067</v>
      </c>
      <c r="Z305" s="40">
        <f t="shared" si="108"/>
        <v>0</v>
      </c>
      <c r="AA305" s="41">
        <f t="shared" si="109"/>
        <v>0</v>
      </c>
      <c r="AB305" s="41">
        <f t="shared" si="110"/>
        <v>0</v>
      </c>
      <c r="AC305" s="42">
        <f t="shared" si="111"/>
        <v>0</v>
      </c>
      <c r="AD305" s="43">
        <f t="shared" si="112"/>
        <v>0</v>
      </c>
      <c r="AE305" s="40">
        <f t="shared" si="113"/>
        <v>1.712307103275708E-3</v>
      </c>
      <c r="AF305" s="41">
        <f t="shared" si="114"/>
        <v>1.7208062931350786E-3</v>
      </c>
      <c r="AG305" s="41">
        <f t="shared" si="115"/>
        <v>8.4991898593705494E-6</v>
      </c>
      <c r="AH305" s="42">
        <f t="shared" si="116"/>
        <v>0.11086239627637585</v>
      </c>
      <c r="AI305" s="43">
        <f t="shared" si="117"/>
        <v>1504.0346801841795</v>
      </c>
      <c r="AJ305" s="42">
        <f t="shared" si="118"/>
        <v>7.1022045564560248</v>
      </c>
      <c r="AK305" s="31">
        <f t="shared" si="119"/>
        <v>96353.338169258248</v>
      </c>
      <c r="AL305" s="44">
        <f t="shared" si="120"/>
        <v>22.547198324905278</v>
      </c>
      <c r="AM305" s="31">
        <v>3355889.75</v>
      </c>
      <c r="AN305" s="45">
        <f t="shared" si="121"/>
        <v>2.8711711452755039E-2</v>
      </c>
      <c r="AP305" s="33"/>
      <c r="AR305" s="33"/>
    </row>
    <row r="306" spans="1:44">
      <c r="A306" s="6" t="s">
        <v>4174</v>
      </c>
      <c r="B306" s="6" t="s">
        <v>4413</v>
      </c>
      <c r="C306" s="6" t="s">
        <v>4351</v>
      </c>
      <c r="D306" s="30">
        <v>2206657</v>
      </c>
      <c r="E306" s="6" t="s">
        <v>4010</v>
      </c>
      <c r="F306" s="31" t="s">
        <v>4460</v>
      </c>
      <c r="G306" s="6" t="str">
        <f t="shared" si="98"/>
        <v>Reinvestment</v>
      </c>
      <c r="H306" s="32">
        <v>41.39</v>
      </c>
      <c r="I306" s="33">
        <v>4380.1130000000003</v>
      </c>
      <c r="J306" s="33">
        <v>4366.2439999999997</v>
      </c>
      <c r="K306" s="34">
        <v>0.9</v>
      </c>
      <c r="L306" s="34">
        <v>0.9</v>
      </c>
      <c r="M306" s="7">
        <v>0.56000000000000005</v>
      </c>
      <c r="N306" s="7">
        <v>0.56000000000000005</v>
      </c>
      <c r="O306" s="7">
        <v>0.44</v>
      </c>
      <c r="P306" s="7">
        <v>0.44</v>
      </c>
      <c r="Q306" s="35">
        <f t="shared" si="99"/>
        <v>3942.1017000000002</v>
      </c>
      <c r="R306" s="35">
        <f t="shared" si="100"/>
        <v>3929.6196</v>
      </c>
      <c r="S306" s="35">
        <f t="shared" si="101"/>
        <v>163163.58936300001</v>
      </c>
      <c r="T306" s="35">
        <f t="shared" si="102"/>
        <v>162646.95524400001</v>
      </c>
      <c r="U306" s="36">
        <f t="shared" si="103"/>
        <v>8.8433443530389465E-3</v>
      </c>
      <c r="V306" s="37">
        <f t="shared" si="104"/>
        <v>8.851650792197862E-3</v>
      </c>
      <c r="W306" s="37">
        <f t="shared" si="105"/>
        <v>8.3064391589154213E-6</v>
      </c>
      <c r="X306" s="38">
        <f t="shared" si="106"/>
        <v>17.471349596176662</v>
      </c>
      <c r="Y306" s="39">
        <f t="shared" si="107"/>
        <v>422115.23547177244</v>
      </c>
      <c r="Z306" s="40">
        <f t="shared" si="108"/>
        <v>9.3671040043302074E-3</v>
      </c>
      <c r="AA306" s="41">
        <f t="shared" si="109"/>
        <v>9.3688805042916965E-3</v>
      </c>
      <c r="AB306" s="41">
        <f t="shared" si="110"/>
        <v>1.7764999614890836E-6</v>
      </c>
      <c r="AC306" s="42">
        <f t="shared" si="111"/>
        <v>3.4657811346611452E-2</v>
      </c>
      <c r="AD306" s="43">
        <f t="shared" si="112"/>
        <v>837.34745944941892</v>
      </c>
      <c r="AE306" s="40">
        <f t="shared" si="113"/>
        <v>8.2558245597158676E-3</v>
      </c>
      <c r="AF306" s="41">
        <f t="shared" si="114"/>
        <v>8.2705324475002354E-3</v>
      </c>
      <c r="AG306" s="41">
        <f t="shared" si="115"/>
        <v>1.470788778436781E-5</v>
      </c>
      <c r="AH306" s="42">
        <f t="shared" si="116"/>
        <v>0.19184789502511601</v>
      </c>
      <c r="AI306" s="43">
        <f t="shared" si="117"/>
        <v>4635.1267220371101</v>
      </c>
      <c r="AJ306" s="42">
        <f t="shared" si="118"/>
        <v>17.69785530254839</v>
      </c>
      <c r="AK306" s="31">
        <f t="shared" si="119"/>
        <v>427587.70965325896</v>
      </c>
      <c r="AL306" s="44">
        <f t="shared" si="120"/>
        <v>100.34355108619739</v>
      </c>
      <c r="AM306" s="31">
        <v>15037642</v>
      </c>
      <c r="AN306" s="45">
        <f t="shared" si="121"/>
        <v>2.8434491900609083E-2</v>
      </c>
      <c r="AP306" s="33"/>
      <c r="AR306" s="33"/>
    </row>
    <row r="307" spans="1:44">
      <c r="A307" s="6" t="s">
        <v>1160</v>
      </c>
      <c r="B307" s="6" t="s">
        <v>2062</v>
      </c>
      <c r="C307" s="6" t="s">
        <v>3319</v>
      </c>
      <c r="D307" s="30">
        <v>2841489</v>
      </c>
      <c r="E307" s="6" t="s">
        <v>128</v>
      </c>
      <c r="F307" s="31" t="s">
        <v>4466</v>
      </c>
      <c r="G307" s="6" t="str">
        <f t="shared" si="98"/>
        <v>Reinvestment</v>
      </c>
      <c r="H307" s="32">
        <v>16.170000000000002</v>
      </c>
      <c r="I307" s="33">
        <v>639.80200000000002</v>
      </c>
      <c r="J307" s="33">
        <v>639.80200000000002</v>
      </c>
      <c r="K307" s="34">
        <v>1</v>
      </c>
      <c r="L307" s="34">
        <v>1</v>
      </c>
      <c r="M307" s="7">
        <v>0</v>
      </c>
      <c r="N307" s="7">
        <v>0</v>
      </c>
      <c r="O307" s="7">
        <v>1</v>
      </c>
      <c r="P307" s="7">
        <v>1</v>
      </c>
      <c r="Q307" s="35">
        <f t="shared" si="99"/>
        <v>639.80200000000002</v>
      </c>
      <c r="R307" s="35">
        <f t="shared" si="100"/>
        <v>639.80200000000002</v>
      </c>
      <c r="S307" s="35">
        <f t="shared" si="101"/>
        <v>10345.598340000002</v>
      </c>
      <c r="T307" s="35">
        <f t="shared" si="102"/>
        <v>10345.598340000002</v>
      </c>
      <c r="U307" s="36">
        <f t="shared" si="103"/>
        <v>5.6072368238544573E-4</v>
      </c>
      <c r="V307" s="37">
        <f t="shared" si="104"/>
        <v>5.6303312659398887E-4</v>
      </c>
      <c r="W307" s="37">
        <f t="shared" si="105"/>
        <v>2.3094442085431393E-6</v>
      </c>
      <c r="X307" s="38">
        <f t="shared" si="106"/>
        <v>4.8575696960370109</v>
      </c>
      <c r="Y307" s="39">
        <f t="shared" si="107"/>
        <v>300406.28917977802</v>
      </c>
      <c r="Z307" s="40">
        <f t="shared" si="108"/>
        <v>0</v>
      </c>
      <c r="AA307" s="41">
        <f t="shared" si="109"/>
        <v>0</v>
      </c>
      <c r="AB307" s="41">
        <f t="shared" si="110"/>
        <v>0</v>
      </c>
      <c r="AC307" s="42">
        <f t="shared" si="111"/>
        <v>0</v>
      </c>
      <c r="AD307" s="43">
        <f t="shared" si="112"/>
        <v>0</v>
      </c>
      <c r="AE307" s="40">
        <f t="shared" si="113"/>
        <v>1.189707341539568E-3</v>
      </c>
      <c r="AF307" s="41">
        <f t="shared" si="114"/>
        <v>1.1956125606170853E-3</v>
      </c>
      <c r="AG307" s="41">
        <f t="shared" si="115"/>
        <v>5.9052190775172545E-6</v>
      </c>
      <c r="AH307" s="42">
        <f t="shared" si="116"/>
        <v>7.7026957663352769E-2</v>
      </c>
      <c r="AI307" s="43">
        <f t="shared" si="117"/>
        <v>4763.5719024955324</v>
      </c>
      <c r="AJ307" s="42">
        <f t="shared" si="118"/>
        <v>4.934596653700364</v>
      </c>
      <c r="AK307" s="31">
        <f t="shared" si="119"/>
        <v>305169.86108227354</v>
      </c>
      <c r="AL307" s="44">
        <f t="shared" si="120"/>
        <v>71.41138554555161</v>
      </c>
      <c r="AM307" s="31">
        <v>10893825</v>
      </c>
      <c r="AN307" s="45">
        <f t="shared" si="121"/>
        <v>2.8013104771030702E-2</v>
      </c>
      <c r="AP307" s="33"/>
      <c r="AR307" s="33"/>
    </row>
    <row r="308" spans="1:44">
      <c r="A308" s="6" t="s">
        <v>4920</v>
      </c>
      <c r="B308" s="6" t="s">
        <v>4892</v>
      </c>
      <c r="C308" s="6" t="s">
        <v>4938</v>
      </c>
      <c r="D308" s="30">
        <v>2212922</v>
      </c>
      <c r="E308" s="6" t="s">
        <v>4904</v>
      </c>
      <c r="F308" s="31" t="s">
        <v>4461</v>
      </c>
      <c r="G308" s="6" t="str">
        <f t="shared" si="98"/>
        <v>Reinvestment</v>
      </c>
      <c r="H308" s="32">
        <v>23.72</v>
      </c>
      <c r="I308" s="33">
        <v>338.10899999999998</v>
      </c>
      <c r="J308" s="33">
        <v>337.69499999999999</v>
      </c>
      <c r="K308" s="34">
        <v>1</v>
      </c>
      <c r="L308" s="34">
        <v>1</v>
      </c>
      <c r="M308" s="7">
        <v>0</v>
      </c>
      <c r="N308" s="7">
        <v>0</v>
      </c>
      <c r="O308" s="7">
        <v>1</v>
      </c>
      <c r="P308" s="7">
        <v>1</v>
      </c>
      <c r="Q308" s="35">
        <f t="shared" si="99"/>
        <v>338.10899999999998</v>
      </c>
      <c r="R308" s="35">
        <f t="shared" si="100"/>
        <v>337.69499999999999</v>
      </c>
      <c r="S308" s="35">
        <f t="shared" si="101"/>
        <v>8019.9454799999994</v>
      </c>
      <c r="T308" s="35">
        <f t="shared" si="102"/>
        <v>8010.1253999999999</v>
      </c>
      <c r="U308" s="36">
        <f t="shared" si="103"/>
        <v>4.3467503901529879E-4</v>
      </c>
      <c r="V308" s="37">
        <f t="shared" si="104"/>
        <v>4.3593089545480314E-4</v>
      </c>
      <c r="W308" s="37">
        <f t="shared" si="105"/>
        <v>1.2558564395043583E-6</v>
      </c>
      <c r="X308" s="38">
        <f t="shared" si="106"/>
        <v>2.6415057616644546</v>
      </c>
      <c r="Y308" s="39">
        <f t="shared" si="107"/>
        <v>111361.96297067685</v>
      </c>
      <c r="Z308" s="40">
        <f t="shared" si="108"/>
        <v>0</v>
      </c>
      <c r="AA308" s="41">
        <f t="shared" si="109"/>
        <v>0</v>
      </c>
      <c r="AB308" s="41">
        <f t="shared" si="110"/>
        <v>0</v>
      </c>
      <c r="AC308" s="42">
        <f t="shared" si="111"/>
        <v>0</v>
      </c>
      <c r="AD308" s="43">
        <f t="shared" si="112"/>
        <v>0</v>
      </c>
      <c r="AE308" s="40">
        <f t="shared" si="113"/>
        <v>9.2226546041445018E-4</v>
      </c>
      <c r="AF308" s="41">
        <f t="shared" si="114"/>
        <v>9.2570832789144915E-4</v>
      </c>
      <c r="AG308" s="41">
        <f t="shared" si="115"/>
        <v>3.4428674769989643E-6</v>
      </c>
      <c r="AH308" s="42">
        <f t="shared" si="116"/>
        <v>4.4908343604218894E-2</v>
      </c>
      <c r="AI308" s="43">
        <f t="shared" si="117"/>
        <v>1893.269123280729</v>
      </c>
      <c r="AJ308" s="42">
        <f t="shared" si="118"/>
        <v>2.6864141052686734</v>
      </c>
      <c r="AK308" s="31">
        <f t="shared" si="119"/>
        <v>113255.23209395757</v>
      </c>
      <c r="AL308" s="44">
        <f t="shared" si="120"/>
        <v>26.472521911980571</v>
      </c>
      <c r="AM308" s="31">
        <v>4084443.5</v>
      </c>
      <c r="AN308" s="45">
        <f t="shared" si="121"/>
        <v>2.7728436467283138E-2</v>
      </c>
      <c r="AP308" s="33"/>
      <c r="AR308" s="33"/>
    </row>
    <row r="309" spans="1:44">
      <c r="A309" s="6" t="s">
        <v>4514</v>
      </c>
      <c r="B309" s="6" t="s">
        <v>1819</v>
      </c>
      <c r="C309" s="6" t="s">
        <v>3146</v>
      </c>
      <c r="D309" s="30">
        <v>2094670</v>
      </c>
      <c r="E309" s="6" t="s">
        <v>3050</v>
      </c>
      <c r="F309" s="31" t="s">
        <v>4466</v>
      </c>
      <c r="G309" s="6" t="str">
        <f t="shared" si="98"/>
        <v>Reinvestment</v>
      </c>
      <c r="H309" s="32">
        <v>39.83</v>
      </c>
      <c r="I309" s="33">
        <v>350.76</v>
      </c>
      <c r="J309" s="33">
        <v>350.76</v>
      </c>
      <c r="K309" s="34">
        <v>0.83</v>
      </c>
      <c r="L309" s="34">
        <v>0.83</v>
      </c>
      <c r="M309" s="7">
        <v>0</v>
      </c>
      <c r="N309" s="7">
        <v>0</v>
      </c>
      <c r="O309" s="7">
        <v>1</v>
      </c>
      <c r="P309" s="7">
        <v>1</v>
      </c>
      <c r="Q309" s="35">
        <f t="shared" si="99"/>
        <v>291.13079999999997</v>
      </c>
      <c r="R309" s="35">
        <f t="shared" si="100"/>
        <v>291.13079999999997</v>
      </c>
      <c r="S309" s="35">
        <f t="shared" si="101"/>
        <v>11595.739763999998</v>
      </c>
      <c r="T309" s="35">
        <f t="shared" si="102"/>
        <v>11595.739763999998</v>
      </c>
      <c r="U309" s="36">
        <f t="shared" si="103"/>
        <v>6.2848041135660573E-4</v>
      </c>
      <c r="V309" s="37">
        <f t="shared" si="104"/>
        <v>6.3106892418705288E-4</v>
      </c>
      <c r="W309" s="37">
        <f t="shared" si="105"/>
        <v>2.5885128304471445E-6</v>
      </c>
      <c r="X309" s="38">
        <f t="shared" si="106"/>
        <v>5.4445487085028947</v>
      </c>
      <c r="Y309" s="39">
        <f t="shared" si="107"/>
        <v>136694.67006032876</v>
      </c>
      <c r="Z309" s="40">
        <f t="shared" si="108"/>
        <v>0</v>
      </c>
      <c r="AA309" s="41">
        <f t="shared" si="109"/>
        <v>0</v>
      </c>
      <c r="AB309" s="41">
        <f t="shared" si="110"/>
        <v>0</v>
      </c>
      <c r="AC309" s="42">
        <f t="shared" si="111"/>
        <v>0</v>
      </c>
      <c r="AD309" s="43">
        <f t="shared" si="112"/>
        <v>0</v>
      </c>
      <c r="AE309" s="40">
        <f t="shared" si="113"/>
        <v>1.3334691986324585E-3</v>
      </c>
      <c r="AF309" s="41">
        <f t="shared" si="114"/>
        <v>1.3400879925795951E-3</v>
      </c>
      <c r="AG309" s="41">
        <f t="shared" si="115"/>
        <v>6.618793947136669E-6</v>
      </c>
      <c r="AH309" s="42">
        <f t="shared" si="116"/>
        <v>8.6334741261267306E-2</v>
      </c>
      <c r="AI309" s="43">
        <f t="shared" si="117"/>
        <v>2167.580749717984</v>
      </c>
      <c r="AJ309" s="42">
        <f t="shared" si="118"/>
        <v>5.5308834497641621</v>
      </c>
      <c r="AK309" s="31">
        <f t="shared" si="119"/>
        <v>138862.25081004674</v>
      </c>
      <c r="AL309" s="44">
        <f t="shared" si="120"/>
        <v>32.494512056830843</v>
      </c>
      <c r="AM309" s="31">
        <v>5054146</v>
      </c>
      <c r="AN309" s="45">
        <f t="shared" si="121"/>
        <v>2.7474918771647424E-2</v>
      </c>
      <c r="AP309" s="33"/>
      <c r="AR309" s="33"/>
    </row>
    <row r="310" spans="1:44">
      <c r="A310" s="6" t="s">
        <v>4614</v>
      </c>
      <c r="B310" s="6" t="s">
        <v>1924</v>
      </c>
      <c r="C310" s="6" t="s">
        <v>3214</v>
      </c>
      <c r="D310" s="30">
        <v>2360326</v>
      </c>
      <c r="E310" s="6" t="s">
        <v>2930</v>
      </c>
      <c r="F310" s="31" t="s">
        <v>4466</v>
      </c>
      <c r="G310" s="6" t="str">
        <f t="shared" si="98"/>
        <v>Reinvestment</v>
      </c>
      <c r="H310" s="32">
        <v>40.78</v>
      </c>
      <c r="I310" s="33">
        <v>423.57600000000002</v>
      </c>
      <c r="J310" s="33">
        <v>423.57600000000002</v>
      </c>
      <c r="K310" s="34">
        <v>0.63</v>
      </c>
      <c r="L310" s="34">
        <v>0.63</v>
      </c>
      <c r="M310" s="7">
        <v>0.44</v>
      </c>
      <c r="N310" s="7">
        <v>0.44</v>
      </c>
      <c r="O310" s="7">
        <v>0.56000000000000005</v>
      </c>
      <c r="P310" s="7">
        <v>0.56000000000000005</v>
      </c>
      <c r="Q310" s="35">
        <f t="shared" si="99"/>
        <v>266.85288000000003</v>
      </c>
      <c r="R310" s="35">
        <f t="shared" si="100"/>
        <v>266.85288000000003</v>
      </c>
      <c r="S310" s="35">
        <f t="shared" si="101"/>
        <v>10882.260446400001</v>
      </c>
      <c r="T310" s="35">
        <f t="shared" si="102"/>
        <v>10882.260446400001</v>
      </c>
      <c r="U310" s="36">
        <f t="shared" si="103"/>
        <v>5.8981036665520616E-4</v>
      </c>
      <c r="V310" s="37">
        <f t="shared" si="104"/>
        <v>5.9223960975336764E-4</v>
      </c>
      <c r="W310" s="37">
        <f t="shared" si="105"/>
        <v>2.4292430981614739E-6</v>
      </c>
      <c r="X310" s="38">
        <f t="shared" si="106"/>
        <v>5.1095487019277845</v>
      </c>
      <c r="Y310" s="39">
        <f t="shared" si="107"/>
        <v>125295.45615320708</v>
      </c>
      <c r="Z310" s="40">
        <f t="shared" si="108"/>
        <v>4.9086928375625363E-4</v>
      </c>
      <c r="AA310" s="41">
        <f t="shared" si="109"/>
        <v>4.9252187855304802E-4</v>
      </c>
      <c r="AB310" s="41">
        <f t="shared" si="110"/>
        <v>1.6525947967943816E-6</v>
      </c>
      <c r="AC310" s="42">
        <f t="shared" si="111"/>
        <v>3.2240540355363986E-2</v>
      </c>
      <c r="AD310" s="43">
        <f t="shared" si="112"/>
        <v>790.59686992064701</v>
      </c>
      <c r="AE310" s="40">
        <f t="shared" si="113"/>
        <v>7.007960915628909E-4</v>
      </c>
      <c r="AF310" s="41">
        <f t="shared" si="114"/>
        <v>7.042745558077121E-4</v>
      </c>
      <c r="AG310" s="41">
        <f t="shared" si="115"/>
        <v>3.4784642448211977E-6</v>
      </c>
      <c r="AH310" s="42">
        <f t="shared" si="116"/>
        <v>4.5372663503616795E-2</v>
      </c>
      <c r="AI310" s="43">
        <f t="shared" si="117"/>
        <v>1112.6204880729965</v>
      </c>
      <c r="AJ310" s="42">
        <f t="shared" si="118"/>
        <v>5.1871619057867653</v>
      </c>
      <c r="AK310" s="31">
        <f t="shared" si="119"/>
        <v>127198.67351120072</v>
      </c>
      <c r="AL310" s="44">
        <f t="shared" si="120"/>
        <v>29.784736367845436</v>
      </c>
      <c r="AM310" s="31">
        <v>4857675.5</v>
      </c>
      <c r="AN310" s="45">
        <f t="shared" si="121"/>
        <v>2.6185090690228428E-2</v>
      </c>
      <c r="AP310" s="33"/>
      <c r="AR310" s="33"/>
    </row>
    <row r="311" spans="1:44">
      <c r="A311" s="6" t="s">
        <v>4578</v>
      </c>
      <c r="B311" s="6" t="s">
        <v>1887</v>
      </c>
      <c r="C311" s="6" t="s">
        <v>3191</v>
      </c>
      <c r="D311" s="30">
        <v>2304227</v>
      </c>
      <c r="E311" s="6" t="s">
        <v>3106</v>
      </c>
      <c r="F311" s="31" t="s">
        <v>4455</v>
      </c>
      <c r="G311" s="6" t="str">
        <f t="shared" si="98"/>
        <v>Reinvestment</v>
      </c>
      <c r="H311" s="32">
        <v>115.88</v>
      </c>
      <c r="I311" s="33">
        <v>300.11599999999999</v>
      </c>
      <c r="J311" s="33">
        <v>299.25</v>
      </c>
      <c r="K311" s="34">
        <v>0.9</v>
      </c>
      <c r="L311" s="34">
        <v>0.9</v>
      </c>
      <c r="M311" s="7">
        <v>1</v>
      </c>
      <c r="N311" s="7">
        <v>1</v>
      </c>
      <c r="O311" s="7">
        <v>0</v>
      </c>
      <c r="P311" s="7">
        <v>0</v>
      </c>
      <c r="Q311" s="35">
        <f t="shared" si="99"/>
        <v>270.1044</v>
      </c>
      <c r="R311" s="35">
        <f t="shared" si="100"/>
        <v>269.32499999999999</v>
      </c>
      <c r="S311" s="35">
        <f t="shared" si="101"/>
        <v>31299.697871999997</v>
      </c>
      <c r="T311" s="35">
        <f t="shared" si="102"/>
        <v>31209.380999999998</v>
      </c>
      <c r="U311" s="36">
        <f t="shared" si="103"/>
        <v>1.6964201848512644E-3</v>
      </c>
      <c r="V311" s="37">
        <f t="shared" si="104"/>
        <v>1.6984919369577058E-3</v>
      </c>
      <c r="W311" s="37">
        <f t="shared" si="105"/>
        <v>2.0717521064413363E-6</v>
      </c>
      <c r="X311" s="38">
        <f t="shared" si="106"/>
        <v>4.3576199904386197</v>
      </c>
      <c r="Y311" s="39">
        <f t="shared" si="107"/>
        <v>37604.590873650501</v>
      </c>
      <c r="Z311" s="40">
        <f t="shared" si="108"/>
        <v>3.2087376498264901E-3</v>
      </c>
      <c r="AA311" s="41">
        <f t="shared" si="109"/>
        <v>3.2102502621976429E-3</v>
      </c>
      <c r="AB311" s="41">
        <f t="shared" si="110"/>
        <v>1.5126123711528723E-6</v>
      </c>
      <c r="AC311" s="42">
        <f t="shared" si="111"/>
        <v>2.9509617414246708E-2</v>
      </c>
      <c r="AD311" s="43">
        <f t="shared" si="112"/>
        <v>254.65669152784525</v>
      </c>
      <c r="AE311" s="40">
        <f t="shared" si="113"/>
        <v>0</v>
      </c>
      <c r="AF311" s="41">
        <f t="shared" si="114"/>
        <v>0</v>
      </c>
      <c r="AG311" s="41">
        <f t="shared" si="115"/>
        <v>0</v>
      </c>
      <c r="AH311" s="42">
        <f t="shared" si="116"/>
        <v>0</v>
      </c>
      <c r="AI311" s="43">
        <f t="shared" si="117"/>
        <v>0</v>
      </c>
      <c r="AJ311" s="42">
        <f t="shared" si="118"/>
        <v>4.3871296078528665</v>
      </c>
      <c r="AK311" s="31">
        <f t="shared" si="119"/>
        <v>37859.247565178346</v>
      </c>
      <c r="AL311" s="44">
        <f t="shared" si="120"/>
        <v>8.9392134382177098</v>
      </c>
      <c r="AM311" s="31">
        <v>1499679.75</v>
      </c>
      <c r="AN311" s="45">
        <f t="shared" si="121"/>
        <v>2.5244888160407812E-2</v>
      </c>
      <c r="AP311" s="33"/>
      <c r="AR311" s="33"/>
    </row>
    <row r="312" spans="1:44">
      <c r="A312" s="6" t="s">
        <v>4635</v>
      </c>
      <c r="B312" s="6" t="s">
        <v>1943</v>
      </c>
      <c r="C312" s="6" t="s">
        <v>3229</v>
      </c>
      <c r="D312" s="30">
        <v>2464165</v>
      </c>
      <c r="E312" s="6" t="s">
        <v>17</v>
      </c>
      <c r="F312" s="31" t="s">
        <v>4455</v>
      </c>
      <c r="G312" s="6" t="str">
        <f t="shared" si="98"/>
        <v>Reinvestment</v>
      </c>
      <c r="H312" s="32">
        <v>120.69</v>
      </c>
      <c r="I312" s="33">
        <v>80.971999999999994</v>
      </c>
      <c r="J312" s="33">
        <v>80.742999999999995</v>
      </c>
      <c r="K312" s="34">
        <v>1</v>
      </c>
      <c r="L312" s="34">
        <v>1</v>
      </c>
      <c r="M312" s="7">
        <v>0.56999999999999995</v>
      </c>
      <c r="N312" s="7">
        <v>0.56999999999999995</v>
      </c>
      <c r="O312" s="7">
        <v>0.43</v>
      </c>
      <c r="P312" s="7">
        <v>0.43</v>
      </c>
      <c r="Q312" s="35">
        <f t="shared" si="99"/>
        <v>80.971999999999994</v>
      </c>
      <c r="R312" s="35">
        <f t="shared" si="100"/>
        <v>80.742999999999995</v>
      </c>
      <c r="S312" s="35">
        <f t="shared" si="101"/>
        <v>9772.5106799999994</v>
      </c>
      <c r="T312" s="35">
        <f t="shared" si="102"/>
        <v>9744.8726699999988</v>
      </c>
      <c r="U312" s="36">
        <f t="shared" si="103"/>
        <v>5.2966276038904239E-4</v>
      </c>
      <c r="V312" s="37">
        <f t="shared" si="104"/>
        <v>5.3034014537726689E-4</v>
      </c>
      <c r="W312" s="37">
        <f t="shared" si="105"/>
        <v>6.7738498822449405E-7</v>
      </c>
      <c r="X312" s="38">
        <f t="shared" si="106"/>
        <v>1.4247777795097256</v>
      </c>
      <c r="Y312" s="39">
        <f t="shared" si="107"/>
        <v>11805.267872315235</v>
      </c>
      <c r="Z312" s="40">
        <f t="shared" si="108"/>
        <v>5.7105123365329652E-4</v>
      </c>
      <c r="AA312" s="41">
        <f t="shared" si="109"/>
        <v>5.7135332562512466E-4</v>
      </c>
      <c r="AB312" s="41">
        <f t="shared" si="110"/>
        <v>3.0209197182814139E-7</v>
      </c>
      <c r="AC312" s="42">
        <f t="shared" si="111"/>
        <v>5.8935247936451598E-3</v>
      </c>
      <c r="AD312" s="43">
        <f t="shared" si="112"/>
        <v>48.83192305613688</v>
      </c>
      <c r="AE312" s="40">
        <f t="shared" si="113"/>
        <v>4.8323584071658716E-4</v>
      </c>
      <c r="AF312" s="41">
        <f t="shared" si="114"/>
        <v>4.8426098391544974E-4</v>
      </c>
      <c r="AG312" s="41">
        <f t="shared" si="115"/>
        <v>1.0251431988625827E-6</v>
      </c>
      <c r="AH312" s="42">
        <f t="shared" si="116"/>
        <v>1.3371842897124332E-2</v>
      </c>
      <c r="AI312" s="43">
        <f t="shared" si="117"/>
        <v>110.79495316202113</v>
      </c>
      <c r="AJ312" s="42">
        <f t="shared" si="118"/>
        <v>1.4440431472004951</v>
      </c>
      <c r="AK312" s="31">
        <f t="shared" si="119"/>
        <v>11964.894748533394</v>
      </c>
      <c r="AL312" s="44">
        <f t="shared" si="120"/>
        <v>2.8063012189265644</v>
      </c>
      <c r="AM312" s="31">
        <v>505637.9375</v>
      </c>
      <c r="AN312" s="45">
        <f t="shared" si="121"/>
        <v>2.3662968818540034E-2</v>
      </c>
      <c r="AP312" s="33"/>
      <c r="AR312" s="33"/>
    </row>
    <row r="313" spans="1:44">
      <c r="A313" s="6" t="s">
        <v>4592</v>
      </c>
      <c r="B313" s="6" t="s">
        <v>1901</v>
      </c>
      <c r="C313" s="6" t="s">
        <v>5303</v>
      </c>
      <c r="D313" s="30" t="s">
        <v>5304</v>
      </c>
      <c r="E313" s="6" t="s">
        <v>3119</v>
      </c>
      <c r="F313" s="31" t="s">
        <v>4466</v>
      </c>
      <c r="G313" s="6" t="str">
        <f t="shared" si="98"/>
        <v>Share Increase</v>
      </c>
      <c r="H313" s="32">
        <v>90.55</v>
      </c>
      <c r="I313" s="33">
        <v>126.548</v>
      </c>
      <c r="J313" s="33">
        <v>126.72</v>
      </c>
      <c r="K313" s="34">
        <v>0.78</v>
      </c>
      <c r="L313" s="34">
        <v>0.78</v>
      </c>
      <c r="M313" s="7">
        <v>1</v>
      </c>
      <c r="N313" s="7">
        <v>1</v>
      </c>
      <c r="O313" s="7">
        <v>0</v>
      </c>
      <c r="P313" s="7">
        <v>0</v>
      </c>
      <c r="Q313" s="35">
        <f t="shared" si="99"/>
        <v>98.707440000000005</v>
      </c>
      <c r="R313" s="35">
        <f t="shared" si="100"/>
        <v>98.8416</v>
      </c>
      <c r="S313" s="35">
        <f t="shared" si="101"/>
        <v>8937.9586920000002</v>
      </c>
      <c r="T313" s="35">
        <f t="shared" si="102"/>
        <v>8950.1068799999994</v>
      </c>
      <c r="U313" s="36">
        <f t="shared" si="103"/>
        <v>4.8443066762122539E-4</v>
      </c>
      <c r="V313" s="37">
        <f t="shared" si="104"/>
        <v>4.8708701946346484E-4</v>
      </c>
      <c r="W313" s="37">
        <f t="shared" si="105"/>
        <v>2.6563518422394487E-6</v>
      </c>
      <c r="X313" s="38">
        <f t="shared" si="106"/>
        <v>5.5872379004185859</v>
      </c>
      <c r="Y313" s="39">
        <f t="shared" si="107"/>
        <v>61703.345117819837</v>
      </c>
      <c r="Z313" s="40">
        <f t="shared" si="108"/>
        <v>9.1628886275194434E-4</v>
      </c>
      <c r="AA313" s="41">
        <f t="shared" si="109"/>
        <v>9.2062328817790165E-4</v>
      </c>
      <c r="AB313" s="41">
        <f t="shared" si="110"/>
        <v>4.3344254259573096E-6</v>
      </c>
      <c r="AC313" s="42">
        <f t="shared" si="111"/>
        <v>8.4560485204214011E-2</v>
      </c>
      <c r="AD313" s="43">
        <f t="shared" si="112"/>
        <v>933.85406078646065</v>
      </c>
      <c r="AE313" s="40">
        <f t="shared" si="113"/>
        <v>0</v>
      </c>
      <c r="AF313" s="41">
        <f t="shared" si="114"/>
        <v>0</v>
      </c>
      <c r="AG313" s="41">
        <f t="shared" si="115"/>
        <v>0</v>
      </c>
      <c r="AH313" s="42">
        <f t="shared" si="116"/>
        <v>0</v>
      </c>
      <c r="AI313" s="43">
        <f t="shared" si="117"/>
        <v>0</v>
      </c>
      <c r="AJ313" s="42">
        <f t="shared" si="118"/>
        <v>5.6717983856228003</v>
      </c>
      <c r="AK313" s="31">
        <f t="shared" si="119"/>
        <v>62637.199178606301</v>
      </c>
      <c r="AL313" s="44">
        <f t="shared" si="120"/>
        <v>14.667873231581716</v>
      </c>
      <c r="AM313" s="31">
        <v>2810942.75</v>
      </c>
      <c r="AN313" s="45">
        <f t="shared" si="121"/>
        <v>2.2283342191372024E-2</v>
      </c>
      <c r="AP313" s="33"/>
      <c r="AR313" s="33"/>
    </row>
    <row r="314" spans="1:44">
      <c r="A314" s="6" t="s">
        <v>4676</v>
      </c>
      <c r="B314" s="6" t="s">
        <v>651</v>
      </c>
      <c r="C314" s="6" t="s">
        <v>3260</v>
      </c>
      <c r="D314" s="30">
        <v>2572303</v>
      </c>
      <c r="E314" s="6" t="s">
        <v>56</v>
      </c>
      <c r="F314" s="31" t="s">
        <v>4473</v>
      </c>
      <c r="G314" s="6" t="str">
        <f t="shared" si="98"/>
        <v>Reinvestment</v>
      </c>
      <c r="H314" s="32">
        <v>25.55</v>
      </c>
      <c r="I314" s="33">
        <v>338.827</v>
      </c>
      <c r="J314" s="33">
        <v>338.25400000000002</v>
      </c>
      <c r="K314" s="34">
        <v>1</v>
      </c>
      <c r="L314" s="34">
        <v>1</v>
      </c>
      <c r="M314" s="7">
        <v>0</v>
      </c>
      <c r="N314" s="7">
        <v>0</v>
      </c>
      <c r="O314" s="7">
        <v>1</v>
      </c>
      <c r="P314" s="7">
        <v>1</v>
      </c>
      <c r="Q314" s="35">
        <f t="shared" si="99"/>
        <v>338.827</v>
      </c>
      <c r="R314" s="35">
        <f t="shared" si="100"/>
        <v>338.25400000000002</v>
      </c>
      <c r="S314" s="35">
        <f t="shared" si="101"/>
        <v>8657.0298500000008</v>
      </c>
      <c r="T314" s="35">
        <f t="shared" si="102"/>
        <v>8642.3897000000015</v>
      </c>
      <c r="U314" s="36">
        <f t="shared" si="103"/>
        <v>4.6920453476765488E-4</v>
      </c>
      <c r="V314" s="37">
        <f t="shared" si="104"/>
        <v>4.7034028715585001E-4</v>
      </c>
      <c r="W314" s="37">
        <f t="shared" si="105"/>
        <v>1.1357523881951308E-6</v>
      </c>
      <c r="X314" s="38">
        <f t="shared" si="106"/>
        <v>2.3888848939020715</v>
      </c>
      <c r="Y314" s="39">
        <f t="shared" si="107"/>
        <v>93498.430289709257</v>
      </c>
      <c r="Z314" s="40">
        <f t="shared" si="108"/>
        <v>0</v>
      </c>
      <c r="AA314" s="41">
        <f t="shared" si="109"/>
        <v>0</v>
      </c>
      <c r="AB314" s="41">
        <f t="shared" si="110"/>
        <v>0</v>
      </c>
      <c r="AC314" s="42">
        <f t="shared" si="111"/>
        <v>0</v>
      </c>
      <c r="AD314" s="43">
        <f t="shared" si="112"/>
        <v>0</v>
      </c>
      <c r="AE314" s="40">
        <f t="shared" si="113"/>
        <v>9.9552791728353381E-4</v>
      </c>
      <c r="AF314" s="41">
        <f t="shared" si="114"/>
        <v>9.9877738720211343E-4</v>
      </c>
      <c r="AG314" s="41">
        <f t="shared" si="115"/>
        <v>3.2494699185796165E-6</v>
      </c>
      <c r="AH314" s="42">
        <f t="shared" si="116"/>
        <v>4.2385689431864972E-2</v>
      </c>
      <c r="AI314" s="43">
        <f t="shared" si="117"/>
        <v>1658.9310932236779</v>
      </c>
      <c r="AJ314" s="42">
        <f t="shared" si="118"/>
        <v>2.4312705833339363</v>
      </c>
      <c r="AK314" s="31">
        <f t="shared" si="119"/>
        <v>95157.361382932941</v>
      </c>
      <c r="AL314" s="44">
        <f t="shared" si="120"/>
        <v>22.226074132977118</v>
      </c>
      <c r="AM314" s="31">
        <v>4404240</v>
      </c>
      <c r="AN314" s="45">
        <f t="shared" si="121"/>
        <v>2.1605852856096158E-2</v>
      </c>
      <c r="AP314" s="33"/>
      <c r="AR314" s="33"/>
    </row>
    <row r="315" spans="1:44">
      <c r="A315" s="6" t="s">
        <v>3530</v>
      </c>
      <c r="B315" s="6" t="s">
        <v>6219</v>
      </c>
      <c r="C315" s="6" t="s">
        <v>3691</v>
      </c>
      <c r="D315" s="30">
        <v>2572079</v>
      </c>
      <c r="E315" s="6" t="s">
        <v>2644</v>
      </c>
      <c r="F315" s="31" t="s">
        <v>4455</v>
      </c>
      <c r="G315" s="6" t="str">
        <f t="shared" si="98"/>
        <v>Reinvestment</v>
      </c>
      <c r="H315" s="32">
        <v>139.87</v>
      </c>
      <c r="I315" s="33">
        <v>67.27</v>
      </c>
      <c r="J315" s="33">
        <v>67.201999999999998</v>
      </c>
      <c r="K315" s="34">
        <v>0.92</v>
      </c>
      <c r="L315" s="34">
        <v>0.92</v>
      </c>
      <c r="M315" s="7">
        <v>1</v>
      </c>
      <c r="N315" s="7">
        <v>1</v>
      </c>
      <c r="O315" s="7">
        <v>0</v>
      </c>
      <c r="P315" s="7">
        <v>0</v>
      </c>
      <c r="Q315" s="35">
        <f t="shared" si="99"/>
        <v>61.888399999999997</v>
      </c>
      <c r="R315" s="35">
        <f t="shared" si="100"/>
        <v>61.825839999999999</v>
      </c>
      <c r="S315" s="35">
        <f t="shared" si="101"/>
        <v>8656.3305079999991</v>
      </c>
      <c r="T315" s="35">
        <f t="shared" si="102"/>
        <v>8647.5802408</v>
      </c>
      <c r="U315" s="36">
        <f t="shared" si="103"/>
        <v>4.6916663095498013E-4</v>
      </c>
      <c r="V315" s="37">
        <f t="shared" si="104"/>
        <v>4.7062276926266422E-4</v>
      </c>
      <c r="W315" s="37">
        <f t="shared" si="105"/>
        <v>1.4561383076840931E-6</v>
      </c>
      <c r="X315" s="38">
        <f t="shared" si="106"/>
        <v>3.0627686481791629</v>
      </c>
      <c r="Y315" s="39">
        <f t="shared" si="107"/>
        <v>21897.252078209502</v>
      </c>
      <c r="Z315" s="40">
        <f t="shared" si="108"/>
        <v>8.8741730747532075E-4</v>
      </c>
      <c r="AA315" s="41">
        <f t="shared" si="109"/>
        <v>8.8950488109339166E-4</v>
      </c>
      <c r="AB315" s="41">
        <f t="shared" si="110"/>
        <v>2.0875736180709118E-6</v>
      </c>
      <c r="AC315" s="42">
        <f t="shared" si="111"/>
        <v>4.0726560200214985E-2</v>
      </c>
      <c r="AD315" s="43">
        <f t="shared" si="112"/>
        <v>291.17437763791366</v>
      </c>
      <c r="AE315" s="40">
        <f t="shared" si="113"/>
        <v>0</v>
      </c>
      <c r="AF315" s="41">
        <f t="shared" si="114"/>
        <v>0</v>
      </c>
      <c r="AG315" s="41">
        <f t="shared" si="115"/>
        <v>0</v>
      </c>
      <c r="AH315" s="42">
        <f t="shared" si="116"/>
        <v>0</v>
      </c>
      <c r="AI315" s="43">
        <f t="shared" si="117"/>
        <v>0</v>
      </c>
      <c r="AJ315" s="42">
        <f t="shared" si="118"/>
        <v>3.1034952083793779</v>
      </c>
      <c r="AK315" s="31">
        <f t="shared" si="119"/>
        <v>22188.426455847417</v>
      </c>
      <c r="AL315" s="44">
        <f t="shared" si="120"/>
        <v>5.2053274743836884</v>
      </c>
      <c r="AM315" s="31">
        <v>1057816.375</v>
      </c>
      <c r="AN315" s="45">
        <f t="shared" si="121"/>
        <v>2.0975688200938862E-2</v>
      </c>
      <c r="AP315" s="33"/>
      <c r="AR315" s="33"/>
    </row>
    <row r="316" spans="1:44">
      <c r="A316" s="6" t="s">
        <v>3541</v>
      </c>
      <c r="B316" s="6" t="s">
        <v>380</v>
      </c>
      <c r="C316" s="6" t="s">
        <v>3700</v>
      </c>
      <c r="D316" s="30">
        <v>2635079</v>
      </c>
      <c r="E316" s="6" t="s">
        <v>2654</v>
      </c>
      <c r="F316" s="31" t="s">
        <v>4467</v>
      </c>
      <c r="G316" s="6" t="str">
        <f t="shared" si="98"/>
        <v>Share Increase</v>
      </c>
      <c r="H316" s="32">
        <v>31.69</v>
      </c>
      <c r="I316" s="33">
        <v>159.22900000000001</v>
      </c>
      <c r="J316" s="33">
        <v>159.387</v>
      </c>
      <c r="K316" s="34">
        <v>1</v>
      </c>
      <c r="L316" s="34">
        <v>1</v>
      </c>
      <c r="M316" s="7">
        <v>0</v>
      </c>
      <c r="N316" s="7">
        <v>0</v>
      </c>
      <c r="O316" s="7">
        <v>1</v>
      </c>
      <c r="P316" s="7">
        <v>1</v>
      </c>
      <c r="Q316" s="35">
        <f t="shared" si="99"/>
        <v>159.22900000000001</v>
      </c>
      <c r="R316" s="35">
        <f t="shared" si="100"/>
        <v>159.387</v>
      </c>
      <c r="S316" s="35">
        <f t="shared" si="101"/>
        <v>5045.9670100000003</v>
      </c>
      <c r="T316" s="35">
        <f t="shared" si="102"/>
        <v>5050.9740300000003</v>
      </c>
      <c r="U316" s="36">
        <f t="shared" si="103"/>
        <v>2.7348763310316927E-4</v>
      </c>
      <c r="V316" s="37">
        <f t="shared" si="104"/>
        <v>2.7488653695944084E-4</v>
      </c>
      <c r="W316" s="37">
        <f t="shared" si="105"/>
        <v>1.3989038562715688E-6</v>
      </c>
      <c r="X316" s="38">
        <f t="shared" si="106"/>
        <v>2.9423845593484725</v>
      </c>
      <c r="Y316" s="39">
        <f t="shared" si="107"/>
        <v>92848.992090516636</v>
      </c>
      <c r="Z316" s="40">
        <f t="shared" si="108"/>
        <v>0</v>
      </c>
      <c r="AA316" s="41">
        <f t="shared" si="109"/>
        <v>0</v>
      </c>
      <c r="AB316" s="41">
        <f t="shared" si="110"/>
        <v>0</v>
      </c>
      <c r="AC316" s="42">
        <f t="shared" si="111"/>
        <v>0</v>
      </c>
      <c r="AD316" s="43">
        <f t="shared" si="112"/>
        <v>0</v>
      </c>
      <c r="AE316" s="40">
        <f t="shared" si="113"/>
        <v>5.8026841944488843E-4</v>
      </c>
      <c r="AF316" s="41">
        <f t="shared" si="114"/>
        <v>5.8372728141489955E-4</v>
      </c>
      <c r="AG316" s="41">
        <f t="shared" si="115"/>
        <v>3.4588619700111215E-6</v>
      </c>
      <c r="AH316" s="42">
        <f t="shared" si="116"/>
        <v>4.5116973820968145E-2</v>
      </c>
      <c r="AI316" s="43">
        <f t="shared" si="117"/>
        <v>1423.6975014505567</v>
      </c>
      <c r="AJ316" s="42">
        <f t="shared" si="118"/>
        <v>2.9875015331694406</v>
      </c>
      <c r="AK316" s="31">
        <f t="shared" si="119"/>
        <v>94272.689591967195</v>
      </c>
      <c r="AL316" s="44">
        <f t="shared" si="120"/>
        <v>22.071692273139298</v>
      </c>
      <c r="AM316" s="31">
        <v>4786780.5</v>
      </c>
      <c r="AN316" s="45">
        <f t="shared" si="121"/>
        <v>1.9694383227300102E-2</v>
      </c>
      <c r="AP316" s="33"/>
      <c r="AR316" s="33"/>
    </row>
    <row r="317" spans="1:44">
      <c r="A317" s="6" t="s">
        <v>4857</v>
      </c>
      <c r="B317" s="6" t="s">
        <v>6215</v>
      </c>
      <c r="C317" s="6" t="s">
        <v>6266</v>
      </c>
      <c r="D317" s="30" t="s">
        <v>6249</v>
      </c>
      <c r="E317" s="6" t="s">
        <v>6283</v>
      </c>
      <c r="F317" s="31" t="s">
        <v>4460</v>
      </c>
      <c r="G317" s="6" t="str">
        <f t="shared" si="98"/>
        <v>Reinvestment</v>
      </c>
      <c r="H317" s="32">
        <v>126.24</v>
      </c>
      <c r="I317" s="33">
        <v>162.01</v>
      </c>
      <c r="J317" s="33">
        <v>161.67500000000001</v>
      </c>
      <c r="K317" s="34">
        <v>0.75</v>
      </c>
      <c r="L317" s="34">
        <v>0.75</v>
      </c>
      <c r="M317" s="7">
        <v>1</v>
      </c>
      <c r="N317" s="7">
        <v>1</v>
      </c>
      <c r="O317" s="7">
        <v>0</v>
      </c>
      <c r="P317" s="7">
        <v>0</v>
      </c>
      <c r="Q317" s="35">
        <f t="shared" si="99"/>
        <v>121.50749999999999</v>
      </c>
      <c r="R317" s="35">
        <f t="shared" si="100"/>
        <v>121.25625000000001</v>
      </c>
      <c r="S317" s="35">
        <f t="shared" si="101"/>
        <v>15339.106799999998</v>
      </c>
      <c r="T317" s="35">
        <f t="shared" si="102"/>
        <v>15307.389000000001</v>
      </c>
      <c r="U317" s="36">
        <f t="shared" si="103"/>
        <v>8.3136810136393024E-4</v>
      </c>
      <c r="V317" s="37">
        <f t="shared" si="104"/>
        <v>8.3306608331562494E-4</v>
      </c>
      <c r="W317" s="37">
        <f t="shared" si="105"/>
        <v>1.6979819516947008E-6</v>
      </c>
      <c r="X317" s="38">
        <f t="shared" si="106"/>
        <v>3.5714504998469154</v>
      </c>
      <c r="Y317" s="39">
        <f t="shared" si="107"/>
        <v>28290.957698407125</v>
      </c>
      <c r="Z317" s="40">
        <f t="shared" si="108"/>
        <v>1.5725126071552238E-3</v>
      </c>
      <c r="AA317" s="41">
        <f t="shared" si="109"/>
        <v>1.5745441907614676E-3</v>
      </c>
      <c r="AB317" s="41">
        <f t="shared" si="110"/>
        <v>2.0315836062438381E-6</v>
      </c>
      <c r="AC317" s="42">
        <f t="shared" si="111"/>
        <v>3.9634248739892339E-2</v>
      </c>
      <c r="AD317" s="43">
        <f t="shared" si="112"/>
        <v>313.95951156441964</v>
      </c>
      <c r="AE317" s="40">
        <f t="shared" si="113"/>
        <v>0</v>
      </c>
      <c r="AF317" s="41">
        <f t="shared" si="114"/>
        <v>0</v>
      </c>
      <c r="AG317" s="41">
        <f t="shared" si="115"/>
        <v>0</v>
      </c>
      <c r="AH317" s="42">
        <f t="shared" si="116"/>
        <v>0</v>
      </c>
      <c r="AI317" s="43">
        <f t="shared" si="117"/>
        <v>0</v>
      </c>
      <c r="AJ317" s="42">
        <f t="shared" si="118"/>
        <v>3.6110847485868076</v>
      </c>
      <c r="AK317" s="31">
        <f t="shared" si="119"/>
        <v>28604.917209971543</v>
      </c>
      <c r="AL317" s="44">
        <f t="shared" si="120"/>
        <v>6.7252136870037269</v>
      </c>
      <c r="AM317" s="31">
        <v>1468223.625</v>
      </c>
      <c r="AN317" s="45">
        <f t="shared" si="121"/>
        <v>1.9482670570684722E-2</v>
      </c>
      <c r="AP317" s="33"/>
      <c r="AR317" s="33"/>
    </row>
    <row r="318" spans="1:44">
      <c r="A318" s="6" t="s">
        <v>4134</v>
      </c>
      <c r="B318" s="6" t="s">
        <v>4378</v>
      </c>
      <c r="C318" s="6" t="s">
        <v>4311</v>
      </c>
      <c r="D318" s="30">
        <v>2066721</v>
      </c>
      <c r="E318" s="6" t="s">
        <v>3973</v>
      </c>
      <c r="F318" s="31" t="s">
        <v>4469</v>
      </c>
      <c r="G318" s="6" t="str">
        <f t="shared" si="98"/>
        <v>Share Increase</v>
      </c>
      <c r="H318" s="32">
        <v>9</v>
      </c>
      <c r="I318" s="33">
        <v>434.65600000000001</v>
      </c>
      <c r="J318" s="33">
        <v>434.75599999999997</v>
      </c>
      <c r="K318" s="34">
        <v>1</v>
      </c>
      <c r="L318" s="34">
        <v>1</v>
      </c>
      <c r="M318" s="7">
        <v>0</v>
      </c>
      <c r="N318" s="7">
        <v>0</v>
      </c>
      <c r="O318" s="7">
        <v>1</v>
      </c>
      <c r="P318" s="7">
        <v>1</v>
      </c>
      <c r="Q318" s="35">
        <f t="shared" si="99"/>
        <v>434.65600000000001</v>
      </c>
      <c r="R318" s="35">
        <f t="shared" si="100"/>
        <v>434.75599999999997</v>
      </c>
      <c r="S318" s="35">
        <f t="shared" si="101"/>
        <v>3911.904</v>
      </c>
      <c r="T318" s="35">
        <f t="shared" si="102"/>
        <v>3912.8039999999996</v>
      </c>
      <c r="U318" s="36">
        <f t="shared" si="103"/>
        <v>2.1202226724166003E-4</v>
      </c>
      <c r="V318" s="37">
        <f t="shared" si="104"/>
        <v>2.1294450040184581E-4</v>
      </c>
      <c r="W318" s="37">
        <f t="shared" si="105"/>
        <v>9.2223316018578169E-7</v>
      </c>
      <c r="X318" s="38">
        <f t="shared" si="106"/>
        <v>1.9397792053287521</v>
      </c>
      <c r="Y318" s="39">
        <f t="shared" si="107"/>
        <v>215531.02281430582</v>
      </c>
      <c r="Z318" s="40">
        <f t="shared" si="108"/>
        <v>0</v>
      </c>
      <c r="AA318" s="41">
        <f t="shared" si="109"/>
        <v>0</v>
      </c>
      <c r="AB318" s="41">
        <f t="shared" si="110"/>
        <v>0</v>
      </c>
      <c r="AC318" s="42">
        <f t="shared" si="111"/>
        <v>0</v>
      </c>
      <c r="AD318" s="43">
        <f t="shared" si="112"/>
        <v>0</v>
      </c>
      <c r="AE318" s="40">
        <f t="shared" si="113"/>
        <v>4.4985517079314729E-4</v>
      </c>
      <c r="AF318" s="41">
        <f t="shared" si="114"/>
        <v>4.521920778177797E-4</v>
      </c>
      <c r="AG318" s="41">
        <f t="shared" si="115"/>
        <v>2.3369070246324029E-6</v>
      </c>
      <c r="AH318" s="42">
        <f t="shared" si="116"/>
        <v>3.0482330305894707E-2</v>
      </c>
      <c r="AI318" s="43">
        <f t="shared" si="117"/>
        <v>3386.9255895438564</v>
      </c>
      <c r="AJ318" s="42">
        <f t="shared" si="118"/>
        <v>1.9702615356346469</v>
      </c>
      <c r="AK318" s="31">
        <f t="shared" si="119"/>
        <v>218917.94840384967</v>
      </c>
      <c r="AL318" s="44">
        <f t="shared" si="120"/>
        <v>51.235175565876759</v>
      </c>
      <c r="AM318" s="31">
        <v>11747626</v>
      </c>
      <c r="AN318" s="45">
        <f t="shared" si="121"/>
        <v>1.863507983688361E-2</v>
      </c>
      <c r="AP318" s="33"/>
      <c r="AR318" s="33"/>
    </row>
    <row r="319" spans="1:44">
      <c r="A319" s="6" t="s">
        <v>4182</v>
      </c>
      <c r="B319" s="6" t="s">
        <v>4421</v>
      </c>
      <c r="C319" s="6" t="s">
        <v>4358</v>
      </c>
      <c r="D319" s="30">
        <v>2692632</v>
      </c>
      <c r="E319" s="6" t="s">
        <v>4017</v>
      </c>
      <c r="F319" s="31" t="s">
        <v>4460</v>
      </c>
      <c r="G319" s="6" t="str">
        <f t="shared" si="98"/>
        <v>Reinvestment</v>
      </c>
      <c r="H319" s="32">
        <v>53.83</v>
      </c>
      <c r="I319" s="33">
        <v>1976.47</v>
      </c>
      <c r="J319" s="33">
        <v>1969.317</v>
      </c>
      <c r="K319" s="34">
        <v>1</v>
      </c>
      <c r="L319" s="34">
        <v>1</v>
      </c>
      <c r="M319" s="7">
        <v>1</v>
      </c>
      <c r="N319" s="7">
        <v>1</v>
      </c>
      <c r="O319" s="7">
        <v>0</v>
      </c>
      <c r="P319" s="7">
        <v>0</v>
      </c>
      <c r="Q319" s="35">
        <f t="shared" si="99"/>
        <v>1976.47</v>
      </c>
      <c r="R319" s="35">
        <f t="shared" si="100"/>
        <v>1969.317</v>
      </c>
      <c r="S319" s="35">
        <f t="shared" si="101"/>
        <v>106393.38009999999</v>
      </c>
      <c r="T319" s="35">
        <f t="shared" si="102"/>
        <v>106008.33411</v>
      </c>
      <c r="U319" s="36">
        <f t="shared" si="103"/>
        <v>5.7664415252280509E-3</v>
      </c>
      <c r="V319" s="37">
        <f t="shared" si="104"/>
        <v>5.7692365233438479E-3</v>
      </c>
      <c r="W319" s="37">
        <f t="shared" si="105"/>
        <v>2.7949981157970177E-6</v>
      </c>
      <c r="X319" s="38">
        <f t="shared" si="106"/>
        <v>5.8788595531133518</v>
      </c>
      <c r="Y319" s="39">
        <f t="shared" si="107"/>
        <v>109211.58374722928</v>
      </c>
      <c r="Z319" s="40">
        <f t="shared" si="108"/>
        <v>1.0907084337212368E-2</v>
      </c>
      <c r="AA319" s="41">
        <f t="shared" si="109"/>
        <v>1.0904198400210592E-2</v>
      </c>
      <c r="AB319" s="41">
        <f t="shared" si="110"/>
        <v>-2.8859370017758623E-6</v>
      </c>
      <c r="AC319" s="42">
        <f t="shared" si="111"/>
        <v>-5.6301864527998714E-2</v>
      </c>
      <c r="AD319" s="43">
        <f t="shared" si="112"/>
        <v>-1045.919831469417</v>
      </c>
      <c r="AE319" s="40">
        <f t="shared" si="113"/>
        <v>0</v>
      </c>
      <c r="AF319" s="41">
        <f t="shared" si="114"/>
        <v>0</v>
      </c>
      <c r="AG319" s="41">
        <f t="shared" si="115"/>
        <v>0</v>
      </c>
      <c r="AH319" s="42">
        <f t="shared" si="116"/>
        <v>0</v>
      </c>
      <c r="AI319" s="43">
        <f t="shared" si="117"/>
        <v>0</v>
      </c>
      <c r="AJ319" s="42">
        <f t="shared" si="118"/>
        <v>5.8225576885853529</v>
      </c>
      <c r="AK319" s="31">
        <f t="shared" si="119"/>
        <v>108165.66391575985</v>
      </c>
      <c r="AL319" s="44">
        <f t="shared" si="120"/>
        <v>25.96134233510141</v>
      </c>
      <c r="AM319" s="31">
        <v>6076343</v>
      </c>
      <c r="AN319" s="45">
        <f t="shared" si="121"/>
        <v>1.7801112266993463E-2</v>
      </c>
      <c r="AP319" s="33"/>
      <c r="AR319" s="33"/>
    </row>
    <row r="320" spans="1:44">
      <c r="A320" s="6" t="s">
        <v>3949</v>
      </c>
      <c r="B320" s="6" t="s">
        <v>4434</v>
      </c>
      <c r="C320" s="6" t="s">
        <v>4373</v>
      </c>
      <c r="D320" s="30">
        <v>2758051</v>
      </c>
      <c r="E320" s="6" t="s">
        <v>4205</v>
      </c>
      <c r="F320" s="31" t="s">
        <v>4471</v>
      </c>
      <c r="G320" s="6" t="str">
        <f t="shared" si="98"/>
        <v>Reinvestment</v>
      </c>
      <c r="H320" s="32">
        <v>106.88</v>
      </c>
      <c r="I320" s="33">
        <v>308.36799999999999</v>
      </c>
      <c r="J320" s="33">
        <v>307.32299999999998</v>
      </c>
      <c r="K320" s="34">
        <v>1</v>
      </c>
      <c r="L320" s="34">
        <v>1</v>
      </c>
      <c r="M320" s="7">
        <v>0</v>
      </c>
      <c r="N320" s="7">
        <v>0</v>
      </c>
      <c r="O320" s="7">
        <v>1</v>
      </c>
      <c r="P320" s="7">
        <v>1</v>
      </c>
      <c r="Q320" s="35">
        <f t="shared" si="99"/>
        <v>308.36799999999999</v>
      </c>
      <c r="R320" s="35">
        <f t="shared" si="100"/>
        <v>307.32299999999998</v>
      </c>
      <c r="S320" s="35">
        <f t="shared" si="101"/>
        <v>32958.37184</v>
      </c>
      <c r="T320" s="35">
        <f t="shared" si="102"/>
        <v>32846.682239999995</v>
      </c>
      <c r="U320" s="36">
        <f t="shared" si="103"/>
        <v>1.7863190717641543E-3</v>
      </c>
      <c r="V320" s="37">
        <f t="shared" si="104"/>
        <v>1.7875979321875005E-3</v>
      </c>
      <c r="W320" s="37">
        <f t="shared" si="105"/>
        <v>1.2788604233462432E-6</v>
      </c>
      <c r="X320" s="38">
        <f t="shared" si="106"/>
        <v>2.6898911932696441</v>
      </c>
      <c r="Y320" s="39">
        <f t="shared" si="107"/>
        <v>25167.395146609695</v>
      </c>
      <c r="Z320" s="40">
        <f t="shared" si="108"/>
        <v>0</v>
      </c>
      <c r="AA320" s="41">
        <f t="shared" si="109"/>
        <v>0</v>
      </c>
      <c r="AB320" s="41">
        <f t="shared" si="110"/>
        <v>0</v>
      </c>
      <c r="AC320" s="42">
        <f t="shared" si="111"/>
        <v>0</v>
      </c>
      <c r="AD320" s="43">
        <f t="shared" si="112"/>
        <v>0</v>
      </c>
      <c r="AE320" s="40">
        <f t="shared" si="113"/>
        <v>3.7900965854855478E-3</v>
      </c>
      <c r="AF320" s="41">
        <f t="shared" si="114"/>
        <v>3.7960014075649998E-3</v>
      </c>
      <c r="AG320" s="41">
        <f t="shared" si="115"/>
        <v>5.9048220794519733E-6</v>
      </c>
      <c r="AH320" s="42">
        <f t="shared" si="116"/>
        <v>7.7021779268992563E-2</v>
      </c>
      <c r="AI320" s="43">
        <f t="shared" si="117"/>
        <v>720.63790483713103</v>
      </c>
      <c r="AJ320" s="42">
        <f t="shared" si="118"/>
        <v>2.7669129725386368</v>
      </c>
      <c r="AK320" s="31">
        <f t="shared" si="119"/>
        <v>25888.033051446826</v>
      </c>
      <c r="AL320" s="44">
        <f t="shared" si="120"/>
        <v>5.9826928487380391</v>
      </c>
      <c r="AM320" s="31">
        <v>1547995.75</v>
      </c>
      <c r="AN320" s="45">
        <f t="shared" si="121"/>
        <v>1.6723581477175779E-2</v>
      </c>
      <c r="AP320" s="33"/>
      <c r="AR320" s="33"/>
    </row>
    <row r="321" spans="1:44">
      <c r="A321" s="6" t="s">
        <v>5298</v>
      </c>
      <c r="B321" s="6" t="s">
        <v>5291</v>
      </c>
      <c r="C321" s="6" t="s">
        <v>3198</v>
      </c>
      <c r="D321" s="30">
        <v>2310194</v>
      </c>
      <c r="E321" s="6" t="s">
        <v>3116</v>
      </c>
      <c r="F321" s="31" t="s">
        <v>4458</v>
      </c>
      <c r="G321" s="6" t="str">
        <f t="shared" si="98"/>
        <v>Reinvestment</v>
      </c>
      <c r="H321" s="32">
        <v>56.664999999999999</v>
      </c>
      <c r="I321" s="33">
        <v>310.93599999999998</v>
      </c>
      <c r="J321" s="33">
        <v>310.036</v>
      </c>
      <c r="K321" s="34">
        <v>1</v>
      </c>
      <c r="L321" s="34">
        <v>1</v>
      </c>
      <c r="M321" s="7">
        <v>1</v>
      </c>
      <c r="N321" s="7">
        <v>1</v>
      </c>
      <c r="O321" s="7">
        <v>0</v>
      </c>
      <c r="P321" s="7">
        <v>0</v>
      </c>
      <c r="Q321" s="35">
        <f t="shared" si="99"/>
        <v>310.93599999999998</v>
      </c>
      <c r="R321" s="35">
        <f t="shared" si="100"/>
        <v>310.036</v>
      </c>
      <c r="S321" s="35">
        <f t="shared" si="101"/>
        <v>17619.188439999998</v>
      </c>
      <c r="T321" s="35">
        <f t="shared" si="102"/>
        <v>17568.18994</v>
      </c>
      <c r="U321" s="36">
        <f t="shared" si="103"/>
        <v>9.5494681873758828E-4</v>
      </c>
      <c r="V321" s="37">
        <f t="shared" si="104"/>
        <v>9.5610447897161058E-4</v>
      </c>
      <c r="W321" s="37">
        <f t="shared" si="105"/>
        <v>1.1576602340222959E-6</v>
      </c>
      <c r="X321" s="38">
        <f t="shared" si="106"/>
        <v>2.4349647635095821</v>
      </c>
      <c r="Y321" s="39">
        <f t="shared" si="107"/>
        <v>42971.230274588939</v>
      </c>
      <c r="Z321" s="40">
        <f t="shared" si="108"/>
        <v>1.806258754893315E-3</v>
      </c>
      <c r="AA321" s="41">
        <f t="shared" si="109"/>
        <v>1.8070940388475822E-3</v>
      </c>
      <c r="AB321" s="41">
        <f t="shared" si="110"/>
        <v>8.3528395426724598E-7</v>
      </c>
      <c r="AC321" s="42">
        <f t="shared" si="111"/>
        <v>1.6295589268451403E-2</v>
      </c>
      <c r="AD321" s="43">
        <f t="shared" si="112"/>
        <v>287.57768055151161</v>
      </c>
      <c r="AE321" s="40">
        <f t="shared" si="113"/>
        <v>0</v>
      </c>
      <c r="AF321" s="41">
        <f t="shared" si="114"/>
        <v>0</v>
      </c>
      <c r="AG321" s="41">
        <f t="shared" si="115"/>
        <v>0</v>
      </c>
      <c r="AH321" s="42">
        <f t="shared" si="116"/>
        <v>0</v>
      </c>
      <c r="AI321" s="43">
        <f t="shared" si="117"/>
        <v>0</v>
      </c>
      <c r="AJ321" s="42">
        <f t="shared" si="118"/>
        <v>2.4512603527780334</v>
      </c>
      <c r="AK321" s="31">
        <f t="shared" si="119"/>
        <v>43258.807955140452</v>
      </c>
      <c r="AL321" s="44">
        <f t="shared" si="120"/>
        <v>10.214949563419182</v>
      </c>
      <c r="AM321" s="31">
        <v>2678878.75</v>
      </c>
      <c r="AN321" s="45">
        <f t="shared" si="121"/>
        <v>1.6148102244321602E-2</v>
      </c>
      <c r="AP321" s="33"/>
      <c r="AR321" s="33"/>
    </row>
    <row r="322" spans="1:44">
      <c r="A322" s="6" t="s">
        <v>4568</v>
      </c>
      <c r="B322" s="6" t="s">
        <v>1877</v>
      </c>
      <c r="C322" s="6" t="s">
        <v>1240</v>
      </c>
      <c r="D322" s="30">
        <v>2261021</v>
      </c>
      <c r="E322" s="6" t="s">
        <v>3099</v>
      </c>
      <c r="F322" s="31" t="s">
        <v>4467</v>
      </c>
      <c r="G322" s="6" t="str">
        <f t="shared" si="98"/>
        <v>Reinvestment</v>
      </c>
      <c r="H322" s="32">
        <v>28.15</v>
      </c>
      <c r="I322" s="33">
        <v>137.148</v>
      </c>
      <c r="J322" s="33">
        <v>137.148</v>
      </c>
      <c r="K322" s="34">
        <v>0.49</v>
      </c>
      <c r="L322" s="34">
        <v>0.49</v>
      </c>
      <c r="M322" s="7">
        <v>0</v>
      </c>
      <c r="N322" s="7">
        <v>0</v>
      </c>
      <c r="O322" s="7">
        <v>1</v>
      </c>
      <c r="P322" s="7">
        <v>1</v>
      </c>
      <c r="Q322" s="35">
        <f t="shared" si="99"/>
        <v>67.202519999999993</v>
      </c>
      <c r="R322" s="35">
        <f t="shared" si="100"/>
        <v>67.202519999999993</v>
      </c>
      <c r="S322" s="35">
        <f t="shared" si="101"/>
        <v>1891.7509379999997</v>
      </c>
      <c r="T322" s="35">
        <f t="shared" si="102"/>
        <v>1891.7509379999997</v>
      </c>
      <c r="U322" s="36">
        <f t="shared" si="103"/>
        <v>1.0253148413951287E-4</v>
      </c>
      <c r="V322" s="37">
        <f t="shared" si="104"/>
        <v>1.0295377902321025E-4</v>
      </c>
      <c r="W322" s="37">
        <f t="shared" si="105"/>
        <v>4.2229488369737952E-7</v>
      </c>
      <c r="X322" s="38">
        <f t="shared" si="106"/>
        <v>0.88823398385272012</v>
      </c>
      <c r="Y322" s="39">
        <f t="shared" si="107"/>
        <v>31553.605110220964</v>
      </c>
      <c r="Z322" s="40">
        <f t="shared" si="108"/>
        <v>0</v>
      </c>
      <c r="AA322" s="41">
        <f t="shared" si="109"/>
        <v>0</v>
      </c>
      <c r="AB322" s="41">
        <f t="shared" si="110"/>
        <v>0</v>
      </c>
      <c r="AC322" s="42">
        <f t="shared" si="111"/>
        <v>0</v>
      </c>
      <c r="AD322" s="43">
        <f t="shared" si="112"/>
        <v>0</v>
      </c>
      <c r="AE322" s="40">
        <f t="shared" si="113"/>
        <v>2.1754468957113632E-4</v>
      </c>
      <c r="AF322" s="41">
        <f t="shared" si="114"/>
        <v>2.1862449214628529E-4</v>
      </c>
      <c r="AG322" s="41">
        <f t="shared" si="115"/>
        <v>1.0798025751489659E-6</v>
      </c>
      <c r="AH322" s="42">
        <f t="shared" si="116"/>
        <v>1.4084813137152518E-2</v>
      </c>
      <c r="AI322" s="43">
        <f t="shared" si="117"/>
        <v>500.34860167504502</v>
      </c>
      <c r="AJ322" s="42">
        <f t="shared" si="118"/>
        <v>0.90231879698987261</v>
      </c>
      <c r="AK322" s="31">
        <f t="shared" si="119"/>
        <v>32053.953711896011</v>
      </c>
      <c r="AL322" s="44">
        <f t="shared" si="120"/>
        <v>7.5007972237545211</v>
      </c>
      <c r="AM322" s="31">
        <v>2043341.125</v>
      </c>
      <c r="AN322" s="45">
        <f t="shared" si="121"/>
        <v>1.5687030089944484E-2</v>
      </c>
      <c r="AP322" s="33"/>
      <c r="AR322" s="33"/>
    </row>
    <row r="323" spans="1:44">
      <c r="A323" s="6" t="s">
        <v>5299</v>
      </c>
      <c r="B323" s="6" t="s">
        <v>5295</v>
      </c>
      <c r="C323" s="6" t="s">
        <v>5305</v>
      </c>
      <c r="D323" s="30" t="s">
        <v>5306</v>
      </c>
      <c r="E323" s="6" t="s">
        <v>5310</v>
      </c>
      <c r="F323" s="31" t="s">
        <v>4466</v>
      </c>
      <c r="G323" s="6" t="str">
        <f t="shared" si="98"/>
        <v>Share Increase</v>
      </c>
      <c r="H323" s="32">
        <v>86.01</v>
      </c>
      <c r="I323" s="33">
        <v>142.92400000000001</v>
      </c>
      <c r="J323" s="33">
        <v>142.92699999999999</v>
      </c>
      <c r="K323" s="34">
        <v>0.78</v>
      </c>
      <c r="L323" s="34">
        <v>0.78</v>
      </c>
      <c r="M323" s="7">
        <v>1</v>
      </c>
      <c r="N323" s="7">
        <v>1</v>
      </c>
      <c r="O323" s="7">
        <v>0</v>
      </c>
      <c r="P323" s="7">
        <v>0</v>
      </c>
      <c r="Q323" s="35">
        <f t="shared" si="99"/>
        <v>111.48072000000001</v>
      </c>
      <c r="R323" s="35">
        <f t="shared" si="100"/>
        <v>111.48305999999999</v>
      </c>
      <c r="S323" s="35">
        <f t="shared" si="101"/>
        <v>9588.4567272000004</v>
      </c>
      <c r="T323" s="35">
        <f t="shared" si="102"/>
        <v>9588.6579906000006</v>
      </c>
      <c r="U323" s="36">
        <f t="shared" si="103"/>
        <v>5.1968717398215584E-4</v>
      </c>
      <c r="V323" s="37">
        <f t="shared" si="104"/>
        <v>5.2183855499342258E-4</v>
      </c>
      <c r="W323" s="37">
        <f t="shared" si="105"/>
        <v>2.1513810112667401E-6</v>
      </c>
      <c r="X323" s="38">
        <f t="shared" si="106"/>
        <v>4.5251074549885866</v>
      </c>
      <c r="Y323" s="39">
        <f t="shared" si="107"/>
        <v>52611.4109404556</v>
      </c>
      <c r="Z323" s="40">
        <f t="shared" si="108"/>
        <v>9.8297568973731379E-4</v>
      </c>
      <c r="AA323" s="41">
        <f t="shared" si="109"/>
        <v>9.863057466101997E-4</v>
      </c>
      <c r="AB323" s="41">
        <f t="shared" si="110"/>
        <v>3.3300568728859142E-6</v>
      </c>
      <c r="AC323" s="42">
        <f t="shared" si="111"/>
        <v>6.4966217492752859E-2</v>
      </c>
      <c r="AD323" s="43">
        <f t="shared" si="112"/>
        <v>755.33330418268633</v>
      </c>
      <c r="AE323" s="40">
        <f t="shared" si="113"/>
        <v>0</v>
      </c>
      <c r="AF323" s="41">
        <f t="shared" si="114"/>
        <v>0</v>
      </c>
      <c r="AG323" s="41">
        <f t="shared" si="115"/>
        <v>0</v>
      </c>
      <c r="AH323" s="42">
        <f t="shared" si="116"/>
        <v>0</v>
      </c>
      <c r="AI323" s="43">
        <f t="shared" si="117"/>
        <v>0</v>
      </c>
      <c r="AJ323" s="42">
        <f t="shared" si="118"/>
        <v>4.5900736724813394</v>
      </c>
      <c r="AK323" s="31">
        <f t="shared" si="119"/>
        <v>53366.744244638285</v>
      </c>
      <c r="AL323" s="44">
        <f t="shared" si="120"/>
        <v>12.506574882378445</v>
      </c>
      <c r="AM323" s="31">
        <v>3518338.25</v>
      </c>
      <c r="AN323" s="45">
        <f t="shared" si="121"/>
        <v>1.5168167598620821E-2</v>
      </c>
      <c r="AP323" s="33"/>
      <c r="AR323" s="33"/>
    </row>
    <row r="324" spans="1:44">
      <c r="A324" s="6" t="s">
        <v>1206</v>
      </c>
      <c r="B324" s="6" t="s">
        <v>2106</v>
      </c>
      <c r="C324" s="6" t="s">
        <v>3350</v>
      </c>
      <c r="D324" s="30" t="s">
        <v>2138</v>
      </c>
      <c r="E324" s="6" t="s">
        <v>173</v>
      </c>
      <c r="F324" s="31" t="s">
        <v>4458</v>
      </c>
      <c r="G324" s="6" t="str">
        <f t="shared" si="98"/>
        <v>Reinvestment</v>
      </c>
      <c r="H324" s="32">
        <v>19.57</v>
      </c>
      <c r="I324" s="33">
        <v>522.62699999999995</v>
      </c>
      <c r="J324" s="33">
        <v>521.44500000000005</v>
      </c>
      <c r="K324" s="34">
        <v>1</v>
      </c>
      <c r="L324" s="34">
        <v>1</v>
      </c>
      <c r="M324" s="7">
        <v>0.56000000000000005</v>
      </c>
      <c r="N324" s="7">
        <v>0.56000000000000005</v>
      </c>
      <c r="O324" s="7">
        <v>0.44</v>
      </c>
      <c r="P324" s="7">
        <v>0.44</v>
      </c>
      <c r="Q324" s="35">
        <f t="shared" si="99"/>
        <v>522.62699999999995</v>
      </c>
      <c r="R324" s="35">
        <f t="shared" si="100"/>
        <v>521.44500000000005</v>
      </c>
      <c r="S324" s="35">
        <f t="shared" si="101"/>
        <v>10227.810389999999</v>
      </c>
      <c r="T324" s="35">
        <f t="shared" si="102"/>
        <v>10204.678650000002</v>
      </c>
      <c r="U324" s="36">
        <f t="shared" si="103"/>
        <v>5.5433966370483701E-4</v>
      </c>
      <c r="V324" s="37">
        <f t="shared" si="104"/>
        <v>5.5536392747646771E-4</v>
      </c>
      <c r="W324" s="37">
        <f t="shared" si="105"/>
        <v>1.0242637716306995E-6</v>
      </c>
      <c r="X324" s="38">
        <f t="shared" si="106"/>
        <v>2.1543853016308625</v>
      </c>
      <c r="Y324" s="39">
        <f t="shared" si="107"/>
        <v>110086.11658818919</v>
      </c>
      <c r="Z324" s="40">
        <f t="shared" si="108"/>
        <v>5.871712189816806E-4</v>
      </c>
      <c r="AA324" s="41">
        <f t="shared" si="109"/>
        <v>5.8781558322514992E-4</v>
      </c>
      <c r="AB324" s="41">
        <f t="shared" si="110"/>
        <v>6.4436424346931906E-7</v>
      </c>
      <c r="AC324" s="42">
        <f t="shared" si="111"/>
        <v>1.2570928720956744E-2</v>
      </c>
      <c r="AD324" s="43">
        <f t="shared" si="112"/>
        <v>642.35711399881166</v>
      </c>
      <c r="AE324" s="40">
        <f t="shared" si="113"/>
        <v>5.1751134269314525E-4</v>
      </c>
      <c r="AF324" s="41">
        <f t="shared" si="114"/>
        <v>5.1890381694834288E-4</v>
      </c>
      <c r="AG324" s="41">
        <f t="shared" si="115"/>
        <v>1.3924742551976298E-6</v>
      </c>
      <c r="AH324" s="42">
        <f t="shared" si="116"/>
        <v>1.8163264409745028E-2</v>
      </c>
      <c r="AI324" s="43">
        <f t="shared" si="117"/>
        <v>928.1177521586626</v>
      </c>
      <c r="AJ324" s="42">
        <f t="shared" si="118"/>
        <v>2.1851194947615644</v>
      </c>
      <c r="AK324" s="31">
        <f t="shared" si="119"/>
        <v>111656.59145434666</v>
      </c>
      <c r="AL324" s="44">
        <f t="shared" si="120"/>
        <v>26.169232795878884</v>
      </c>
      <c r="AM324" s="31">
        <v>7400797.5</v>
      </c>
      <c r="AN324" s="45">
        <f t="shared" si="121"/>
        <v>1.5087102633783274E-2</v>
      </c>
      <c r="AP324" s="33"/>
      <c r="AR324" s="33"/>
    </row>
    <row r="325" spans="1:44">
      <c r="A325" s="6" t="s">
        <v>5457</v>
      </c>
      <c r="B325" s="6" t="s">
        <v>5465</v>
      </c>
      <c r="C325" s="6" t="s">
        <v>5475</v>
      </c>
      <c r="D325" s="30" t="s">
        <v>5484</v>
      </c>
      <c r="E325" s="6" t="s">
        <v>5497</v>
      </c>
      <c r="F325" s="31" t="s">
        <v>4467</v>
      </c>
      <c r="G325" s="6" t="str">
        <f t="shared" si="98"/>
        <v>Reinvestment</v>
      </c>
      <c r="H325" s="32">
        <v>22.47</v>
      </c>
      <c r="I325" s="33">
        <v>234.30799999999999</v>
      </c>
      <c r="J325" s="33">
        <v>234.173</v>
      </c>
      <c r="K325" s="34">
        <v>1</v>
      </c>
      <c r="L325" s="34">
        <v>1</v>
      </c>
      <c r="M325" s="7">
        <v>0</v>
      </c>
      <c r="N325" s="7">
        <v>0</v>
      </c>
      <c r="O325" s="7">
        <v>1</v>
      </c>
      <c r="P325" s="7">
        <v>1</v>
      </c>
      <c r="Q325" s="35">
        <f t="shared" si="99"/>
        <v>234.30799999999999</v>
      </c>
      <c r="R325" s="35">
        <f t="shared" si="100"/>
        <v>234.173</v>
      </c>
      <c r="S325" s="35">
        <f t="shared" si="101"/>
        <v>5264.9007599999995</v>
      </c>
      <c r="T325" s="35">
        <f t="shared" si="102"/>
        <v>5261.8673099999996</v>
      </c>
      <c r="U325" s="36">
        <f t="shared" si="103"/>
        <v>2.8535367839740928E-4</v>
      </c>
      <c r="V325" s="37">
        <f t="shared" si="104"/>
        <v>2.863638724323412E-4</v>
      </c>
      <c r="W325" s="37">
        <f t="shared" si="105"/>
        <v>1.0101940349319127E-6</v>
      </c>
      <c r="X325" s="38">
        <f t="shared" si="106"/>
        <v>2.1247917196051853</v>
      </c>
      <c r="Y325" s="39">
        <f t="shared" si="107"/>
        <v>94561.269230315331</v>
      </c>
      <c r="Z325" s="40">
        <f t="shared" si="108"/>
        <v>0</v>
      </c>
      <c r="AA325" s="41">
        <f t="shared" si="109"/>
        <v>0</v>
      </c>
      <c r="AB325" s="41">
        <f t="shared" si="110"/>
        <v>0</v>
      </c>
      <c r="AC325" s="42">
        <f t="shared" si="111"/>
        <v>0</v>
      </c>
      <c r="AD325" s="43">
        <f t="shared" si="112"/>
        <v>0</v>
      </c>
      <c r="AE325" s="40">
        <f t="shared" si="113"/>
        <v>6.0544502896767681E-4</v>
      </c>
      <c r="AF325" s="41">
        <f t="shared" si="114"/>
        <v>6.0809964212629893E-4</v>
      </c>
      <c r="AG325" s="41">
        <f t="shared" si="115"/>
        <v>2.6546131586221208E-6</v>
      </c>
      <c r="AH325" s="42">
        <f t="shared" si="116"/>
        <v>3.4626450381877102E-2</v>
      </c>
      <c r="AI325" s="43">
        <f t="shared" si="117"/>
        <v>1541.0080276758836</v>
      </c>
      <c r="AJ325" s="42">
        <f t="shared" si="118"/>
        <v>2.1594181699870623</v>
      </c>
      <c r="AK325" s="31">
        <f t="shared" si="119"/>
        <v>96102.277257991213</v>
      </c>
      <c r="AL325" s="44">
        <f t="shared" si="120"/>
        <v>22.478727969112434</v>
      </c>
      <c r="AM325" s="31">
        <v>6489075.5</v>
      </c>
      <c r="AN325" s="45">
        <f t="shared" si="121"/>
        <v>1.4809856543970126E-2</v>
      </c>
      <c r="AP325" s="33"/>
      <c r="AR325" s="33"/>
    </row>
    <row r="326" spans="1:44">
      <c r="A326" s="6" t="s">
        <v>1186</v>
      </c>
      <c r="B326" s="6" t="s">
        <v>2088</v>
      </c>
      <c r="C326" s="6" t="s">
        <v>3337</v>
      </c>
      <c r="D326" s="30">
        <v>2909730</v>
      </c>
      <c r="E326" s="6" t="s">
        <v>153</v>
      </c>
      <c r="F326" s="31" t="s">
        <v>4460</v>
      </c>
      <c r="G326" s="6" t="str">
        <f t="shared" si="98"/>
        <v>Reinvestment</v>
      </c>
      <c r="H326" s="32">
        <v>40.44</v>
      </c>
      <c r="I326" s="33">
        <v>375.66699999999997</v>
      </c>
      <c r="J326" s="33">
        <v>374.64400000000001</v>
      </c>
      <c r="K326" s="34">
        <v>0.78</v>
      </c>
      <c r="L326" s="34">
        <v>0.78</v>
      </c>
      <c r="M326" s="7">
        <v>0</v>
      </c>
      <c r="N326" s="7">
        <v>0</v>
      </c>
      <c r="O326" s="7">
        <v>1</v>
      </c>
      <c r="P326" s="7">
        <v>1</v>
      </c>
      <c r="Q326" s="35">
        <f t="shared" si="99"/>
        <v>293.02026000000001</v>
      </c>
      <c r="R326" s="35">
        <f t="shared" si="100"/>
        <v>292.22232000000002</v>
      </c>
      <c r="S326" s="35">
        <f t="shared" si="101"/>
        <v>11849.7393144</v>
      </c>
      <c r="T326" s="35">
        <f t="shared" si="102"/>
        <v>11817.470620800001</v>
      </c>
      <c r="U326" s="36">
        <f t="shared" si="103"/>
        <v>6.4224699677234464E-4</v>
      </c>
      <c r="V326" s="37">
        <f t="shared" si="104"/>
        <v>6.4313606747482032E-4</v>
      </c>
      <c r="W326" s="37">
        <f t="shared" si="105"/>
        <v>8.8907070247567794E-7</v>
      </c>
      <c r="X326" s="38">
        <f t="shared" si="106"/>
        <v>1.8700269467451476</v>
      </c>
      <c r="Y326" s="39">
        <f t="shared" si="107"/>
        <v>46242.011541670319</v>
      </c>
      <c r="Z326" s="40">
        <f t="shared" si="108"/>
        <v>0</v>
      </c>
      <c r="AA326" s="41">
        <f t="shared" si="109"/>
        <v>0</v>
      </c>
      <c r="AB326" s="41">
        <f t="shared" si="110"/>
        <v>0</v>
      </c>
      <c r="AC326" s="42">
        <f t="shared" si="111"/>
        <v>0</v>
      </c>
      <c r="AD326" s="43">
        <f t="shared" si="112"/>
        <v>0</v>
      </c>
      <c r="AE326" s="40">
        <f t="shared" si="113"/>
        <v>1.3626782515965843E-3</v>
      </c>
      <c r="AF326" s="41">
        <f t="shared" si="114"/>
        <v>1.3657128224593205E-3</v>
      </c>
      <c r="AG326" s="41">
        <f t="shared" si="115"/>
        <v>3.0345708627362716E-6</v>
      </c>
      <c r="AH326" s="42">
        <f t="shared" si="116"/>
        <v>3.9582572348645893E-2</v>
      </c>
      <c r="AI326" s="43">
        <f t="shared" si="117"/>
        <v>978.79753582210412</v>
      </c>
      <c r="AJ326" s="42">
        <f t="shared" si="118"/>
        <v>1.9096095190937934</v>
      </c>
      <c r="AK326" s="31">
        <f t="shared" si="119"/>
        <v>47220.80907749242</v>
      </c>
      <c r="AL326" s="44">
        <f t="shared" si="120"/>
        <v>10.992466647819954</v>
      </c>
      <c r="AM326" s="31">
        <v>3222218.5</v>
      </c>
      <c r="AN326" s="45">
        <f t="shared" si="121"/>
        <v>1.4654750780399411E-2</v>
      </c>
      <c r="AP326" s="33"/>
      <c r="AR326" s="33"/>
    </row>
    <row r="327" spans="1:44">
      <c r="A327" s="6" t="s">
        <v>4917</v>
      </c>
      <c r="B327" s="6" t="s">
        <v>4888</v>
      </c>
      <c r="C327" s="6" t="s">
        <v>4936</v>
      </c>
      <c r="D327" s="30" t="s">
        <v>4928</v>
      </c>
      <c r="E327" s="6" t="s">
        <v>6309</v>
      </c>
      <c r="F327" s="31" t="s">
        <v>4475</v>
      </c>
      <c r="G327" s="6" t="str">
        <f t="shared" si="98"/>
        <v>Share Increase</v>
      </c>
      <c r="H327" s="32">
        <v>32.805</v>
      </c>
      <c r="I327" s="33">
        <v>148.49100000000001</v>
      </c>
      <c r="J327" s="33">
        <v>148.63900000000001</v>
      </c>
      <c r="K327" s="34">
        <v>1</v>
      </c>
      <c r="L327" s="34">
        <v>1</v>
      </c>
      <c r="M327" s="7">
        <v>1</v>
      </c>
      <c r="N327" s="7">
        <v>1</v>
      </c>
      <c r="O327" s="7">
        <v>0</v>
      </c>
      <c r="P327" s="7">
        <v>0</v>
      </c>
      <c r="Q327" s="35">
        <f t="shared" si="99"/>
        <v>148.49100000000001</v>
      </c>
      <c r="R327" s="35">
        <f t="shared" si="100"/>
        <v>148.63900000000001</v>
      </c>
      <c r="S327" s="35">
        <f t="shared" si="101"/>
        <v>4871.2472550000002</v>
      </c>
      <c r="T327" s="35">
        <f t="shared" si="102"/>
        <v>4876.1023949999999</v>
      </c>
      <c r="U327" s="36">
        <f t="shared" si="103"/>
        <v>2.6401795322682074E-4</v>
      </c>
      <c r="V327" s="37">
        <f t="shared" si="104"/>
        <v>2.6536958876844302E-4</v>
      </c>
      <c r="W327" s="37">
        <f t="shared" si="105"/>
        <v>1.3516355416222803E-6</v>
      </c>
      <c r="X327" s="38">
        <f t="shared" si="106"/>
        <v>2.842962745228109</v>
      </c>
      <c r="Y327" s="39">
        <f t="shared" si="107"/>
        <v>86662.482707761286</v>
      </c>
      <c r="Z327" s="40">
        <f t="shared" si="108"/>
        <v>4.9938355739577868E-4</v>
      </c>
      <c r="AA327" s="41">
        <f t="shared" si="109"/>
        <v>5.015642249377296E-4</v>
      </c>
      <c r="AB327" s="41">
        <f t="shared" si="110"/>
        <v>2.180667541950925E-6</v>
      </c>
      <c r="AC327" s="42">
        <f t="shared" si="111"/>
        <v>4.2542733417941861E-2</v>
      </c>
      <c r="AD327" s="43">
        <f t="shared" si="112"/>
        <v>1296.8368668782766</v>
      </c>
      <c r="AE327" s="40">
        <f t="shared" si="113"/>
        <v>0</v>
      </c>
      <c r="AF327" s="41">
        <f t="shared" si="114"/>
        <v>0</v>
      </c>
      <c r="AG327" s="41">
        <f t="shared" si="115"/>
        <v>0</v>
      </c>
      <c r="AH327" s="42">
        <f t="shared" si="116"/>
        <v>0</v>
      </c>
      <c r="AI327" s="43">
        <f t="shared" si="117"/>
        <v>0</v>
      </c>
      <c r="AJ327" s="42">
        <f t="shared" si="118"/>
        <v>2.885505478646051</v>
      </c>
      <c r="AK327" s="31">
        <f t="shared" si="119"/>
        <v>87959.319574639565</v>
      </c>
      <c r="AL327" s="44">
        <f t="shared" si="120"/>
        <v>20.601059924131693</v>
      </c>
      <c r="AM327" s="31">
        <v>6015431</v>
      </c>
      <c r="AN327" s="45">
        <f t="shared" si="121"/>
        <v>1.4622280527303791E-2</v>
      </c>
      <c r="AP327" s="33"/>
      <c r="AR327" s="33"/>
    </row>
    <row r="328" spans="1:44">
      <c r="A328" s="6" t="s">
        <v>6238</v>
      </c>
      <c r="B328" s="6" t="s">
        <v>6224</v>
      </c>
      <c r="C328" s="6" t="s">
        <v>6530</v>
      </c>
      <c r="D328" s="30" t="s">
        <v>6256</v>
      </c>
      <c r="E328" s="6" t="s">
        <v>6291</v>
      </c>
      <c r="F328" s="31" t="s">
        <v>4467</v>
      </c>
      <c r="G328" s="6" t="str">
        <f t="shared" si="98"/>
        <v>Share Increase</v>
      </c>
      <c r="H328" s="32">
        <v>14.58</v>
      </c>
      <c r="I328" s="33">
        <v>362.24200000000002</v>
      </c>
      <c r="J328" s="33">
        <v>362.29700000000003</v>
      </c>
      <c r="K328" s="34">
        <v>0.94</v>
      </c>
      <c r="L328" s="34">
        <v>0.94</v>
      </c>
      <c r="M328" s="7">
        <v>0</v>
      </c>
      <c r="N328" s="7">
        <v>0</v>
      </c>
      <c r="O328" s="7">
        <v>1</v>
      </c>
      <c r="P328" s="7">
        <v>1</v>
      </c>
      <c r="Q328" s="35">
        <f t="shared" si="99"/>
        <v>340.50747999999999</v>
      </c>
      <c r="R328" s="35">
        <f t="shared" si="100"/>
        <v>340.55918000000003</v>
      </c>
      <c r="S328" s="35">
        <f t="shared" si="101"/>
        <v>4964.5990584000001</v>
      </c>
      <c r="T328" s="35">
        <f t="shared" si="102"/>
        <v>4965.3528444000003</v>
      </c>
      <c r="U328" s="36">
        <f t="shared" si="103"/>
        <v>2.6907755106152361E-4</v>
      </c>
      <c r="V328" s="37">
        <f t="shared" si="104"/>
        <v>2.7022681963360349E-4</v>
      </c>
      <c r="W328" s="37">
        <f t="shared" si="105"/>
        <v>1.1492685720798711E-6</v>
      </c>
      <c r="X328" s="38">
        <f t="shared" si="106"/>
        <v>2.4173141605635924</v>
      </c>
      <c r="Y328" s="39">
        <f t="shared" si="107"/>
        <v>165796.58165731086</v>
      </c>
      <c r="Z328" s="40">
        <f t="shared" si="108"/>
        <v>0</v>
      </c>
      <c r="AA328" s="41">
        <f t="shared" si="109"/>
        <v>0</v>
      </c>
      <c r="AB328" s="41">
        <f t="shared" si="110"/>
        <v>0</v>
      </c>
      <c r="AC328" s="42">
        <f t="shared" si="111"/>
        <v>0</v>
      </c>
      <c r="AD328" s="43">
        <f t="shared" si="112"/>
        <v>0</v>
      </c>
      <c r="AE328" s="40">
        <f t="shared" si="113"/>
        <v>5.7091139182761908E-4</v>
      </c>
      <c r="AF328" s="41">
        <f t="shared" si="114"/>
        <v>5.7383227470828046E-4</v>
      </c>
      <c r="AG328" s="41">
        <f t="shared" si="115"/>
        <v>2.9208828806613803E-6</v>
      </c>
      <c r="AH328" s="42">
        <f t="shared" si="116"/>
        <v>3.8099640171674672E-2</v>
      </c>
      <c r="AI328" s="43">
        <f t="shared" si="117"/>
        <v>2613.1440446964793</v>
      </c>
      <c r="AJ328" s="42">
        <f t="shared" si="118"/>
        <v>2.455413800735267</v>
      </c>
      <c r="AK328" s="31">
        <f t="shared" si="119"/>
        <v>168409.72570200733</v>
      </c>
      <c r="AL328" s="44">
        <f t="shared" si="120"/>
        <v>39.412502471874866</v>
      </c>
      <c r="AM328" s="31">
        <v>12554187</v>
      </c>
      <c r="AN328" s="45">
        <f t="shared" si="121"/>
        <v>1.3414626188219701E-2</v>
      </c>
      <c r="AP328" s="33"/>
      <c r="AR328" s="33"/>
    </row>
    <row r="329" spans="1:44">
      <c r="A329" s="6" t="s">
        <v>4148</v>
      </c>
      <c r="B329" s="6" t="s">
        <v>4391</v>
      </c>
      <c r="C329" s="6" t="s">
        <v>4325</v>
      </c>
      <c r="D329" s="30">
        <v>2162845</v>
      </c>
      <c r="E329" s="6" t="s">
        <v>3987</v>
      </c>
      <c r="F329" s="31" t="s">
        <v>4460</v>
      </c>
      <c r="G329" s="6" t="str">
        <f t="shared" si="98"/>
        <v>Reinvestment</v>
      </c>
      <c r="H329" s="32">
        <v>45.49</v>
      </c>
      <c r="I329" s="33">
        <v>314.29300000000001</v>
      </c>
      <c r="J329" s="33">
        <v>313.34300000000002</v>
      </c>
      <c r="K329" s="34">
        <v>0.56999999999999995</v>
      </c>
      <c r="L329" s="34">
        <v>0.56999999999999995</v>
      </c>
      <c r="M329" s="7">
        <v>0.57999999999999996</v>
      </c>
      <c r="N329" s="7">
        <v>0.57999999999999996</v>
      </c>
      <c r="O329" s="7">
        <v>0.42</v>
      </c>
      <c r="P329" s="7">
        <v>0.42</v>
      </c>
      <c r="Q329" s="35">
        <f t="shared" si="99"/>
        <v>179.14700999999999</v>
      </c>
      <c r="R329" s="35">
        <f t="shared" si="100"/>
        <v>178.60550999999998</v>
      </c>
      <c r="S329" s="35">
        <f t="shared" si="101"/>
        <v>8149.3974848999997</v>
      </c>
      <c r="T329" s="35">
        <f t="shared" si="102"/>
        <v>8124.7646498999993</v>
      </c>
      <c r="U329" s="36">
        <f t="shared" si="103"/>
        <v>4.416912407364751E-4</v>
      </c>
      <c r="V329" s="37">
        <f t="shared" si="104"/>
        <v>4.4216984782665661E-4</v>
      </c>
      <c r="W329" s="37">
        <f t="shared" si="105"/>
        <v>4.7860709018150227E-7</v>
      </c>
      <c r="X329" s="38">
        <f t="shared" si="106"/>
        <v>1.0066782687254041</v>
      </c>
      <c r="Y329" s="39">
        <f t="shared" si="107"/>
        <v>22129.660776553177</v>
      </c>
      <c r="Z329" s="40">
        <f t="shared" si="108"/>
        <v>4.8455999835141035E-4</v>
      </c>
      <c r="AA329" s="41">
        <f t="shared" si="109"/>
        <v>4.8472176207623775E-4</v>
      </c>
      <c r="AB329" s="41">
        <f t="shared" si="110"/>
        <v>1.6176372482739872E-7</v>
      </c>
      <c r="AC329" s="42">
        <f t="shared" si="111"/>
        <v>3.1558552093037028E-3</v>
      </c>
      <c r="AD329" s="43">
        <f t="shared" si="112"/>
        <v>69.374702336858704</v>
      </c>
      <c r="AE329" s="40">
        <f t="shared" si="113"/>
        <v>3.9360383356058646E-4</v>
      </c>
      <c r="AF329" s="41">
        <f t="shared" si="114"/>
        <v>3.9436188669400899E-4</v>
      </c>
      <c r="AG329" s="41">
        <f t="shared" si="115"/>
        <v>7.5805313342252939E-7</v>
      </c>
      <c r="AH329" s="42">
        <f t="shared" si="116"/>
        <v>9.8879526480257791E-3</v>
      </c>
      <c r="AI329" s="43">
        <f t="shared" si="117"/>
        <v>217.36541323424441</v>
      </c>
      <c r="AJ329" s="42">
        <f t="shared" si="118"/>
        <v>1.0197220765827335</v>
      </c>
      <c r="AK329" s="31">
        <f t="shared" si="119"/>
        <v>22416.400892124282</v>
      </c>
      <c r="AL329" s="44">
        <f t="shared" si="120"/>
        <v>5.2605747436964423</v>
      </c>
      <c r="AM329" s="31">
        <v>1889274.625</v>
      </c>
      <c r="AN329" s="45">
        <f t="shared" si="121"/>
        <v>1.1865083347596585E-2</v>
      </c>
      <c r="AP329" s="33"/>
      <c r="AR329" s="33"/>
    </row>
    <row r="330" spans="1:44">
      <c r="A330" s="6" t="s">
        <v>4925</v>
      </c>
      <c r="B330" s="6" t="s">
        <v>721</v>
      </c>
      <c r="C330" s="6" t="s">
        <v>722</v>
      </c>
      <c r="D330" s="30" t="s">
        <v>724</v>
      </c>
      <c r="E330" s="6" t="s">
        <v>4912</v>
      </c>
      <c r="F330" s="31" t="s">
        <v>4458</v>
      </c>
      <c r="G330" s="6" t="str">
        <f t="shared" si="98"/>
        <v>Reinvestment</v>
      </c>
      <c r="H330" s="32">
        <v>271.42</v>
      </c>
      <c r="I330" s="33">
        <v>618.25400000000002</v>
      </c>
      <c r="J330" s="33">
        <v>615.98800000000006</v>
      </c>
      <c r="K330" s="34">
        <v>0.79</v>
      </c>
      <c r="L330" s="34">
        <v>0.79</v>
      </c>
      <c r="M330" s="7">
        <v>1</v>
      </c>
      <c r="N330" s="7">
        <v>1</v>
      </c>
      <c r="O330" s="7">
        <v>0</v>
      </c>
      <c r="P330" s="7">
        <v>0</v>
      </c>
      <c r="Q330" s="35">
        <f t="shared" si="99"/>
        <v>488.42066000000005</v>
      </c>
      <c r="R330" s="35">
        <f t="shared" si="100"/>
        <v>486.63052000000005</v>
      </c>
      <c r="S330" s="35">
        <f t="shared" si="101"/>
        <v>132567.13553720003</v>
      </c>
      <c r="T330" s="35">
        <f t="shared" si="102"/>
        <v>132081.25573840001</v>
      </c>
      <c r="U330" s="36">
        <f t="shared" si="103"/>
        <v>7.1850394688442228E-3</v>
      </c>
      <c r="V330" s="37">
        <f t="shared" si="104"/>
        <v>7.1881895989837526E-3</v>
      </c>
      <c r="W330" s="37">
        <f t="shared" si="105"/>
        <v>3.150130139529736E-6</v>
      </c>
      <c r="X330" s="38">
        <f t="shared" si="106"/>
        <v>6.6258265290614631</v>
      </c>
      <c r="Y330" s="39">
        <f t="shared" si="107"/>
        <v>24411.710740039285</v>
      </c>
      <c r="Z330" s="40">
        <f t="shared" si="108"/>
        <v>1.3590327953561309E-2</v>
      </c>
      <c r="AA330" s="41">
        <f t="shared" si="109"/>
        <v>1.3586103673943185E-2</v>
      </c>
      <c r="AB330" s="41">
        <f t="shared" si="110"/>
        <v>-4.2242796181243825E-6</v>
      </c>
      <c r="AC330" s="42">
        <f t="shared" si="111"/>
        <v>-8.2411646076013922E-2</v>
      </c>
      <c r="AD330" s="43">
        <f t="shared" si="112"/>
        <v>-303.63144232559841</v>
      </c>
      <c r="AE330" s="40">
        <f t="shared" si="113"/>
        <v>0</v>
      </c>
      <c r="AF330" s="41">
        <f t="shared" si="114"/>
        <v>0</v>
      </c>
      <c r="AG330" s="41">
        <f t="shared" si="115"/>
        <v>0</v>
      </c>
      <c r="AH330" s="42">
        <f t="shared" si="116"/>
        <v>0</v>
      </c>
      <c r="AI330" s="43">
        <f t="shared" si="117"/>
        <v>0</v>
      </c>
      <c r="AJ330" s="42">
        <f t="shared" si="118"/>
        <v>6.5434148829854495</v>
      </c>
      <c r="AK330" s="31">
        <f t="shared" si="119"/>
        <v>24108.079297713688</v>
      </c>
      <c r="AL330" s="44">
        <f t="shared" si="120"/>
        <v>5.8030545640146931</v>
      </c>
      <c r="AM330" s="31">
        <v>2172260.25</v>
      </c>
      <c r="AN330" s="45">
        <f t="shared" si="121"/>
        <v>1.1098154237142482E-2</v>
      </c>
      <c r="AP330" s="33"/>
      <c r="AR330" s="33"/>
    </row>
    <row r="331" spans="1:44">
      <c r="A331" s="6" t="s">
        <v>4538</v>
      </c>
      <c r="B331" s="6" t="s">
        <v>1843</v>
      </c>
      <c r="C331" s="6" t="s">
        <v>3164</v>
      </c>
      <c r="D331" s="30">
        <v>2182779</v>
      </c>
      <c r="E331" s="6" t="s">
        <v>3071</v>
      </c>
      <c r="F331" s="31" t="s">
        <v>4467</v>
      </c>
      <c r="G331" s="6" t="str">
        <f t="shared" si="98"/>
        <v>Reinvestment</v>
      </c>
      <c r="H331" s="32">
        <v>14.24</v>
      </c>
      <c r="I331" s="33">
        <v>665.11099999999999</v>
      </c>
      <c r="J331" s="33">
        <v>665.03800000000001</v>
      </c>
      <c r="K331" s="34">
        <v>0.78</v>
      </c>
      <c r="L331" s="34">
        <v>0.78</v>
      </c>
      <c r="M331" s="7">
        <v>0</v>
      </c>
      <c r="N331" s="7">
        <v>0</v>
      </c>
      <c r="O331" s="7">
        <v>1</v>
      </c>
      <c r="P331" s="7">
        <v>1</v>
      </c>
      <c r="Q331" s="35">
        <f t="shared" si="99"/>
        <v>518.78657999999996</v>
      </c>
      <c r="R331" s="35">
        <f t="shared" si="100"/>
        <v>518.72964000000002</v>
      </c>
      <c r="S331" s="35">
        <f t="shared" si="101"/>
        <v>7387.5208991999998</v>
      </c>
      <c r="T331" s="35">
        <f t="shared" si="102"/>
        <v>7386.7100736000002</v>
      </c>
      <c r="U331" s="36">
        <f t="shared" si="103"/>
        <v>4.0039810034794588E-4</v>
      </c>
      <c r="V331" s="37">
        <f t="shared" si="104"/>
        <v>4.0200308684923495E-4</v>
      </c>
      <c r="W331" s="37">
        <f t="shared" si="105"/>
        <v>1.6049865012890711E-6</v>
      </c>
      <c r="X331" s="38">
        <f t="shared" si="106"/>
        <v>3.3758485103774816</v>
      </c>
      <c r="Y331" s="39">
        <f t="shared" si="107"/>
        <v>237068.01336920517</v>
      </c>
      <c r="Z331" s="40">
        <f t="shared" si="108"/>
        <v>0</v>
      </c>
      <c r="AA331" s="41">
        <f t="shared" si="109"/>
        <v>0</v>
      </c>
      <c r="AB331" s="41">
        <f t="shared" si="110"/>
        <v>0</v>
      </c>
      <c r="AC331" s="42">
        <f t="shared" si="111"/>
        <v>0</v>
      </c>
      <c r="AD331" s="43">
        <f t="shared" si="112"/>
        <v>0</v>
      </c>
      <c r="AE331" s="40">
        <f t="shared" si="113"/>
        <v>8.4953886287791349E-4</v>
      </c>
      <c r="AF331" s="41">
        <f t="shared" si="114"/>
        <v>8.5366192030541491E-4</v>
      </c>
      <c r="AG331" s="41">
        <f t="shared" si="115"/>
        <v>4.1230574275014217E-6</v>
      </c>
      <c r="AH331" s="42">
        <f t="shared" si="116"/>
        <v>5.3780658387571269E-2</v>
      </c>
      <c r="AI331" s="43">
        <f t="shared" si="117"/>
        <v>3776.7316283406785</v>
      </c>
      <c r="AJ331" s="42">
        <f t="shared" si="118"/>
        <v>3.4296291687650529</v>
      </c>
      <c r="AK331" s="31">
        <f t="shared" si="119"/>
        <v>240844.74499754584</v>
      </c>
      <c r="AL331" s="44">
        <f t="shared" si="120"/>
        <v>56.354863107060083</v>
      </c>
      <c r="AM331" s="31">
        <v>22067110</v>
      </c>
      <c r="AN331" s="45">
        <f t="shared" si="121"/>
        <v>1.0914195152765625E-2</v>
      </c>
      <c r="AP331" s="33"/>
      <c r="AR331" s="33"/>
    </row>
    <row r="332" spans="1:44">
      <c r="A332" s="6" t="s">
        <v>645</v>
      </c>
      <c r="B332" s="6" t="s">
        <v>649</v>
      </c>
      <c r="C332" s="6" t="s">
        <v>653</v>
      </c>
      <c r="D332" s="30" t="s">
        <v>655</v>
      </c>
      <c r="E332" s="6" t="s">
        <v>657</v>
      </c>
      <c r="F332" s="31" t="s">
        <v>4459</v>
      </c>
      <c r="G332" s="6" t="str">
        <f t="shared" si="98"/>
        <v>Share Increase</v>
      </c>
      <c r="H332" s="32">
        <v>61.06</v>
      </c>
      <c r="I332" s="33">
        <v>100.211</v>
      </c>
      <c r="J332" s="33">
        <v>100.292</v>
      </c>
      <c r="K332" s="34">
        <v>0.75</v>
      </c>
      <c r="L332" s="34">
        <v>0.75</v>
      </c>
      <c r="M332" s="7">
        <v>0</v>
      </c>
      <c r="N332" s="7">
        <v>0</v>
      </c>
      <c r="O332" s="7">
        <v>1</v>
      </c>
      <c r="P332" s="7">
        <v>1</v>
      </c>
      <c r="Q332" s="35">
        <f t="shared" si="99"/>
        <v>75.158249999999995</v>
      </c>
      <c r="R332" s="35">
        <f t="shared" si="100"/>
        <v>75.218999999999994</v>
      </c>
      <c r="S332" s="35">
        <f t="shared" si="101"/>
        <v>4589.1627449999996</v>
      </c>
      <c r="T332" s="35">
        <f t="shared" si="102"/>
        <v>4592.8721399999995</v>
      </c>
      <c r="U332" s="36">
        <f t="shared" si="103"/>
        <v>2.4872918403311025E-4</v>
      </c>
      <c r="V332" s="37">
        <f t="shared" si="104"/>
        <v>2.4995549566547579E-4</v>
      </c>
      <c r="W332" s="37">
        <f t="shared" si="105"/>
        <v>1.226311632365534E-6</v>
      </c>
      <c r="X332" s="38">
        <f t="shared" si="106"/>
        <v>2.5793626887545682</v>
      </c>
      <c r="Y332" s="39">
        <f t="shared" si="107"/>
        <v>42243.083667778708</v>
      </c>
      <c r="Z332" s="40">
        <f t="shared" si="108"/>
        <v>0</v>
      </c>
      <c r="AA332" s="41">
        <f t="shared" si="109"/>
        <v>0</v>
      </c>
      <c r="AB332" s="41">
        <f t="shared" si="110"/>
        <v>0</v>
      </c>
      <c r="AC332" s="42">
        <f t="shared" si="111"/>
        <v>0</v>
      </c>
      <c r="AD332" s="43">
        <f t="shared" si="112"/>
        <v>0</v>
      </c>
      <c r="AE332" s="40">
        <f t="shared" si="113"/>
        <v>5.277375391751749E-4</v>
      </c>
      <c r="AF332" s="41">
        <f t="shared" si="114"/>
        <v>5.3078569643099738E-4</v>
      </c>
      <c r="AG332" s="41">
        <f t="shared" si="115"/>
        <v>3.0481572558224744E-6</v>
      </c>
      <c r="AH332" s="42">
        <f t="shared" si="116"/>
        <v>3.9759791603564479E-2</v>
      </c>
      <c r="AI332" s="43">
        <f t="shared" si="117"/>
        <v>651.15937771969345</v>
      </c>
      <c r="AJ332" s="42">
        <f t="shared" si="118"/>
        <v>2.6191224803581328</v>
      </c>
      <c r="AK332" s="31">
        <f t="shared" si="119"/>
        <v>42894.243045498399</v>
      </c>
      <c r="AL332" s="44">
        <f t="shared" si="120"/>
        <v>10.0418574546801</v>
      </c>
      <c r="AM332" s="31">
        <v>5239836</v>
      </c>
      <c r="AN332" s="45">
        <f t="shared" si="121"/>
        <v>8.186180454025355E-3</v>
      </c>
      <c r="AP332" s="33"/>
      <c r="AR332" s="33"/>
    </row>
    <row r="333" spans="1:44">
      <c r="A333" s="6" t="s">
        <v>4644</v>
      </c>
      <c r="B333" s="6" t="s">
        <v>1953</v>
      </c>
      <c r="C333" s="6" t="s">
        <v>1258</v>
      </c>
      <c r="D333" s="30" t="s">
        <v>2128</v>
      </c>
      <c r="E333" s="6" t="s">
        <v>26</v>
      </c>
      <c r="F333" s="31" t="s">
        <v>4464</v>
      </c>
      <c r="G333" s="6" t="str">
        <f t="shared" si="98"/>
        <v>Reinvestment</v>
      </c>
      <c r="H333" s="32">
        <v>40.4</v>
      </c>
      <c r="I333" s="33">
        <v>430.82799999999997</v>
      </c>
      <c r="J333" s="33">
        <v>429.22500000000002</v>
      </c>
      <c r="K333" s="34">
        <v>1</v>
      </c>
      <c r="L333" s="34">
        <v>1</v>
      </c>
      <c r="M333" s="7">
        <v>0.56999999999999995</v>
      </c>
      <c r="N333" s="7">
        <v>0.56999999999999995</v>
      </c>
      <c r="O333" s="7">
        <v>0.43</v>
      </c>
      <c r="P333" s="7">
        <v>0.43</v>
      </c>
      <c r="Q333" s="35">
        <f t="shared" si="99"/>
        <v>430.82799999999997</v>
      </c>
      <c r="R333" s="35">
        <f t="shared" si="100"/>
        <v>429.22500000000002</v>
      </c>
      <c r="S333" s="35">
        <f t="shared" si="101"/>
        <v>17405.4512</v>
      </c>
      <c r="T333" s="35">
        <f t="shared" si="102"/>
        <v>17340.689999999999</v>
      </c>
      <c r="U333" s="36">
        <f t="shared" si="103"/>
        <v>9.4336242039377047E-4</v>
      </c>
      <c r="V333" s="37">
        <f t="shared" si="104"/>
        <v>9.4372336786439687E-4</v>
      </c>
      <c r="W333" s="37">
        <f t="shared" si="105"/>
        <v>3.6094747062640018E-7</v>
      </c>
      <c r="X333" s="38">
        <f t="shared" si="106"/>
        <v>0.75919889672591734</v>
      </c>
      <c r="Y333" s="39">
        <f t="shared" si="107"/>
        <v>18792.051899156373</v>
      </c>
      <c r="Z333" s="40">
        <f t="shared" si="108"/>
        <v>1.0170778733855782E-3</v>
      </c>
      <c r="AA333" s="41">
        <f t="shared" si="109"/>
        <v>1.016705013564261E-3</v>
      </c>
      <c r="AB333" s="41">
        <f t="shared" si="110"/>
        <v>-3.728598213172292E-7</v>
      </c>
      <c r="AC333" s="42">
        <f t="shared" si="111"/>
        <v>-7.2741377011412856E-3</v>
      </c>
      <c r="AD333" s="43">
        <f t="shared" si="112"/>
        <v>-180.05291339458628</v>
      </c>
      <c r="AE333" s="40">
        <f t="shared" si="113"/>
        <v>8.6067318001473202E-4</v>
      </c>
      <c r="AF333" s="41">
        <f t="shared" si="114"/>
        <v>8.617269702275958E-4</v>
      </c>
      <c r="AG333" s="41">
        <f t="shared" si="115"/>
        <v>1.0537902128637767E-6</v>
      </c>
      <c r="AH333" s="42">
        <f t="shared" si="116"/>
        <v>1.3745511055017496E-2</v>
      </c>
      <c r="AI333" s="43">
        <f t="shared" si="117"/>
        <v>340.23542215389841</v>
      </c>
      <c r="AJ333" s="42">
        <f t="shared" si="118"/>
        <v>0.7656702700797936</v>
      </c>
      <c r="AK333" s="31">
        <f t="shared" si="119"/>
        <v>18952.234407915686</v>
      </c>
      <c r="AL333" s="44">
        <f t="shared" si="120"/>
        <v>4.4671716661683192</v>
      </c>
      <c r="AM333" s="31">
        <v>2543291.75</v>
      </c>
      <c r="AN333" s="45">
        <f t="shared" si="121"/>
        <v>7.4518522729119406E-3</v>
      </c>
      <c r="AP333" s="33"/>
      <c r="AR333" s="33"/>
    </row>
    <row r="334" spans="1:44">
      <c r="A334" s="6" t="s">
        <v>4593</v>
      </c>
      <c r="B334" s="6" t="s">
        <v>1902</v>
      </c>
      <c r="C334" s="6" t="s">
        <v>3200</v>
      </c>
      <c r="D334" s="30">
        <v>2332262</v>
      </c>
      <c r="E334" s="6" t="s">
        <v>3120</v>
      </c>
      <c r="F334" s="31" t="s">
        <v>4471</v>
      </c>
      <c r="G334" s="6" t="str">
        <f t="shared" si="98"/>
        <v>Reinvestment</v>
      </c>
      <c r="H334" s="32">
        <v>40.865000000000002</v>
      </c>
      <c r="I334" s="33">
        <v>296.44099999999997</v>
      </c>
      <c r="J334" s="33">
        <v>295.49299999999999</v>
      </c>
      <c r="K334" s="34">
        <v>0.92</v>
      </c>
      <c r="L334" s="34">
        <v>0.92</v>
      </c>
      <c r="M334" s="7">
        <v>0.63</v>
      </c>
      <c r="N334" s="7">
        <v>0.63</v>
      </c>
      <c r="O334" s="7">
        <v>0.37</v>
      </c>
      <c r="P334" s="7">
        <v>0.37</v>
      </c>
      <c r="Q334" s="35">
        <f t="shared" si="99"/>
        <v>272.72571999999997</v>
      </c>
      <c r="R334" s="35">
        <f t="shared" si="100"/>
        <v>271.85356000000002</v>
      </c>
      <c r="S334" s="35">
        <f t="shared" si="101"/>
        <v>11144.9365478</v>
      </c>
      <c r="T334" s="35">
        <f t="shared" si="102"/>
        <v>11109.295729400001</v>
      </c>
      <c r="U334" s="36">
        <f t="shared" si="103"/>
        <v>6.0404721463742353E-4</v>
      </c>
      <c r="V334" s="37">
        <f t="shared" si="104"/>
        <v>6.0459543307393943E-4</v>
      </c>
      <c r="W334" s="37">
        <f t="shared" si="105"/>
        <v>5.4821843651590031E-7</v>
      </c>
      <c r="X334" s="38">
        <f t="shared" si="106"/>
        <v>1.1530953006690412</v>
      </c>
      <c r="Y334" s="39">
        <f t="shared" si="107"/>
        <v>28217.185872238864</v>
      </c>
      <c r="Z334" s="40">
        <f t="shared" si="108"/>
        <v>7.198006166328491E-4</v>
      </c>
      <c r="AA334" s="41">
        <f t="shared" si="109"/>
        <v>7.1991432007980651E-4</v>
      </c>
      <c r="AB334" s="41">
        <f t="shared" si="110"/>
        <v>1.1370344695741264E-7</v>
      </c>
      <c r="AC334" s="42">
        <f t="shared" si="111"/>
        <v>2.2182452572677212E-3</v>
      </c>
      <c r="AD334" s="43">
        <f t="shared" si="112"/>
        <v>54.282277187513053</v>
      </c>
      <c r="AE334" s="40">
        <f t="shared" si="113"/>
        <v>4.7420251459393236E-4</v>
      </c>
      <c r="AF334" s="41">
        <f t="shared" si="114"/>
        <v>4.7503226382378006E-4</v>
      </c>
      <c r="AG334" s="41">
        <f t="shared" si="115"/>
        <v>8.2974922984769325E-7</v>
      </c>
      <c r="AH334" s="42">
        <f t="shared" si="116"/>
        <v>1.0823147788371124E-2</v>
      </c>
      <c r="AI334" s="43">
        <f t="shared" si="117"/>
        <v>264.85128565694657</v>
      </c>
      <c r="AJ334" s="42">
        <f t="shared" si="118"/>
        <v>1.16613669371468</v>
      </c>
      <c r="AK334" s="31">
        <f t="shared" si="119"/>
        <v>28536.319435083326</v>
      </c>
      <c r="AL334" s="44">
        <f t="shared" si="120"/>
        <v>6.7076769425657687</v>
      </c>
      <c r="AM334" s="31">
        <v>3963360.75</v>
      </c>
      <c r="AN334" s="45">
        <f t="shared" si="121"/>
        <v>7.2000307908088677E-3</v>
      </c>
      <c r="AP334" s="33"/>
      <c r="AR334" s="33"/>
    </row>
    <row r="335" spans="1:44">
      <c r="A335" s="6" t="s">
        <v>4177</v>
      </c>
      <c r="B335" s="6" t="s">
        <v>4416</v>
      </c>
      <c r="C335" s="6" t="s">
        <v>4354</v>
      </c>
      <c r="D335" s="30" t="s">
        <v>4195</v>
      </c>
      <c r="E335" s="6" t="s">
        <v>4013</v>
      </c>
      <c r="F335" s="31" t="s">
        <v>4458</v>
      </c>
      <c r="G335" s="6" t="str">
        <f t="shared" si="98"/>
        <v>Reinvestment</v>
      </c>
      <c r="H335" s="32">
        <v>91.12</v>
      </c>
      <c r="I335" s="33">
        <v>1152.855</v>
      </c>
      <c r="J335" s="33">
        <v>1148.453</v>
      </c>
      <c r="K335" s="34">
        <v>0.85</v>
      </c>
      <c r="L335" s="34">
        <v>0.85</v>
      </c>
      <c r="M335" s="7">
        <v>1</v>
      </c>
      <c r="N335" s="7">
        <v>1</v>
      </c>
      <c r="O335" s="7">
        <v>0</v>
      </c>
      <c r="P335" s="7">
        <v>0</v>
      </c>
      <c r="Q335" s="35">
        <f t="shared" si="99"/>
        <v>979.92674999999997</v>
      </c>
      <c r="R335" s="35">
        <f t="shared" si="100"/>
        <v>976.18504999999993</v>
      </c>
      <c r="S335" s="35">
        <f t="shared" si="101"/>
        <v>89290.925459999999</v>
      </c>
      <c r="T335" s="35">
        <f t="shared" si="102"/>
        <v>88949.981755999994</v>
      </c>
      <c r="U335" s="36">
        <f t="shared" si="103"/>
        <v>4.8395012914773123E-3</v>
      </c>
      <c r="V335" s="37">
        <f t="shared" si="104"/>
        <v>4.8408786705862903E-3</v>
      </c>
      <c r="W335" s="37">
        <f t="shared" si="105"/>
        <v>1.3773791089780399E-6</v>
      </c>
      <c r="X335" s="38">
        <f t="shared" si="106"/>
        <v>2.89711048007818</v>
      </c>
      <c r="Y335" s="39">
        <f t="shared" si="107"/>
        <v>31794.452151867645</v>
      </c>
      <c r="Z335" s="40">
        <f t="shared" si="108"/>
        <v>9.1537993588001725E-3</v>
      </c>
      <c r="AA335" s="41">
        <f t="shared" si="109"/>
        <v>9.1495471267012494E-3</v>
      </c>
      <c r="AB335" s="41">
        <f t="shared" si="110"/>
        <v>-4.2522320989231421E-6</v>
      </c>
      <c r="AC335" s="42">
        <f t="shared" si="111"/>
        <v>-8.2956972181949293E-2</v>
      </c>
      <c r="AD335" s="43">
        <f t="shared" si="112"/>
        <v>-910.41453228653745</v>
      </c>
      <c r="AE335" s="40">
        <f t="shared" si="113"/>
        <v>0</v>
      </c>
      <c r="AF335" s="41">
        <f t="shared" si="114"/>
        <v>0</v>
      </c>
      <c r="AG335" s="41">
        <f t="shared" si="115"/>
        <v>0</v>
      </c>
      <c r="AH335" s="42">
        <f t="shared" si="116"/>
        <v>0</v>
      </c>
      <c r="AI335" s="43">
        <f t="shared" si="117"/>
        <v>0</v>
      </c>
      <c r="AJ335" s="42">
        <f t="shared" si="118"/>
        <v>2.8141535078962305</v>
      </c>
      <c r="AK335" s="31">
        <f t="shared" si="119"/>
        <v>30884.037619581108</v>
      </c>
      <c r="AL335" s="44">
        <f t="shared" si="120"/>
        <v>7.5580504223992531</v>
      </c>
      <c r="AM335" s="31">
        <v>4923628.5</v>
      </c>
      <c r="AN335" s="45">
        <f t="shared" si="121"/>
        <v>6.2726173633086066E-3</v>
      </c>
      <c r="AP335" s="33"/>
      <c r="AR335" s="33"/>
    </row>
    <row r="336" spans="1:44">
      <c r="A336" s="6" t="s">
        <v>4682</v>
      </c>
      <c r="B336" s="6" t="s">
        <v>1989</v>
      </c>
      <c r="C336" s="6" t="s">
        <v>3266</v>
      </c>
      <c r="D336" s="30">
        <v>2567741</v>
      </c>
      <c r="E336" s="6" t="s">
        <v>62</v>
      </c>
      <c r="F336" s="31" t="s">
        <v>4462</v>
      </c>
      <c r="G336" s="6" t="str">
        <f t="shared" si="98"/>
        <v>Reinvestment</v>
      </c>
      <c r="H336" s="32">
        <v>56.53</v>
      </c>
      <c r="I336" s="33">
        <v>540.899</v>
      </c>
      <c r="J336" s="33">
        <v>538.78</v>
      </c>
      <c r="K336" s="34">
        <v>1</v>
      </c>
      <c r="L336" s="34">
        <v>1</v>
      </c>
      <c r="M336" s="7">
        <v>0.6</v>
      </c>
      <c r="N336" s="7">
        <v>0.6</v>
      </c>
      <c r="O336" s="7">
        <v>0.4</v>
      </c>
      <c r="P336" s="7">
        <v>0.4</v>
      </c>
      <c r="Q336" s="35">
        <f t="shared" si="99"/>
        <v>540.899</v>
      </c>
      <c r="R336" s="35">
        <f t="shared" si="100"/>
        <v>538.78</v>
      </c>
      <c r="S336" s="35">
        <f t="shared" si="101"/>
        <v>30577.020469999999</v>
      </c>
      <c r="T336" s="35">
        <f t="shared" si="102"/>
        <v>30457.233399999997</v>
      </c>
      <c r="U336" s="36">
        <f t="shared" si="103"/>
        <v>1.6572516108636739E-3</v>
      </c>
      <c r="V336" s="37">
        <f t="shared" si="104"/>
        <v>1.6575581986691414E-3</v>
      </c>
      <c r="W336" s="37">
        <f t="shared" si="105"/>
        <v>3.0658780546754215E-7</v>
      </c>
      <c r="X336" s="38">
        <f t="shared" si="106"/>
        <v>0.64486148983572822</v>
      </c>
      <c r="Y336" s="39">
        <f t="shared" si="107"/>
        <v>11407.420658689691</v>
      </c>
      <c r="Z336" s="40">
        <f t="shared" si="108"/>
        <v>1.8807907450641788E-3</v>
      </c>
      <c r="AA336" s="41">
        <f t="shared" si="109"/>
        <v>1.8797298448469352E-3</v>
      </c>
      <c r="AB336" s="41">
        <f t="shared" si="110"/>
        <v>-1.0609002172436242E-6</v>
      </c>
      <c r="AC336" s="42">
        <f t="shared" si="111"/>
        <v>-2.0697146289825333E-2</v>
      </c>
      <c r="AD336" s="43">
        <f t="shared" si="112"/>
        <v>-366.12676967672621</v>
      </c>
      <c r="AE336" s="40">
        <f t="shared" si="113"/>
        <v>1.4064998288176205E-3</v>
      </c>
      <c r="AF336" s="41">
        <f t="shared" si="114"/>
        <v>1.4079437309639921E-3</v>
      </c>
      <c r="AG336" s="41">
        <f t="shared" si="115"/>
        <v>1.4439021463715559E-6</v>
      </c>
      <c r="AH336" s="42">
        <f t="shared" si="116"/>
        <v>1.8834083551959646E-2</v>
      </c>
      <c r="AI336" s="43">
        <f t="shared" si="117"/>
        <v>333.169707269762</v>
      </c>
      <c r="AJ336" s="42">
        <f t="shared" si="118"/>
        <v>0.64299842709786259</v>
      </c>
      <c r="AK336" s="31">
        <f t="shared" si="119"/>
        <v>11374.463596282727</v>
      </c>
      <c r="AL336" s="44">
        <f t="shared" si="120"/>
        <v>2.7117265652533358</v>
      </c>
      <c r="AM336" s="31">
        <v>2137979.5</v>
      </c>
      <c r="AN336" s="45">
        <f t="shared" si="121"/>
        <v>5.3201930122729084E-3</v>
      </c>
      <c r="AP336" s="33"/>
      <c r="AR336" s="33"/>
    </row>
    <row r="337" spans="1:44">
      <c r="A337" s="6" t="s">
        <v>4582</v>
      </c>
      <c r="B337" s="6" t="s">
        <v>1891</v>
      </c>
      <c r="C337" s="6" t="s">
        <v>3195</v>
      </c>
      <c r="D337" s="30">
        <v>2320524</v>
      </c>
      <c r="E337" s="6" t="s">
        <v>3110</v>
      </c>
      <c r="F337" s="31" t="s">
        <v>4469</v>
      </c>
      <c r="G337" s="6" t="str">
        <f t="shared" si="98"/>
        <v>Reinvestment</v>
      </c>
      <c r="H337" s="32">
        <v>82.88</v>
      </c>
      <c r="I337" s="33">
        <v>379.61399999999998</v>
      </c>
      <c r="J337" s="33">
        <v>378.07100000000003</v>
      </c>
      <c r="K337" s="34">
        <v>0.59</v>
      </c>
      <c r="L337" s="34">
        <v>0.59</v>
      </c>
      <c r="M337" s="7">
        <v>0.56000000000000005</v>
      </c>
      <c r="N337" s="7">
        <v>0.56000000000000005</v>
      </c>
      <c r="O337" s="7">
        <v>0.44</v>
      </c>
      <c r="P337" s="7">
        <v>0.44</v>
      </c>
      <c r="Q337" s="35">
        <f t="shared" si="99"/>
        <v>223.97225999999998</v>
      </c>
      <c r="R337" s="35">
        <f t="shared" si="100"/>
        <v>223.06189000000001</v>
      </c>
      <c r="S337" s="35">
        <f t="shared" si="101"/>
        <v>18562.820908799997</v>
      </c>
      <c r="T337" s="35">
        <f t="shared" si="102"/>
        <v>18487.369443200001</v>
      </c>
      <c r="U337" s="36">
        <f t="shared" si="103"/>
        <v>1.0060909918762494E-3</v>
      </c>
      <c r="V337" s="37">
        <f t="shared" si="104"/>
        <v>1.0061285077981354E-3</v>
      </c>
      <c r="W337" s="37">
        <f t="shared" si="105"/>
        <v>3.75159218859826E-8</v>
      </c>
      <c r="X337" s="38">
        <f t="shared" si="106"/>
        <v>7.8909117872650564E-2</v>
      </c>
      <c r="Y337" s="39">
        <f t="shared" si="107"/>
        <v>952.08877742097695</v>
      </c>
      <c r="Z337" s="40">
        <f t="shared" si="108"/>
        <v>1.0656781622990885E-3</v>
      </c>
      <c r="AA337" s="41">
        <f t="shared" si="109"/>
        <v>1.0649197514468935E-3</v>
      </c>
      <c r="AB337" s="41">
        <f t="shared" si="110"/>
        <v>-7.5841085219493891E-7</v>
      </c>
      <c r="AC337" s="42">
        <f t="shared" si="111"/>
        <v>-1.4795868735377134E-2</v>
      </c>
      <c r="AD337" s="43">
        <f t="shared" si="112"/>
        <v>-178.52158223186697</v>
      </c>
      <c r="AE337" s="40">
        <f t="shared" si="113"/>
        <v>9.3924994758193573E-4</v>
      </c>
      <c r="AF337" s="41">
        <f t="shared" si="114"/>
        <v>9.4007532215731652E-4</v>
      </c>
      <c r="AG337" s="41">
        <f t="shared" si="115"/>
        <v>8.253745753807832E-7</v>
      </c>
      <c r="AH337" s="42">
        <f t="shared" si="116"/>
        <v>1.0766085328877047E-2</v>
      </c>
      <c r="AI337" s="43">
        <f t="shared" si="117"/>
        <v>129.89967819591033</v>
      </c>
      <c r="AJ337" s="42">
        <f t="shared" si="118"/>
        <v>7.4879334466150471E-2</v>
      </c>
      <c r="AK337" s="31">
        <f t="shared" si="119"/>
        <v>903.46687338502034</v>
      </c>
      <c r="AL337" s="44">
        <f t="shared" si="120"/>
        <v>0.22632674882952825</v>
      </c>
      <c r="AM337" s="31">
        <v>1839774.375</v>
      </c>
      <c r="AN337" s="45">
        <f t="shared" si="121"/>
        <v>4.9107482181613726E-4</v>
      </c>
      <c r="AP337" s="33"/>
      <c r="AR337" s="33"/>
    </row>
    <row r="338" spans="1:44">
      <c r="A338" s="6" t="s">
        <v>4671</v>
      </c>
      <c r="B338" s="6" t="s">
        <v>1980</v>
      </c>
      <c r="C338" s="6" t="s">
        <v>3256</v>
      </c>
      <c r="D338" s="30">
        <v>2831543</v>
      </c>
      <c r="E338" s="6" t="s">
        <v>51</v>
      </c>
      <c r="F338" s="31" t="s">
        <v>4474</v>
      </c>
      <c r="G338" s="6" t="str">
        <f t="shared" si="98"/>
        <v>Reinvestment</v>
      </c>
      <c r="H338" s="32">
        <v>43.4</v>
      </c>
      <c r="I338" s="33">
        <v>678.74400000000003</v>
      </c>
      <c r="J338" s="33">
        <v>675.99400000000003</v>
      </c>
      <c r="K338" s="34">
        <v>1</v>
      </c>
      <c r="L338" s="34">
        <v>1</v>
      </c>
      <c r="M338" s="7">
        <v>1</v>
      </c>
      <c r="N338" s="7">
        <v>1</v>
      </c>
      <c r="O338" s="7">
        <v>0</v>
      </c>
      <c r="P338" s="7">
        <v>0</v>
      </c>
      <c r="Q338" s="35">
        <f t="shared" si="99"/>
        <v>678.74400000000003</v>
      </c>
      <c r="R338" s="35">
        <f t="shared" si="100"/>
        <v>675.99400000000003</v>
      </c>
      <c r="S338" s="35">
        <f t="shared" si="101"/>
        <v>29457.489600000001</v>
      </c>
      <c r="T338" s="35">
        <f t="shared" si="102"/>
        <v>29338.139599999999</v>
      </c>
      <c r="U338" s="36">
        <f t="shared" si="103"/>
        <v>1.5965738761072922E-3</v>
      </c>
      <c r="V338" s="37">
        <f t="shared" si="104"/>
        <v>1.5966543378716667E-3</v>
      </c>
      <c r="W338" s="37">
        <f t="shared" si="105"/>
        <v>8.0461764374525901E-8</v>
      </c>
      <c r="X338" s="38">
        <f t="shared" si="106"/>
        <v>0.16923925976195173</v>
      </c>
      <c r="Y338" s="39">
        <f t="shared" si="107"/>
        <v>3899.5221143306849</v>
      </c>
      <c r="Z338" s="40">
        <f t="shared" si="108"/>
        <v>3.0198807776176313E-3</v>
      </c>
      <c r="AA338" s="41">
        <f t="shared" si="109"/>
        <v>3.0177711740995779E-3</v>
      </c>
      <c r="AB338" s="41">
        <f t="shared" si="110"/>
        <v>-2.1096035180533795E-6</v>
      </c>
      <c r="AC338" s="42">
        <f t="shared" si="111"/>
        <v>-4.1156342431641048E-2</v>
      </c>
      <c r="AD338" s="43">
        <f t="shared" si="112"/>
        <v>-948.30282100555416</v>
      </c>
      <c r="AE338" s="40">
        <f t="shared" si="113"/>
        <v>0</v>
      </c>
      <c r="AF338" s="41">
        <f t="shared" si="114"/>
        <v>0</v>
      </c>
      <c r="AG338" s="41">
        <f t="shared" si="115"/>
        <v>0</v>
      </c>
      <c r="AH338" s="42">
        <f t="shared" si="116"/>
        <v>0</v>
      </c>
      <c r="AI338" s="43">
        <f t="shared" si="117"/>
        <v>0</v>
      </c>
      <c r="AJ338" s="42">
        <f t="shared" si="118"/>
        <v>0.12808291733031069</v>
      </c>
      <c r="AK338" s="31">
        <f t="shared" si="119"/>
        <v>2951.2192933251308</v>
      </c>
      <c r="AL338" s="44">
        <f t="shared" si="120"/>
        <v>0.92697885224108179</v>
      </c>
      <c r="AM338" s="31">
        <v>6660387</v>
      </c>
      <c r="AN338" s="45">
        <f t="shared" si="121"/>
        <v>4.4310027230026283E-4</v>
      </c>
      <c r="AP338" s="33"/>
      <c r="AR338" s="33"/>
    </row>
    <row r="339" spans="1:44">
      <c r="A339" s="6" t="s">
        <v>4545</v>
      </c>
      <c r="B339" s="6" t="s">
        <v>1851</v>
      </c>
      <c r="C339" s="6" t="s">
        <v>3170</v>
      </c>
      <c r="D339" s="30">
        <v>2240202</v>
      </c>
      <c r="E339" s="6" t="s">
        <v>3077</v>
      </c>
      <c r="F339" s="31" t="s">
        <v>4471</v>
      </c>
      <c r="G339" s="6" t="str">
        <f t="shared" si="98"/>
        <v>Reinvestment</v>
      </c>
      <c r="H339" s="32">
        <v>140.94999999999999</v>
      </c>
      <c r="I339" s="33">
        <v>182.69200000000001</v>
      </c>
      <c r="J339" s="33">
        <v>181.946</v>
      </c>
      <c r="K339" s="34">
        <v>0.93</v>
      </c>
      <c r="L339" s="34">
        <v>0.93</v>
      </c>
      <c r="M339" s="7">
        <v>0</v>
      </c>
      <c r="N339" s="7">
        <v>0</v>
      </c>
      <c r="O339" s="7">
        <v>1</v>
      </c>
      <c r="P339" s="7">
        <v>1</v>
      </c>
      <c r="Q339" s="35">
        <f t="shared" si="99"/>
        <v>169.90356000000003</v>
      </c>
      <c r="R339" s="35">
        <f t="shared" si="100"/>
        <v>169.20977999999999</v>
      </c>
      <c r="S339" s="35">
        <f t="shared" si="101"/>
        <v>23947.906782000002</v>
      </c>
      <c r="T339" s="35">
        <f t="shared" si="102"/>
        <v>23850.118490999997</v>
      </c>
      <c r="U339" s="36">
        <f t="shared" si="103"/>
        <v>1.2979586134045128E-3</v>
      </c>
      <c r="V339" s="37">
        <f t="shared" si="104"/>
        <v>1.2979826146647824E-3</v>
      </c>
      <c r="W339" s="37">
        <f t="shared" si="105"/>
        <v>2.4001260269610608E-8</v>
      </c>
      <c r="X339" s="38">
        <f t="shared" si="106"/>
        <v>5.0483053074447018E-2</v>
      </c>
      <c r="Y339" s="39">
        <f t="shared" si="107"/>
        <v>358.16284550866988</v>
      </c>
      <c r="Z339" s="40">
        <f t="shared" si="108"/>
        <v>0</v>
      </c>
      <c r="AA339" s="41">
        <f t="shared" si="109"/>
        <v>0</v>
      </c>
      <c r="AB339" s="41">
        <f t="shared" si="110"/>
        <v>0</v>
      </c>
      <c r="AC339" s="42">
        <f t="shared" si="111"/>
        <v>0</v>
      </c>
      <c r="AD339" s="43">
        <f t="shared" si="112"/>
        <v>0</v>
      </c>
      <c r="AE339" s="40">
        <f t="shared" si="113"/>
        <v>2.7539248651181065E-3</v>
      </c>
      <c r="AF339" s="41">
        <f t="shared" si="114"/>
        <v>2.7562930922799961E-3</v>
      </c>
      <c r="AG339" s="41">
        <f t="shared" si="115"/>
        <v>2.3682271618895474E-6</v>
      </c>
      <c r="AH339" s="42">
        <f t="shared" si="116"/>
        <v>3.089086635762249E-2</v>
      </c>
      <c r="AI339" s="43">
        <f t="shared" si="117"/>
        <v>219.16187554184103</v>
      </c>
      <c r="AJ339" s="42">
        <f t="shared" si="118"/>
        <v>8.1373919432069508E-2</v>
      </c>
      <c r="AK339" s="31">
        <f t="shared" si="119"/>
        <v>577.3247210505109</v>
      </c>
      <c r="AL339" s="44">
        <f t="shared" si="120"/>
        <v>8.5141043879427489E-2</v>
      </c>
      <c r="AM339" s="31">
        <v>2027350.375</v>
      </c>
      <c r="AN339" s="45">
        <f t="shared" si="121"/>
        <v>2.8476810331835753E-4</v>
      </c>
      <c r="AP339" s="33"/>
      <c r="AR339" s="33"/>
    </row>
    <row r="340" spans="1:44">
      <c r="A340" s="6" t="s">
        <v>3399</v>
      </c>
      <c r="B340" s="6" t="s">
        <v>237</v>
      </c>
      <c r="C340" s="6" t="s">
        <v>537</v>
      </c>
      <c r="D340" s="30">
        <v>2111955</v>
      </c>
      <c r="E340" s="6" t="s">
        <v>2516</v>
      </c>
      <c r="F340" s="31" t="s">
        <v>4477</v>
      </c>
      <c r="G340" s="6" t="str">
        <f t="shared" ref="G340:G403" si="122">IF(AND(L340&gt;K340,AJ340&gt;0),"Float Increase",IF(AND(K340&gt;L340,AJ340&lt;0),"Float Decrease",IF(AND(J340&gt;I340,AJ340&gt;0),"Share Increase",IF(AND(I340&gt;J340,AJ340&lt;0), "Share Decrease",IF(AJ340&gt;0,"Reinvestment","Funding")))))</f>
        <v>Share Decrease</v>
      </c>
      <c r="H340" s="32">
        <v>60.73</v>
      </c>
      <c r="I340" s="33">
        <v>227.374</v>
      </c>
      <c r="J340" s="33">
        <v>226.43600000000001</v>
      </c>
      <c r="K340" s="34">
        <v>1</v>
      </c>
      <c r="L340" s="34">
        <v>1</v>
      </c>
      <c r="M340" s="7">
        <v>0</v>
      </c>
      <c r="N340" s="7">
        <v>0</v>
      </c>
      <c r="O340" s="7">
        <v>1</v>
      </c>
      <c r="P340" s="7">
        <v>1</v>
      </c>
      <c r="Q340" s="35">
        <f t="shared" ref="Q340:Q403" si="123">+I340*K340</f>
        <v>227.374</v>
      </c>
      <c r="R340" s="35">
        <f t="shared" ref="R340:R403" si="124">+J340*L340</f>
        <v>226.43600000000001</v>
      </c>
      <c r="S340" s="35">
        <f t="shared" ref="S340:S403" si="125">+$H340*Q340</f>
        <v>13808.423019999998</v>
      </c>
      <c r="T340" s="35">
        <f t="shared" ref="T340:T403" si="126">+$H340*R340</f>
        <v>13751.458279999999</v>
      </c>
      <c r="U340" s="36">
        <f t="shared" ref="U340:U403" si="127">+S340/SUM(S$20:S$521)</f>
        <v>7.4840618679096677E-4</v>
      </c>
      <c r="V340" s="37">
        <f t="shared" ref="V340:V403" si="128">+T340/SUM(T$20:T$521)</f>
        <v>7.4838847364484037E-4</v>
      </c>
      <c r="W340" s="37">
        <f t="shared" ref="W340:W403" si="129">+V340-U340</f>
        <v>-1.771314612640431E-8</v>
      </c>
      <c r="X340" s="38">
        <f t="shared" ref="X340:X403" si="130">+W340*Y$4</f>
        <v>-3.7256947592327908E-2</v>
      </c>
      <c r="Y340" s="39">
        <f t="shared" ref="Y340:Y403" si="131">+X340/$H340*10^6</f>
        <v>-613.48505832912747</v>
      </c>
      <c r="Z340" s="40">
        <f t="shared" ref="Z340:Z403" si="132">+S340*M340/SUMPRODUCT(M$20:M$521, S$20:S$521)</f>
        <v>0</v>
      </c>
      <c r="AA340" s="41">
        <f t="shared" ref="AA340:AA403" si="133">+T340*N340/SUMPRODUCT(N$20:N$521, T$20:T$521)</f>
        <v>0</v>
      </c>
      <c r="AB340" s="41">
        <f t="shared" ref="AB340:AB403" si="134">+AA340-Z340</f>
        <v>0</v>
      </c>
      <c r="AC340" s="42">
        <f t="shared" ref="AC340:AC403" si="135">+AB340*AD$4</f>
        <v>0</v>
      </c>
      <c r="AD340" s="43">
        <f t="shared" ref="AD340:AD403" si="136">+AC340/$H340*10^6</f>
        <v>0</v>
      </c>
      <c r="AE340" s="40">
        <f t="shared" ref="AE340:AE403" si="137">+S340*O340/SUMPRODUCT(O$20:O$521, S$20:S$521)</f>
        <v>1.5879199735080733E-3</v>
      </c>
      <c r="AF340" s="41">
        <f t="shared" ref="AF340:AF403" si="138">+T340*P340/SUMPRODUCT(P$20:P$521, T$20:T$521)</f>
        <v>1.5892184971845538E-3</v>
      </c>
      <c r="AG340" s="41">
        <f t="shared" ref="AG340:AG403" si="139">+AF340-AE340</f>
        <v>1.298523676480489E-6</v>
      </c>
      <c r="AH340" s="42">
        <f t="shared" ref="AH340:AH403" si="140">+AG340*AI$4</f>
        <v>1.6937784515723003E-2</v>
      </c>
      <c r="AI340" s="43">
        <f t="shared" ref="AI340:AI403" si="141">+AH340/$H340*10^6</f>
        <v>278.90308769509312</v>
      </c>
      <c r="AJ340" s="42">
        <f t="shared" ref="AJ340:AJ403" si="142">+X340+AC340+AH340</f>
        <v>-2.0319163076604904E-2</v>
      </c>
      <c r="AK340" s="31">
        <f t="shared" ref="AK340:AK403" si="143">+Y340+AD340+AI340</f>
        <v>-334.58197063403435</v>
      </c>
      <c r="AL340" s="44">
        <f t="shared" ref="AL340:AL403" si="144">+$AL$6*W340/H340*10^6</f>
        <v>-0.1458352225127969</v>
      </c>
      <c r="AM340" s="31">
        <v>1744137.875</v>
      </c>
      <c r="AN340" s="45">
        <f t="shared" ref="AN340:AN403" si="145">+AK340/AM340</f>
        <v>-1.9183229458510231E-4</v>
      </c>
      <c r="AP340" s="33"/>
      <c r="AR340" s="33"/>
    </row>
    <row r="341" spans="1:44">
      <c r="A341" s="6" t="s">
        <v>1107</v>
      </c>
      <c r="B341" s="6" t="s">
        <v>2010</v>
      </c>
      <c r="C341" s="6" t="s">
        <v>3281</v>
      </c>
      <c r="D341" s="30">
        <v>2662862</v>
      </c>
      <c r="E341" s="6" t="s">
        <v>82</v>
      </c>
      <c r="F341" s="31" t="s">
        <v>4455</v>
      </c>
      <c r="G341" s="6" t="str">
        <f t="shared" si="122"/>
        <v>Share Decrease</v>
      </c>
      <c r="H341" s="32">
        <v>23.77</v>
      </c>
      <c r="I341" s="33">
        <v>164.91</v>
      </c>
      <c r="J341" s="33">
        <v>164.22200000000001</v>
      </c>
      <c r="K341" s="34">
        <v>1</v>
      </c>
      <c r="L341" s="34">
        <v>1</v>
      </c>
      <c r="M341" s="7">
        <v>0</v>
      </c>
      <c r="N341" s="7">
        <v>0</v>
      </c>
      <c r="O341" s="7">
        <v>1</v>
      </c>
      <c r="P341" s="7">
        <v>1</v>
      </c>
      <c r="Q341" s="35">
        <f t="shared" si="123"/>
        <v>164.91</v>
      </c>
      <c r="R341" s="35">
        <f t="shared" si="124"/>
        <v>164.22200000000001</v>
      </c>
      <c r="S341" s="35">
        <f t="shared" si="125"/>
        <v>3919.9106999999999</v>
      </c>
      <c r="T341" s="35">
        <f t="shared" si="126"/>
        <v>3903.5569399999999</v>
      </c>
      <c r="U341" s="36">
        <f t="shared" si="127"/>
        <v>2.1245622438557864E-4</v>
      </c>
      <c r="V341" s="37">
        <f t="shared" si="128"/>
        <v>2.1244125245692297E-4</v>
      </c>
      <c r="W341" s="37">
        <f t="shared" si="129"/>
        <v>-1.4971928655670933E-8</v>
      </c>
      <c r="X341" s="38">
        <f t="shared" si="130"/>
        <v>-3.1491207564132311E-2</v>
      </c>
      <c r="Y341" s="39">
        <f t="shared" si="131"/>
        <v>-1324.8299353862983</v>
      </c>
      <c r="Z341" s="40">
        <f t="shared" si="132"/>
        <v>0</v>
      </c>
      <c r="AA341" s="41">
        <f t="shared" si="133"/>
        <v>0</v>
      </c>
      <c r="AB341" s="41">
        <f t="shared" si="134"/>
        <v>0</v>
      </c>
      <c r="AC341" s="42">
        <f t="shared" si="135"/>
        <v>0</v>
      </c>
      <c r="AD341" s="43">
        <f t="shared" si="136"/>
        <v>0</v>
      </c>
      <c r="AE341" s="40">
        <f t="shared" si="137"/>
        <v>4.507759130700512E-4</v>
      </c>
      <c r="AF341" s="41">
        <f t="shared" si="138"/>
        <v>4.5112342033452586E-4</v>
      </c>
      <c r="AG341" s="41">
        <f t="shared" si="139"/>
        <v>3.4750726447466259E-7</v>
      </c>
      <c r="AH341" s="42">
        <f t="shared" si="140"/>
        <v>4.532842388575915E-3</v>
      </c>
      <c r="AI341" s="43">
        <f t="shared" si="141"/>
        <v>190.69593557324001</v>
      </c>
      <c r="AJ341" s="42">
        <f t="shared" si="142"/>
        <v>-2.6958365175556394E-2</v>
      </c>
      <c r="AK341" s="31">
        <f t="shared" si="143"/>
        <v>-1134.1339998130584</v>
      </c>
      <c r="AL341" s="44">
        <f t="shared" si="144"/>
        <v>-0.31493329103220308</v>
      </c>
      <c r="AM341" s="31">
        <v>1578667.125</v>
      </c>
      <c r="AN341" s="45">
        <f t="shared" si="145"/>
        <v>-7.1841237576481388E-4</v>
      </c>
      <c r="AP341" s="33"/>
      <c r="AR341" s="33"/>
    </row>
    <row r="342" spans="1:44">
      <c r="A342" s="6" t="s">
        <v>1187</v>
      </c>
      <c r="B342" s="6" t="s">
        <v>2089</v>
      </c>
      <c r="C342" s="6" t="s">
        <v>3338</v>
      </c>
      <c r="D342" s="30">
        <v>2884569</v>
      </c>
      <c r="E342" s="6" t="s">
        <v>154</v>
      </c>
      <c r="F342" s="31" t="s">
        <v>4467</v>
      </c>
      <c r="G342" s="6" t="str">
        <f t="shared" si="122"/>
        <v>Share Decrease</v>
      </c>
      <c r="H342" s="32">
        <v>86.15</v>
      </c>
      <c r="I342" s="33">
        <v>126.245</v>
      </c>
      <c r="J342" s="33">
        <v>125.681</v>
      </c>
      <c r="K342" s="34">
        <v>1</v>
      </c>
      <c r="L342" s="34">
        <v>1</v>
      </c>
      <c r="M342" s="7">
        <v>0</v>
      </c>
      <c r="N342" s="7">
        <v>0</v>
      </c>
      <c r="O342" s="7">
        <v>1</v>
      </c>
      <c r="P342" s="7">
        <v>1</v>
      </c>
      <c r="Q342" s="35">
        <f t="shared" si="123"/>
        <v>126.245</v>
      </c>
      <c r="R342" s="35">
        <f t="shared" si="124"/>
        <v>125.681</v>
      </c>
      <c r="S342" s="35">
        <f t="shared" si="125"/>
        <v>10876.00675</v>
      </c>
      <c r="T342" s="35">
        <f t="shared" si="126"/>
        <v>10827.418150000001</v>
      </c>
      <c r="U342" s="36">
        <f t="shared" si="127"/>
        <v>5.8947142099361296E-4</v>
      </c>
      <c r="V342" s="37">
        <f t="shared" si="128"/>
        <v>5.8925495593278583E-4</v>
      </c>
      <c r="W342" s="37">
        <f t="shared" si="129"/>
        <v>-2.1646506082712794E-7</v>
      </c>
      <c r="X342" s="38">
        <f t="shared" si="130"/>
        <v>-0.45530180631121475</v>
      </c>
      <c r="Y342" s="39">
        <f t="shared" si="131"/>
        <v>-5284.9890459804374</v>
      </c>
      <c r="Z342" s="40">
        <f t="shared" si="132"/>
        <v>0</v>
      </c>
      <c r="AA342" s="41">
        <f t="shared" si="133"/>
        <v>0</v>
      </c>
      <c r="AB342" s="41">
        <f t="shared" si="134"/>
        <v>0</v>
      </c>
      <c r="AC342" s="42">
        <f t="shared" si="135"/>
        <v>0</v>
      </c>
      <c r="AD342" s="43">
        <f t="shared" si="136"/>
        <v>0</v>
      </c>
      <c r="AE342" s="40">
        <f t="shared" si="137"/>
        <v>1.2507024390344633E-3</v>
      </c>
      <c r="AF342" s="41">
        <f t="shared" si="138"/>
        <v>1.2512951608745137E-3</v>
      </c>
      <c r="AG342" s="41">
        <f t="shared" si="139"/>
        <v>5.9272184005040342E-7</v>
      </c>
      <c r="AH342" s="42">
        <f t="shared" si="140"/>
        <v>7.731391415016233E-3</v>
      </c>
      <c r="AI342" s="43">
        <f t="shared" si="141"/>
        <v>89.743371039074077</v>
      </c>
      <c r="AJ342" s="42">
        <f t="shared" si="142"/>
        <v>-0.44757041489619853</v>
      </c>
      <c r="AK342" s="31">
        <f t="shared" si="143"/>
        <v>-5195.2456749413632</v>
      </c>
      <c r="AL342" s="44">
        <f t="shared" si="144"/>
        <v>-1.2563265283060239</v>
      </c>
      <c r="AM342" s="31">
        <v>3727662.5</v>
      </c>
      <c r="AN342" s="45">
        <f t="shared" si="145"/>
        <v>-1.3937006568972817E-3</v>
      </c>
      <c r="AP342" s="33"/>
      <c r="AR342" s="33"/>
    </row>
    <row r="343" spans="1:44">
      <c r="A343" s="6" t="s">
        <v>1142</v>
      </c>
      <c r="B343" s="6" t="s">
        <v>2046</v>
      </c>
      <c r="C343" s="6" t="s">
        <v>5117</v>
      </c>
      <c r="D343" s="30" t="s">
        <v>5118</v>
      </c>
      <c r="E343" s="6" t="s">
        <v>5113</v>
      </c>
      <c r="F343" s="31" t="s">
        <v>4473</v>
      </c>
      <c r="G343" s="6" t="str">
        <f t="shared" si="122"/>
        <v>Share Decrease</v>
      </c>
      <c r="H343" s="32">
        <v>132.86000000000001</v>
      </c>
      <c r="I343" s="33">
        <v>87.704999999999998</v>
      </c>
      <c r="J343" s="33">
        <v>87.313999999999993</v>
      </c>
      <c r="K343" s="34">
        <v>0.69</v>
      </c>
      <c r="L343" s="34">
        <v>0.69</v>
      </c>
      <c r="M343" s="7">
        <v>0.55000000000000004</v>
      </c>
      <c r="N343" s="7">
        <v>0.55000000000000004</v>
      </c>
      <c r="O343" s="7">
        <v>0.45</v>
      </c>
      <c r="P343" s="7">
        <v>0.45</v>
      </c>
      <c r="Q343" s="35">
        <f t="shared" si="123"/>
        <v>60.516449999999992</v>
      </c>
      <c r="R343" s="35">
        <f t="shared" si="124"/>
        <v>60.246659999999991</v>
      </c>
      <c r="S343" s="35">
        <f t="shared" si="125"/>
        <v>8040.2155469999998</v>
      </c>
      <c r="T343" s="35">
        <f t="shared" si="126"/>
        <v>8004.3712476000001</v>
      </c>
      <c r="U343" s="36">
        <f t="shared" si="127"/>
        <v>4.357736614667905E-4</v>
      </c>
      <c r="V343" s="37">
        <f t="shared" si="128"/>
        <v>4.3561774020653253E-4</v>
      </c>
      <c r="W343" s="37">
        <f t="shared" si="129"/>
        <v>-1.5592126025796823E-7</v>
      </c>
      <c r="X343" s="38">
        <f t="shared" si="130"/>
        <v>-0.32795699761666641</v>
      </c>
      <c r="Y343" s="39">
        <f t="shared" si="131"/>
        <v>-2468.4404457072587</v>
      </c>
      <c r="Z343" s="40">
        <f t="shared" si="132"/>
        <v>4.5334042341674128E-4</v>
      </c>
      <c r="AA343" s="41">
        <f t="shared" si="133"/>
        <v>4.5283881769344768E-4</v>
      </c>
      <c r="AB343" s="41">
        <f t="shared" si="134"/>
        <v>-5.0160572329359951E-7</v>
      </c>
      <c r="AC343" s="42">
        <f t="shared" si="135"/>
        <v>-9.7858468365618276E-3</v>
      </c>
      <c r="AD343" s="43">
        <f t="shared" si="136"/>
        <v>-73.655327687504339</v>
      </c>
      <c r="AE343" s="40">
        <f t="shared" si="137"/>
        <v>4.1606840100095284E-4</v>
      </c>
      <c r="AF343" s="41">
        <f t="shared" si="138"/>
        <v>4.1626950129234995E-4</v>
      </c>
      <c r="AG343" s="41">
        <f t="shared" si="139"/>
        <v>2.0110029139711527E-7</v>
      </c>
      <c r="AH343" s="42">
        <f t="shared" si="140"/>
        <v>2.6231276821733194E-3</v>
      </c>
      <c r="AI343" s="43">
        <f t="shared" si="141"/>
        <v>19.743547208891457</v>
      </c>
      <c r="AJ343" s="42">
        <f t="shared" si="142"/>
        <v>-0.3351197167710549</v>
      </c>
      <c r="AK343" s="31">
        <f t="shared" si="143"/>
        <v>-2522.3522261858716</v>
      </c>
      <c r="AL343" s="44">
        <f t="shared" si="144"/>
        <v>-0.58678782273810104</v>
      </c>
      <c r="AM343" s="31">
        <v>1158007</v>
      </c>
      <c r="AN343" s="45">
        <f t="shared" si="145"/>
        <v>-2.1781839196014113E-3</v>
      </c>
      <c r="AP343" s="33"/>
      <c r="AR343" s="33"/>
    </row>
    <row r="344" spans="1:44">
      <c r="A344" s="6" t="s">
        <v>4157</v>
      </c>
      <c r="B344" s="6" t="s">
        <v>4399</v>
      </c>
      <c r="C344" s="6" t="s">
        <v>4334</v>
      </c>
      <c r="D344" s="30">
        <v>2317087</v>
      </c>
      <c r="E344" s="6" t="s">
        <v>3994</v>
      </c>
      <c r="F344" s="31" t="s">
        <v>4461</v>
      </c>
      <c r="G344" s="6" t="str">
        <f t="shared" si="122"/>
        <v>Share Decrease</v>
      </c>
      <c r="H344" s="32">
        <v>74.7</v>
      </c>
      <c r="I344" s="33">
        <v>180.48099999999999</v>
      </c>
      <c r="J344" s="33">
        <v>179.697</v>
      </c>
      <c r="K344" s="34">
        <v>1</v>
      </c>
      <c r="L344" s="34">
        <v>1</v>
      </c>
      <c r="M344" s="7">
        <v>0</v>
      </c>
      <c r="N344" s="7">
        <v>0</v>
      </c>
      <c r="O344" s="7">
        <v>1</v>
      </c>
      <c r="P344" s="7">
        <v>1</v>
      </c>
      <c r="Q344" s="35">
        <f t="shared" si="123"/>
        <v>180.48099999999999</v>
      </c>
      <c r="R344" s="35">
        <f t="shared" si="124"/>
        <v>179.697</v>
      </c>
      <c r="S344" s="35">
        <f t="shared" si="125"/>
        <v>13481.930700000001</v>
      </c>
      <c r="T344" s="35">
        <f t="shared" si="126"/>
        <v>13423.365900000001</v>
      </c>
      <c r="U344" s="36">
        <f t="shared" si="127"/>
        <v>7.3071054755150964E-4</v>
      </c>
      <c r="V344" s="37">
        <f t="shared" si="128"/>
        <v>7.3053287240727467E-4</v>
      </c>
      <c r="W344" s="37">
        <f t="shared" si="129"/>
        <v>-1.7767514423497419E-7</v>
      </c>
      <c r="X344" s="38">
        <f t="shared" si="130"/>
        <v>-0.37371303155197827</v>
      </c>
      <c r="Y344" s="39">
        <f t="shared" si="131"/>
        <v>-5002.8518280050639</v>
      </c>
      <c r="Z344" s="40">
        <f t="shared" si="132"/>
        <v>0</v>
      </c>
      <c r="AA344" s="41">
        <f t="shared" si="133"/>
        <v>0</v>
      </c>
      <c r="AB344" s="41">
        <f t="shared" si="134"/>
        <v>0</v>
      </c>
      <c r="AC344" s="42">
        <f t="shared" si="135"/>
        <v>0</v>
      </c>
      <c r="AD344" s="43">
        <f t="shared" si="136"/>
        <v>0</v>
      </c>
      <c r="AE344" s="40">
        <f t="shared" si="137"/>
        <v>1.5503745075722401E-3</v>
      </c>
      <c r="AF344" s="41">
        <f t="shared" si="138"/>
        <v>1.5513017563949872E-3</v>
      </c>
      <c r="AG344" s="41">
        <f t="shared" si="139"/>
        <v>9.2724882274708778E-7</v>
      </c>
      <c r="AH344" s="42">
        <f t="shared" si="140"/>
        <v>1.2094920590678956E-2</v>
      </c>
      <c r="AI344" s="43">
        <f t="shared" si="141"/>
        <v>161.913260919397</v>
      </c>
      <c r="AJ344" s="42">
        <f t="shared" si="142"/>
        <v>-0.36161811096129931</v>
      </c>
      <c r="AK344" s="31">
        <f t="shared" si="143"/>
        <v>-4840.9385670856673</v>
      </c>
      <c r="AL344" s="44">
        <f t="shared" si="144"/>
        <v>-1.1892579935406573</v>
      </c>
      <c r="AM344" s="31">
        <v>1410828.25</v>
      </c>
      <c r="AN344" s="45">
        <f t="shared" si="145"/>
        <v>-3.4312741944922545E-3</v>
      </c>
      <c r="AP344" s="33"/>
      <c r="AR344" s="33"/>
    </row>
    <row r="345" spans="1:44">
      <c r="A345" s="6" t="s">
        <v>4629</v>
      </c>
      <c r="B345" s="6" t="s">
        <v>1937</v>
      </c>
      <c r="C345" s="6" t="s">
        <v>3225</v>
      </c>
      <c r="D345" s="30">
        <v>2412001</v>
      </c>
      <c r="E345" s="6" t="s">
        <v>13</v>
      </c>
      <c r="F345" s="31" t="s">
        <v>4454</v>
      </c>
      <c r="G345" s="6" t="str">
        <f t="shared" si="122"/>
        <v>Share Decrease</v>
      </c>
      <c r="H345" s="32">
        <v>75.08</v>
      </c>
      <c r="I345" s="33">
        <v>104.592</v>
      </c>
      <c r="J345" s="33">
        <v>104.119</v>
      </c>
      <c r="K345" s="34">
        <v>1</v>
      </c>
      <c r="L345" s="34">
        <v>1</v>
      </c>
      <c r="M345" s="7">
        <v>0</v>
      </c>
      <c r="N345" s="7">
        <v>0</v>
      </c>
      <c r="O345" s="7">
        <v>1</v>
      </c>
      <c r="P345" s="7">
        <v>1</v>
      </c>
      <c r="Q345" s="35">
        <f t="shared" si="123"/>
        <v>104.592</v>
      </c>
      <c r="R345" s="35">
        <f t="shared" si="124"/>
        <v>104.119</v>
      </c>
      <c r="S345" s="35">
        <f t="shared" si="125"/>
        <v>7852.7673599999998</v>
      </c>
      <c r="T345" s="35">
        <f t="shared" si="126"/>
        <v>7817.2545199999995</v>
      </c>
      <c r="U345" s="36">
        <f t="shared" si="127"/>
        <v>4.2561411010814813E-4</v>
      </c>
      <c r="V345" s="37">
        <f t="shared" si="128"/>
        <v>4.2543438369912497E-4</v>
      </c>
      <c r="W345" s="37">
        <f t="shared" si="129"/>
        <v>-1.797264090231559E-7</v>
      </c>
      <c r="X345" s="38">
        <f t="shared" si="130"/>
        <v>-0.37802755953960387</v>
      </c>
      <c r="Y345" s="39">
        <f t="shared" si="131"/>
        <v>-5034.9967972776221</v>
      </c>
      <c r="Z345" s="40">
        <f t="shared" si="132"/>
        <v>0</v>
      </c>
      <c r="AA345" s="41">
        <f t="shared" si="133"/>
        <v>0</v>
      </c>
      <c r="AB345" s="41">
        <f t="shared" si="134"/>
        <v>0</v>
      </c>
      <c r="AC345" s="42">
        <f t="shared" si="135"/>
        <v>0</v>
      </c>
      <c r="AD345" s="43">
        <f t="shared" si="136"/>
        <v>0</v>
      </c>
      <c r="AE345" s="40">
        <f t="shared" si="137"/>
        <v>9.0304056590643643E-4</v>
      </c>
      <c r="AF345" s="41">
        <f t="shared" si="138"/>
        <v>9.0341876675377301E-4</v>
      </c>
      <c r="AG345" s="41">
        <f t="shared" si="139"/>
        <v>3.7820084733658065E-7</v>
      </c>
      <c r="AH345" s="42">
        <f t="shared" si="140"/>
        <v>4.9332057411639397E-3</v>
      </c>
      <c r="AI345" s="43">
        <f t="shared" si="141"/>
        <v>65.705990159349227</v>
      </c>
      <c r="AJ345" s="42">
        <f t="shared" si="142"/>
        <v>-0.37309435379843991</v>
      </c>
      <c r="AK345" s="31">
        <f t="shared" si="143"/>
        <v>-4969.2908071182728</v>
      </c>
      <c r="AL345" s="44">
        <f t="shared" si="144"/>
        <v>-1.1968993674957107</v>
      </c>
      <c r="AM345" s="31">
        <v>986828.875</v>
      </c>
      <c r="AN345" s="45">
        <f t="shared" si="145"/>
        <v>-5.0356155286987048E-3</v>
      </c>
      <c r="AP345" s="33"/>
      <c r="AR345" s="33"/>
    </row>
    <row r="346" spans="1:44">
      <c r="A346" s="6" t="s">
        <v>4511</v>
      </c>
      <c r="B346" s="6" t="s">
        <v>1816</v>
      </c>
      <c r="C346" s="6" t="s">
        <v>3143</v>
      </c>
      <c r="D346" s="30">
        <v>2065955</v>
      </c>
      <c r="E346" s="6" t="s">
        <v>3047</v>
      </c>
      <c r="F346" s="31" t="s">
        <v>4466</v>
      </c>
      <c r="G346" s="6" t="str">
        <f t="shared" si="122"/>
        <v>Share Decrease</v>
      </c>
      <c r="H346" s="32">
        <v>650.89</v>
      </c>
      <c r="I346" s="33">
        <v>32.040999999999997</v>
      </c>
      <c r="J346" s="33">
        <v>31.898</v>
      </c>
      <c r="K346" s="34">
        <v>1</v>
      </c>
      <c r="L346" s="34">
        <v>1</v>
      </c>
      <c r="M346" s="7">
        <v>1</v>
      </c>
      <c r="N346" s="7">
        <v>1</v>
      </c>
      <c r="O346" s="7">
        <v>0</v>
      </c>
      <c r="P346" s="7">
        <v>0</v>
      </c>
      <c r="Q346" s="35">
        <f t="shared" si="123"/>
        <v>32.040999999999997</v>
      </c>
      <c r="R346" s="35">
        <f t="shared" si="124"/>
        <v>31.898</v>
      </c>
      <c r="S346" s="35">
        <f t="shared" si="125"/>
        <v>20855.166489999996</v>
      </c>
      <c r="T346" s="35">
        <f t="shared" si="126"/>
        <v>20762.089219999998</v>
      </c>
      <c r="U346" s="36">
        <f t="shared" si="127"/>
        <v>1.1303344056786905E-3</v>
      </c>
      <c r="V346" s="37">
        <f t="shared" si="128"/>
        <v>1.1299244010820498E-3</v>
      </c>
      <c r="W346" s="37">
        <f t="shared" si="129"/>
        <v>-4.1000459664072668E-7</v>
      </c>
      <c r="X346" s="38">
        <f t="shared" si="130"/>
        <v>-0.86238320740133589</v>
      </c>
      <c r="Y346" s="39">
        <f t="shared" si="131"/>
        <v>-1324.9292620893484</v>
      </c>
      <c r="Z346" s="40">
        <f t="shared" si="132"/>
        <v>2.1380001233087544E-3</v>
      </c>
      <c r="AA346" s="41">
        <f t="shared" si="133"/>
        <v>2.1356239767227636E-3</v>
      </c>
      <c r="AB346" s="41">
        <f t="shared" si="134"/>
        <v>-2.3761465859908557E-6</v>
      </c>
      <c r="AC346" s="42">
        <f t="shared" si="135"/>
        <v>-4.6356342186541603E-2</v>
      </c>
      <c r="AD346" s="43">
        <f t="shared" si="136"/>
        <v>-71.21993299411821</v>
      </c>
      <c r="AE346" s="40">
        <f t="shared" si="137"/>
        <v>0</v>
      </c>
      <c r="AF346" s="41">
        <f t="shared" si="138"/>
        <v>0</v>
      </c>
      <c r="AG346" s="41">
        <f t="shared" si="139"/>
        <v>0</v>
      </c>
      <c r="AH346" s="42">
        <f t="shared" si="140"/>
        <v>0</v>
      </c>
      <c r="AI346" s="43">
        <f t="shared" si="141"/>
        <v>0</v>
      </c>
      <c r="AJ346" s="42">
        <f t="shared" si="142"/>
        <v>-0.9087395495878775</v>
      </c>
      <c r="AK346" s="31">
        <f t="shared" si="143"/>
        <v>-1396.1491950834666</v>
      </c>
      <c r="AL346" s="44">
        <f t="shared" si="144"/>
        <v>-0.31495690258010317</v>
      </c>
      <c r="AM346" s="31">
        <v>261582.796875</v>
      </c>
      <c r="AN346" s="45">
        <f t="shared" si="145"/>
        <v>-5.3373127428965857E-3</v>
      </c>
      <c r="AP346" s="33"/>
      <c r="AR346" s="33"/>
    </row>
    <row r="347" spans="1:44">
      <c r="A347" s="6" t="s">
        <v>1151</v>
      </c>
      <c r="B347" s="6" t="s">
        <v>2054</v>
      </c>
      <c r="C347" s="6" t="s">
        <v>1765</v>
      </c>
      <c r="D347" s="30">
        <v>2232793</v>
      </c>
      <c r="E347" s="6" t="s">
        <v>120</v>
      </c>
      <c r="F347" s="31" t="s">
        <v>4455</v>
      </c>
      <c r="G347" s="6" t="str">
        <f t="shared" si="122"/>
        <v>Share Decrease</v>
      </c>
      <c r="H347" s="32">
        <v>46.09</v>
      </c>
      <c r="I347" s="33">
        <v>211.15799999999999</v>
      </c>
      <c r="J347" s="33">
        <v>210.15100000000001</v>
      </c>
      <c r="K347" s="34">
        <v>1</v>
      </c>
      <c r="L347" s="34">
        <v>1</v>
      </c>
      <c r="M347" s="7">
        <v>0.64</v>
      </c>
      <c r="N347" s="7">
        <v>0.64</v>
      </c>
      <c r="O347" s="7">
        <v>0.36</v>
      </c>
      <c r="P347" s="7">
        <v>0.36</v>
      </c>
      <c r="Q347" s="35">
        <f t="shared" si="123"/>
        <v>211.15799999999999</v>
      </c>
      <c r="R347" s="35">
        <f t="shared" si="124"/>
        <v>210.15100000000001</v>
      </c>
      <c r="S347" s="35">
        <f t="shared" si="125"/>
        <v>9732.2722200000007</v>
      </c>
      <c r="T347" s="35">
        <f t="shared" si="126"/>
        <v>9685.8595900000018</v>
      </c>
      <c r="U347" s="36">
        <f t="shared" si="127"/>
        <v>5.2748186599094052E-4</v>
      </c>
      <c r="V347" s="37">
        <f t="shared" si="128"/>
        <v>5.2712850716646624E-4</v>
      </c>
      <c r="W347" s="37">
        <f t="shared" si="129"/>
        <v>-3.5335882447428552E-7</v>
      </c>
      <c r="X347" s="38">
        <f t="shared" si="130"/>
        <v>-0.74323731711897201</v>
      </c>
      <c r="Y347" s="39">
        <f t="shared" si="131"/>
        <v>-16125.782536753566</v>
      </c>
      <c r="Z347" s="40">
        <f t="shared" si="132"/>
        <v>6.3854026284102796E-4</v>
      </c>
      <c r="AA347" s="41">
        <f t="shared" si="133"/>
        <v>6.3763460430633087E-4</v>
      </c>
      <c r="AB347" s="41">
        <f t="shared" si="134"/>
        <v>-9.0565853469708885E-7</v>
      </c>
      <c r="AC347" s="42">
        <f t="shared" si="135"/>
        <v>-1.7668529873578129E-2</v>
      </c>
      <c r="AD347" s="43">
        <f t="shared" si="136"/>
        <v>-383.34844594441586</v>
      </c>
      <c r="AE347" s="40">
        <f t="shared" si="137"/>
        <v>4.0290371988271212E-4</v>
      </c>
      <c r="AF347" s="41">
        <f t="shared" si="138"/>
        <v>4.029726074812878E-4</v>
      </c>
      <c r="AG347" s="41">
        <f t="shared" si="139"/>
        <v>6.8887598575679589E-8</v>
      </c>
      <c r="AH347" s="42">
        <f t="shared" si="140"/>
        <v>8.985614368179905E-4</v>
      </c>
      <c r="AI347" s="43">
        <f t="shared" si="141"/>
        <v>19.4958003215012</v>
      </c>
      <c r="AJ347" s="42">
        <f t="shared" si="142"/>
        <v>-0.76000728555573216</v>
      </c>
      <c r="AK347" s="31">
        <f t="shared" si="143"/>
        <v>-16489.635182376482</v>
      </c>
      <c r="AL347" s="44">
        <f t="shared" si="144"/>
        <v>-3.8333567419644767</v>
      </c>
      <c r="AM347" s="31">
        <v>2302728.5</v>
      </c>
      <c r="AN347" s="45">
        <f t="shared" si="145"/>
        <v>-7.1609115804909182E-3</v>
      </c>
      <c r="AP347" s="33"/>
      <c r="AR347" s="33"/>
    </row>
    <row r="348" spans="1:44">
      <c r="A348" s="6" t="s">
        <v>4527</v>
      </c>
      <c r="B348" s="6" t="s">
        <v>1832</v>
      </c>
      <c r="C348" s="6" t="s">
        <v>1229</v>
      </c>
      <c r="D348" s="30">
        <v>2214832</v>
      </c>
      <c r="E348" s="6" t="s">
        <v>3061</v>
      </c>
      <c r="F348" s="31" t="s">
        <v>4458</v>
      </c>
      <c r="G348" s="6" t="str">
        <f t="shared" si="122"/>
        <v>Share Decrease</v>
      </c>
      <c r="H348" s="32">
        <v>31.86</v>
      </c>
      <c r="I348" s="33">
        <v>444.90600000000001</v>
      </c>
      <c r="J348" s="33">
        <v>442.80500000000001</v>
      </c>
      <c r="K348" s="34">
        <v>0.72</v>
      </c>
      <c r="L348" s="34">
        <v>0.72</v>
      </c>
      <c r="M348" s="7">
        <v>0</v>
      </c>
      <c r="N348" s="7">
        <v>0</v>
      </c>
      <c r="O348" s="7">
        <v>1</v>
      </c>
      <c r="P348" s="7">
        <v>1</v>
      </c>
      <c r="Q348" s="35">
        <f t="shared" si="123"/>
        <v>320.33231999999998</v>
      </c>
      <c r="R348" s="35">
        <f t="shared" si="124"/>
        <v>318.81959999999998</v>
      </c>
      <c r="S348" s="35">
        <f t="shared" si="125"/>
        <v>10205.7877152</v>
      </c>
      <c r="T348" s="35">
        <f t="shared" si="126"/>
        <v>10157.592455999998</v>
      </c>
      <c r="U348" s="36">
        <f t="shared" si="127"/>
        <v>5.5314605122308352E-4</v>
      </c>
      <c r="V348" s="37">
        <f t="shared" si="128"/>
        <v>5.5280137998951079E-4</v>
      </c>
      <c r="W348" s="37">
        <f t="shared" si="129"/>
        <v>-3.4467123357273446E-7</v>
      </c>
      <c r="X348" s="38">
        <f t="shared" si="130"/>
        <v>-0.72496427196861424</v>
      </c>
      <c r="Y348" s="39">
        <f t="shared" si="131"/>
        <v>-22754.68524697471</v>
      </c>
      <c r="Z348" s="40">
        <f t="shared" si="132"/>
        <v>0</v>
      </c>
      <c r="AA348" s="41">
        <f t="shared" si="133"/>
        <v>0</v>
      </c>
      <c r="AB348" s="41">
        <f t="shared" si="134"/>
        <v>0</v>
      </c>
      <c r="AC348" s="42">
        <f t="shared" si="135"/>
        <v>0</v>
      </c>
      <c r="AD348" s="43">
        <f t="shared" si="136"/>
        <v>0</v>
      </c>
      <c r="AE348" s="40">
        <f t="shared" si="137"/>
        <v>1.1736296125109155E-3</v>
      </c>
      <c r="AF348" s="41">
        <f t="shared" si="138"/>
        <v>1.1738852337875457E-3</v>
      </c>
      <c r="AG348" s="41">
        <f t="shared" si="139"/>
        <v>2.5562127663018852E-7</v>
      </c>
      <c r="AH348" s="42">
        <f t="shared" si="140"/>
        <v>3.3342927661752252E-3</v>
      </c>
      <c r="AI348" s="43">
        <f t="shared" si="141"/>
        <v>104.65451243487838</v>
      </c>
      <c r="AJ348" s="42">
        <f t="shared" si="142"/>
        <v>-0.72162997920243899</v>
      </c>
      <c r="AK348" s="31">
        <f t="shared" si="143"/>
        <v>-22650.030734539832</v>
      </c>
      <c r="AL348" s="44">
        <f t="shared" si="144"/>
        <v>-5.4091530692519534</v>
      </c>
      <c r="AM348" s="31">
        <v>2611075</v>
      </c>
      <c r="AN348" s="45">
        <f t="shared" si="145"/>
        <v>-8.6745998236511142E-3</v>
      </c>
      <c r="AP348" s="33"/>
      <c r="AR348" s="33"/>
    </row>
    <row r="349" spans="1:44">
      <c r="A349" s="6" t="s">
        <v>3482</v>
      </c>
      <c r="B349" s="6" t="s">
        <v>321</v>
      </c>
      <c r="C349" s="6" t="s">
        <v>619</v>
      </c>
      <c r="D349" s="30">
        <v>2420101</v>
      </c>
      <c r="E349" s="6" t="s">
        <v>2597</v>
      </c>
      <c r="F349" s="31" t="s">
        <v>4467</v>
      </c>
      <c r="G349" s="6" t="str">
        <f t="shared" si="122"/>
        <v>Share Decrease</v>
      </c>
      <c r="H349" s="32">
        <v>65.760000000000005</v>
      </c>
      <c r="I349" s="33">
        <v>108.256</v>
      </c>
      <c r="J349" s="33">
        <v>107.64100000000001</v>
      </c>
      <c r="K349" s="34">
        <v>1</v>
      </c>
      <c r="L349" s="34">
        <v>1</v>
      </c>
      <c r="M349" s="7">
        <v>0</v>
      </c>
      <c r="N349" s="7">
        <v>0</v>
      </c>
      <c r="O349" s="7">
        <v>1</v>
      </c>
      <c r="P349" s="7">
        <v>1</v>
      </c>
      <c r="Q349" s="35">
        <f t="shared" si="123"/>
        <v>108.256</v>
      </c>
      <c r="R349" s="35">
        <f t="shared" si="124"/>
        <v>107.64100000000001</v>
      </c>
      <c r="S349" s="35">
        <f t="shared" si="125"/>
        <v>7118.9145600000002</v>
      </c>
      <c r="T349" s="35">
        <f t="shared" si="126"/>
        <v>7078.4721600000012</v>
      </c>
      <c r="U349" s="36">
        <f t="shared" si="127"/>
        <v>3.8583983791802269E-4</v>
      </c>
      <c r="V349" s="37">
        <f t="shared" si="128"/>
        <v>3.8522801492729377E-4</v>
      </c>
      <c r="W349" s="37">
        <f t="shared" si="129"/>
        <v>-6.1182299072892223E-7</v>
      </c>
      <c r="X349" s="38">
        <f t="shared" si="130"/>
        <v>-1.2868779458319748</v>
      </c>
      <c r="Y349" s="39">
        <f t="shared" si="131"/>
        <v>-19569.311828345115</v>
      </c>
      <c r="Z349" s="40">
        <f t="shared" si="132"/>
        <v>0</v>
      </c>
      <c r="AA349" s="41">
        <f t="shared" si="133"/>
        <v>0</v>
      </c>
      <c r="AB349" s="41">
        <f t="shared" si="134"/>
        <v>0</v>
      </c>
      <c r="AC349" s="42">
        <f t="shared" si="135"/>
        <v>0</v>
      </c>
      <c r="AD349" s="43">
        <f t="shared" si="136"/>
        <v>0</v>
      </c>
      <c r="AE349" s="40">
        <f t="shared" si="137"/>
        <v>8.1865008068976724E-4</v>
      </c>
      <c r="AF349" s="41">
        <f t="shared" si="138"/>
        <v>8.1803970600257715E-4</v>
      </c>
      <c r="AG349" s="41">
        <f t="shared" si="139"/>
        <v>-6.1037468719008382E-7</v>
      </c>
      <c r="AH349" s="42">
        <f t="shared" si="140"/>
        <v>-7.9616530008128905E-3</v>
      </c>
      <c r="AI349" s="43">
        <f t="shared" si="141"/>
        <v>-121.07136558413762</v>
      </c>
      <c r="AJ349" s="42">
        <f t="shared" si="142"/>
        <v>-1.2948395988327877</v>
      </c>
      <c r="AK349" s="31">
        <f t="shared" si="143"/>
        <v>-19690.383193929254</v>
      </c>
      <c r="AL349" s="44">
        <f t="shared" si="144"/>
        <v>-4.6519387981213667</v>
      </c>
      <c r="AM349" s="31">
        <v>2249596.5</v>
      </c>
      <c r="AN349" s="45">
        <f t="shared" si="145"/>
        <v>-8.7528510974875951E-3</v>
      </c>
      <c r="AP349" s="33"/>
      <c r="AR349" s="33"/>
    </row>
    <row r="350" spans="1:44">
      <c r="A350" s="6" t="s">
        <v>3946</v>
      </c>
      <c r="B350" s="6" t="s">
        <v>4432</v>
      </c>
      <c r="C350" s="6" t="s">
        <v>4370</v>
      </c>
      <c r="D350" s="30" t="s">
        <v>4196</v>
      </c>
      <c r="E350" s="6" t="s">
        <v>4202</v>
      </c>
      <c r="F350" s="31" t="s">
        <v>4460</v>
      </c>
      <c r="G350" s="6" t="str">
        <f t="shared" si="122"/>
        <v>Share Decrease</v>
      </c>
      <c r="H350" s="32">
        <v>80.45</v>
      </c>
      <c r="I350" s="33">
        <v>1553.7149999999999</v>
      </c>
      <c r="J350" s="33">
        <v>1546.931</v>
      </c>
      <c r="K350" s="34">
        <v>1</v>
      </c>
      <c r="L350" s="34">
        <v>1</v>
      </c>
      <c r="M350" s="7">
        <v>0.55000000000000004</v>
      </c>
      <c r="N350" s="7">
        <v>0.55000000000000004</v>
      </c>
      <c r="O350" s="7">
        <v>0.45</v>
      </c>
      <c r="P350" s="7">
        <v>0.45</v>
      </c>
      <c r="Q350" s="35">
        <f t="shared" si="123"/>
        <v>1553.7149999999999</v>
      </c>
      <c r="R350" s="35">
        <f t="shared" si="124"/>
        <v>1546.931</v>
      </c>
      <c r="S350" s="35">
        <f t="shared" si="125"/>
        <v>124996.37174999999</v>
      </c>
      <c r="T350" s="35">
        <f t="shared" si="126"/>
        <v>124450.59895000001</v>
      </c>
      <c r="U350" s="36">
        <f t="shared" si="127"/>
        <v>6.7747097411941558E-3</v>
      </c>
      <c r="V350" s="37">
        <f t="shared" si="128"/>
        <v>6.7729103267422115E-3</v>
      </c>
      <c r="W350" s="37">
        <f t="shared" si="129"/>
        <v>-1.7994144519443631E-6</v>
      </c>
      <c r="X350" s="38">
        <f t="shared" si="130"/>
        <v>-3.7847985589095088</v>
      </c>
      <c r="Y350" s="39">
        <f t="shared" si="131"/>
        <v>-47045.351882032424</v>
      </c>
      <c r="Z350" s="40">
        <f t="shared" si="132"/>
        <v>7.0478095722004393E-3</v>
      </c>
      <c r="AA350" s="41">
        <f t="shared" si="133"/>
        <v>7.0406607023202486E-3</v>
      </c>
      <c r="AB350" s="41">
        <f t="shared" si="134"/>
        <v>-7.1488698801906725E-6</v>
      </c>
      <c r="AC350" s="42">
        <f t="shared" si="135"/>
        <v>-0.13946759866036937</v>
      </c>
      <c r="AD350" s="43">
        <f t="shared" si="136"/>
        <v>-1733.5935197062693</v>
      </c>
      <c r="AE350" s="40">
        <f t="shared" si="137"/>
        <v>6.4683639662307642E-3</v>
      </c>
      <c r="AF350" s="41">
        <f t="shared" si="138"/>
        <v>6.4720872080969213E-3</v>
      </c>
      <c r="AG350" s="41">
        <f t="shared" si="139"/>
        <v>3.7232418661570579E-6</v>
      </c>
      <c r="AH350" s="42">
        <f t="shared" si="140"/>
        <v>4.8565512952227011E-2</v>
      </c>
      <c r="AI350" s="43">
        <f t="shared" si="141"/>
        <v>603.67324987230586</v>
      </c>
      <c r="AJ350" s="42">
        <f t="shared" si="142"/>
        <v>-3.8757006446176514</v>
      </c>
      <c r="AK350" s="31">
        <f t="shared" si="143"/>
        <v>-48175.272151866389</v>
      </c>
      <c r="AL350" s="44">
        <f t="shared" si="144"/>
        <v>-11.183433511152037</v>
      </c>
      <c r="AM350" s="31">
        <v>4291250.5</v>
      </c>
      <c r="AN350" s="45">
        <f t="shared" si="145"/>
        <v>-1.1226394765783632E-2</v>
      </c>
      <c r="AP350" s="33"/>
      <c r="AR350" s="33"/>
    </row>
    <row r="351" spans="1:44">
      <c r="A351" s="6" t="s">
        <v>4184</v>
      </c>
      <c r="B351" s="6" t="s">
        <v>4423</v>
      </c>
      <c r="C351" s="6" t="s">
        <v>646</v>
      </c>
      <c r="D351" s="30">
        <v>2778844</v>
      </c>
      <c r="E351" s="6" t="s">
        <v>4019</v>
      </c>
      <c r="F351" s="31" t="s">
        <v>4457</v>
      </c>
      <c r="G351" s="6" t="str">
        <f t="shared" si="122"/>
        <v>Share Decrease</v>
      </c>
      <c r="H351" s="32">
        <v>57.26</v>
      </c>
      <c r="I351" s="33">
        <v>2850.873</v>
      </c>
      <c r="J351" s="33">
        <v>2838.1930000000002</v>
      </c>
      <c r="K351" s="34">
        <v>1</v>
      </c>
      <c r="L351" s="34">
        <v>1</v>
      </c>
      <c r="M351" s="7">
        <v>0.56999999999999995</v>
      </c>
      <c r="N351" s="7">
        <v>0.56999999999999995</v>
      </c>
      <c r="O351" s="7">
        <v>0.43</v>
      </c>
      <c r="P351" s="7">
        <v>0.43</v>
      </c>
      <c r="Q351" s="35">
        <f t="shared" si="123"/>
        <v>2850.873</v>
      </c>
      <c r="R351" s="35">
        <f t="shared" si="124"/>
        <v>2838.1930000000002</v>
      </c>
      <c r="S351" s="35">
        <f t="shared" si="125"/>
        <v>163240.98798000001</v>
      </c>
      <c r="T351" s="35">
        <f t="shared" si="126"/>
        <v>162514.93118000001</v>
      </c>
      <c r="U351" s="36">
        <f t="shared" si="127"/>
        <v>8.8475393001178383E-3</v>
      </c>
      <c r="V351" s="37">
        <f t="shared" si="128"/>
        <v>8.8444657151151608E-3</v>
      </c>
      <c r="W351" s="37">
        <f t="shared" si="129"/>
        <v>-3.0735850026775147E-6</v>
      </c>
      <c r="X351" s="38">
        <f t="shared" si="130"/>
        <v>-6.4648253081716494</v>
      </c>
      <c r="Y351" s="39">
        <f t="shared" si="131"/>
        <v>-112902.99175989609</v>
      </c>
      <c r="Z351" s="40">
        <f t="shared" si="132"/>
        <v>9.5388964638882297E-3</v>
      </c>
      <c r="AA351" s="41">
        <f t="shared" si="133"/>
        <v>9.528441215992953E-3</v>
      </c>
      <c r="AB351" s="41">
        <f t="shared" si="134"/>
        <v>-1.0455247895276715E-5</v>
      </c>
      <c r="AC351" s="42">
        <f t="shared" si="135"/>
        <v>-0.20397186433532238</v>
      </c>
      <c r="AD351" s="43">
        <f t="shared" si="136"/>
        <v>-3562.2051054020676</v>
      </c>
      <c r="AE351" s="40">
        <f t="shared" si="137"/>
        <v>8.0720194276545521E-3</v>
      </c>
      <c r="AF351" s="41">
        <f t="shared" si="138"/>
        <v>8.0760050068646432E-3</v>
      </c>
      <c r="AG351" s="41">
        <f t="shared" si="139"/>
        <v>3.9855792100911003E-6</v>
      </c>
      <c r="AH351" s="42">
        <f t="shared" si="140"/>
        <v>5.1987409281468638E-2</v>
      </c>
      <c r="AI351" s="43">
        <f t="shared" si="141"/>
        <v>907.91842964492912</v>
      </c>
      <c r="AJ351" s="42">
        <f t="shared" si="142"/>
        <v>-6.6168097632255032</v>
      </c>
      <c r="AK351" s="31">
        <f t="shared" si="143"/>
        <v>-115557.27843565324</v>
      </c>
      <c r="AL351" s="44">
        <f t="shared" si="144"/>
        <v>-26.838849132706205</v>
      </c>
      <c r="AM351" s="31">
        <v>9940499</v>
      </c>
      <c r="AN351" s="45">
        <f t="shared" si="145"/>
        <v>-1.1624897144062209E-2</v>
      </c>
      <c r="AP351" s="33"/>
      <c r="AR351" s="33"/>
    </row>
    <row r="352" spans="1:44">
      <c r="A352" s="6" t="s">
        <v>1188</v>
      </c>
      <c r="B352" s="6" t="s">
        <v>2090</v>
      </c>
      <c r="C352" s="6" t="s">
        <v>3339</v>
      </c>
      <c r="D352" s="30">
        <v>2897697</v>
      </c>
      <c r="E352" s="6" t="s">
        <v>155</v>
      </c>
      <c r="F352" s="31" t="s">
        <v>4458</v>
      </c>
      <c r="G352" s="6" t="str">
        <f t="shared" si="122"/>
        <v>Share Decrease</v>
      </c>
      <c r="H352" s="32">
        <v>37.83</v>
      </c>
      <c r="I352" s="33">
        <v>185.898</v>
      </c>
      <c r="J352" s="33">
        <v>185.054</v>
      </c>
      <c r="K352" s="34">
        <v>0.89</v>
      </c>
      <c r="L352" s="34">
        <v>0.89</v>
      </c>
      <c r="M352" s="7">
        <v>0.68</v>
      </c>
      <c r="N352" s="7">
        <v>0.68</v>
      </c>
      <c r="O352" s="7">
        <v>0.32</v>
      </c>
      <c r="P352" s="7">
        <v>0.32</v>
      </c>
      <c r="Q352" s="35">
        <f t="shared" si="123"/>
        <v>165.44922</v>
      </c>
      <c r="R352" s="35">
        <f t="shared" si="124"/>
        <v>164.69806</v>
      </c>
      <c r="S352" s="35">
        <f t="shared" si="125"/>
        <v>6258.9439925999995</v>
      </c>
      <c r="T352" s="35">
        <f t="shared" si="126"/>
        <v>6230.5276097999995</v>
      </c>
      <c r="U352" s="36">
        <f t="shared" si="127"/>
        <v>3.3923007718226719E-4</v>
      </c>
      <c r="V352" s="37">
        <f t="shared" si="128"/>
        <v>3.3908076895974539E-4</v>
      </c>
      <c r="W352" s="37">
        <f t="shared" si="129"/>
        <v>-1.4930822252179343E-7</v>
      </c>
      <c r="X352" s="38">
        <f t="shared" si="130"/>
        <v>-0.31404746406432477</v>
      </c>
      <c r="Y352" s="39">
        <f t="shared" si="131"/>
        <v>-8301.5454418272475</v>
      </c>
      <c r="Z352" s="40">
        <f t="shared" si="132"/>
        <v>4.3631891710751557E-4</v>
      </c>
      <c r="AA352" s="41">
        <f t="shared" si="133"/>
        <v>4.3580024759969679E-4</v>
      </c>
      <c r="AB352" s="41">
        <f t="shared" si="134"/>
        <v>-5.186695078187838E-7</v>
      </c>
      <c r="AC352" s="42">
        <f t="shared" si="135"/>
        <v>-1.0118744915792491E-2</v>
      </c>
      <c r="AD352" s="43">
        <f t="shared" si="136"/>
        <v>-267.47937921735377</v>
      </c>
      <c r="AE352" s="40">
        <f t="shared" si="137"/>
        <v>2.3032207896928481E-4</v>
      </c>
      <c r="AF352" s="41">
        <f t="shared" si="138"/>
        <v>2.3041442204835256E-4</v>
      </c>
      <c r="AG352" s="41">
        <f t="shared" si="139"/>
        <v>9.2343079067744045E-8</v>
      </c>
      <c r="AH352" s="42">
        <f t="shared" si="140"/>
        <v>1.2045118645869536E-3</v>
      </c>
      <c r="AI352" s="43">
        <f t="shared" si="141"/>
        <v>31.840123303911014</v>
      </c>
      <c r="AJ352" s="42">
        <f t="shared" si="142"/>
        <v>-0.3229616971155303</v>
      </c>
      <c r="AK352" s="31">
        <f t="shared" si="143"/>
        <v>-8537.1846977406894</v>
      </c>
      <c r="AL352" s="44">
        <f t="shared" si="144"/>
        <v>-1.9734102897408594</v>
      </c>
      <c r="AM352" s="31">
        <v>685164.3125</v>
      </c>
      <c r="AN352" s="45">
        <f t="shared" si="145"/>
        <v>-1.2460054532890881E-2</v>
      </c>
      <c r="AP352" s="33"/>
      <c r="AR352" s="33"/>
    </row>
    <row r="353" spans="1:44">
      <c r="A353" s="6" t="s">
        <v>4554</v>
      </c>
      <c r="B353" s="6" t="s">
        <v>1862</v>
      </c>
      <c r="C353" s="6" t="s">
        <v>3176</v>
      </c>
      <c r="D353" s="30">
        <v>2160753</v>
      </c>
      <c r="E353" s="6" t="s">
        <v>3086</v>
      </c>
      <c r="F353" s="31" t="s">
        <v>4474</v>
      </c>
      <c r="G353" s="6" t="str">
        <f t="shared" si="122"/>
        <v>Share Decrease</v>
      </c>
      <c r="H353" s="32">
        <v>33.950000000000003</v>
      </c>
      <c r="I353" s="33">
        <v>995.39700000000005</v>
      </c>
      <c r="J353" s="33">
        <v>990.56500000000005</v>
      </c>
      <c r="K353" s="34">
        <v>1</v>
      </c>
      <c r="L353" s="34">
        <v>1</v>
      </c>
      <c r="M353" s="7">
        <v>1</v>
      </c>
      <c r="N353" s="7">
        <v>1</v>
      </c>
      <c r="O353" s="7">
        <v>0</v>
      </c>
      <c r="P353" s="7">
        <v>0</v>
      </c>
      <c r="Q353" s="35">
        <f t="shared" si="123"/>
        <v>995.39700000000005</v>
      </c>
      <c r="R353" s="35">
        <f t="shared" si="124"/>
        <v>990.56500000000005</v>
      </c>
      <c r="S353" s="35">
        <f t="shared" si="125"/>
        <v>33793.728150000003</v>
      </c>
      <c r="T353" s="35">
        <f t="shared" si="126"/>
        <v>33629.681750000003</v>
      </c>
      <c r="U353" s="36">
        <f t="shared" si="127"/>
        <v>1.8315947581820284E-3</v>
      </c>
      <c r="V353" s="37">
        <f t="shared" si="128"/>
        <v>1.8302107079544037E-3</v>
      </c>
      <c r="W353" s="37">
        <f t="shared" si="129"/>
        <v>-1.3840502276246842E-6</v>
      </c>
      <c r="X353" s="38">
        <f t="shared" si="130"/>
        <v>-2.9111421781190905</v>
      </c>
      <c r="Y353" s="39">
        <f t="shared" si="131"/>
        <v>-85747.928663301616</v>
      </c>
      <c r="Z353" s="40">
        <f t="shared" si="132"/>
        <v>3.4644170779651517E-3</v>
      </c>
      <c r="AA353" s="41">
        <f t="shared" si="133"/>
        <v>3.459206533303586E-3</v>
      </c>
      <c r="AB353" s="41">
        <f t="shared" si="134"/>
        <v>-5.210544661565699E-6</v>
      </c>
      <c r="AC353" s="42">
        <f t="shared" si="135"/>
        <v>-0.10165273166809866</v>
      </c>
      <c r="AD353" s="43">
        <f t="shared" si="136"/>
        <v>-2994.1894453048203</v>
      </c>
      <c r="AE353" s="40">
        <f t="shared" si="137"/>
        <v>0</v>
      </c>
      <c r="AF353" s="41">
        <f t="shared" si="138"/>
        <v>0</v>
      </c>
      <c r="AG353" s="41">
        <f t="shared" si="139"/>
        <v>0</v>
      </c>
      <c r="AH353" s="42">
        <f t="shared" si="140"/>
        <v>0</v>
      </c>
      <c r="AI353" s="43">
        <f t="shared" si="141"/>
        <v>0</v>
      </c>
      <c r="AJ353" s="42">
        <f t="shared" si="142"/>
        <v>-3.0127949097871891</v>
      </c>
      <c r="AK353" s="31">
        <f t="shared" si="143"/>
        <v>-88742.118108606432</v>
      </c>
      <c r="AL353" s="44">
        <f t="shared" si="144"/>
        <v>-20.383655782395937</v>
      </c>
      <c r="AM353" s="31">
        <v>6799945.5</v>
      </c>
      <c r="AN353" s="45">
        <f t="shared" si="145"/>
        <v>-1.3050416081806307E-2</v>
      </c>
      <c r="AP353" s="33"/>
      <c r="AR353" s="33"/>
    </row>
    <row r="354" spans="1:44">
      <c r="A354" s="6" t="s">
        <v>1201</v>
      </c>
      <c r="B354" s="6" t="s">
        <v>5383</v>
      </c>
      <c r="C354" s="6" t="s">
        <v>3346</v>
      </c>
      <c r="D354" s="30">
        <v>2954699</v>
      </c>
      <c r="E354" s="6" t="s">
        <v>168</v>
      </c>
      <c r="F354" s="31" t="s">
        <v>4454</v>
      </c>
      <c r="G354" s="6" t="str">
        <f t="shared" si="122"/>
        <v>Share Decrease</v>
      </c>
      <c r="H354" s="32">
        <v>102.58</v>
      </c>
      <c r="I354" s="33">
        <v>232.23</v>
      </c>
      <c r="J354" s="33">
        <v>231.03200000000001</v>
      </c>
      <c r="K354" s="34">
        <v>0.94</v>
      </c>
      <c r="L354" s="34">
        <v>0.94</v>
      </c>
      <c r="M354" s="7">
        <v>1</v>
      </c>
      <c r="N354" s="7">
        <v>1</v>
      </c>
      <c r="O354" s="7">
        <v>0</v>
      </c>
      <c r="P354" s="7">
        <v>0</v>
      </c>
      <c r="Q354" s="35">
        <f t="shared" si="123"/>
        <v>218.29619999999997</v>
      </c>
      <c r="R354" s="35">
        <f t="shared" si="124"/>
        <v>217.17007999999998</v>
      </c>
      <c r="S354" s="35">
        <f t="shared" si="125"/>
        <v>22392.824195999998</v>
      </c>
      <c r="T354" s="35">
        <f t="shared" si="126"/>
        <v>22277.306806399996</v>
      </c>
      <c r="U354" s="36">
        <f t="shared" si="127"/>
        <v>1.2136743018181996E-3</v>
      </c>
      <c r="V354" s="37">
        <f t="shared" si="128"/>
        <v>1.2123863010228692E-3</v>
      </c>
      <c r="W354" s="37">
        <f t="shared" si="129"/>
        <v>-1.2880007953304951E-6</v>
      </c>
      <c r="X354" s="38">
        <f t="shared" si="130"/>
        <v>-2.7091165955534326</v>
      </c>
      <c r="Y354" s="39">
        <f t="shared" si="131"/>
        <v>-26409.793288686222</v>
      </c>
      <c r="Z354" s="40">
        <f t="shared" si="132"/>
        <v>2.2956355162753374E-3</v>
      </c>
      <c r="AA354" s="41">
        <f t="shared" si="133"/>
        <v>2.2914818469582246E-3</v>
      </c>
      <c r="AB354" s="41">
        <f t="shared" si="134"/>
        <v>-4.1536693171128139E-6</v>
      </c>
      <c r="AC354" s="42">
        <f t="shared" si="135"/>
        <v>-8.1034106788292731E-2</v>
      </c>
      <c r="AD354" s="43">
        <f t="shared" si="136"/>
        <v>-789.96009737076167</v>
      </c>
      <c r="AE354" s="40">
        <f t="shared" si="137"/>
        <v>0</v>
      </c>
      <c r="AF354" s="41">
        <f t="shared" si="138"/>
        <v>0</v>
      </c>
      <c r="AG354" s="41">
        <f t="shared" si="139"/>
        <v>0</v>
      </c>
      <c r="AH354" s="42">
        <f t="shared" si="140"/>
        <v>0</v>
      </c>
      <c r="AI354" s="43">
        <f t="shared" si="141"/>
        <v>0</v>
      </c>
      <c r="AJ354" s="42">
        <f t="shared" si="142"/>
        <v>-2.7901507023417254</v>
      </c>
      <c r="AK354" s="31">
        <f t="shared" si="143"/>
        <v>-27199.753386056982</v>
      </c>
      <c r="AL354" s="44">
        <f t="shared" si="144"/>
        <v>-6.2780307824648824</v>
      </c>
      <c r="AM354" s="31">
        <v>1759202</v>
      </c>
      <c r="AN354" s="45">
        <f t="shared" si="145"/>
        <v>-1.5461415679414293E-2</v>
      </c>
      <c r="AP354" s="33"/>
      <c r="AR354" s="33"/>
    </row>
    <row r="355" spans="1:44">
      <c r="A355" s="6" t="s">
        <v>4619</v>
      </c>
      <c r="B355" s="6" t="s">
        <v>1927</v>
      </c>
      <c r="C355" s="6" t="s">
        <v>3219</v>
      </c>
      <c r="D355" s="30">
        <v>2445966</v>
      </c>
      <c r="E355" s="6" t="s">
        <v>3</v>
      </c>
      <c r="F355" s="31" t="s">
        <v>4472</v>
      </c>
      <c r="G355" s="6" t="str">
        <f t="shared" si="122"/>
        <v>Share Decrease</v>
      </c>
      <c r="H355" s="32">
        <v>11.09</v>
      </c>
      <c r="I355" s="33">
        <v>814.45399999999995</v>
      </c>
      <c r="J355" s="33">
        <v>810.02599999999995</v>
      </c>
      <c r="K355" s="34">
        <v>1</v>
      </c>
      <c r="L355" s="34">
        <v>1</v>
      </c>
      <c r="M355" s="7">
        <v>0</v>
      </c>
      <c r="N355" s="7">
        <v>0</v>
      </c>
      <c r="O355" s="7">
        <v>1</v>
      </c>
      <c r="P355" s="7">
        <v>1</v>
      </c>
      <c r="Q355" s="35">
        <f t="shared" si="123"/>
        <v>814.45399999999995</v>
      </c>
      <c r="R355" s="35">
        <f t="shared" si="124"/>
        <v>810.02599999999995</v>
      </c>
      <c r="S355" s="35">
        <f t="shared" si="125"/>
        <v>9032.29486</v>
      </c>
      <c r="T355" s="35">
        <f t="shared" si="126"/>
        <v>8983.1883399999988</v>
      </c>
      <c r="U355" s="36">
        <f t="shared" si="127"/>
        <v>4.8954361728007444E-4</v>
      </c>
      <c r="V355" s="37">
        <f t="shared" si="128"/>
        <v>4.8888739458377844E-4</v>
      </c>
      <c r="W355" s="37">
        <f t="shared" si="129"/>
        <v>-6.562226962960032E-7</v>
      </c>
      <c r="X355" s="38">
        <f t="shared" si="130"/>
        <v>-1.3802660707660133</v>
      </c>
      <c r="Y355" s="39">
        <f t="shared" si="131"/>
        <v>-124460.4211691626</v>
      </c>
      <c r="Z355" s="40">
        <f t="shared" si="132"/>
        <v>0</v>
      </c>
      <c r="AA355" s="41">
        <f t="shared" si="133"/>
        <v>0</v>
      </c>
      <c r="AB355" s="41">
        <f t="shared" si="134"/>
        <v>0</v>
      </c>
      <c r="AC355" s="42">
        <f t="shared" si="135"/>
        <v>0</v>
      </c>
      <c r="AD355" s="43">
        <f t="shared" si="136"/>
        <v>0</v>
      </c>
      <c r="AE355" s="40">
        <f t="shared" si="137"/>
        <v>1.038682070648811E-3</v>
      </c>
      <c r="AF355" s="41">
        <f t="shared" si="138"/>
        <v>1.0381625557766376E-3</v>
      </c>
      <c r="AG355" s="41">
        <f t="shared" si="139"/>
        <v>-5.1951487217336521E-7</v>
      </c>
      <c r="AH355" s="42">
        <f t="shared" si="140"/>
        <v>-6.7764886516630688E-3</v>
      </c>
      <c r="AI355" s="43">
        <f t="shared" si="141"/>
        <v>-611.04496408143098</v>
      </c>
      <c r="AJ355" s="42">
        <f t="shared" si="142"/>
        <v>-1.3870425594176763</v>
      </c>
      <c r="AK355" s="31">
        <f t="shared" si="143"/>
        <v>-125071.46613324403</v>
      </c>
      <c r="AL355" s="44">
        <f t="shared" si="144"/>
        <v>-29.586235180162451</v>
      </c>
      <c r="AM355" s="31">
        <v>8099331</v>
      </c>
      <c r="AN355" s="45">
        <f t="shared" si="145"/>
        <v>-1.5442197155943378E-2</v>
      </c>
      <c r="AP355" s="33"/>
      <c r="AR355" s="33"/>
    </row>
    <row r="356" spans="1:44">
      <c r="A356" s="6" t="s">
        <v>4551</v>
      </c>
      <c r="B356" s="6" t="s">
        <v>1857</v>
      </c>
      <c r="C356" s="6" t="s">
        <v>3174</v>
      </c>
      <c r="D356" s="30">
        <v>2767228</v>
      </c>
      <c r="E356" s="6" t="s">
        <v>3083</v>
      </c>
      <c r="F356" s="31" t="s">
        <v>4471</v>
      </c>
      <c r="G356" s="6" t="str">
        <f t="shared" si="122"/>
        <v>Share Decrease</v>
      </c>
      <c r="H356" s="32">
        <v>93.2</v>
      </c>
      <c r="I356" s="33">
        <v>132.946</v>
      </c>
      <c r="J356" s="33">
        <v>132.28700000000001</v>
      </c>
      <c r="K356" s="34">
        <v>1</v>
      </c>
      <c r="L356" s="34">
        <v>1</v>
      </c>
      <c r="M356" s="7">
        <v>0.63</v>
      </c>
      <c r="N356" s="7">
        <v>0.63</v>
      </c>
      <c r="O356" s="7">
        <v>0.37</v>
      </c>
      <c r="P356" s="7">
        <v>0.37</v>
      </c>
      <c r="Q356" s="35">
        <f t="shared" si="123"/>
        <v>132.946</v>
      </c>
      <c r="R356" s="35">
        <f t="shared" si="124"/>
        <v>132.28700000000001</v>
      </c>
      <c r="S356" s="35">
        <f t="shared" si="125"/>
        <v>12390.5672</v>
      </c>
      <c r="T356" s="35">
        <f t="shared" si="126"/>
        <v>12329.148400000002</v>
      </c>
      <c r="U356" s="36">
        <f t="shared" si="127"/>
        <v>6.7155946315506396E-4</v>
      </c>
      <c r="V356" s="37">
        <f t="shared" si="128"/>
        <v>6.7098284156789283E-4</v>
      </c>
      <c r="W356" s="37">
        <f t="shared" si="129"/>
        <v>-5.7662158717112794E-7</v>
      </c>
      <c r="X356" s="38">
        <f t="shared" si="130"/>
        <v>-1.2128370703054003</v>
      </c>
      <c r="Y356" s="39">
        <f t="shared" si="131"/>
        <v>-13013.27328653863</v>
      </c>
      <c r="Z356" s="40">
        <f t="shared" si="132"/>
        <v>8.0025021880912399E-4</v>
      </c>
      <c r="AA356" s="41">
        <f t="shared" si="133"/>
        <v>7.9896428214252006E-4</v>
      </c>
      <c r="AB356" s="41">
        <f t="shared" si="134"/>
        <v>-1.2859366666039375E-6</v>
      </c>
      <c r="AC356" s="42">
        <f t="shared" si="135"/>
        <v>-2.5087391703342583E-2</v>
      </c>
      <c r="AD356" s="43">
        <f t="shared" si="136"/>
        <v>-269.17802256805345</v>
      </c>
      <c r="AE356" s="40">
        <f t="shared" si="137"/>
        <v>5.2720247426127744E-4</v>
      </c>
      <c r="AF356" s="41">
        <f t="shared" si="138"/>
        <v>5.271930298850414E-4</v>
      </c>
      <c r="AG356" s="41">
        <f t="shared" si="139"/>
        <v>-9.4443762360370623E-9</v>
      </c>
      <c r="AH356" s="42">
        <f t="shared" si="140"/>
        <v>-1.2319129213337406E-4</v>
      </c>
      <c r="AI356" s="43">
        <f t="shared" si="141"/>
        <v>-1.3217949799718247</v>
      </c>
      <c r="AJ356" s="42">
        <f t="shared" si="142"/>
        <v>-1.2380476533008762</v>
      </c>
      <c r="AK356" s="31">
        <f t="shared" si="143"/>
        <v>-13283.773104086655</v>
      </c>
      <c r="AL356" s="44">
        <f t="shared" si="144"/>
        <v>-3.0934634504888834</v>
      </c>
      <c r="AM356" s="31">
        <v>793240</v>
      </c>
      <c r="AN356" s="45">
        <f t="shared" si="145"/>
        <v>-1.6746221955633422E-2</v>
      </c>
      <c r="AP356" s="33"/>
      <c r="AR356" s="33"/>
    </row>
    <row r="357" spans="1:44">
      <c r="A357" s="6" t="s">
        <v>3957</v>
      </c>
      <c r="B357" s="6" t="s">
        <v>4441</v>
      </c>
      <c r="C357" s="6" t="s">
        <v>4033</v>
      </c>
      <c r="D357" s="30">
        <v>2736035</v>
      </c>
      <c r="E357" s="6" t="s">
        <v>4295</v>
      </c>
      <c r="F357" s="31" t="s">
        <v>4472</v>
      </c>
      <c r="G357" s="6" t="str">
        <f t="shared" si="122"/>
        <v>Share Decrease</v>
      </c>
      <c r="H357" s="32">
        <v>44.89</v>
      </c>
      <c r="I357" s="33">
        <v>1789.386</v>
      </c>
      <c r="J357" s="33">
        <v>1781.1890000000001</v>
      </c>
      <c r="K357" s="34">
        <v>1</v>
      </c>
      <c r="L357" s="34">
        <v>1</v>
      </c>
      <c r="M357" s="7">
        <v>0.48</v>
      </c>
      <c r="N357" s="7">
        <v>0.48</v>
      </c>
      <c r="O357" s="7">
        <v>0.52</v>
      </c>
      <c r="P357" s="7">
        <v>0.52</v>
      </c>
      <c r="Q357" s="35">
        <f t="shared" si="123"/>
        <v>1789.386</v>
      </c>
      <c r="R357" s="35">
        <f t="shared" si="124"/>
        <v>1781.1890000000001</v>
      </c>
      <c r="S357" s="35">
        <f t="shared" si="125"/>
        <v>80325.537540000005</v>
      </c>
      <c r="T357" s="35">
        <f t="shared" si="126"/>
        <v>79957.574210000006</v>
      </c>
      <c r="U357" s="36">
        <f t="shared" si="127"/>
        <v>4.3535839802397698E-3</v>
      </c>
      <c r="V357" s="37">
        <f t="shared" si="128"/>
        <v>4.3514895439413686E-3</v>
      </c>
      <c r="W357" s="37">
        <f t="shared" si="129"/>
        <v>-2.094436298401281E-6</v>
      </c>
      <c r="X357" s="38">
        <f t="shared" si="130"/>
        <v>-4.4053327877584669</v>
      </c>
      <c r="Y357" s="39">
        <f t="shared" si="131"/>
        <v>-98136.172594307573</v>
      </c>
      <c r="Z357" s="40">
        <f t="shared" si="132"/>
        <v>3.9526553019320334E-3</v>
      </c>
      <c r="AA357" s="41">
        <f t="shared" si="133"/>
        <v>3.9477949054716336E-3</v>
      </c>
      <c r="AB357" s="41">
        <f t="shared" si="134"/>
        <v>-4.8603964603998601E-6</v>
      </c>
      <c r="AC357" s="42">
        <f t="shared" si="135"/>
        <v>-9.4821675905401651E-2</v>
      </c>
      <c r="AD357" s="43">
        <f t="shared" si="136"/>
        <v>-2112.3117822544364</v>
      </c>
      <c r="AE357" s="40">
        <f t="shared" si="137"/>
        <v>4.8033199109017493E-3</v>
      </c>
      <c r="AF357" s="41">
        <f t="shared" si="138"/>
        <v>4.8050488708431078E-3</v>
      </c>
      <c r="AG357" s="41">
        <f t="shared" si="139"/>
        <v>1.7289599413584933E-6</v>
      </c>
      <c r="AH357" s="42">
        <f t="shared" si="140"/>
        <v>2.255234267458292E-2</v>
      </c>
      <c r="AI357" s="43">
        <f t="shared" si="141"/>
        <v>502.39123801699537</v>
      </c>
      <c r="AJ357" s="42">
        <f t="shared" si="142"/>
        <v>-4.4776021209892853</v>
      </c>
      <c r="AK357" s="31">
        <f t="shared" si="143"/>
        <v>-99746.093138545009</v>
      </c>
      <c r="AL357" s="44">
        <f t="shared" si="144"/>
        <v>-23.328539746060159</v>
      </c>
      <c r="AM357" s="31">
        <v>5253827</v>
      </c>
      <c r="AN357" s="45">
        <f t="shared" si="145"/>
        <v>-1.8985416371445997E-2</v>
      </c>
      <c r="AP357" s="33"/>
      <c r="AR357" s="33"/>
    </row>
    <row r="358" spans="1:44">
      <c r="A358" s="6" t="s">
        <v>4186</v>
      </c>
      <c r="B358" s="6" t="s">
        <v>1991</v>
      </c>
      <c r="C358" s="6" t="s">
        <v>4361</v>
      </c>
      <c r="D358" s="30">
        <v>2588173</v>
      </c>
      <c r="E358" s="6" t="s">
        <v>4021</v>
      </c>
      <c r="F358" s="31" t="s">
        <v>4458</v>
      </c>
      <c r="G358" s="6" t="str">
        <f t="shared" si="122"/>
        <v>Share Decrease</v>
      </c>
      <c r="H358" s="32">
        <v>42.85</v>
      </c>
      <c r="I358" s="33">
        <v>8242.8529999999992</v>
      </c>
      <c r="J358" s="33">
        <v>8203.7849999999999</v>
      </c>
      <c r="K358" s="34">
        <v>1</v>
      </c>
      <c r="L358" s="34">
        <v>1</v>
      </c>
      <c r="M358" s="7">
        <v>1</v>
      </c>
      <c r="N358" s="7">
        <v>1</v>
      </c>
      <c r="O358" s="7">
        <v>0</v>
      </c>
      <c r="P358" s="7">
        <v>0</v>
      </c>
      <c r="Q358" s="35">
        <f t="shared" si="123"/>
        <v>8242.8529999999992</v>
      </c>
      <c r="R358" s="35">
        <f t="shared" si="124"/>
        <v>8203.7849999999999</v>
      </c>
      <c r="S358" s="35">
        <f t="shared" si="125"/>
        <v>353206.25104999996</v>
      </c>
      <c r="T358" s="35">
        <f t="shared" si="126"/>
        <v>351532.18725000002</v>
      </c>
      <c r="U358" s="36">
        <f t="shared" si="127"/>
        <v>1.9143514296758805E-2</v>
      </c>
      <c r="V358" s="37">
        <f t="shared" si="128"/>
        <v>1.9131253696612293E-2</v>
      </c>
      <c r="W358" s="37">
        <f t="shared" si="129"/>
        <v>-1.2260600146512396E-5</v>
      </c>
      <c r="X358" s="38">
        <f t="shared" si="130"/>
        <v>-25.78833448611238</v>
      </c>
      <c r="Y358" s="39">
        <f t="shared" si="131"/>
        <v>-601828.10936084902</v>
      </c>
      <c r="Z358" s="40">
        <f t="shared" si="132"/>
        <v>3.6209493156547944E-2</v>
      </c>
      <c r="AA358" s="41">
        <f t="shared" si="133"/>
        <v>3.615920150067134E-2</v>
      </c>
      <c r="AB358" s="41">
        <f t="shared" si="134"/>
        <v>-5.0291655876603947E-5</v>
      </c>
      <c r="AC358" s="42">
        <f t="shared" si="135"/>
        <v>-0.98114199800997481</v>
      </c>
      <c r="AD358" s="43">
        <f t="shared" si="136"/>
        <v>-22897.12947514527</v>
      </c>
      <c r="AE358" s="40">
        <f t="shared" si="137"/>
        <v>0</v>
      </c>
      <c r="AF358" s="41">
        <f t="shared" si="138"/>
        <v>0</v>
      </c>
      <c r="AG358" s="41">
        <f t="shared" si="139"/>
        <v>0</v>
      </c>
      <c r="AH358" s="42">
        <f t="shared" si="140"/>
        <v>0</v>
      </c>
      <c r="AI358" s="43">
        <f t="shared" si="141"/>
        <v>0</v>
      </c>
      <c r="AJ358" s="42">
        <f t="shared" si="142"/>
        <v>-26.769476484122354</v>
      </c>
      <c r="AK358" s="31">
        <f t="shared" si="143"/>
        <v>-624725.23883599427</v>
      </c>
      <c r="AL358" s="44">
        <f t="shared" si="144"/>
        <v>-143.06417907249002</v>
      </c>
      <c r="AM358" s="31">
        <v>31113348</v>
      </c>
      <c r="AN358" s="45">
        <f t="shared" si="145"/>
        <v>-2.0079010424593143E-2</v>
      </c>
      <c r="AP358" s="33"/>
      <c r="AR358" s="33"/>
    </row>
    <row r="359" spans="1:44">
      <c r="A359" s="6" t="s">
        <v>1116</v>
      </c>
      <c r="B359" s="6" t="s">
        <v>2019</v>
      </c>
      <c r="C359" s="6" t="s">
        <v>3288</v>
      </c>
      <c r="D359" s="30">
        <v>2699514</v>
      </c>
      <c r="E359" s="6" t="s">
        <v>91</v>
      </c>
      <c r="F359" s="31" t="s">
        <v>4471</v>
      </c>
      <c r="G359" s="6" t="str">
        <f t="shared" si="122"/>
        <v>Share Decrease</v>
      </c>
      <c r="H359" s="32">
        <v>212.19</v>
      </c>
      <c r="I359" s="33">
        <v>142.53299999999999</v>
      </c>
      <c r="J359" s="33">
        <v>141.768</v>
      </c>
      <c r="K359" s="34">
        <v>1</v>
      </c>
      <c r="L359" s="34">
        <v>1</v>
      </c>
      <c r="M359" s="7">
        <v>0.54</v>
      </c>
      <c r="N359" s="7">
        <v>0.54</v>
      </c>
      <c r="O359" s="7">
        <v>0.46</v>
      </c>
      <c r="P359" s="7">
        <v>0.46</v>
      </c>
      <c r="Q359" s="35">
        <f t="shared" si="123"/>
        <v>142.53299999999999</v>
      </c>
      <c r="R359" s="35">
        <f t="shared" si="124"/>
        <v>141.768</v>
      </c>
      <c r="S359" s="35">
        <f t="shared" si="125"/>
        <v>30244.077269999998</v>
      </c>
      <c r="T359" s="35">
        <f t="shared" si="126"/>
        <v>30081.751919999999</v>
      </c>
      <c r="U359" s="36">
        <f t="shared" si="127"/>
        <v>1.6392063387591707E-3</v>
      </c>
      <c r="V359" s="37">
        <f t="shared" si="128"/>
        <v>1.6371235650486623E-3</v>
      </c>
      <c r="W359" s="37">
        <f t="shared" si="129"/>
        <v>-2.0827737105084607E-6</v>
      </c>
      <c r="X359" s="38">
        <f t="shared" si="130"/>
        <v>-4.3808022824031241</v>
      </c>
      <c r="Y359" s="39">
        <f t="shared" si="131"/>
        <v>-20645.658524921644</v>
      </c>
      <c r="Z359" s="40">
        <f t="shared" si="132"/>
        <v>1.6742802854322616E-3</v>
      </c>
      <c r="AA359" s="41">
        <f t="shared" si="133"/>
        <v>1.6709006203555915E-3</v>
      </c>
      <c r="AB359" s="41">
        <f t="shared" si="134"/>
        <v>-3.3796650766701377E-6</v>
      </c>
      <c r="AC359" s="42">
        <f t="shared" si="135"/>
        <v>-6.5934025995578113E-2</v>
      </c>
      <c r="AD359" s="43">
        <f t="shared" si="136"/>
        <v>-310.73107118892551</v>
      </c>
      <c r="AE359" s="40">
        <f t="shared" si="137"/>
        <v>1.5998626477176888E-3</v>
      </c>
      <c r="AF359" s="41">
        <f t="shared" si="138"/>
        <v>1.5991743405362857E-3</v>
      </c>
      <c r="AG359" s="41">
        <f t="shared" si="139"/>
        <v>-6.8830718140313468E-7</v>
      </c>
      <c r="AH359" s="42">
        <f t="shared" si="140"/>
        <v>-8.9781949535412513E-3</v>
      </c>
      <c r="AI359" s="43">
        <f t="shared" si="141"/>
        <v>-42.312055014568315</v>
      </c>
      <c r="AJ359" s="42">
        <f t="shared" si="142"/>
        <v>-4.4557145033522438</v>
      </c>
      <c r="AK359" s="31">
        <f t="shared" si="143"/>
        <v>-20998.701651125139</v>
      </c>
      <c r="AL359" s="44">
        <f t="shared" si="144"/>
        <v>-4.907803644159622</v>
      </c>
      <c r="AM359" s="31">
        <v>1021263.375</v>
      </c>
      <c r="AN359" s="45">
        <f t="shared" si="145"/>
        <v>-2.0561494875036657E-2</v>
      </c>
      <c r="AP359" s="33"/>
      <c r="AR359" s="33"/>
    </row>
    <row r="360" spans="1:44">
      <c r="A360" s="6" t="s">
        <v>1122</v>
      </c>
      <c r="B360" s="6" t="s">
        <v>2025</v>
      </c>
      <c r="C360" s="6" t="s">
        <v>3293</v>
      </c>
      <c r="D360" s="30">
        <v>2708841</v>
      </c>
      <c r="E360" s="6" t="s">
        <v>4907</v>
      </c>
      <c r="F360" s="31" t="s">
        <v>4473</v>
      </c>
      <c r="G360" s="6" t="str">
        <f t="shared" si="122"/>
        <v>Share Decrease</v>
      </c>
      <c r="H360" s="32">
        <v>21.35</v>
      </c>
      <c r="I360" s="33">
        <v>370.76799999999997</v>
      </c>
      <c r="J360" s="33">
        <v>368.19900000000001</v>
      </c>
      <c r="K360" s="34">
        <v>0.9</v>
      </c>
      <c r="L360" s="34">
        <v>0.9</v>
      </c>
      <c r="M360" s="7">
        <v>0.53</v>
      </c>
      <c r="N360" s="7">
        <v>0.53</v>
      </c>
      <c r="O360" s="7">
        <v>0.47</v>
      </c>
      <c r="P360" s="7">
        <v>0.47</v>
      </c>
      <c r="Q360" s="35">
        <f t="shared" si="123"/>
        <v>333.69119999999998</v>
      </c>
      <c r="R360" s="35">
        <f t="shared" si="124"/>
        <v>331.37909999999999</v>
      </c>
      <c r="S360" s="35">
        <f t="shared" si="125"/>
        <v>7124.3071200000004</v>
      </c>
      <c r="T360" s="35">
        <f t="shared" si="126"/>
        <v>7074.9437850000004</v>
      </c>
      <c r="U360" s="36">
        <f t="shared" si="127"/>
        <v>3.8613211063162628E-4</v>
      </c>
      <c r="V360" s="37">
        <f t="shared" si="128"/>
        <v>3.8503599200674741E-4</v>
      </c>
      <c r="W360" s="37">
        <f t="shared" si="129"/>
        <v>-1.0961186248788723E-6</v>
      </c>
      <c r="X360" s="38">
        <f t="shared" si="130"/>
        <v>-2.3055212140553043</v>
      </c>
      <c r="Y360" s="39">
        <f t="shared" si="131"/>
        <v>-107986.94211031871</v>
      </c>
      <c r="Z360" s="40">
        <f t="shared" si="132"/>
        <v>3.8709054849440352E-4</v>
      </c>
      <c r="AA360" s="41">
        <f t="shared" si="133"/>
        <v>3.8570262815016467E-4</v>
      </c>
      <c r="AB360" s="41">
        <f t="shared" si="134"/>
        <v>-1.387920344238854E-6</v>
      </c>
      <c r="AC360" s="42">
        <f t="shared" si="135"/>
        <v>-2.7076995495363992E-2</v>
      </c>
      <c r="AD360" s="43">
        <f t="shared" si="136"/>
        <v>-1268.2433487289925</v>
      </c>
      <c r="AE360" s="40">
        <f t="shared" si="137"/>
        <v>3.8505699685823186E-4</v>
      </c>
      <c r="AF360" s="41">
        <f t="shared" si="138"/>
        <v>3.8428701242742403E-4</v>
      </c>
      <c r="AG360" s="41">
        <f t="shared" si="139"/>
        <v>-7.6998443080783215E-7</v>
      </c>
      <c r="AH360" s="42">
        <f t="shared" si="140"/>
        <v>-1.0043583036416547E-2</v>
      </c>
      <c r="AI360" s="43">
        <f t="shared" si="141"/>
        <v>-470.42543496096232</v>
      </c>
      <c r="AJ360" s="42">
        <f t="shared" si="142"/>
        <v>-2.3426417925870848</v>
      </c>
      <c r="AK360" s="31">
        <f t="shared" si="143"/>
        <v>-109725.61089400867</v>
      </c>
      <c r="AL360" s="44">
        <f t="shared" si="144"/>
        <v>-25.67022540699935</v>
      </c>
      <c r="AM360" s="31">
        <v>4909981</v>
      </c>
      <c r="AN360" s="45">
        <f t="shared" si="145"/>
        <v>-2.2347461404434898E-2</v>
      </c>
      <c r="AP360" s="33"/>
      <c r="AR360" s="33"/>
    </row>
    <row r="361" spans="1:44">
      <c r="A361" s="6" t="s">
        <v>4670</v>
      </c>
      <c r="B361" s="6" t="s">
        <v>1979</v>
      </c>
      <c r="C361" s="6" t="s">
        <v>3255</v>
      </c>
      <c r="D361" s="30">
        <v>2513012</v>
      </c>
      <c r="E361" s="6" t="s">
        <v>50</v>
      </c>
      <c r="F361" s="31" t="s">
        <v>4464</v>
      </c>
      <c r="G361" s="6" t="str">
        <f t="shared" si="122"/>
        <v>Share Decrease</v>
      </c>
      <c r="H361" s="32">
        <v>23.4</v>
      </c>
      <c r="I361" s="33">
        <v>368.42899999999997</v>
      </c>
      <c r="J361" s="33">
        <v>366.64499999999998</v>
      </c>
      <c r="K361" s="34">
        <v>0.86</v>
      </c>
      <c r="L361" s="34">
        <v>0.86</v>
      </c>
      <c r="M361" s="7">
        <v>0</v>
      </c>
      <c r="N361" s="7">
        <v>0</v>
      </c>
      <c r="O361" s="7">
        <v>1</v>
      </c>
      <c r="P361" s="7">
        <v>1</v>
      </c>
      <c r="Q361" s="35">
        <f t="shared" si="123"/>
        <v>316.84893999999997</v>
      </c>
      <c r="R361" s="35">
        <f t="shared" si="124"/>
        <v>315.31469999999996</v>
      </c>
      <c r="S361" s="35">
        <f t="shared" si="125"/>
        <v>7414.2651959999985</v>
      </c>
      <c r="T361" s="35">
        <f t="shared" si="126"/>
        <v>7378.3639799999983</v>
      </c>
      <c r="U361" s="36">
        <f t="shared" si="127"/>
        <v>4.0184762120615703E-4</v>
      </c>
      <c r="V361" s="37">
        <f t="shared" si="128"/>
        <v>4.0154887173088008E-4</v>
      </c>
      <c r="W361" s="37">
        <f t="shared" si="129"/>
        <v>-2.9874947527695457E-7</v>
      </c>
      <c r="X361" s="38">
        <f t="shared" si="130"/>
        <v>-0.62837473728267601</v>
      </c>
      <c r="Y361" s="39">
        <f t="shared" si="131"/>
        <v>-26853.621251396413</v>
      </c>
      <c r="Z361" s="40">
        <f t="shared" si="132"/>
        <v>0</v>
      </c>
      <c r="AA361" s="41">
        <f t="shared" si="133"/>
        <v>0</v>
      </c>
      <c r="AB361" s="41">
        <f t="shared" si="134"/>
        <v>0</v>
      </c>
      <c r="AC361" s="42">
        <f t="shared" si="135"/>
        <v>0</v>
      </c>
      <c r="AD361" s="43">
        <f t="shared" si="136"/>
        <v>0</v>
      </c>
      <c r="AE361" s="40">
        <f t="shared" si="137"/>
        <v>8.526143627380087E-4</v>
      </c>
      <c r="AF361" s="41">
        <f t="shared" si="138"/>
        <v>8.5269738504971425E-4</v>
      </c>
      <c r="AG361" s="41">
        <f t="shared" si="139"/>
        <v>8.3022311705548829E-8</v>
      </c>
      <c r="AH361" s="42">
        <f t="shared" si="140"/>
        <v>1.082932911533171E-3</v>
      </c>
      <c r="AI361" s="43">
        <f t="shared" si="141"/>
        <v>46.27918425355432</v>
      </c>
      <c r="AJ361" s="42">
        <f t="shared" si="142"/>
        <v>-0.62729180437114285</v>
      </c>
      <c r="AK361" s="31">
        <f t="shared" si="143"/>
        <v>-26807.342067142858</v>
      </c>
      <c r="AL361" s="44">
        <f t="shared" si="144"/>
        <v>-6.3835357965161243</v>
      </c>
      <c r="AM361" s="31">
        <v>1178964.25</v>
      </c>
      <c r="AN361" s="45">
        <f t="shared" si="145"/>
        <v>-2.2738044912848594E-2</v>
      </c>
      <c r="AP361" s="33"/>
      <c r="AR361" s="33"/>
    </row>
    <row r="362" spans="1:44">
      <c r="A362" s="6" t="s">
        <v>4143</v>
      </c>
      <c r="B362" s="6" t="s">
        <v>4388</v>
      </c>
      <c r="C362" s="6" t="s">
        <v>4320</v>
      </c>
      <c r="D362" s="30">
        <v>2209106</v>
      </c>
      <c r="E362" s="6" t="s">
        <v>3983</v>
      </c>
      <c r="F362" s="31" t="s">
        <v>4469</v>
      </c>
      <c r="G362" s="6" t="str">
        <f t="shared" si="122"/>
        <v>Share Decrease</v>
      </c>
      <c r="H362" s="32">
        <v>69.59</v>
      </c>
      <c r="I362" s="33">
        <v>911.39800000000002</v>
      </c>
      <c r="J362" s="33">
        <v>907.08199999999999</v>
      </c>
      <c r="K362" s="34">
        <v>0.94</v>
      </c>
      <c r="L362" s="34">
        <v>0.94</v>
      </c>
      <c r="M362" s="7">
        <v>0.59</v>
      </c>
      <c r="N362" s="7">
        <v>0.59</v>
      </c>
      <c r="O362" s="7">
        <v>0.41</v>
      </c>
      <c r="P362" s="7">
        <v>0.41</v>
      </c>
      <c r="Q362" s="35">
        <f t="shared" si="123"/>
        <v>856.71411999999998</v>
      </c>
      <c r="R362" s="35">
        <f t="shared" si="124"/>
        <v>852.65707999999995</v>
      </c>
      <c r="S362" s="35">
        <f t="shared" si="125"/>
        <v>59618.735610800002</v>
      </c>
      <c r="T362" s="35">
        <f t="shared" si="126"/>
        <v>59336.406197199998</v>
      </c>
      <c r="U362" s="36">
        <f t="shared" si="127"/>
        <v>3.2312908226487438E-3</v>
      </c>
      <c r="V362" s="37">
        <f t="shared" si="128"/>
        <v>3.2292344245466276E-3</v>
      </c>
      <c r="W362" s="37">
        <f t="shared" si="129"/>
        <v>-2.0563981021162227E-6</v>
      </c>
      <c r="X362" s="38">
        <f t="shared" si="130"/>
        <v>-4.3253251439787679</v>
      </c>
      <c r="Y362" s="39">
        <f t="shared" si="131"/>
        <v>-62154.406437401456</v>
      </c>
      <c r="Z362" s="40">
        <f t="shared" si="132"/>
        <v>3.6060258664263219E-3</v>
      </c>
      <c r="AA362" s="41">
        <f t="shared" si="133"/>
        <v>3.601032042126437E-3</v>
      </c>
      <c r="AB362" s="41">
        <f t="shared" si="134"/>
        <v>-4.9938242998848713E-6</v>
      </c>
      <c r="AC362" s="42">
        <f t="shared" si="135"/>
        <v>-9.7424725153644434E-2</v>
      </c>
      <c r="AD362" s="43">
        <f t="shared" si="136"/>
        <v>-1399.9816806099213</v>
      </c>
      <c r="AE362" s="40">
        <f t="shared" si="137"/>
        <v>2.8109372216633768E-3</v>
      </c>
      <c r="AF362" s="41">
        <f t="shared" si="138"/>
        <v>2.8115120643676952E-3</v>
      </c>
      <c r="AG362" s="41">
        <f t="shared" si="139"/>
        <v>5.7484270431836654E-7</v>
      </c>
      <c r="AH362" s="42">
        <f t="shared" si="140"/>
        <v>7.4981781484107285E-3</v>
      </c>
      <c r="AI362" s="43">
        <f t="shared" si="141"/>
        <v>107.74792568487898</v>
      </c>
      <c r="AJ362" s="42">
        <f t="shared" si="142"/>
        <v>-4.4152516909840021</v>
      </c>
      <c r="AK362" s="31">
        <f t="shared" si="143"/>
        <v>-63446.640192326493</v>
      </c>
      <c r="AL362" s="44">
        <f t="shared" si="144"/>
        <v>-14.775097730393897</v>
      </c>
      <c r="AM362" s="31">
        <v>2549778.75</v>
      </c>
      <c r="AN362" s="45">
        <f t="shared" si="145"/>
        <v>-2.4883194352579217E-2</v>
      </c>
      <c r="AP362" s="33"/>
      <c r="AR362" s="33"/>
    </row>
    <row r="363" spans="1:44">
      <c r="A363" s="6" t="s">
        <v>3460</v>
      </c>
      <c r="B363" s="6" t="s">
        <v>299</v>
      </c>
      <c r="C363" s="6" t="s">
        <v>5889</v>
      </c>
      <c r="D363" s="30" t="s">
        <v>5829</v>
      </c>
      <c r="E363" s="6" t="s">
        <v>5825</v>
      </c>
      <c r="F363" s="31" t="s">
        <v>4473</v>
      </c>
      <c r="G363" s="6" t="str">
        <f t="shared" si="122"/>
        <v>Share Decrease</v>
      </c>
      <c r="H363" s="32">
        <v>80.680000000000007</v>
      </c>
      <c r="I363" s="33">
        <v>51.084000000000003</v>
      </c>
      <c r="J363" s="33">
        <v>50.378999999999998</v>
      </c>
      <c r="K363" s="34">
        <v>0.88</v>
      </c>
      <c r="L363" s="34">
        <v>0.88</v>
      </c>
      <c r="M363" s="7">
        <v>0.65</v>
      </c>
      <c r="N363" s="7">
        <v>0.65</v>
      </c>
      <c r="O363" s="7">
        <v>0.35</v>
      </c>
      <c r="P363" s="7">
        <v>0.35</v>
      </c>
      <c r="Q363" s="35">
        <f t="shared" si="123"/>
        <v>44.953920000000004</v>
      </c>
      <c r="R363" s="35">
        <f t="shared" si="124"/>
        <v>44.33352</v>
      </c>
      <c r="S363" s="35">
        <f t="shared" si="125"/>
        <v>3626.8822656000007</v>
      </c>
      <c r="T363" s="35">
        <f t="shared" si="126"/>
        <v>3576.8283936000003</v>
      </c>
      <c r="U363" s="36">
        <f t="shared" si="127"/>
        <v>1.9657430268510696E-4</v>
      </c>
      <c r="V363" s="37">
        <f t="shared" si="128"/>
        <v>1.9465987442721097E-4</v>
      </c>
      <c r="W363" s="37">
        <f t="shared" si="129"/>
        <v>-1.9144282578959925E-6</v>
      </c>
      <c r="X363" s="38">
        <f t="shared" si="130"/>
        <v>-4.0267128586140908</v>
      </c>
      <c r="Y363" s="39">
        <f t="shared" si="131"/>
        <v>-49909.67846571753</v>
      </c>
      <c r="Z363" s="40">
        <f t="shared" si="132"/>
        <v>2.4168009292173433E-4</v>
      </c>
      <c r="AA363" s="41">
        <f t="shared" si="133"/>
        <v>2.3914714256760634E-4</v>
      </c>
      <c r="AB363" s="41">
        <f t="shared" si="134"/>
        <v>-2.5329503541279895E-6</v>
      </c>
      <c r="AC363" s="42">
        <f t="shared" si="135"/>
        <v>-4.9415433395290823E-2</v>
      </c>
      <c r="AD363" s="43">
        <f t="shared" si="136"/>
        <v>-612.48677981272704</v>
      </c>
      <c r="AE363" s="40">
        <f t="shared" si="137"/>
        <v>1.4597753660707007E-4</v>
      </c>
      <c r="AF363" s="41">
        <f t="shared" si="138"/>
        <v>1.4467750292497793E-4</v>
      </c>
      <c r="AG363" s="41">
        <f t="shared" si="139"/>
        <v>-1.3000336820921405E-6</v>
      </c>
      <c r="AH363" s="42">
        <f t="shared" si="140"/>
        <v>-1.6957480844816519E-2</v>
      </c>
      <c r="AI363" s="43">
        <f t="shared" si="141"/>
        <v>-210.18196386733413</v>
      </c>
      <c r="AJ363" s="42">
        <f t="shared" si="142"/>
        <v>-4.0930857728541987</v>
      </c>
      <c r="AK363" s="31">
        <f t="shared" si="143"/>
        <v>-50732.347209397587</v>
      </c>
      <c r="AL363" s="44">
        <f t="shared" si="144"/>
        <v>-11.864329808477891</v>
      </c>
      <c r="AM363" s="31">
        <v>2031292.25</v>
      </c>
      <c r="AN363" s="45">
        <f t="shared" si="145"/>
        <v>-2.4975405291581054E-2</v>
      </c>
      <c r="AP363" s="33"/>
      <c r="AR363" s="33"/>
    </row>
    <row r="364" spans="1:44">
      <c r="A364" s="6" t="s">
        <v>3557</v>
      </c>
      <c r="B364" s="6" t="s">
        <v>395</v>
      </c>
      <c r="C364" s="6" t="s">
        <v>3717</v>
      </c>
      <c r="D364" s="30">
        <v>2779063</v>
      </c>
      <c r="E364" s="6" t="s">
        <v>6290</v>
      </c>
      <c r="F364" s="31" t="s">
        <v>4466</v>
      </c>
      <c r="G364" s="6" t="str">
        <f t="shared" si="122"/>
        <v>Share Decrease</v>
      </c>
      <c r="H364" s="32">
        <v>1217</v>
      </c>
      <c r="I364" s="33">
        <v>52.356000000000002</v>
      </c>
      <c r="J364" s="33">
        <v>51.939</v>
      </c>
      <c r="K364" s="34">
        <v>1</v>
      </c>
      <c r="L364" s="34">
        <v>1</v>
      </c>
      <c r="M364" s="7">
        <v>1</v>
      </c>
      <c r="N364" s="7">
        <v>1</v>
      </c>
      <c r="O364" s="7">
        <v>0</v>
      </c>
      <c r="P364" s="7">
        <v>0</v>
      </c>
      <c r="Q364" s="35">
        <f t="shared" si="123"/>
        <v>52.356000000000002</v>
      </c>
      <c r="R364" s="35">
        <f t="shared" si="124"/>
        <v>51.939</v>
      </c>
      <c r="S364" s="35">
        <f t="shared" si="125"/>
        <v>63717.252</v>
      </c>
      <c r="T364" s="35">
        <f t="shared" si="126"/>
        <v>63209.762999999999</v>
      </c>
      <c r="U364" s="36">
        <f t="shared" si="127"/>
        <v>3.4534273416342008E-3</v>
      </c>
      <c r="V364" s="37">
        <f t="shared" si="128"/>
        <v>3.440032110617879E-3</v>
      </c>
      <c r="W364" s="37">
        <f t="shared" si="129"/>
        <v>-1.3395231016321771E-5</v>
      </c>
      <c r="X364" s="38">
        <f t="shared" si="130"/>
        <v>-28.174860434210938</v>
      </c>
      <c r="Y364" s="39">
        <f t="shared" si="131"/>
        <v>-23151.076774207835</v>
      </c>
      <c r="Z364" s="40">
        <f t="shared" si="132"/>
        <v>6.5320740881265925E-3</v>
      </c>
      <c r="AA364" s="41">
        <f t="shared" si="133"/>
        <v>6.5018642389671521E-3</v>
      </c>
      <c r="AB364" s="41">
        <f t="shared" si="134"/>
        <v>-3.0209849159440472E-5</v>
      </c>
      <c r="AC364" s="42">
        <f t="shared" si="135"/>
        <v>-0.58936519880352956</v>
      </c>
      <c r="AD364" s="43">
        <f t="shared" si="136"/>
        <v>-484.2770737909035</v>
      </c>
      <c r="AE364" s="40">
        <f t="shared" si="137"/>
        <v>0</v>
      </c>
      <c r="AF364" s="41">
        <f t="shared" si="138"/>
        <v>0</v>
      </c>
      <c r="AG364" s="41">
        <f t="shared" si="139"/>
        <v>0</v>
      </c>
      <c r="AH364" s="42">
        <f t="shared" si="140"/>
        <v>0</v>
      </c>
      <c r="AI364" s="43">
        <f t="shared" si="141"/>
        <v>0</v>
      </c>
      <c r="AJ364" s="42">
        <f t="shared" si="142"/>
        <v>-28.764225633014469</v>
      </c>
      <c r="AK364" s="31">
        <f t="shared" si="143"/>
        <v>-23635.35384799874</v>
      </c>
      <c r="AL364" s="44">
        <f t="shared" si="144"/>
        <v>-5.5033816829588211</v>
      </c>
      <c r="AM364" s="31">
        <v>889167.4375</v>
      </c>
      <c r="AN364" s="45">
        <f t="shared" si="145"/>
        <v>-2.6581443326863553E-2</v>
      </c>
      <c r="AP364" s="33"/>
      <c r="AR364" s="33"/>
    </row>
    <row r="365" spans="1:44">
      <c r="A365" s="6" t="s">
        <v>3958</v>
      </c>
      <c r="B365" s="6" t="s">
        <v>4442</v>
      </c>
      <c r="C365" s="6" t="s">
        <v>4034</v>
      </c>
      <c r="D365" s="30">
        <v>2915500</v>
      </c>
      <c r="E365" s="6" t="s">
        <v>4296</v>
      </c>
      <c r="F365" s="31" t="s">
        <v>4471</v>
      </c>
      <c r="G365" s="6" t="str">
        <f t="shared" si="122"/>
        <v>Share Decrease</v>
      </c>
      <c r="H365" s="32">
        <v>121.75</v>
      </c>
      <c r="I365" s="33">
        <v>911.65800000000002</v>
      </c>
      <c r="J365" s="33">
        <v>907.15700000000004</v>
      </c>
      <c r="K365" s="34">
        <v>0.93</v>
      </c>
      <c r="L365" s="34">
        <v>0.93</v>
      </c>
      <c r="M365" s="7">
        <v>0</v>
      </c>
      <c r="N365" s="7">
        <v>0</v>
      </c>
      <c r="O365" s="7">
        <v>1</v>
      </c>
      <c r="P365" s="7">
        <v>1</v>
      </c>
      <c r="Q365" s="35">
        <f t="shared" si="123"/>
        <v>847.84194000000002</v>
      </c>
      <c r="R365" s="35">
        <f t="shared" si="124"/>
        <v>843.65601000000004</v>
      </c>
      <c r="S365" s="35">
        <f t="shared" si="125"/>
        <v>103224.75619500001</v>
      </c>
      <c r="T365" s="35">
        <f t="shared" si="126"/>
        <v>102715.1192175</v>
      </c>
      <c r="U365" s="36">
        <f t="shared" si="127"/>
        <v>5.5947044825055761E-3</v>
      </c>
      <c r="V365" s="37">
        <f t="shared" si="128"/>
        <v>5.5900115992231075E-3</v>
      </c>
      <c r="W365" s="37">
        <f t="shared" si="129"/>
        <v>-4.6928832824685851E-6</v>
      </c>
      <c r="X365" s="38">
        <f t="shared" si="130"/>
        <v>-9.8707764992246521</v>
      </c>
      <c r="Y365" s="39">
        <f t="shared" si="131"/>
        <v>-81074.139624021787</v>
      </c>
      <c r="Z365" s="40">
        <f t="shared" si="132"/>
        <v>0</v>
      </c>
      <c r="AA365" s="41">
        <f t="shared" si="133"/>
        <v>0</v>
      </c>
      <c r="AB365" s="41">
        <f t="shared" si="134"/>
        <v>0</v>
      </c>
      <c r="AC365" s="42">
        <f t="shared" si="135"/>
        <v>0</v>
      </c>
      <c r="AD365" s="43">
        <f t="shared" si="136"/>
        <v>0</v>
      </c>
      <c r="AE365" s="40">
        <f t="shared" si="137"/>
        <v>1.1870483101881518E-2</v>
      </c>
      <c r="AF365" s="41">
        <f t="shared" si="138"/>
        <v>1.1870505954875911E-2</v>
      </c>
      <c r="AG365" s="41">
        <f t="shared" si="139"/>
        <v>2.2852994392696946E-8</v>
      </c>
      <c r="AH365" s="42">
        <f t="shared" si="140"/>
        <v>2.9809167254590525E-4</v>
      </c>
      <c r="AI365" s="43">
        <f t="shared" si="141"/>
        <v>2.4483915609519937</v>
      </c>
      <c r="AJ365" s="42">
        <f t="shared" si="142"/>
        <v>-9.8704784075521061</v>
      </c>
      <c r="AK365" s="31">
        <f t="shared" si="143"/>
        <v>-81071.691232460842</v>
      </c>
      <c r="AL365" s="44">
        <f t="shared" si="144"/>
        <v>-19.272621283238543</v>
      </c>
      <c r="AM365" s="31">
        <v>2985898.5</v>
      </c>
      <c r="AN365" s="45">
        <f t="shared" si="145"/>
        <v>-2.7151522810457504E-2</v>
      </c>
      <c r="AP365" s="33"/>
      <c r="AR365" s="33"/>
    </row>
    <row r="366" spans="1:44">
      <c r="A366" s="6" t="s">
        <v>5212</v>
      </c>
      <c r="B366" s="6" t="s">
        <v>5203</v>
      </c>
      <c r="C366" s="6" t="s">
        <v>3660</v>
      </c>
      <c r="D366" s="30">
        <v>2781905</v>
      </c>
      <c r="E366" s="6" t="s">
        <v>2615</v>
      </c>
      <c r="F366" s="31" t="s">
        <v>4471</v>
      </c>
      <c r="G366" s="6" t="str">
        <f t="shared" si="122"/>
        <v>Share Decrease</v>
      </c>
      <c r="H366" s="32">
        <v>39</v>
      </c>
      <c r="I366" s="33">
        <v>98.176000000000002</v>
      </c>
      <c r="J366" s="33">
        <v>97.370999999999995</v>
      </c>
      <c r="K366" s="34">
        <v>1</v>
      </c>
      <c r="L366" s="34">
        <v>1</v>
      </c>
      <c r="M366" s="7">
        <v>0</v>
      </c>
      <c r="N366" s="7">
        <v>0</v>
      </c>
      <c r="O366" s="7">
        <v>1</v>
      </c>
      <c r="P366" s="7">
        <v>1</v>
      </c>
      <c r="Q366" s="35">
        <f t="shared" si="123"/>
        <v>98.176000000000002</v>
      </c>
      <c r="R366" s="35">
        <f t="shared" si="124"/>
        <v>97.370999999999995</v>
      </c>
      <c r="S366" s="35">
        <f t="shared" si="125"/>
        <v>3828.864</v>
      </c>
      <c r="T366" s="35">
        <f t="shared" si="126"/>
        <v>3797.4689999999996</v>
      </c>
      <c r="U366" s="36">
        <f t="shared" si="127"/>
        <v>2.07521561428903E-4</v>
      </c>
      <c r="V366" s="37">
        <f t="shared" si="128"/>
        <v>2.0666768358356232E-4</v>
      </c>
      <c r="W366" s="37">
        <f t="shared" si="129"/>
        <v>-8.5387784534067621E-7</v>
      </c>
      <c r="X366" s="38">
        <f t="shared" si="130"/>
        <v>-1.7960040473377681</v>
      </c>
      <c r="Y366" s="39">
        <f t="shared" si="131"/>
        <v>-46051.385829173545</v>
      </c>
      <c r="Z366" s="40">
        <f t="shared" si="132"/>
        <v>0</v>
      </c>
      <c r="AA366" s="41">
        <f t="shared" si="133"/>
        <v>0</v>
      </c>
      <c r="AB366" s="41">
        <f t="shared" si="134"/>
        <v>0</v>
      </c>
      <c r="AC366" s="42">
        <f t="shared" si="135"/>
        <v>0</v>
      </c>
      <c r="AD366" s="43">
        <f t="shared" si="136"/>
        <v>0</v>
      </c>
      <c r="AE366" s="40">
        <f t="shared" si="137"/>
        <v>4.4030586350373964E-4</v>
      </c>
      <c r="AF366" s="41">
        <f t="shared" si="138"/>
        <v>4.388631266883304E-4</v>
      </c>
      <c r="AG366" s="41">
        <f t="shared" si="139"/>
        <v>-1.4427368154092406E-6</v>
      </c>
      <c r="AH366" s="42">
        <f t="shared" si="140"/>
        <v>-1.8818883116968197E-2</v>
      </c>
      <c r="AI366" s="43">
        <f t="shared" si="141"/>
        <v>-482.53546453764608</v>
      </c>
      <c r="AJ366" s="42">
        <f t="shared" si="142"/>
        <v>-1.8148229304547363</v>
      </c>
      <c r="AK366" s="31">
        <f t="shared" si="143"/>
        <v>-46533.921293711188</v>
      </c>
      <c r="AL366" s="44">
        <f t="shared" si="144"/>
        <v>-10.947151863342002</v>
      </c>
      <c r="AM366" s="31">
        <v>1681239.625</v>
      </c>
      <c r="AN366" s="45">
        <f t="shared" si="145"/>
        <v>-2.7678339602370001E-2</v>
      </c>
      <c r="AP366" s="33"/>
      <c r="AR366" s="33"/>
    </row>
    <row r="367" spans="1:44">
      <c r="A367" s="6" t="s">
        <v>4128</v>
      </c>
      <c r="B367" s="6" t="s">
        <v>1784</v>
      </c>
      <c r="C367" s="6" t="s">
        <v>4305</v>
      </c>
      <c r="D367" s="30">
        <v>2046251</v>
      </c>
      <c r="E367" s="6" t="s">
        <v>3967</v>
      </c>
      <c r="F367" s="31" t="s">
        <v>4454</v>
      </c>
      <c r="G367" s="6" t="str">
        <f t="shared" si="122"/>
        <v>Share Decrease</v>
      </c>
      <c r="H367" s="32">
        <v>127.14</v>
      </c>
      <c r="I367" s="33">
        <v>5864.84</v>
      </c>
      <c r="J367" s="33">
        <v>5824.7479999999996</v>
      </c>
      <c r="K367" s="34">
        <v>1</v>
      </c>
      <c r="L367" s="34">
        <v>1</v>
      </c>
      <c r="M367" s="7">
        <v>1</v>
      </c>
      <c r="N367" s="7">
        <v>1</v>
      </c>
      <c r="O367" s="7">
        <v>0</v>
      </c>
      <c r="P367" s="7">
        <v>0</v>
      </c>
      <c r="Q367" s="35">
        <f t="shared" si="123"/>
        <v>5864.84</v>
      </c>
      <c r="R367" s="35">
        <f t="shared" si="124"/>
        <v>5824.7479999999996</v>
      </c>
      <c r="S367" s="35">
        <f t="shared" si="125"/>
        <v>745655.75760000001</v>
      </c>
      <c r="T367" s="35">
        <f t="shared" si="126"/>
        <v>740558.46071999997</v>
      </c>
      <c r="U367" s="36">
        <f t="shared" si="127"/>
        <v>4.041398365301134E-2</v>
      </c>
      <c r="V367" s="37">
        <f t="shared" si="128"/>
        <v>4.030302857909069E-2</v>
      </c>
      <c r="W367" s="37">
        <f t="shared" si="129"/>
        <v>-1.1095507392065024E-4</v>
      </c>
      <c r="X367" s="38">
        <f t="shared" si="130"/>
        <v>-233.37736530058692</v>
      </c>
      <c r="Y367" s="39">
        <f t="shared" si="131"/>
        <v>-1835593.5606464285</v>
      </c>
      <c r="Z367" s="40">
        <f t="shared" si="132"/>
        <v>7.6442070239962065E-2</v>
      </c>
      <c r="AA367" s="41">
        <f t="shared" si="133"/>
        <v>7.6175108782165948E-2</v>
      </c>
      <c r="AB367" s="41">
        <f t="shared" si="134"/>
        <v>-2.6696145779611657E-4</v>
      </c>
      <c r="AC367" s="42">
        <f t="shared" si="135"/>
        <v>-5.2081621399860847</v>
      </c>
      <c r="AD367" s="43">
        <f t="shared" si="136"/>
        <v>-40963.993550307416</v>
      </c>
      <c r="AE367" s="40">
        <f t="shared" si="137"/>
        <v>0</v>
      </c>
      <c r="AF367" s="41">
        <f t="shared" si="138"/>
        <v>0</v>
      </c>
      <c r="AG367" s="41">
        <f t="shared" si="139"/>
        <v>0</v>
      </c>
      <c r="AH367" s="42">
        <f t="shared" si="140"/>
        <v>0</v>
      </c>
      <c r="AI367" s="43">
        <f t="shared" si="141"/>
        <v>0</v>
      </c>
      <c r="AJ367" s="42">
        <f t="shared" si="142"/>
        <v>-238.585527440573</v>
      </c>
      <c r="AK367" s="31">
        <f t="shared" si="143"/>
        <v>-1876557.5541967358</v>
      </c>
      <c r="AL367" s="44">
        <f t="shared" si="144"/>
        <v>-436.34998395725279</v>
      </c>
      <c r="AM367" s="31">
        <v>60062252</v>
      </c>
      <c r="AN367" s="45">
        <f t="shared" si="145"/>
        <v>-3.1243543019278328E-2</v>
      </c>
      <c r="AP367" s="33"/>
      <c r="AR367" s="33"/>
    </row>
    <row r="368" spans="1:44">
      <c r="A368" s="6" t="s">
        <v>1108</v>
      </c>
      <c r="B368" s="6" t="s">
        <v>2011</v>
      </c>
      <c r="C368" s="6" t="s">
        <v>3282</v>
      </c>
      <c r="D368" s="30">
        <v>2279303</v>
      </c>
      <c r="E368" s="6" t="s">
        <v>83</v>
      </c>
      <c r="F368" s="31" t="s">
        <v>4475</v>
      </c>
      <c r="G368" s="6" t="str">
        <f t="shared" si="122"/>
        <v>Share Decrease</v>
      </c>
      <c r="H368" s="32">
        <v>77.680000000000007</v>
      </c>
      <c r="I368" s="33">
        <v>248.18</v>
      </c>
      <c r="J368" s="33">
        <v>246.721</v>
      </c>
      <c r="K368" s="34">
        <v>1</v>
      </c>
      <c r="L368" s="34">
        <v>1</v>
      </c>
      <c r="M368" s="7">
        <v>0.52</v>
      </c>
      <c r="N368" s="7">
        <v>0.52</v>
      </c>
      <c r="O368" s="7">
        <v>0.48</v>
      </c>
      <c r="P368" s="7">
        <v>0.48</v>
      </c>
      <c r="Q368" s="35">
        <f t="shared" si="123"/>
        <v>248.18</v>
      </c>
      <c r="R368" s="35">
        <f t="shared" si="124"/>
        <v>246.721</v>
      </c>
      <c r="S368" s="35">
        <f t="shared" si="125"/>
        <v>19278.622400000004</v>
      </c>
      <c r="T368" s="35">
        <f t="shared" si="126"/>
        <v>19165.28728</v>
      </c>
      <c r="U368" s="36">
        <f t="shared" si="127"/>
        <v>1.0448868966477331E-3</v>
      </c>
      <c r="V368" s="37">
        <f t="shared" si="128"/>
        <v>1.0430224782272382E-3</v>
      </c>
      <c r="W368" s="37">
        <f t="shared" si="129"/>
        <v>-1.8644184204949423E-6</v>
      </c>
      <c r="X368" s="38">
        <f t="shared" si="130"/>
        <v>-3.9215246623526516</v>
      </c>
      <c r="Y368" s="39">
        <f t="shared" si="131"/>
        <v>-50483.067229050612</v>
      </c>
      <c r="Z368" s="40">
        <f t="shared" si="132"/>
        <v>1.02771668046175E-3</v>
      </c>
      <c r="AA368" s="41">
        <f t="shared" si="133"/>
        <v>1.0251145842389774E-3</v>
      </c>
      <c r="AB368" s="41">
        <f t="shared" si="134"/>
        <v>-2.6020962227725746E-6</v>
      </c>
      <c r="AC368" s="42">
        <f t="shared" si="135"/>
        <v>-5.0764403011295138E-2</v>
      </c>
      <c r="AD368" s="43">
        <f t="shared" si="136"/>
        <v>-653.5067328951485</v>
      </c>
      <c r="AE368" s="40">
        <f t="shared" si="137"/>
        <v>1.0641473376535125E-3</v>
      </c>
      <c r="AF368" s="41">
        <f t="shared" si="138"/>
        <v>1.0631423697728213E-3</v>
      </c>
      <c r="AG368" s="41">
        <f t="shared" si="139"/>
        <v>-1.0049678806911544E-6</v>
      </c>
      <c r="AH368" s="42">
        <f t="shared" si="140"/>
        <v>-1.3108678506737539E-2</v>
      </c>
      <c r="AI368" s="43">
        <f t="shared" si="141"/>
        <v>-168.75229797550901</v>
      </c>
      <c r="AJ368" s="42">
        <f t="shared" si="142"/>
        <v>-3.985397743870684</v>
      </c>
      <c r="AK368" s="31">
        <f t="shared" si="143"/>
        <v>-51305.326259921269</v>
      </c>
      <c r="AL368" s="44">
        <f t="shared" si="144"/>
        <v>-12.000633499581244</v>
      </c>
      <c r="AM368" s="31">
        <v>1575334</v>
      </c>
      <c r="AN368" s="45">
        <f t="shared" si="145"/>
        <v>-3.2567903860337727E-2</v>
      </c>
      <c r="AP368" s="33"/>
      <c r="AR368" s="33"/>
    </row>
    <row r="369" spans="1:44">
      <c r="A369" s="6" t="s">
        <v>1140</v>
      </c>
      <c r="B369" s="6" t="s">
        <v>2044</v>
      </c>
      <c r="C369" s="6" t="s">
        <v>3305</v>
      </c>
      <c r="D369" s="30">
        <v>2110703</v>
      </c>
      <c r="E369" s="6" t="s">
        <v>112</v>
      </c>
      <c r="F369" s="31" t="s">
        <v>4470</v>
      </c>
      <c r="G369" s="6" t="str">
        <f t="shared" si="122"/>
        <v>Share Decrease</v>
      </c>
      <c r="H369" s="32">
        <v>60.68</v>
      </c>
      <c r="I369" s="33">
        <v>135.923</v>
      </c>
      <c r="J369" s="33">
        <v>135.14099999999999</v>
      </c>
      <c r="K369" s="34">
        <v>1</v>
      </c>
      <c r="L369" s="34">
        <v>1</v>
      </c>
      <c r="M369" s="7">
        <v>1</v>
      </c>
      <c r="N369" s="7">
        <v>1</v>
      </c>
      <c r="O369" s="7">
        <v>0</v>
      </c>
      <c r="P369" s="7">
        <v>0</v>
      </c>
      <c r="Q369" s="35">
        <f t="shared" si="123"/>
        <v>135.923</v>
      </c>
      <c r="R369" s="35">
        <f t="shared" si="124"/>
        <v>135.14099999999999</v>
      </c>
      <c r="S369" s="35">
        <f t="shared" si="125"/>
        <v>8247.8076400000009</v>
      </c>
      <c r="T369" s="35">
        <f t="shared" si="126"/>
        <v>8200.3558799999992</v>
      </c>
      <c r="U369" s="36">
        <f t="shared" si="127"/>
        <v>4.4702499744520458E-4</v>
      </c>
      <c r="V369" s="37">
        <f t="shared" si="128"/>
        <v>4.4628371009228641E-4</v>
      </c>
      <c r="W369" s="37">
        <f t="shared" si="129"/>
        <v>-7.4128735291816494E-7</v>
      </c>
      <c r="X369" s="38">
        <f t="shared" si="130"/>
        <v>-1.5591868243755016</v>
      </c>
      <c r="Y369" s="39">
        <f t="shared" si="131"/>
        <v>-25695.234416208004</v>
      </c>
      <c r="Z369" s="40">
        <f t="shared" si="132"/>
        <v>8.4553694451695036E-4</v>
      </c>
      <c r="AA369" s="41">
        <f t="shared" si="133"/>
        <v>8.4350261909661012E-4</v>
      </c>
      <c r="AB369" s="41">
        <f t="shared" si="134"/>
        <v>-2.0343254203402392E-6</v>
      </c>
      <c r="AC369" s="42">
        <f t="shared" si="135"/>
        <v>-3.9687738904688574E-2</v>
      </c>
      <c r="AD369" s="43">
        <f t="shared" si="136"/>
        <v>-654.04975123085978</v>
      </c>
      <c r="AE369" s="40">
        <f t="shared" si="137"/>
        <v>0</v>
      </c>
      <c r="AF369" s="41">
        <f t="shared" si="138"/>
        <v>0</v>
      </c>
      <c r="AG369" s="41">
        <f t="shared" si="139"/>
        <v>0</v>
      </c>
      <c r="AH369" s="42">
        <f t="shared" si="140"/>
        <v>0</v>
      </c>
      <c r="AI369" s="43">
        <f t="shared" si="141"/>
        <v>0</v>
      </c>
      <c r="AJ369" s="42">
        <f t="shared" si="142"/>
        <v>-1.5988745632801902</v>
      </c>
      <c r="AK369" s="31">
        <f t="shared" si="143"/>
        <v>-26349.284167438866</v>
      </c>
      <c r="AL369" s="44">
        <f t="shared" si="144"/>
        <v>-6.1081686957660262</v>
      </c>
      <c r="AM369" s="31">
        <v>751001.9375</v>
      </c>
      <c r="AN369" s="45">
        <f t="shared" si="145"/>
        <v>-3.50855075755898E-2</v>
      </c>
      <c r="AP369" s="33"/>
      <c r="AR369" s="33"/>
    </row>
    <row r="370" spans="1:44">
      <c r="A370" s="6" t="s">
        <v>4556</v>
      </c>
      <c r="B370" s="6" t="s">
        <v>1864</v>
      </c>
      <c r="C370" s="6" t="s">
        <v>3178</v>
      </c>
      <c r="D370" s="30">
        <v>2185046</v>
      </c>
      <c r="E370" s="6" t="s">
        <v>4899</v>
      </c>
      <c r="F370" s="31" t="s">
        <v>4465</v>
      </c>
      <c r="G370" s="6" t="str">
        <f t="shared" si="122"/>
        <v>Share Decrease</v>
      </c>
      <c r="H370" s="32">
        <v>35.229999999999997</v>
      </c>
      <c r="I370" s="33">
        <v>570.70500000000004</v>
      </c>
      <c r="J370" s="33">
        <v>566.48299999999995</v>
      </c>
      <c r="K370" s="34">
        <v>1</v>
      </c>
      <c r="L370" s="34">
        <v>1</v>
      </c>
      <c r="M370" s="7">
        <v>0</v>
      </c>
      <c r="N370" s="7">
        <v>0</v>
      </c>
      <c r="O370" s="7">
        <v>1</v>
      </c>
      <c r="P370" s="7">
        <v>1</v>
      </c>
      <c r="Q370" s="35">
        <f t="shared" si="123"/>
        <v>570.70500000000004</v>
      </c>
      <c r="R370" s="35">
        <f t="shared" si="124"/>
        <v>566.48299999999995</v>
      </c>
      <c r="S370" s="35">
        <f t="shared" si="125"/>
        <v>20105.937149999998</v>
      </c>
      <c r="T370" s="35">
        <f t="shared" si="126"/>
        <v>19957.196089999998</v>
      </c>
      <c r="U370" s="36">
        <f t="shared" si="127"/>
        <v>1.0897267365357942E-3</v>
      </c>
      <c r="V370" s="37">
        <f t="shared" si="128"/>
        <v>1.0861201202019626E-3</v>
      </c>
      <c r="W370" s="37">
        <f t="shared" si="129"/>
        <v>-3.6066163338315926E-6</v>
      </c>
      <c r="X370" s="38">
        <f t="shared" si="130"/>
        <v>-7.5859768093311768</v>
      </c>
      <c r="Y370" s="39">
        <f t="shared" si="131"/>
        <v>-215327.18732135047</v>
      </c>
      <c r="Z370" s="40">
        <f t="shared" si="132"/>
        <v>0</v>
      </c>
      <c r="AA370" s="41">
        <f t="shared" si="133"/>
        <v>0</v>
      </c>
      <c r="AB370" s="41">
        <f t="shared" si="134"/>
        <v>0</v>
      </c>
      <c r="AC370" s="42">
        <f t="shared" si="135"/>
        <v>0</v>
      </c>
      <c r="AD370" s="43">
        <f t="shared" si="136"/>
        <v>0</v>
      </c>
      <c r="AE370" s="40">
        <f t="shared" si="137"/>
        <v>2.3121119001308656E-3</v>
      </c>
      <c r="AF370" s="41">
        <f t="shared" si="138"/>
        <v>2.3063986765894657E-3</v>
      </c>
      <c r="AG370" s="41">
        <f t="shared" si="139"/>
        <v>-5.7132235413998728E-6</v>
      </c>
      <c r="AH370" s="42">
        <f t="shared" si="140"/>
        <v>-7.4522591298966517E-2</v>
      </c>
      <c r="AI370" s="43">
        <f t="shared" si="141"/>
        <v>-2115.3162446484962</v>
      </c>
      <c r="AJ370" s="42">
        <f t="shared" si="142"/>
        <v>-7.660499400630143</v>
      </c>
      <c r="AK370" s="31">
        <f t="shared" si="143"/>
        <v>-217442.50356599898</v>
      </c>
      <c r="AL370" s="44">
        <f t="shared" si="144"/>
        <v>-51.18672060504673</v>
      </c>
      <c r="AM370" s="31">
        <v>5670032</v>
      </c>
      <c r="AN370" s="45">
        <f t="shared" si="145"/>
        <v>-3.8349431461056828E-2</v>
      </c>
      <c r="AP370" s="33"/>
      <c r="AR370" s="33"/>
    </row>
    <row r="371" spans="1:44">
      <c r="A371" s="6" t="s">
        <v>4923</v>
      </c>
      <c r="B371" s="6" t="s">
        <v>413</v>
      </c>
      <c r="C371" s="6" t="s">
        <v>3732</v>
      </c>
      <c r="D371" s="30">
        <v>2746711</v>
      </c>
      <c r="E371" s="6" t="s">
        <v>2945</v>
      </c>
      <c r="F371" s="31" t="s">
        <v>4466</v>
      </c>
      <c r="G371" s="6" t="str">
        <f t="shared" si="122"/>
        <v>Share Decrease</v>
      </c>
      <c r="H371" s="32">
        <v>105.45</v>
      </c>
      <c r="I371" s="33">
        <v>209.83199999999999</v>
      </c>
      <c r="J371" s="33">
        <v>208.48599999999999</v>
      </c>
      <c r="K371" s="34">
        <v>1</v>
      </c>
      <c r="L371" s="34">
        <v>1</v>
      </c>
      <c r="M371" s="7">
        <v>1</v>
      </c>
      <c r="N371" s="7">
        <v>1</v>
      </c>
      <c r="O371" s="7">
        <v>0</v>
      </c>
      <c r="P371" s="7">
        <v>0</v>
      </c>
      <c r="Q371" s="35">
        <f t="shared" si="123"/>
        <v>209.83199999999999</v>
      </c>
      <c r="R371" s="35">
        <f t="shared" si="124"/>
        <v>208.48599999999999</v>
      </c>
      <c r="S371" s="35">
        <f t="shared" si="125"/>
        <v>22126.7844</v>
      </c>
      <c r="T371" s="35">
        <f t="shared" si="126"/>
        <v>21984.848699999999</v>
      </c>
      <c r="U371" s="36">
        <f t="shared" si="127"/>
        <v>1.1992551441076761E-3</v>
      </c>
      <c r="V371" s="37">
        <f t="shared" si="128"/>
        <v>1.1964700053546432E-3</v>
      </c>
      <c r="W371" s="37">
        <f t="shared" si="129"/>
        <v>-2.7851387530328751E-6</v>
      </c>
      <c r="X371" s="38">
        <f t="shared" si="130"/>
        <v>-5.8581218615041886</v>
      </c>
      <c r="Y371" s="39">
        <f t="shared" si="131"/>
        <v>-55553.550132804063</v>
      </c>
      <c r="Z371" s="40">
        <f t="shared" si="132"/>
        <v>2.2683620290593152E-3</v>
      </c>
      <c r="AA371" s="41">
        <f t="shared" si="133"/>
        <v>2.2613991063632601E-3</v>
      </c>
      <c r="AB371" s="41">
        <f t="shared" si="134"/>
        <v>-6.9629226960550919E-6</v>
      </c>
      <c r="AC371" s="42">
        <f t="shared" si="135"/>
        <v>-0.13583994734153529</v>
      </c>
      <c r="AD371" s="43">
        <f t="shared" si="136"/>
        <v>-1288.1929572454746</v>
      </c>
      <c r="AE371" s="40">
        <f t="shared" si="137"/>
        <v>0</v>
      </c>
      <c r="AF371" s="41">
        <f t="shared" si="138"/>
        <v>0</v>
      </c>
      <c r="AG371" s="41">
        <f t="shared" si="139"/>
        <v>0</v>
      </c>
      <c r="AH371" s="42">
        <f t="shared" si="140"/>
        <v>0</v>
      </c>
      <c r="AI371" s="43">
        <f t="shared" si="141"/>
        <v>0</v>
      </c>
      <c r="AJ371" s="42">
        <f t="shared" si="142"/>
        <v>-5.9939618088457243</v>
      </c>
      <c r="AK371" s="31">
        <f t="shared" si="143"/>
        <v>-56841.743090049538</v>
      </c>
      <c r="AL371" s="44">
        <f t="shared" si="144"/>
        <v>-13.2059684828491</v>
      </c>
      <c r="AM371" s="31">
        <v>1411850.5</v>
      </c>
      <c r="AN371" s="45">
        <f t="shared" si="145"/>
        <v>-4.0260454694069615E-2</v>
      </c>
      <c r="AP371" s="33"/>
      <c r="AR371" s="33"/>
    </row>
    <row r="372" spans="1:44">
      <c r="A372" s="6" t="s">
        <v>4606</v>
      </c>
      <c r="B372" s="6" t="s">
        <v>1915</v>
      </c>
      <c r="C372" s="6" t="s">
        <v>1248</v>
      </c>
      <c r="D372" s="30">
        <v>2763561</v>
      </c>
      <c r="E372" s="6" t="s">
        <v>3132</v>
      </c>
      <c r="F372" s="31" t="s">
        <v>4467</v>
      </c>
      <c r="G372" s="6" t="str">
        <f t="shared" si="122"/>
        <v>Share Decrease</v>
      </c>
      <c r="H372" s="32">
        <v>39.18</v>
      </c>
      <c r="I372" s="33">
        <v>233.846</v>
      </c>
      <c r="J372" s="33">
        <v>231.44499999999999</v>
      </c>
      <c r="K372" s="34">
        <v>1</v>
      </c>
      <c r="L372" s="34">
        <v>1</v>
      </c>
      <c r="M372" s="7">
        <v>0.68</v>
      </c>
      <c r="N372" s="7">
        <v>0.68</v>
      </c>
      <c r="O372" s="7">
        <v>0.32</v>
      </c>
      <c r="P372" s="7">
        <v>0.32</v>
      </c>
      <c r="Q372" s="35">
        <f t="shared" si="123"/>
        <v>233.846</v>
      </c>
      <c r="R372" s="35">
        <f t="shared" si="124"/>
        <v>231.44499999999999</v>
      </c>
      <c r="S372" s="35">
        <f t="shared" si="125"/>
        <v>9162.0862799999995</v>
      </c>
      <c r="T372" s="35">
        <f t="shared" si="126"/>
        <v>9068.0151000000005</v>
      </c>
      <c r="U372" s="36">
        <f t="shared" si="127"/>
        <v>4.9657821504548848E-4</v>
      </c>
      <c r="V372" s="37">
        <f t="shared" si="128"/>
        <v>4.9350387729768584E-4</v>
      </c>
      <c r="W372" s="37">
        <f t="shared" si="129"/>
        <v>-3.0743377478026444E-6</v>
      </c>
      <c r="X372" s="38">
        <f t="shared" si="130"/>
        <v>-6.4664085947022976</v>
      </c>
      <c r="Y372" s="39">
        <f t="shared" si="131"/>
        <v>-165043.60884896113</v>
      </c>
      <c r="Z372" s="40">
        <f t="shared" si="132"/>
        <v>6.3870064484705582E-4</v>
      </c>
      <c r="AA372" s="41">
        <f t="shared" si="133"/>
        <v>6.3427103983969724E-4</v>
      </c>
      <c r="AB372" s="41">
        <f t="shared" si="134"/>
        <v>-4.4296050073585778E-6</v>
      </c>
      <c r="AC372" s="42">
        <f t="shared" si="135"/>
        <v>-8.6417347600928951E-2</v>
      </c>
      <c r="AD372" s="43">
        <f t="shared" si="136"/>
        <v>-2205.6495048731231</v>
      </c>
      <c r="AE372" s="40">
        <f t="shared" si="137"/>
        <v>3.3715444046160246E-4</v>
      </c>
      <c r="AF372" s="41">
        <f t="shared" si="138"/>
        <v>3.35349040923246E-4</v>
      </c>
      <c r="AG372" s="41">
        <f t="shared" si="139"/>
        <v>-1.8053995383564606E-6</v>
      </c>
      <c r="AH372" s="42">
        <f t="shared" si="140"/>
        <v>-2.3549411458056679E-2</v>
      </c>
      <c r="AI372" s="43">
        <f t="shared" si="141"/>
        <v>-601.05695400859315</v>
      </c>
      <c r="AJ372" s="42">
        <f t="shared" si="142"/>
        <v>-6.5763753537612839</v>
      </c>
      <c r="AK372" s="31">
        <f t="shared" si="143"/>
        <v>-167850.31530784283</v>
      </c>
      <c r="AL372" s="44">
        <f t="shared" si="144"/>
        <v>-39.233508777471215</v>
      </c>
      <c r="AM372" s="31">
        <v>4127682.75</v>
      </c>
      <c r="AN372" s="45">
        <f t="shared" si="145"/>
        <v>-4.0664538791854297E-2</v>
      </c>
      <c r="AP372" s="33"/>
      <c r="AR372" s="33"/>
    </row>
    <row r="373" spans="1:44">
      <c r="A373" s="6" t="s">
        <v>4151</v>
      </c>
      <c r="B373" s="6" t="s">
        <v>4393</v>
      </c>
      <c r="C373" s="6" t="s">
        <v>4328</v>
      </c>
      <c r="D373" s="30">
        <v>2838555</v>
      </c>
      <c r="E373" s="6" t="s">
        <v>3989</v>
      </c>
      <c r="F373" s="31" t="s">
        <v>4467</v>
      </c>
      <c r="G373" s="6" t="str">
        <f t="shared" si="122"/>
        <v>Share Decrease</v>
      </c>
      <c r="H373" s="32">
        <v>103.95</v>
      </c>
      <c r="I373" s="33">
        <v>1890.424</v>
      </c>
      <c r="J373" s="33">
        <v>1880.18</v>
      </c>
      <c r="K373" s="34">
        <v>1</v>
      </c>
      <c r="L373" s="34">
        <v>1</v>
      </c>
      <c r="M373" s="7">
        <v>0</v>
      </c>
      <c r="N373" s="7">
        <v>0</v>
      </c>
      <c r="O373" s="7">
        <v>1</v>
      </c>
      <c r="P373" s="7">
        <v>1</v>
      </c>
      <c r="Q373" s="35">
        <f t="shared" si="123"/>
        <v>1890.424</v>
      </c>
      <c r="R373" s="35">
        <f t="shared" si="124"/>
        <v>1880.18</v>
      </c>
      <c r="S373" s="35">
        <f t="shared" si="125"/>
        <v>196509.5748</v>
      </c>
      <c r="T373" s="35">
        <f t="shared" si="126"/>
        <v>195444.71100000001</v>
      </c>
      <c r="U373" s="36">
        <f t="shared" si="127"/>
        <v>1.0650671791483273E-2</v>
      </c>
      <c r="V373" s="37">
        <f t="shared" si="128"/>
        <v>1.0636586023751291E-2</v>
      </c>
      <c r="W373" s="37">
        <f t="shared" si="129"/>
        <v>-1.408576773198264E-5</v>
      </c>
      <c r="X373" s="38">
        <f t="shared" si="130"/>
        <v>-29.627300900876797</v>
      </c>
      <c r="Y373" s="39">
        <f t="shared" si="131"/>
        <v>-285014.91968135443</v>
      </c>
      <c r="Z373" s="40">
        <f t="shared" si="132"/>
        <v>0</v>
      </c>
      <c r="AA373" s="41">
        <f t="shared" si="133"/>
        <v>0</v>
      </c>
      <c r="AB373" s="41">
        <f t="shared" si="134"/>
        <v>0</v>
      </c>
      <c r="AC373" s="42">
        <f t="shared" si="135"/>
        <v>0</v>
      </c>
      <c r="AD373" s="43">
        <f t="shared" si="136"/>
        <v>0</v>
      </c>
      <c r="AE373" s="40">
        <f t="shared" si="137"/>
        <v>2.259790841854574E-2</v>
      </c>
      <c r="AF373" s="41">
        <f t="shared" si="138"/>
        <v>2.2587011760769379E-2</v>
      </c>
      <c r="AG373" s="41">
        <f t="shared" si="139"/>
        <v>-1.089665777636098E-5</v>
      </c>
      <c r="AH373" s="42">
        <f t="shared" si="140"/>
        <v>-0.14213467547840497</v>
      </c>
      <c r="AI373" s="43">
        <f t="shared" si="141"/>
        <v>-1367.3369454392011</v>
      </c>
      <c r="AJ373" s="42">
        <f t="shared" si="142"/>
        <v>-29.769435576355203</v>
      </c>
      <c r="AK373" s="31">
        <f t="shared" si="143"/>
        <v>-286382.25662679365</v>
      </c>
      <c r="AL373" s="44">
        <f t="shared" si="144"/>
        <v>-67.752610543447048</v>
      </c>
      <c r="AM373" s="31">
        <v>6850254</v>
      </c>
      <c r="AN373" s="45">
        <f t="shared" si="145"/>
        <v>-4.1806078523043619E-2</v>
      </c>
      <c r="AP373" s="33"/>
      <c r="AR373" s="33"/>
    </row>
    <row r="374" spans="1:44">
      <c r="A374" s="6" t="s">
        <v>4634</v>
      </c>
      <c r="B374" s="6" t="s">
        <v>1942</v>
      </c>
      <c r="C374" s="6" t="s">
        <v>6265</v>
      </c>
      <c r="D374" s="30" t="s">
        <v>6248</v>
      </c>
      <c r="E374" s="6" t="s">
        <v>6282</v>
      </c>
      <c r="F374" s="31" t="s">
        <v>4464</v>
      </c>
      <c r="G374" s="6" t="str">
        <f t="shared" si="122"/>
        <v>Share Decrease</v>
      </c>
      <c r="H374" s="32">
        <v>233.93</v>
      </c>
      <c r="I374" s="33">
        <v>112.70699999999999</v>
      </c>
      <c r="J374" s="33">
        <v>112.009</v>
      </c>
      <c r="K374" s="34">
        <v>1</v>
      </c>
      <c r="L374" s="34">
        <v>1</v>
      </c>
      <c r="M374" s="7">
        <v>0.7</v>
      </c>
      <c r="N374" s="7">
        <v>0.7</v>
      </c>
      <c r="O374" s="7">
        <v>0.3</v>
      </c>
      <c r="P374" s="7">
        <v>0.3</v>
      </c>
      <c r="Q374" s="35">
        <f t="shared" si="123"/>
        <v>112.70699999999999</v>
      </c>
      <c r="R374" s="35">
        <f t="shared" si="124"/>
        <v>112.009</v>
      </c>
      <c r="S374" s="35">
        <f t="shared" si="125"/>
        <v>26365.548510000001</v>
      </c>
      <c r="T374" s="35">
        <f t="shared" si="126"/>
        <v>26202.265370000001</v>
      </c>
      <c r="U374" s="36">
        <f t="shared" si="127"/>
        <v>1.4289929845313616E-3</v>
      </c>
      <c r="V374" s="37">
        <f t="shared" si="128"/>
        <v>1.4259922829283644E-3</v>
      </c>
      <c r="W374" s="37">
        <f t="shared" si="129"/>
        <v>-3.0007016029972352E-6</v>
      </c>
      <c r="X374" s="38">
        <f t="shared" si="130"/>
        <v>-6.3115260025112558</v>
      </c>
      <c r="Y374" s="39">
        <f t="shared" si="131"/>
        <v>-26980.404405212055</v>
      </c>
      <c r="Z374" s="40">
        <f t="shared" si="132"/>
        <v>1.8920339089480973E-3</v>
      </c>
      <c r="AA374" s="41">
        <f t="shared" si="133"/>
        <v>1.8866468544169557E-3</v>
      </c>
      <c r="AB374" s="41">
        <f t="shared" si="134"/>
        <v>-5.3870545311416815E-6</v>
      </c>
      <c r="AC374" s="42">
        <f t="shared" si="135"/>
        <v>-0.10509627002621473</v>
      </c>
      <c r="AD374" s="43">
        <f t="shared" si="136"/>
        <v>-449.26375422654098</v>
      </c>
      <c r="AE374" s="40">
        <f t="shared" si="137"/>
        <v>9.0958354254253634E-4</v>
      </c>
      <c r="AF374" s="41">
        <f t="shared" si="138"/>
        <v>9.0843728598671088E-4</v>
      </c>
      <c r="AG374" s="41">
        <f t="shared" si="139"/>
        <v>-1.1462565558254586E-6</v>
      </c>
      <c r="AH374" s="42">
        <f t="shared" si="140"/>
        <v>-1.4951630758808234E-2</v>
      </c>
      <c r="AI374" s="43">
        <f t="shared" si="141"/>
        <v>-63.914977808781394</v>
      </c>
      <c r="AJ374" s="42">
        <f t="shared" si="142"/>
        <v>-6.4315739032962789</v>
      </c>
      <c r="AK374" s="31">
        <f t="shared" si="143"/>
        <v>-27493.583137247377</v>
      </c>
      <c r="AL374" s="44">
        <f t="shared" si="144"/>
        <v>-6.4136741824418309</v>
      </c>
      <c r="AM374" s="31">
        <v>627727.125</v>
      </c>
      <c r="AN374" s="45">
        <f t="shared" si="145"/>
        <v>-4.3798622111872854E-2</v>
      </c>
      <c r="AP374" s="33"/>
      <c r="AR374" s="33"/>
    </row>
    <row r="375" spans="1:44">
      <c r="A375" s="6" t="s">
        <v>3942</v>
      </c>
      <c r="B375" s="6" t="s">
        <v>4428</v>
      </c>
      <c r="C375" s="6" t="s">
        <v>4366</v>
      </c>
      <c r="D375" s="30">
        <v>2655408</v>
      </c>
      <c r="E375" s="6" t="s">
        <v>4026</v>
      </c>
      <c r="F375" s="31" t="s">
        <v>4467</v>
      </c>
      <c r="G375" s="6" t="str">
        <f t="shared" si="122"/>
        <v>Share Decrease</v>
      </c>
      <c r="H375" s="32">
        <v>74.8</v>
      </c>
      <c r="I375" s="33">
        <v>775.428</v>
      </c>
      <c r="J375" s="33">
        <v>770.55</v>
      </c>
      <c r="K375" s="34">
        <v>1</v>
      </c>
      <c r="L375" s="34">
        <v>1</v>
      </c>
      <c r="M375" s="7">
        <v>0</v>
      </c>
      <c r="N375" s="7">
        <v>0</v>
      </c>
      <c r="O375" s="7">
        <v>1</v>
      </c>
      <c r="P375" s="7">
        <v>1</v>
      </c>
      <c r="Q375" s="35">
        <f t="shared" si="123"/>
        <v>775.428</v>
      </c>
      <c r="R375" s="35">
        <f t="shared" si="124"/>
        <v>770.55</v>
      </c>
      <c r="S375" s="35">
        <f t="shared" si="125"/>
        <v>58002.0144</v>
      </c>
      <c r="T375" s="35">
        <f t="shared" si="126"/>
        <v>57637.139999999992</v>
      </c>
      <c r="U375" s="36">
        <f t="shared" si="127"/>
        <v>3.1436657437583881E-3</v>
      </c>
      <c r="V375" s="37">
        <f t="shared" si="128"/>
        <v>3.1367561426259129E-3</v>
      </c>
      <c r="W375" s="37">
        <f t="shared" si="129"/>
        <v>-6.9096011324752162E-6</v>
      </c>
      <c r="X375" s="38">
        <f t="shared" si="130"/>
        <v>-14.533310200200781</v>
      </c>
      <c r="Y375" s="39">
        <f t="shared" si="131"/>
        <v>-194295.59091177516</v>
      </c>
      <c r="Z375" s="40">
        <f t="shared" si="132"/>
        <v>0</v>
      </c>
      <c r="AA375" s="41">
        <f t="shared" si="133"/>
        <v>0</v>
      </c>
      <c r="AB375" s="41">
        <f t="shared" si="134"/>
        <v>0</v>
      </c>
      <c r="AC375" s="42">
        <f t="shared" si="135"/>
        <v>0</v>
      </c>
      <c r="AD375" s="43">
        <f t="shared" si="136"/>
        <v>0</v>
      </c>
      <c r="AE375" s="40">
        <f t="shared" si="137"/>
        <v>6.6700272026763924E-3</v>
      </c>
      <c r="AF375" s="41">
        <f t="shared" si="138"/>
        <v>6.6609669423958523E-3</v>
      </c>
      <c r="AG375" s="41">
        <f t="shared" si="139"/>
        <v>-9.0602602805401472E-6</v>
      </c>
      <c r="AH375" s="42">
        <f t="shared" si="140"/>
        <v>-0.11818093044255622</v>
      </c>
      <c r="AI375" s="43">
        <f t="shared" si="141"/>
        <v>-1579.9589631357785</v>
      </c>
      <c r="AJ375" s="42">
        <f t="shared" si="142"/>
        <v>-14.651491130643336</v>
      </c>
      <c r="AK375" s="31">
        <f t="shared" si="143"/>
        <v>-195875.54987491094</v>
      </c>
      <c r="AL375" s="44">
        <f t="shared" si="144"/>
        <v>-46.187173345422565</v>
      </c>
      <c r="AM375" s="31">
        <v>4409754</v>
      </c>
      <c r="AN375" s="45">
        <f t="shared" si="145"/>
        <v>-4.4418702239379097E-2</v>
      </c>
      <c r="AP375" s="33"/>
      <c r="AR375" s="33"/>
    </row>
    <row r="376" spans="1:44">
      <c r="A376" s="6" t="s">
        <v>4543</v>
      </c>
      <c r="B376" s="6" t="s">
        <v>1848</v>
      </c>
      <c r="C376" s="6" t="s">
        <v>3169</v>
      </c>
      <c r="D376" s="30">
        <v>2212870</v>
      </c>
      <c r="E376" s="6" t="s">
        <v>3076</v>
      </c>
      <c r="F376" s="31" t="s">
        <v>4472</v>
      </c>
      <c r="G376" s="6" t="str">
        <f t="shared" si="122"/>
        <v>Share Decrease</v>
      </c>
      <c r="H376" s="32">
        <v>46.98</v>
      </c>
      <c r="I376" s="33">
        <v>179.68700000000001</v>
      </c>
      <c r="J376" s="33">
        <v>178.35900000000001</v>
      </c>
      <c r="K376" s="34">
        <v>1</v>
      </c>
      <c r="L376" s="34">
        <v>1</v>
      </c>
      <c r="M376" s="7">
        <v>0</v>
      </c>
      <c r="N376" s="7">
        <v>0</v>
      </c>
      <c r="O376" s="7">
        <v>1</v>
      </c>
      <c r="P376" s="7">
        <v>1</v>
      </c>
      <c r="Q376" s="35">
        <f t="shared" si="123"/>
        <v>179.68700000000001</v>
      </c>
      <c r="R376" s="35">
        <f t="shared" si="124"/>
        <v>178.35900000000001</v>
      </c>
      <c r="S376" s="35">
        <f t="shared" si="125"/>
        <v>8441.6952600000004</v>
      </c>
      <c r="T376" s="35">
        <f t="shared" si="126"/>
        <v>8379.3058199999996</v>
      </c>
      <c r="U376" s="36">
        <f t="shared" si="127"/>
        <v>4.5753356125006513E-4</v>
      </c>
      <c r="V376" s="37">
        <f t="shared" si="128"/>
        <v>4.560226097586741E-4</v>
      </c>
      <c r="W376" s="37">
        <f t="shared" si="129"/>
        <v>-1.5109514913910251E-6</v>
      </c>
      <c r="X376" s="38">
        <f t="shared" si="130"/>
        <v>-3.1780599633506457</v>
      </c>
      <c r="Y376" s="39">
        <f t="shared" si="131"/>
        <v>-67647.083085369217</v>
      </c>
      <c r="Z376" s="40">
        <f t="shared" si="132"/>
        <v>0</v>
      </c>
      <c r="AA376" s="41">
        <f t="shared" si="133"/>
        <v>0</v>
      </c>
      <c r="AB376" s="41">
        <f t="shared" si="134"/>
        <v>0</v>
      </c>
      <c r="AC376" s="42">
        <f t="shared" si="135"/>
        <v>0</v>
      </c>
      <c r="AD376" s="43">
        <f t="shared" si="136"/>
        <v>0</v>
      </c>
      <c r="AE376" s="40">
        <f t="shared" si="137"/>
        <v>9.7076519847394069E-4</v>
      </c>
      <c r="AF376" s="41">
        <f t="shared" si="138"/>
        <v>9.6837350130914157E-4</v>
      </c>
      <c r="AG376" s="41">
        <f t="shared" si="139"/>
        <v>-2.3916971647991144E-6</v>
      </c>
      <c r="AH376" s="42">
        <f t="shared" si="140"/>
        <v>-3.1197006214034734E-2</v>
      </c>
      <c r="AI376" s="43">
        <f t="shared" si="141"/>
        <v>-664.04866355970069</v>
      </c>
      <c r="AJ376" s="42">
        <f t="shared" si="142"/>
        <v>-3.2092569695646804</v>
      </c>
      <c r="AK376" s="31">
        <f t="shared" si="143"/>
        <v>-68311.131748928921</v>
      </c>
      <c r="AL376" s="44">
        <f t="shared" si="144"/>
        <v>-16.080794927533262</v>
      </c>
      <c r="AM376" s="31">
        <v>1514164.375</v>
      </c>
      <c r="AN376" s="45">
        <f t="shared" si="145"/>
        <v>-4.5114739771188267E-2</v>
      </c>
      <c r="AP376" s="33"/>
      <c r="AR376" s="33"/>
    </row>
    <row r="377" spans="1:44">
      <c r="A377" s="6" t="s">
        <v>4189</v>
      </c>
      <c r="B377" s="6" t="s">
        <v>4427</v>
      </c>
      <c r="C377" s="6" t="s">
        <v>4364</v>
      </c>
      <c r="D377" s="30">
        <v>2641894</v>
      </c>
      <c r="E377" s="6" t="s">
        <v>4024</v>
      </c>
      <c r="F377" s="31" t="s">
        <v>4474</v>
      </c>
      <c r="G377" s="6" t="str">
        <f t="shared" si="122"/>
        <v>Share Decrease</v>
      </c>
      <c r="H377" s="32">
        <v>109.03</v>
      </c>
      <c r="I377" s="33">
        <v>309.44200000000001</v>
      </c>
      <c r="J377" s="33">
        <v>307.41199999999998</v>
      </c>
      <c r="K377" s="34">
        <v>1</v>
      </c>
      <c r="L377" s="34">
        <v>1</v>
      </c>
      <c r="M377" s="7">
        <v>0.67</v>
      </c>
      <c r="N377" s="7">
        <v>0.67</v>
      </c>
      <c r="O377" s="7">
        <v>0.33</v>
      </c>
      <c r="P377" s="7">
        <v>0.33</v>
      </c>
      <c r="Q377" s="35">
        <f t="shared" si="123"/>
        <v>309.44200000000001</v>
      </c>
      <c r="R377" s="35">
        <f t="shared" si="124"/>
        <v>307.41199999999998</v>
      </c>
      <c r="S377" s="35">
        <f t="shared" si="125"/>
        <v>33738.461260000004</v>
      </c>
      <c r="T377" s="35">
        <f t="shared" si="126"/>
        <v>33517.130359999996</v>
      </c>
      <c r="U377" s="36">
        <f t="shared" si="127"/>
        <v>1.8285993341324619E-3</v>
      </c>
      <c r="V377" s="37">
        <f t="shared" si="128"/>
        <v>1.8240853820977842E-3</v>
      </c>
      <c r="W377" s="37">
        <f t="shared" si="129"/>
        <v>-4.5139520346776981E-6</v>
      </c>
      <c r="X377" s="38">
        <f t="shared" si="130"/>
        <v>-9.4944214421386874</v>
      </c>
      <c r="Y377" s="39">
        <f t="shared" si="131"/>
        <v>-87080.816675581838</v>
      </c>
      <c r="Z377" s="40">
        <f t="shared" si="132"/>
        <v>2.3173633750197663E-3</v>
      </c>
      <c r="AA377" s="41">
        <f t="shared" si="133"/>
        <v>2.3099116343455427E-3</v>
      </c>
      <c r="AB377" s="41">
        <f t="shared" si="134"/>
        <v>-7.4517406742236753E-6</v>
      </c>
      <c r="AC377" s="42">
        <f t="shared" si="135"/>
        <v>-0.14537631752867469</v>
      </c>
      <c r="AD377" s="43">
        <f t="shared" si="136"/>
        <v>-1333.3607037391057</v>
      </c>
      <c r="AE377" s="40">
        <f t="shared" si="137"/>
        <v>1.2803353592769772E-3</v>
      </c>
      <c r="AF377" s="41">
        <f t="shared" si="138"/>
        <v>1.2782494780195148E-3</v>
      </c>
      <c r="AG377" s="41">
        <f t="shared" si="139"/>
        <v>-2.0858812574623808E-6</v>
      </c>
      <c r="AH377" s="42">
        <f t="shared" si="140"/>
        <v>-2.7207980804818226E-2</v>
      </c>
      <c r="AI377" s="43">
        <f t="shared" si="141"/>
        <v>-249.5458204605909</v>
      </c>
      <c r="AJ377" s="42">
        <f t="shared" si="142"/>
        <v>-9.6670057404721792</v>
      </c>
      <c r="AK377" s="31">
        <f t="shared" si="143"/>
        <v>-88663.72319978154</v>
      </c>
      <c r="AL377" s="44">
        <f t="shared" si="144"/>
        <v>-20.700504607345216</v>
      </c>
      <c r="AM377" s="31">
        <v>1878901.125</v>
      </c>
      <c r="AN377" s="45">
        <f t="shared" si="145"/>
        <v>-4.7189137320773886E-2</v>
      </c>
      <c r="AP377" s="33"/>
      <c r="AR377" s="33"/>
    </row>
    <row r="378" spans="1:44">
      <c r="A378" s="6" t="s">
        <v>4510</v>
      </c>
      <c r="B378" s="6" t="s">
        <v>1815</v>
      </c>
      <c r="C378" s="6" t="s">
        <v>3142</v>
      </c>
      <c r="D378" s="30">
        <v>2066408</v>
      </c>
      <c r="E378" s="6" t="s">
        <v>3046</v>
      </c>
      <c r="F378" s="31" t="s">
        <v>4455</v>
      </c>
      <c r="G378" s="6" t="str">
        <f t="shared" si="122"/>
        <v>Share Decrease</v>
      </c>
      <c r="H378" s="32">
        <v>52.41</v>
      </c>
      <c r="I378" s="33">
        <v>91.100999999999999</v>
      </c>
      <c r="J378" s="33">
        <v>90.494</v>
      </c>
      <c r="K378" s="34">
        <v>1</v>
      </c>
      <c r="L378" s="34">
        <v>1</v>
      </c>
      <c r="M378" s="7">
        <v>0</v>
      </c>
      <c r="N378" s="7">
        <v>0</v>
      </c>
      <c r="O378" s="7">
        <v>1</v>
      </c>
      <c r="P378" s="7">
        <v>1</v>
      </c>
      <c r="Q378" s="35">
        <f t="shared" si="123"/>
        <v>91.100999999999999</v>
      </c>
      <c r="R378" s="35">
        <f t="shared" si="124"/>
        <v>90.494</v>
      </c>
      <c r="S378" s="35">
        <f t="shared" si="125"/>
        <v>4774.6034099999997</v>
      </c>
      <c r="T378" s="35">
        <f t="shared" si="126"/>
        <v>4742.79054</v>
      </c>
      <c r="U378" s="36">
        <f t="shared" si="127"/>
        <v>2.5877992920275169E-4</v>
      </c>
      <c r="V378" s="37">
        <f t="shared" si="128"/>
        <v>2.5811442690482338E-4</v>
      </c>
      <c r="W378" s="37">
        <f t="shared" si="129"/>
        <v>-6.6550229792830236E-7</v>
      </c>
      <c r="X378" s="38">
        <f t="shared" si="130"/>
        <v>-1.399784321743285</v>
      </c>
      <c r="Y378" s="39">
        <f t="shared" si="131"/>
        <v>-26708.344242382849</v>
      </c>
      <c r="Z378" s="40">
        <f t="shared" si="132"/>
        <v>0</v>
      </c>
      <c r="AA378" s="41">
        <f t="shared" si="133"/>
        <v>0</v>
      </c>
      <c r="AB378" s="41">
        <f t="shared" si="134"/>
        <v>0</v>
      </c>
      <c r="AC378" s="42">
        <f t="shared" si="135"/>
        <v>0</v>
      </c>
      <c r="AD378" s="43">
        <f t="shared" si="136"/>
        <v>0</v>
      </c>
      <c r="AE378" s="40">
        <f t="shared" si="137"/>
        <v>5.490625619839069E-4</v>
      </c>
      <c r="AF378" s="41">
        <f t="shared" si="138"/>
        <v>5.4811135669895791E-4</v>
      </c>
      <c r="AG378" s="41">
        <f t="shared" si="139"/>
        <v>-9.5120528494899072E-7</v>
      </c>
      <c r="AH378" s="42">
        <f t="shared" si="140"/>
        <v>-1.240740576278971E-2</v>
      </c>
      <c r="AI378" s="43">
        <f t="shared" si="141"/>
        <v>-236.73737383685767</v>
      </c>
      <c r="AJ378" s="42">
        <f t="shared" si="142"/>
        <v>-1.4121917275060747</v>
      </c>
      <c r="AK378" s="31">
        <f t="shared" si="143"/>
        <v>-26945.081616219708</v>
      </c>
      <c r="AL378" s="44">
        <f t="shared" si="144"/>
        <v>-6.3490011250553557</v>
      </c>
      <c r="AM378" s="31">
        <v>567576.1875</v>
      </c>
      <c r="AN378" s="45">
        <f t="shared" si="145"/>
        <v>-4.7473946598965991E-2</v>
      </c>
      <c r="AP378" s="33"/>
      <c r="AR378" s="33"/>
    </row>
    <row r="379" spans="1:44">
      <c r="A379" s="6" t="s">
        <v>4570</v>
      </c>
      <c r="B379" s="6" t="s">
        <v>1879</v>
      </c>
      <c r="C379" s="6" t="s">
        <v>5750</v>
      </c>
      <c r="D379" s="30" t="s">
        <v>2123</v>
      </c>
      <c r="E379" s="6" t="s">
        <v>3101</v>
      </c>
      <c r="F379" s="31" t="s">
        <v>4460</v>
      </c>
      <c r="G379" s="6" t="str">
        <f t="shared" si="122"/>
        <v>Share Decrease</v>
      </c>
      <c r="H379" s="32">
        <v>78.790000000000006</v>
      </c>
      <c r="I379" s="33">
        <v>194.40899999999999</v>
      </c>
      <c r="J379" s="33">
        <v>192.96299999999999</v>
      </c>
      <c r="K379" s="34">
        <v>1</v>
      </c>
      <c r="L379" s="34">
        <v>1</v>
      </c>
      <c r="M379" s="7">
        <v>1</v>
      </c>
      <c r="N379" s="7">
        <v>1</v>
      </c>
      <c r="O379" s="7">
        <v>0</v>
      </c>
      <c r="P379" s="7">
        <v>0</v>
      </c>
      <c r="Q379" s="35">
        <f t="shared" si="123"/>
        <v>194.40899999999999</v>
      </c>
      <c r="R379" s="35">
        <f t="shared" si="124"/>
        <v>192.96299999999999</v>
      </c>
      <c r="S379" s="35">
        <f t="shared" si="125"/>
        <v>15317.485110000001</v>
      </c>
      <c r="T379" s="35">
        <f t="shared" si="126"/>
        <v>15203.554770000001</v>
      </c>
      <c r="U379" s="36">
        <f t="shared" si="127"/>
        <v>8.3019622195804619E-4</v>
      </c>
      <c r="V379" s="37">
        <f t="shared" si="128"/>
        <v>8.2741516693137461E-4</v>
      </c>
      <c r="W379" s="37">
        <f t="shared" si="129"/>
        <v>-2.7810550266715731E-6</v>
      </c>
      <c r="X379" s="38">
        <f t="shared" si="130"/>
        <v>-5.8495323552731282</v>
      </c>
      <c r="Y379" s="39">
        <f t="shared" si="131"/>
        <v>-74242.065684390502</v>
      </c>
      <c r="Z379" s="40">
        <f t="shared" si="132"/>
        <v>1.5702960256712879E-3</v>
      </c>
      <c r="AA379" s="41">
        <f t="shared" si="133"/>
        <v>1.5638636244252563E-3</v>
      </c>
      <c r="AB379" s="41">
        <f t="shared" si="134"/>
        <v>-6.4324012460316351E-6</v>
      </c>
      <c r="AC379" s="42">
        <f t="shared" si="135"/>
        <v>-0.12548998239426234</v>
      </c>
      <c r="AD379" s="43">
        <f t="shared" si="136"/>
        <v>-1592.7145880728815</v>
      </c>
      <c r="AE379" s="40">
        <f t="shared" si="137"/>
        <v>0</v>
      </c>
      <c r="AF379" s="41">
        <f t="shared" si="138"/>
        <v>0</v>
      </c>
      <c r="AG379" s="41">
        <f t="shared" si="139"/>
        <v>0</v>
      </c>
      <c r="AH379" s="42">
        <f t="shared" si="140"/>
        <v>0</v>
      </c>
      <c r="AI379" s="43">
        <f t="shared" si="141"/>
        <v>0</v>
      </c>
      <c r="AJ379" s="42">
        <f t="shared" si="142"/>
        <v>-5.9750223376673901</v>
      </c>
      <c r="AK379" s="31">
        <f t="shared" si="143"/>
        <v>-75834.78027246338</v>
      </c>
      <c r="AL379" s="44">
        <f t="shared" si="144"/>
        <v>-17.648527901203028</v>
      </c>
      <c r="AM379" s="31">
        <v>1592334.625</v>
      </c>
      <c r="AN379" s="45">
        <f t="shared" si="145"/>
        <v>-4.7624901877934972E-2</v>
      </c>
      <c r="AP379" s="33"/>
      <c r="AR379" s="33"/>
    </row>
    <row r="380" spans="1:44">
      <c r="A380" s="6" t="s">
        <v>4591</v>
      </c>
      <c r="B380" s="6" t="s">
        <v>1900</v>
      </c>
      <c r="C380" s="6" t="s">
        <v>3199</v>
      </c>
      <c r="D380" s="30">
        <v>2325507</v>
      </c>
      <c r="E380" s="6" t="s">
        <v>3118</v>
      </c>
      <c r="F380" s="31" t="s">
        <v>4474</v>
      </c>
      <c r="G380" s="6" t="str">
        <f t="shared" si="122"/>
        <v>Share Decrease</v>
      </c>
      <c r="H380" s="32">
        <v>47.83</v>
      </c>
      <c r="I380" s="33">
        <v>193.03100000000001</v>
      </c>
      <c r="J380" s="33">
        <v>191.75200000000001</v>
      </c>
      <c r="K380" s="34">
        <v>1</v>
      </c>
      <c r="L380" s="34">
        <v>1</v>
      </c>
      <c r="M380" s="7">
        <v>0.47</v>
      </c>
      <c r="N380" s="7">
        <v>0.47</v>
      </c>
      <c r="O380" s="7">
        <v>0.53</v>
      </c>
      <c r="P380" s="7">
        <v>0.53</v>
      </c>
      <c r="Q380" s="35">
        <f t="shared" si="123"/>
        <v>193.03100000000001</v>
      </c>
      <c r="R380" s="35">
        <f t="shared" si="124"/>
        <v>191.75200000000001</v>
      </c>
      <c r="S380" s="35">
        <f t="shared" si="125"/>
        <v>9232.6727300000002</v>
      </c>
      <c r="T380" s="35">
        <f t="shared" si="126"/>
        <v>9171.498160000001</v>
      </c>
      <c r="U380" s="36">
        <f t="shared" si="127"/>
        <v>5.004039477744973E-4</v>
      </c>
      <c r="V380" s="37">
        <f t="shared" si="128"/>
        <v>4.9913568213936826E-4</v>
      </c>
      <c r="W380" s="37">
        <f t="shared" si="129"/>
        <v>-1.2682656351290346E-6</v>
      </c>
      <c r="X380" s="38">
        <f t="shared" si="130"/>
        <v>-2.6676066444637185</v>
      </c>
      <c r="Y380" s="39">
        <f t="shared" si="131"/>
        <v>-55772.66662060879</v>
      </c>
      <c r="Z380" s="40">
        <f t="shared" si="132"/>
        <v>4.4485590939765296E-4</v>
      </c>
      <c r="AA380" s="41">
        <f t="shared" si="133"/>
        <v>4.433961075759896E-4</v>
      </c>
      <c r="AB380" s="41">
        <f t="shared" si="134"/>
        <v>-1.4598018216633603E-6</v>
      </c>
      <c r="AC380" s="42">
        <f t="shared" si="135"/>
        <v>-2.8479334216388257E-2</v>
      </c>
      <c r="AD380" s="43">
        <f t="shared" si="136"/>
        <v>-595.42827130228432</v>
      </c>
      <c r="AE380" s="40">
        <f t="shared" si="137"/>
        <v>5.6271415427133016E-4</v>
      </c>
      <c r="AF380" s="41">
        <f t="shared" si="138"/>
        <v>5.6176025405983601E-4</v>
      </c>
      <c r="AG380" s="41">
        <f t="shared" si="139"/>
        <v>-9.5390021149415003E-7</v>
      </c>
      <c r="AH380" s="42">
        <f t="shared" si="140"/>
        <v>-1.2442558056070438E-2</v>
      </c>
      <c r="AI380" s="43">
        <f t="shared" si="141"/>
        <v>-260.14129324838882</v>
      </c>
      <c r="AJ380" s="42">
        <f t="shared" si="142"/>
        <v>-2.7085285367361771</v>
      </c>
      <c r="AK380" s="31">
        <f t="shared" si="143"/>
        <v>-56628.236185159461</v>
      </c>
      <c r="AL380" s="44">
        <f t="shared" si="144"/>
        <v>-13.258055980859657</v>
      </c>
      <c r="AM380" s="31">
        <v>1183645.125</v>
      </c>
      <c r="AN380" s="45">
        <f t="shared" si="145"/>
        <v>-4.784224172355668E-2</v>
      </c>
      <c r="AP380" s="33"/>
      <c r="AR380" s="33"/>
    </row>
    <row r="381" spans="1:44">
      <c r="A381" s="6" t="s">
        <v>4558</v>
      </c>
      <c r="B381" s="6" t="s">
        <v>1866</v>
      </c>
      <c r="C381" s="6" t="s">
        <v>3180</v>
      </c>
      <c r="D381" s="30">
        <v>2182553</v>
      </c>
      <c r="E381" s="6" t="s">
        <v>3089</v>
      </c>
      <c r="F381" s="31" t="s">
        <v>4458</v>
      </c>
      <c r="G381" s="6" t="str">
        <f t="shared" si="122"/>
        <v>Share Decrease</v>
      </c>
      <c r="H381" s="32">
        <v>61.55</v>
      </c>
      <c r="I381" s="33">
        <v>160.971</v>
      </c>
      <c r="J381" s="33">
        <v>159.82599999999999</v>
      </c>
      <c r="K381" s="34">
        <v>1</v>
      </c>
      <c r="L381" s="34">
        <v>1</v>
      </c>
      <c r="M381" s="7">
        <v>1</v>
      </c>
      <c r="N381" s="7">
        <v>1</v>
      </c>
      <c r="O381" s="7">
        <v>0</v>
      </c>
      <c r="P381" s="7">
        <v>0</v>
      </c>
      <c r="Q381" s="35">
        <f t="shared" si="123"/>
        <v>160.971</v>
      </c>
      <c r="R381" s="35">
        <f t="shared" si="124"/>
        <v>159.82599999999999</v>
      </c>
      <c r="S381" s="35">
        <f t="shared" si="125"/>
        <v>9907.76505</v>
      </c>
      <c r="T381" s="35">
        <f t="shared" si="126"/>
        <v>9837.2902999999988</v>
      </c>
      <c r="U381" s="36">
        <f t="shared" si="127"/>
        <v>5.3699344595334623E-4</v>
      </c>
      <c r="V381" s="37">
        <f t="shared" si="128"/>
        <v>5.3536974206768947E-4</v>
      </c>
      <c r="W381" s="37">
        <f t="shared" si="129"/>
        <v>-1.6237038856567595E-6</v>
      </c>
      <c r="X381" s="38">
        <f t="shared" si="130"/>
        <v>-3.4152177225702784</v>
      </c>
      <c r="Y381" s="39">
        <f t="shared" si="131"/>
        <v>-55486.884200979344</v>
      </c>
      <c r="Z381" s="40">
        <f t="shared" si="132"/>
        <v>1.0157100835791108E-3</v>
      </c>
      <c r="AA381" s="41">
        <f t="shared" si="133"/>
        <v>1.0118804908334877E-3</v>
      </c>
      <c r="AB381" s="41">
        <f t="shared" si="134"/>
        <v>-3.8295927456230994E-6</v>
      </c>
      <c r="AC381" s="42">
        <f t="shared" si="135"/>
        <v>-7.4711683529058576E-2</v>
      </c>
      <c r="AD381" s="43">
        <f t="shared" si="136"/>
        <v>-1213.8372628604156</v>
      </c>
      <c r="AE381" s="40">
        <f t="shared" si="137"/>
        <v>0</v>
      </c>
      <c r="AF381" s="41">
        <f t="shared" si="138"/>
        <v>0</v>
      </c>
      <c r="AG381" s="41">
        <f t="shared" si="139"/>
        <v>0</v>
      </c>
      <c r="AH381" s="42">
        <f t="shared" si="140"/>
        <v>0</v>
      </c>
      <c r="AI381" s="43">
        <f t="shared" si="141"/>
        <v>0</v>
      </c>
      <c r="AJ381" s="42">
        <f t="shared" si="142"/>
        <v>-3.4899294060993369</v>
      </c>
      <c r="AK381" s="31">
        <f t="shared" si="143"/>
        <v>-56700.721463839756</v>
      </c>
      <c r="AL381" s="44">
        <f t="shared" si="144"/>
        <v>-13.190120923288054</v>
      </c>
      <c r="AM381" s="31">
        <v>1150979</v>
      </c>
      <c r="AN381" s="45">
        <f t="shared" si="145"/>
        <v>-4.9263037348066085E-2</v>
      </c>
      <c r="AP381" s="33"/>
      <c r="AR381" s="33"/>
    </row>
    <row r="382" spans="1:44">
      <c r="A382" s="6" t="s">
        <v>4520</v>
      </c>
      <c r="B382" s="6" t="s">
        <v>1825</v>
      </c>
      <c r="C382" s="6" t="s">
        <v>1228</v>
      </c>
      <c r="D382" s="30">
        <v>2455965</v>
      </c>
      <c r="E382" s="6" t="s">
        <v>3054</v>
      </c>
      <c r="F382" s="31" t="s">
        <v>4457</v>
      </c>
      <c r="G382" s="6" t="str">
        <f t="shared" si="122"/>
        <v>Share Decrease</v>
      </c>
      <c r="H382" s="32">
        <v>415.51</v>
      </c>
      <c r="I382" s="33">
        <v>236.155</v>
      </c>
      <c r="J382" s="33">
        <v>234.61500000000001</v>
      </c>
      <c r="K382" s="34">
        <v>1</v>
      </c>
      <c r="L382" s="34">
        <v>1</v>
      </c>
      <c r="M382" s="7">
        <v>1</v>
      </c>
      <c r="N382" s="7">
        <v>1</v>
      </c>
      <c r="O382" s="7">
        <v>0</v>
      </c>
      <c r="P382" s="7">
        <v>0</v>
      </c>
      <c r="Q382" s="35">
        <f t="shared" si="123"/>
        <v>236.155</v>
      </c>
      <c r="R382" s="35">
        <f t="shared" si="124"/>
        <v>234.61500000000001</v>
      </c>
      <c r="S382" s="35">
        <f t="shared" si="125"/>
        <v>98124.764049999998</v>
      </c>
      <c r="T382" s="35">
        <f t="shared" si="126"/>
        <v>97484.878649999999</v>
      </c>
      <c r="U382" s="36">
        <f t="shared" si="127"/>
        <v>5.3182887275439105E-3</v>
      </c>
      <c r="V382" s="37">
        <f t="shared" si="128"/>
        <v>5.3053689325759266E-3</v>
      </c>
      <c r="W382" s="37">
        <f t="shared" si="129"/>
        <v>-1.2919794967983927E-5</v>
      </c>
      <c r="X382" s="38">
        <f t="shared" si="130"/>
        <v>-27.174851976649467</v>
      </c>
      <c r="Y382" s="39">
        <f t="shared" si="131"/>
        <v>-65401.19847091398</v>
      </c>
      <c r="Z382" s="40">
        <f t="shared" si="132"/>
        <v>1.0059414185887062E-2</v>
      </c>
      <c r="AA382" s="41">
        <f t="shared" si="133"/>
        <v>1.002746120618246E-2</v>
      </c>
      <c r="AB382" s="41">
        <f t="shared" si="134"/>
        <v>-3.1952979704602189E-5</v>
      </c>
      <c r="AC382" s="42">
        <f t="shared" si="135"/>
        <v>-0.62337200482456201</v>
      </c>
      <c r="AD382" s="43">
        <f t="shared" si="136"/>
        <v>-1500.2575264724362</v>
      </c>
      <c r="AE382" s="40">
        <f t="shared" si="137"/>
        <v>0</v>
      </c>
      <c r="AF382" s="41">
        <f t="shared" si="138"/>
        <v>0</v>
      </c>
      <c r="AG382" s="41">
        <f t="shared" si="139"/>
        <v>0</v>
      </c>
      <c r="AH382" s="42">
        <f t="shared" si="140"/>
        <v>0</v>
      </c>
      <c r="AI382" s="43">
        <f t="shared" si="141"/>
        <v>0</v>
      </c>
      <c r="AJ382" s="42">
        <f t="shared" si="142"/>
        <v>-27.798223981474031</v>
      </c>
      <c r="AK382" s="31">
        <f t="shared" si="143"/>
        <v>-66901.455997386409</v>
      </c>
      <c r="AL382" s="44">
        <f t="shared" si="144"/>
        <v>-15.546912189819651</v>
      </c>
      <c r="AM382" s="31">
        <v>1321090.5</v>
      </c>
      <c r="AN382" s="45">
        <f t="shared" si="145"/>
        <v>-5.0641084768519952E-2</v>
      </c>
      <c r="AP382" s="33"/>
      <c r="AR382" s="33"/>
    </row>
    <row r="383" spans="1:44">
      <c r="A383" s="6" t="s">
        <v>4190</v>
      </c>
      <c r="B383" s="6" t="s">
        <v>4450</v>
      </c>
      <c r="C383" s="6" t="s">
        <v>4192</v>
      </c>
      <c r="D383" s="30">
        <v>2779201</v>
      </c>
      <c r="E383" s="6" t="s">
        <v>4191</v>
      </c>
      <c r="F383" s="31" t="s">
        <v>4467</v>
      </c>
      <c r="G383" s="6" t="str">
        <f t="shared" si="122"/>
        <v>Share Decrease</v>
      </c>
      <c r="H383" s="32">
        <v>82.36</v>
      </c>
      <c r="I383" s="33">
        <v>1286.7940000000001</v>
      </c>
      <c r="J383" s="33">
        <v>1277.9059999999999</v>
      </c>
      <c r="K383" s="34">
        <v>1</v>
      </c>
      <c r="L383" s="34">
        <v>1</v>
      </c>
      <c r="M383" s="7">
        <v>0.47</v>
      </c>
      <c r="N383" s="7">
        <v>0.47</v>
      </c>
      <c r="O383" s="7">
        <v>0.53</v>
      </c>
      <c r="P383" s="7">
        <v>0.53</v>
      </c>
      <c r="Q383" s="35">
        <f t="shared" si="123"/>
        <v>1286.7940000000001</v>
      </c>
      <c r="R383" s="35">
        <f t="shared" si="124"/>
        <v>1277.9059999999999</v>
      </c>
      <c r="S383" s="35">
        <f t="shared" si="125"/>
        <v>105980.35384000001</v>
      </c>
      <c r="T383" s="35">
        <f t="shared" si="126"/>
        <v>105248.33816</v>
      </c>
      <c r="U383" s="36">
        <f t="shared" si="127"/>
        <v>5.7440558112443899E-3</v>
      </c>
      <c r="V383" s="37">
        <f t="shared" si="128"/>
        <v>5.7278756583784224E-3</v>
      </c>
      <c r="W383" s="37">
        <f t="shared" si="129"/>
        <v>-1.6180152865967468E-5</v>
      </c>
      <c r="X383" s="38">
        <f t="shared" si="130"/>
        <v>-34.03252607195504</v>
      </c>
      <c r="Y383" s="39">
        <f t="shared" si="131"/>
        <v>-413216.68372942013</v>
      </c>
      <c r="Z383" s="40">
        <f t="shared" si="132"/>
        <v>5.1064288819190331E-3</v>
      </c>
      <c r="AA383" s="41">
        <f t="shared" si="133"/>
        <v>5.0882312414905926E-3</v>
      </c>
      <c r="AB383" s="41">
        <f t="shared" si="134"/>
        <v>-1.8197640428440492E-5</v>
      </c>
      <c r="AC383" s="42">
        <f t="shared" si="135"/>
        <v>-0.35501852102136155</v>
      </c>
      <c r="AD383" s="43">
        <f t="shared" si="136"/>
        <v>-4310.5697064274109</v>
      </c>
      <c r="AE383" s="40">
        <f t="shared" si="137"/>
        <v>6.4593045724097619E-3</v>
      </c>
      <c r="AF383" s="41">
        <f t="shared" si="138"/>
        <v>6.4465294712698412E-3</v>
      </c>
      <c r="AG383" s="41">
        <f t="shared" si="139"/>
        <v>-1.2775101139920683E-5</v>
      </c>
      <c r="AH383" s="42">
        <f t="shared" si="140"/>
        <v>-0.16663686168666872</v>
      </c>
      <c r="AI383" s="43">
        <f t="shared" si="141"/>
        <v>-2023.2741826938893</v>
      </c>
      <c r="AJ383" s="42">
        <f t="shared" si="142"/>
        <v>-34.554181454663073</v>
      </c>
      <c r="AK383" s="31">
        <f t="shared" si="143"/>
        <v>-419550.52761854144</v>
      </c>
      <c r="AL383" s="44">
        <f t="shared" si="144"/>
        <v>-98.228222838559176</v>
      </c>
      <c r="AM383" s="31">
        <v>7324871.5</v>
      </c>
      <c r="AN383" s="45">
        <f t="shared" si="145"/>
        <v>-5.7277527342089407E-2</v>
      </c>
      <c r="AP383" s="33"/>
      <c r="AR383" s="33"/>
    </row>
    <row r="384" spans="1:44">
      <c r="A384" s="6" t="s">
        <v>1214</v>
      </c>
      <c r="B384" s="6" t="s">
        <v>2114</v>
      </c>
      <c r="C384" s="6" t="s">
        <v>3355</v>
      </c>
      <c r="D384" s="30">
        <v>2986539</v>
      </c>
      <c r="E384" s="6" t="s">
        <v>180</v>
      </c>
      <c r="F384" s="31" t="s">
        <v>4458</v>
      </c>
      <c r="G384" s="6" t="str">
        <f t="shared" si="122"/>
        <v>Share Decrease</v>
      </c>
      <c r="H384" s="32">
        <v>42.98</v>
      </c>
      <c r="I384" s="33">
        <v>947.351</v>
      </c>
      <c r="J384" s="33">
        <v>936.12099999999998</v>
      </c>
      <c r="K384" s="34">
        <v>0.93</v>
      </c>
      <c r="L384" s="34">
        <v>0.93</v>
      </c>
      <c r="M384" s="7">
        <v>1</v>
      </c>
      <c r="N384" s="7">
        <v>1</v>
      </c>
      <c r="O384" s="7">
        <v>0</v>
      </c>
      <c r="P384" s="7">
        <v>0</v>
      </c>
      <c r="Q384" s="35">
        <f t="shared" si="123"/>
        <v>881.03643</v>
      </c>
      <c r="R384" s="35">
        <f t="shared" si="124"/>
        <v>870.59253000000001</v>
      </c>
      <c r="S384" s="35">
        <f t="shared" si="125"/>
        <v>37866.945761399998</v>
      </c>
      <c r="T384" s="35">
        <f t="shared" si="126"/>
        <v>37418.0669394</v>
      </c>
      <c r="U384" s="36">
        <f t="shared" si="127"/>
        <v>2.0523601023565495E-3</v>
      </c>
      <c r="V384" s="37">
        <f t="shared" si="128"/>
        <v>2.0363840280303736E-3</v>
      </c>
      <c r="W384" s="37">
        <f t="shared" si="129"/>
        <v>-1.5976074326175867E-5</v>
      </c>
      <c r="X384" s="38">
        <f t="shared" si="130"/>
        <v>-33.603277455843845</v>
      </c>
      <c r="Y384" s="39">
        <f t="shared" si="131"/>
        <v>-781835.21302568284</v>
      </c>
      <c r="Z384" s="40">
        <f t="shared" si="132"/>
        <v>3.8819893740008756E-3</v>
      </c>
      <c r="AA384" s="41">
        <f t="shared" si="133"/>
        <v>3.8488863077142674E-3</v>
      </c>
      <c r="AB384" s="41">
        <f t="shared" si="134"/>
        <v>-3.3103066286608186E-5</v>
      </c>
      <c r="AC384" s="42">
        <f t="shared" si="135"/>
        <v>-0.64580909159940336</v>
      </c>
      <c r="AD384" s="43">
        <f t="shared" si="136"/>
        <v>-15025.804830139679</v>
      </c>
      <c r="AE384" s="40">
        <f t="shared" si="137"/>
        <v>0</v>
      </c>
      <c r="AF384" s="41">
        <f t="shared" si="138"/>
        <v>0</v>
      </c>
      <c r="AG384" s="41">
        <f t="shared" si="139"/>
        <v>0</v>
      </c>
      <c r="AH384" s="42">
        <f t="shared" si="140"/>
        <v>0</v>
      </c>
      <c r="AI384" s="43">
        <f t="shared" si="141"/>
        <v>0</v>
      </c>
      <c r="AJ384" s="42">
        <f t="shared" si="142"/>
        <v>-34.249086547443248</v>
      </c>
      <c r="AK384" s="31">
        <f t="shared" si="143"/>
        <v>-796861.01785582257</v>
      </c>
      <c r="AL384" s="44">
        <f t="shared" si="144"/>
        <v>-185.85475018817903</v>
      </c>
      <c r="AM384" s="31">
        <v>13807156</v>
      </c>
      <c r="AN384" s="45">
        <f t="shared" si="145"/>
        <v>-5.7713624576692157E-2</v>
      </c>
      <c r="AP384" s="33"/>
      <c r="AR384" s="33"/>
    </row>
    <row r="385" spans="1:44">
      <c r="A385" s="6" t="s">
        <v>1146</v>
      </c>
      <c r="B385" s="6" t="s">
        <v>2050</v>
      </c>
      <c r="C385" s="6" t="s">
        <v>3309</v>
      </c>
      <c r="D385" s="30">
        <v>2262530</v>
      </c>
      <c r="E385" s="6" t="s">
        <v>116</v>
      </c>
      <c r="F385" s="31" t="s">
        <v>4470</v>
      </c>
      <c r="G385" s="6" t="str">
        <f t="shared" si="122"/>
        <v>Share Decrease</v>
      </c>
      <c r="H385" s="32">
        <v>40.99</v>
      </c>
      <c r="I385" s="33">
        <v>355.53899999999999</v>
      </c>
      <c r="J385" s="33">
        <v>353.05900000000003</v>
      </c>
      <c r="K385" s="34">
        <v>0.71</v>
      </c>
      <c r="L385" s="34">
        <v>0.71</v>
      </c>
      <c r="M385" s="7">
        <v>0</v>
      </c>
      <c r="N385" s="7">
        <v>0</v>
      </c>
      <c r="O385" s="7">
        <v>1</v>
      </c>
      <c r="P385" s="7">
        <v>1</v>
      </c>
      <c r="Q385" s="35">
        <f t="shared" si="123"/>
        <v>252.43268999999998</v>
      </c>
      <c r="R385" s="35">
        <f t="shared" si="124"/>
        <v>250.67189000000002</v>
      </c>
      <c r="S385" s="35">
        <f t="shared" si="125"/>
        <v>10347.215963099999</v>
      </c>
      <c r="T385" s="35">
        <f t="shared" si="126"/>
        <v>10275.040771100001</v>
      </c>
      <c r="U385" s="36">
        <f t="shared" si="127"/>
        <v>5.6081135634605524E-4</v>
      </c>
      <c r="V385" s="37">
        <f t="shared" si="128"/>
        <v>5.5919320865816088E-4</v>
      </c>
      <c r="W385" s="37">
        <f t="shared" si="129"/>
        <v>-1.6181476878943547E-6</v>
      </c>
      <c r="X385" s="38">
        <f t="shared" si="130"/>
        <v>-3.4035310934774405</v>
      </c>
      <c r="Y385" s="39">
        <f t="shared" si="131"/>
        <v>-83033.205500791417</v>
      </c>
      <c r="Z385" s="40">
        <f t="shared" si="132"/>
        <v>0</v>
      </c>
      <c r="AA385" s="41">
        <f t="shared" si="133"/>
        <v>0</v>
      </c>
      <c r="AB385" s="41">
        <f t="shared" si="134"/>
        <v>0</v>
      </c>
      <c r="AC385" s="42">
        <f t="shared" si="135"/>
        <v>0</v>
      </c>
      <c r="AD385" s="43">
        <f t="shared" si="136"/>
        <v>0</v>
      </c>
      <c r="AE385" s="40">
        <f t="shared" si="137"/>
        <v>1.1898933624940515E-3</v>
      </c>
      <c r="AF385" s="41">
        <f t="shared" si="138"/>
        <v>1.1874584149745581E-3</v>
      </c>
      <c r="AG385" s="41">
        <f t="shared" si="139"/>
        <v>-2.4349475194933648E-6</v>
      </c>
      <c r="AH385" s="42">
        <f t="shared" si="140"/>
        <v>-3.1761158567440675E-2</v>
      </c>
      <c r="AI385" s="43">
        <f t="shared" si="141"/>
        <v>-774.85139222836483</v>
      </c>
      <c r="AJ385" s="42">
        <f t="shared" si="142"/>
        <v>-3.4352922520448814</v>
      </c>
      <c r="AK385" s="31">
        <f t="shared" si="143"/>
        <v>-83808.056893019777</v>
      </c>
      <c r="AL385" s="44">
        <f t="shared" si="144"/>
        <v>-19.738322613983346</v>
      </c>
      <c r="AM385" s="31">
        <v>1383897.75</v>
      </c>
      <c r="AN385" s="45">
        <f t="shared" si="145"/>
        <v>-6.055942853655176E-2</v>
      </c>
      <c r="AP385" s="33"/>
      <c r="AR385" s="33"/>
    </row>
    <row r="386" spans="1:44">
      <c r="A386" s="6" t="s">
        <v>6230</v>
      </c>
      <c r="B386" s="6" t="s">
        <v>6209</v>
      </c>
      <c r="C386" s="6" t="s">
        <v>6262</v>
      </c>
      <c r="D386" s="30" t="s">
        <v>6243</v>
      </c>
      <c r="E386" s="6" t="s">
        <v>6310</v>
      </c>
      <c r="F386" s="31" t="s">
        <v>4475</v>
      </c>
      <c r="G386" s="6" t="str">
        <f t="shared" si="122"/>
        <v>Share Decrease</v>
      </c>
      <c r="H386" s="32">
        <v>31.52</v>
      </c>
      <c r="I386" s="33">
        <v>293.84500000000003</v>
      </c>
      <c r="J386" s="33">
        <v>290.613</v>
      </c>
      <c r="K386" s="34">
        <v>0.93</v>
      </c>
      <c r="L386" s="34">
        <v>0.93</v>
      </c>
      <c r="M386" s="7">
        <v>1</v>
      </c>
      <c r="N386" s="7">
        <v>1</v>
      </c>
      <c r="O386" s="7">
        <v>0</v>
      </c>
      <c r="P386" s="7">
        <v>0</v>
      </c>
      <c r="Q386" s="35">
        <f t="shared" si="123"/>
        <v>273.27585000000005</v>
      </c>
      <c r="R386" s="35">
        <f t="shared" si="124"/>
        <v>270.27009000000004</v>
      </c>
      <c r="S386" s="35">
        <f t="shared" si="125"/>
        <v>8613.6547920000012</v>
      </c>
      <c r="T386" s="35">
        <f t="shared" si="126"/>
        <v>8518.913236800001</v>
      </c>
      <c r="U386" s="36">
        <f t="shared" si="127"/>
        <v>4.6685363910689776E-4</v>
      </c>
      <c r="V386" s="37">
        <f t="shared" si="128"/>
        <v>4.6362039171321832E-4</v>
      </c>
      <c r="W386" s="37">
        <f t="shared" si="129"/>
        <v>-3.2332473936794366E-6</v>
      </c>
      <c r="X386" s="38">
        <f t="shared" si="130"/>
        <v>-6.8006512134949908</v>
      </c>
      <c r="Y386" s="39">
        <f t="shared" si="131"/>
        <v>-215756.70093575478</v>
      </c>
      <c r="Z386" s="40">
        <f t="shared" si="132"/>
        <v>8.830423394733134E-4</v>
      </c>
      <c r="AA386" s="41">
        <f t="shared" si="133"/>
        <v>8.7626997318774691E-4</v>
      </c>
      <c r="AB386" s="41">
        <f t="shared" si="134"/>
        <v>-6.772366285566489E-6</v>
      </c>
      <c r="AC386" s="42">
        <f t="shared" si="135"/>
        <v>-0.13212237443482625</v>
      </c>
      <c r="AD386" s="43">
        <f t="shared" si="136"/>
        <v>-4191.699696536366</v>
      </c>
      <c r="AE386" s="40">
        <f t="shared" si="137"/>
        <v>0</v>
      </c>
      <c r="AF386" s="41">
        <f t="shared" si="138"/>
        <v>0</v>
      </c>
      <c r="AG386" s="41">
        <f t="shared" si="139"/>
        <v>0</v>
      </c>
      <c r="AH386" s="42">
        <f t="shared" si="140"/>
        <v>0</v>
      </c>
      <c r="AI386" s="43">
        <f t="shared" si="141"/>
        <v>0</v>
      </c>
      <c r="AJ386" s="42">
        <f t="shared" si="142"/>
        <v>-6.9327735879298169</v>
      </c>
      <c r="AK386" s="31">
        <f t="shared" si="143"/>
        <v>-219948.40063229116</v>
      </c>
      <c r="AL386" s="44">
        <f t="shared" si="144"/>
        <v>-51.288822869280409</v>
      </c>
      <c r="AM386" s="31">
        <v>3559321.5</v>
      </c>
      <c r="AN386" s="45">
        <f t="shared" si="145"/>
        <v>-6.1795036113565793E-2</v>
      </c>
      <c r="AP386" s="33"/>
      <c r="AR386" s="33"/>
    </row>
    <row r="387" spans="1:44">
      <c r="A387" s="6" t="s">
        <v>1392</v>
      </c>
      <c r="B387" s="6" t="s">
        <v>2189</v>
      </c>
      <c r="C387" s="6" t="s">
        <v>2814</v>
      </c>
      <c r="D387" s="30">
        <v>2730190</v>
      </c>
      <c r="E387" s="6" t="s">
        <v>881</v>
      </c>
      <c r="F387" s="31" t="s">
        <v>4457</v>
      </c>
      <c r="G387" s="6" t="str">
        <f t="shared" si="122"/>
        <v>Share Decrease</v>
      </c>
      <c r="H387" s="32">
        <v>426.87</v>
      </c>
      <c r="I387" s="33">
        <v>101.66500000000001</v>
      </c>
      <c r="J387" s="33">
        <v>100.645</v>
      </c>
      <c r="K387" s="34">
        <v>0.73</v>
      </c>
      <c r="L387" s="34">
        <v>0.73</v>
      </c>
      <c r="M387" s="7">
        <v>1</v>
      </c>
      <c r="N387" s="7">
        <v>1</v>
      </c>
      <c r="O387" s="7">
        <v>0</v>
      </c>
      <c r="P387" s="7">
        <v>0</v>
      </c>
      <c r="Q387" s="35">
        <f t="shared" si="123"/>
        <v>74.215450000000004</v>
      </c>
      <c r="R387" s="35">
        <f t="shared" si="124"/>
        <v>73.470849999999999</v>
      </c>
      <c r="S387" s="35">
        <f t="shared" si="125"/>
        <v>31680.349141500003</v>
      </c>
      <c r="T387" s="35">
        <f t="shared" si="126"/>
        <v>31362.5017395</v>
      </c>
      <c r="U387" s="36">
        <f t="shared" si="127"/>
        <v>1.7170511985949064E-3</v>
      </c>
      <c r="V387" s="37">
        <f t="shared" si="128"/>
        <v>1.7068251474568745E-3</v>
      </c>
      <c r="W387" s="37">
        <f t="shared" si="129"/>
        <v>-1.0226051138031858E-5</v>
      </c>
      <c r="X387" s="38">
        <f t="shared" si="130"/>
        <v>-21.508965635313576</v>
      </c>
      <c r="Y387" s="39">
        <f t="shared" si="131"/>
        <v>-50387.625355057928</v>
      </c>
      <c r="Z387" s="40">
        <f t="shared" si="132"/>
        <v>3.2477607121222944E-3</v>
      </c>
      <c r="AA387" s="41">
        <f t="shared" si="133"/>
        <v>3.2260005231248873E-3</v>
      </c>
      <c r="AB387" s="41">
        <f t="shared" si="134"/>
        <v>-2.1760188997407143E-5</v>
      </c>
      <c r="AC387" s="42">
        <f t="shared" si="135"/>
        <v>-0.42452042864476086</v>
      </c>
      <c r="AD387" s="43">
        <f t="shared" si="136"/>
        <v>-994.49581522421533</v>
      </c>
      <c r="AE387" s="40">
        <f t="shared" si="137"/>
        <v>0</v>
      </c>
      <c r="AF387" s="41">
        <f t="shared" si="138"/>
        <v>0</v>
      </c>
      <c r="AG387" s="41">
        <f t="shared" si="139"/>
        <v>0</v>
      </c>
      <c r="AH387" s="42">
        <f t="shared" si="140"/>
        <v>0</v>
      </c>
      <c r="AI387" s="43">
        <f t="shared" si="141"/>
        <v>0</v>
      </c>
      <c r="AJ387" s="42">
        <f t="shared" si="142"/>
        <v>-21.933486063958338</v>
      </c>
      <c r="AK387" s="31">
        <f t="shared" si="143"/>
        <v>-51382.121170282146</v>
      </c>
      <c r="AL387" s="44">
        <f t="shared" si="144"/>
        <v>-11.977945437758402</v>
      </c>
      <c r="AM387" s="31">
        <v>828600.3125</v>
      </c>
      <c r="AN387" s="45">
        <f t="shared" si="145"/>
        <v>-6.2010743171524142E-2</v>
      </c>
      <c r="AP387" s="33"/>
      <c r="AR387" s="33"/>
    </row>
    <row r="388" spans="1:44">
      <c r="A388" s="6" t="s">
        <v>1213</v>
      </c>
      <c r="B388" s="6" t="s">
        <v>2113</v>
      </c>
      <c r="C388" s="6" t="s">
        <v>3354</v>
      </c>
      <c r="D388" s="30">
        <v>2364339</v>
      </c>
      <c r="E388" s="6" t="s">
        <v>179</v>
      </c>
      <c r="F388" s="31" t="s">
        <v>4456</v>
      </c>
      <c r="G388" s="6" t="str">
        <f t="shared" si="122"/>
        <v>Share Decrease</v>
      </c>
      <c r="H388" s="32">
        <v>51.86</v>
      </c>
      <c r="I388" s="33">
        <v>141.53</v>
      </c>
      <c r="J388" s="33">
        <v>140.351</v>
      </c>
      <c r="K388" s="34">
        <v>1</v>
      </c>
      <c r="L388" s="34">
        <v>1</v>
      </c>
      <c r="M388" s="7">
        <v>0.62</v>
      </c>
      <c r="N388" s="7">
        <v>0.62</v>
      </c>
      <c r="O388" s="7">
        <v>0.38</v>
      </c>
      <c r="P388" s="7">
        <v>0.38</v>
      </c>
      <c r="Q388" s="35">
        <f t="shared" si="123"/>
        <v>141.53</v>
      </c>
      <c r="R388" s="35">
        <f t="shared" si="124"/>
        <v>140.351</v>
      </c>
      <c r="S388" s="35">
        <f t="shared" si="125"/>
        <v>7339.7457999999997</v>
      </c>
      <c r="T388" s="35">
        <f t="shared" si="126"/>
        <v>7278.60286</v>
      </c>
      <c r="U388" s="36">
        <f t="shared" si="127"/>
        <v>3.9780872574926476E-4</v>
      </c>
      <c r="V388" s="37">
        <f t="shared" si="128"/>
        <v>3.9611962409723213E-4</v>
      </c>
      <c r="W388" s="37">
        <f t="shared" si="129"/>
        <v>-1.6891016520326338E-6</v>
      </c>
      <c r="X388" s="38">
        <f t="shared" si="130"/>
        <v>-3.5527721207067686</v>
      </c>
      <c r="Y388" s="39">
        <f t="shared" si="131"/>
        <v>-68506.982659212663</v>
      </c>
      <c r="Z388" s="40">
        <f t="shared" si="132"/>
        <v>4.6651624711062416E-4</v>
      </c>
      <c r="AA388" s="41">
        <f t="shared" si="133"/>
        <v>4.6418750755240735E-4</v>
      </c>
      <c r="AB388" s="41">
        <f t="shared" si="134"/>
        <v>-2.3287395582168133E-6</v>
      </c>
      <c r="AC388" s="42">
        <f t="shared" si="135"/>
        <v>-4.5431476517690632E-2</v>
      </c>
      <c r="AD388" s="43">
        <f t="shared" si="136"/>
        <v>-876.04081214212556</v>
      </c>
      <c r="AE388" s="40">
        <f t="shared" si="137"/>
        <v>3.2073706005213024E-4</v>
      </c>
      <c r="AF388" s="41">
        <f t="shared" si="138"/>
        <v>3.1964394059402334E-4</v>
      </c>
      <c r="AG388" s="41">
        <f t="shared" si="139"/>
        <v>-1.0931194581068971E-6</v>
      </c>
      <c r="AH388" s="42">
        <f t="shared" si="140"/>
        <v>-1.425851693481749E-2</v>
      </c>
      <c r="AI388" s="43">
        <f t="shared" si="141"/>
        <v>-274.94247849628789</v>
      </c>
      <c r="AJ388" s="42">
        <f t="shared" si="142"/>
        <v>-3.6124621141592765</v>
      </c>
      <c r="AK388" s="31">
        <f t="shared" si="143"/>
        <v>-69657.965949851074</v>
      </c>
      <c r="AL388" s="44">
        <f t="shared" si="144"/>
        <v>-16.285206826384822</v>
      </c>
      <c r="AM388" s="31">
        <v>1119943.625</v>
      </c>
      <c r="AN388" s="45">
        <f t="shared" si="145"/>
        <v>-6.2197743167519769E-2</v>
      </c>
      <c r="AP388" s="33"/>
      <c r="AR388" s="33"/>
    </row>
    <row r="389" spans="1:44">
      <c r="A389" s="6" t="s">
        <v>1195</v>
      </c>
      <c r="B389" s="6" t="s">
        <v>2097</v>
      </c>
      <c r="C389" s="6" t="s">
        <v>1777</v>
      </c>
      <c r="D389" s="30">
        <v>2041364</v>
      </c>
      <c r="E389" s="6" t="s">
        <v>162</v>
      </c>
      <c r="F389" s="31" t="s">
        <v>4467</v>
      </c>
      <c r="G389" s="6" t="str">
        <f t="shared" si="122"/>
        <v>Share Decrease</v>
      </c>
      <c r="H389" s="32">
        <v>58.6</v>
      </c>
      <c r="I389" s="33">
        <v>521.245</v>
      </c>
      <c r="J389" s="33">
        <v>514.88800000000003</v>
      </c>
      <c r="K389" s="34">
        <v>1</v>
      </c>
      <c r="L389" s="34">
        <v>1</v>
      </c>
      <c r="M389" s="7">
        <v>0</v>
      </c>
      <c r="N389" s="7">
        <v>0</v>
      </c>
      <c r="O389" s="7">
        <v>1</v>
      </c>
      <c r="P389" s="7">
        <v>1</v>
      </c>
      <c r="Q389" s="35">
        <f t="shared" si="123"/>
        <v>521.245</v>
      </c>
      <c r="R389" s="35">
        <f t="shared" si="124"/>
        <v>514.88800000000003</v>
      </c>
      <c r="S389" s="35">
        <f t="shared" si="125"/>
        <v>30544.957000000002</v>
      </c>
      <c r="T389" s="35">
        <f t="shared" si="126"/>
        <v>30172.436800000003</v>
      </c>
      <c r="U389" s="36">
        <f t="shared" si="127"/>
        <v>1.6555137948014609E-3</v>
      </c>
      <c r="V389" s="37">
        <f t="shared" si="128"/>
        <v>1.6420588611855509E-3</v>
      </c>
      <c r="W389" s="37">
        <f t="shared" si="129"/>
        <v>-1.3454933615910042E-5</v>
      </c>
      <c r="X389" s="38">
        <f t="shared" si="130"/>
        <v>-28.300435902742201</v>
      </c>
      <c r="Y389" s="39">
        <f t="shared" si="131"/>
        <v>-482942.59219696588</v>
      </c>
      <c r="Z389" s="40">
        <f t="shared" si="132"/>
        <v>0</v>
      </c>
      <c r="AA389" s="41">
        <f t="shared" si="133"/>
        <v>0</v>
      </c>
      <c r="AB389" s="41">
        <f t="shared" si="134"/>
        <v>0</v>
      </c>
      <c r="AC389" s="42">
        <f t="shared" si="135"/>
        <v>0</v>
      </c>
      <c r="AD389" s="43">
        <f t="shared" si="136"/>
        <v>0</v>
      </c>
      <c r="AE389" s="40">
        <f t="shared" si="137"/>
        <v>3.512562386015695E-3</v>
      </c>
      <c r="AF389" s="41">
        <f t="shared" si="138"/>
        <v>3.4869461617340509E-3</v>
      </c>
      <c r="AG389" s="41">
        <f t="shared" si="139"/>
        <v>-2.5616224281644045E-5</v>
      </c>
      <c r="AH389" s="42">
        <f t="shared" si="140"/>
        <v>-0.33413490631523141</v>
      </c>
      <c r="AI389" s="43">
        <f t="shared" si="141"/>
        <v>-5701.9608586216964</v>
      </c>
      <c r="AJ389" s="42">
        <f t="shared" si="142"/>
        <v>-28.634570809057433</v>
      </c>
      <c r="AK389" s="31">
        <f t="shared" si="143"/>
        <v>-488644.55305558757</v>
      </c>
      <c r="AL389" s="44">
        <f t="shared" si="144"/>
        <v>-114.80318784906179</v>
      </c>
      <c r="AM389" s="31">
        <v>7733586.5</v>
      </c>
      <c r="AN389" s="45">
        <f t="shared" si="145"/>
        <v>-6.3184727170968805E-2</v>
      </c>
      <c r="AP389" s="33"/>
      <c r="AR389" s="33"/>
    </row>
    <row r="390" spans="1:44">
      <c r="A390" s="6" t="s">
        <v>3947</v>
      </c>
      <c r="B390" s="6" t="s">
        <v>2039</v>
      </c>
      <c r="C390" s="6" t="s">
        <v>4371</v>
      </c>
      <c r="D390" s="30">
        <v>2714923</v>
      </c>
      <c r="E390" s="6" t="s">
        <v>4203</v>
      </c>
      <c r="F390" s="31" t="s">
        <v>4454</v>
      </c>
      <c r="G390" s="6" t="str">
        <f t="shared" si="122"/>
        <v>Share Decrease</v>
      </c>
      <c r="H390" s="32">
        <v>72.704999999999998</v>
      </c>
      <c r="I390" s="33">
        <v>1662.6010000000001</v>
      </c>
      <c r="J390" s="33">
        <v>1649.56</v>
      </c>
      <c r="K390" s="34">
        <v>1</v>
      </c>
      <c r="L390" s="34">
        <v>1</v>
      </c>
      <c r="M390" s="7">
        <v>1</v>
      </c>
      <c r="N390" s="7">
        <v>1</v>
      </c>
      <c r="O390" s="7">
        <v>0</v>
      </c>
      <c r="P390" s="7">
        <v>0</v>
      </c>
      <c r="Q390" s="35">
        <f t="shared" si="123"/>
        <v>1662.6010000000001</v>
      </c>
      <c r="R390" s="35">
        <f t="shared" si="124"/>
        <v>1649.56</v>
      </c>
      <c r="S390" s="35">
        <f t="shared" si="125"/>
        <v>120879.40570500001</v>
      </c>
      <c r="T390" s="35">
        <f t="shared" si="126"/>
        <v>119931.2598</v>
      </c>
      <c r="U390" s="36">
        <f t="shared" si="127"/>
        <v>6.5515732646809731E-3</v>
      </c>
      <c r="V390" s="37">
        <f t="shared" si="128"/>
        <v>6.5269566788101257E-3</v>
      </c>
      <c r="W390" s="37">
        <f t="shared" si="129"/>
        <v>-2.461658587084737E-5</v>
      </c>
      <c r="X390" s="38">
        <f t="shared" si="130"/>
        <v>-51.777298236424315</v>
      </c>
      <c r="Y390" s="39">
        <f t="shared" si="131"/>
        <v>-712155.94851006556</v>
      </c>
      <c r="Z390" s="40">
        <f t="shared" si="132"/>
        <v>1.2392141986816575E-2</v>
      </c>
      <c r="AA390" s="41">
        <f t="shared" si="133"/>
        <v>1.2336334329048168E-2</v>
      </c>
      <c r="AB390" s="41">
        <f t="shared" si="134"/>
        <v>-5.5807657768407182E-5</v>
      </c>
      <c r="AC390" s="42">
        <f t="shared" si="135"/>
        <v>-1.0887539074374455</v>
      </c>
      <c r="AD390" s="43">
        <f t="shared" si="136"/>
        <v>-14974.952306408713</v>
      </c>
      <c r="AE390" s="40">
        <f t="shared" si="137"/>
        <v>0</v>
      </c>
      <c r="AF390" s="41">
        <f t="shared" si="138"/>
        <v>0</v>
      </c>
      <c r="AG390" s="41">
        <f t="shared" si="139"/>
        <v>0</v>
      </c>
      <c r="AH390" s="42">
        <f t="shared" si="140"/>
        <v>0</v>
      </c>
      <c r="AI390" s="43">
        <f t="shared" si="141"/>
        <v>0</v>
      </c>
      <c r="AJ390" s="42">
        <f t="shared" si="142"/>
        <v>-52.866052143861758</v>
      </c>
      <c r="AK390" s="31">
        <f t="shared" si="143"/>
        <v>-727130.90081647423</v>
      </c>
      <c r="AL390" s="44">
        <f t="shared" si="144"/>
        <v>-169.29087319199073</v>
      </c>
      <c r="AM390" s="31">
        <v>11460635</v>
      </c>
      <c r="AN390" s="45">
        <f t="shared" si="145"/>
        <v>-6.3445952237068379E-2</v>
      </c>
      <c r="AP390" s="33"/>
      <c r="AR390" s="33"/>
    </row>
    <row r="391" spans="1:44">
      <c r="A391" s="6" t="s">
        <v>4131</v>
      </c>
      <c r="B391" s="6" t="s">
        <v>4377</v>
      </c>
      <c r="C391" s="6" t="s">
        <v>4308</v>
      </c>
      <c r="D391" s="30">
        <v>2019952</v>
      </c>
      <c r="E391" s="6" t="s">
        <v>3970</v>
      </c>
      <c r="F391" s="31" t="s">
        <v>4462</v>
      </c>
      <c r="G391" s="6" t="str">
        <f t="shared" si="122"/>
        <v>Share Decrease</v>
      </c>
      <c r="H391" s="32">
        <v>69.59</v>
      </c>
      <c r="I391" s="33">
        <v>419.43299999999999</v>
      </c>
      <c r="J391" s="33">
        <v>416.42700000000002</v>
      </c>
      <c r="K391" s="34">
        <v>1</v>
      </c>
      <c r="L391" s="34">
        <v>1</v>
      </c>
      <c r="M391" s="7">
        <v>0.41</v>
      </c>
      <c r="N391" s="7">
        <v>0.41</v>
      </c>
      <c r="O391" s="7">
        <v>0.59</v>
      </c>
      <c r="P391" s="7">
        <v>0.59</v>
      </c>
      <c r="Q391" s="35">
        <f t="shared" si="123"/>
        <v>419.43299999999999</v>
      </c>
      <c r="R391" s="35">
        <f t="shared" si="124"/>
        <v>416.42700000000002</v>
      </c>
      <c r="S391" s="35">
        <f t="shared" si="125"/>
        <v>29188.34247</v>
      </c>
      <c r="T391" s="35">
        <f t="shared" si="126"/>
        <v>28979.154930000004</v>
      </c>
      <c r="U391" s="36">
        <f t="shared" si="127"/>
        <v>1.5819863032209981E-3</v>
      </c>
      <c r="V391" s="37">
        <f t="shared" si="128"/>
        <v>1.5771175015759896E-3</v>
      </c>
      <c r="W391" s="37">
        <f t="shared" si="129"/>
        <v>-4.8688016450085074E-6</v>
      </c>
      <c r="X391" s="38">
        <f t="shared" si="130"/>
        <v>-10.240794403830991</v>
      </c>
      <c r="Y391" s="39">
        <f t="shared" si="131"/>
        <v>-147158.9941633998</v>
      </c>
      <c r="Z391" s="40">
        <f t="shared" si="132"/>
        <v>1.2268383822437491E-3</v>
      </c>
      <c r="AA391" s="41">
        <f t="shared" si="133"/>
        <v>1.2221466129700696E-3</v>
      </c>
      <c r="AB391" s="41">
        <f t="shared" si="134"/>
        <v>-4.6917692736795063E-6</v>
      </c>
      <c r="AC391" s="42">
        <f t="shared" si="135"/>
        <v>-9.1531921133684621E-2</v>
      </c>
      <c r="AD391" s="43">
        <f t="shared" si="136"/>
        <v>-1315.3027896778935</v>
      </c>
      <c r="AE391" s="40">
        <f t="shared" si="137"/>
        <v>1.9803683332557057E-3</v>
      </c>
      <c r="AF391" s="41">
        <f t="shared" si="138"/>
        <v>1.9759346816012337E-3</v>
      </c>
      <c r="AG391" s="41">
        <f t="shared" si="139"/>
        <v>-4.4336516544720046E-6</v>
      </c>
      <c r="AH391" s="42">
        <f t="shared" si="140"/>
        <v>-5.783201161550322E-2</v>
      </c>
      <c r="AI391" s="43">
        <f t="shared" si="141"/>
        <v>-831.03910929017411</v>
      </c>
      <c r="AJ391" s="42">
        <f t="shared" si="142"/>
        <v>-10.390158336580178</v>
      </c>
      <c r="AK391" s="31">
        <f t="shared" si="143"/>
        <v>-149305.33606236786</v>
      </c>
      <c r="AL391" s="44">
        <f t="shared" si="144"/>
        <v>-34.982049468375536</v>
      </c>
      <c r="AM391" s="31">
        <v>2327937</v>
      </c>
      <c r="AN391" s="45">
        <f t="shared" si="145"/>
        <v>-6.4136330176618975E-2</v>
      </c>
      <c r="AP391" s="33"/>
      <c r="AR391" s="33"/>
    </row>
    <row r="392" spans="1:44">
      <c r="A392" s="6" t="s">
        <v>4515</v>
      </c>
      <c r="B392" s="6" t="s">
        <v>1820</v>
      </c>
      <c r="C392" s="6" t="s">
        <v>3147</v>
      </c>
      <c r="D392" s="30">
        <v>2077905</v>
      </c>
      <c r="E392" s="6" t="s">
        <v>5638</v>
      </c>
      <c r="F392" s="31" t="s">
        <v>4456</v>
      </c>
      <c r="G392" s="6" t="str">
        <f t="shared" si="122"/>
        <v>Share Decrease</v>
      </c>
      <c r="H392" s="32">
        <v>167.44</v>
      </c>
      <c r="I392" s="33">
        <v>74.899000000000001</v>
      </c>
      <c r="J392" s="33">
        <v>74.260999999999996</v>
      </c>
      <c r="K392" s="34">
        <v>1</v>
      </c>
      <c r="L392" s="34">
        <v>1</v>
      </c>
      <c r="M392" s="7">
        <v>1</v>
      </c>
      <c r="N392" s="7">
        <v>1</v>
      </c>
      <c r="O392" s="7">
        <v>0</v>
      </c>
      <c r="P392" s="7">
        <v>0</v>
      </c>
      <c r="Q392" s="35">
        <f t="shared" si="123"/>
        <v>74.899000000000001</v>
      </c>
      <c r="R392" s="35">
        <f t="shared" si="124"/>
        <v>74.260999999999996</v>
      </c>
      <c r="S392" s="35">
        <f t="shared" si="125"/>
        <v>12541.08856</v>
      </c>
      <c r="T392" s="35">
        <f t="shared" si="126"/>
        <v>12434.261839999999</v>
      </c>
      <c r="U392" s="36">
        <f t="shared" si="127"/>
        <v>6.7971760814417872E-4</v>
      </c>
      <c r="V392" s="37">
        <f t="shared" si="128"/>
        <v>6.7670337573375408E-4</v>
      </c>
      <c r="W392" s="37">
        <f t="shared" si="129"/>
        <v>-3.0142324104246408E-6</v>
      </c>
      <c r="X392" s="38">
        <f t="shared" si="130"/>
        <v>-6.3399860276026354</v>
      </c>
      <c r="Y392" s="39">
        <f t="shared" si="131"/>
        <v>-37864.226156250814</v>
      </c>
      <c r="Z392" s="40">
        <f t="shared" si="132"/>
        <v>1.2856693760063104E-3</v>
      </c>
      <c r="AA392" s="41">
        <f t="shared" si="133"/>
        <v>1.2790094213049003E-3</v>
      </c>
      <c r="AB392" s="41">
        <f t="shared" si="134"/>
        <v>-6.6599547014101635E-6</v>
      </c>
      <c r="AC392" s="42">
        <f t="shared" si="135"/>
        <v>-0.12992933218246502</v>
      </c>
      <c r="AD392" s="43">
        <f t="shared" si="136"/>
        <v>-775.97546692824312</v>
      </c>
      <c r="AE392" s="40">
        <f t="shared" si="137"/>
        <v>0</v>
      </c>
      <c r="AF392" s="41">
        <f t="shared" si="138"/>
        <v>0</v>
      </c>
      <c r="AG392" s="41">
        <f t="shared" si="139"/>
        <v>0</v>
      </c>
      <c r="AH392" s="42">
        <f t="shared" si="140"/>
        <v>0</v>
      </c>
      <c r="AI392" s="43">
        <f t="shared" si="141"/>
        <v>0</v>
      </c>
      <c r="AJ392" s="42">
        <f t="shared" si="142"/>
        <v>-6.4699153597851007</v>
      </c>
      <c r="AK392" s="31">
        <f t="shared" si="143"/>
        <v>-38640.201623179055</v>
      </c>
      <c r="AL392" s="44">
        <f t="shared" si="144"/>
        <v>-9.0009329026058325</v>
      </c>
      <c r="AM392" s="31">
        <v>598023</v>
      </c>
      <c r="AN392" s="45">
        <f t="shared" si="145"/>
        <v>-6.4613236653404724E-2</v>
      </c>
      <c r="AP392" s="33"/>
      <c r="AR392" s="33"/>
    </row>
    <row r="393" spans="1:44">
      <c r="A393" s="6" t="s">
        <v>4618</v>
      </c>
      <c r="B393" s="6" t="s">
        <v>4946</v>
      </c>
      <c r="C393" s="6" t="s">
        <v>3218</v>
      </c>
      <c r="D393" s="30">
        <v>2414580</v>
      </c>
      <c r="E393" s="6" t="s">
        <v>2</v>
      </c>
      <c r="F393" s="31" t="s">
        <v>4473</v>
      </c>
      <c r="G393" s="6" t="str">
        <f t="shared" si="122"/>
        <v>Share Decrease</v>
      </c>
      <c r="H393" s="32">
        <v>61.97</v>
      </c>
      <c r="I393" s="33">
        <v>125.682</v>
      </c>
      <c r="J393" s="33">
        <v>124.312</v>
      </c>
      <c r="K393" s="34">
        <v>0.9</v>
      </c>
      <c r="L393" s="34">
        <v>0.9</v>
      </c>
      <c r="M393" s="7">
        <v>0.49</v>
      </c>
      <c r="N393" s="7">
        <v>0.49</v>
      </c>
      <c r="O393" s="7">
        <v>0.51</v>
      </c>
      <c r="P393" s="7">
        <v>0.51</v>
      </c>
      <c r="Q393" s="35">
        <f t="shared" si="123"/>
        <v>113.1138</v>
      </c>
      <c r="R393" s="35">
        <f t="shared" si="124"/>
        <v>111.88079999999999</v>
      </c>
      <c r="S393" s="35">
        <f t="shared" si="125"/>
        <v>7009.6621859999996</v>
      </c>
      <c r="T393" s="35">
        <f t="shared" si="126"/>
        <v>6933.2531759999993</v>
      </c>
      <c r="U393" s="36">
        <f t="shared" si="127"/>
        <v>3.799184410644665E-4</v>
      </c>
      <c r="V393" s="37">
        <f t="shared" si="128"/>
        <v>3.7732483756478235E-4</v>
      </c>
      <c r="W393" s="37">
        <f t="shared" si="129"/>
        <v>-2.5936034996841529E-6</v>
      </c>
      <c r="X393" s="38">
        <f t="shared" si="130"/>
        <v>-5.4552561681274936</v>
      </c>
      <c r="Y393" s="39">
        <f t="shared" si="131"/>
        <v>-88030.598162457536</v>
      </c>
      <c r="Z393" s="40">
        <f t="shared" si="132"/>
        <v>3.5211719486158611E-4</v>
      </c>
      <c r="AA393" s="41">
        <f t="shared" si="133"/>
        <v>3.4945147213291265E-4</v>
      </c>
      <c r="AB393" s="41">
        <f t="shared" si="134"/>
        <v>-2.6657227286734598E-6</v>
      </c>
      <c r="AC393" s="42">
        <f t="shared" si="135"/>
        <v>-5.2005695150873096E-2</v>
      </c>
      <c r="AD393" s="43">
        <f t="shared" si="136"/>
        <v>-839.20760288644658</v>
      </c>
      <c r="AE393" s="40">
        <f t="shared" si="137"/>
        <v>4.1110408582150818E-4</v>
      </c>
      <c r="AF393" s="41">
        <f t="shared" si="138"/>
        <v>4.0864114365120303E-4</v>
      </c>
      <c r="AG393" s="41">
        <f t="shared" si="139"/>
        <v>-2.4629421703051572E-6</v>
      </c>
      <c r="AH393" s="42">
        <f t="shared" si="140"/>
        <v>-3.2126317379429559E-2</v>
      </c>
      <c r="AI393" s="43">
        <f t="shared" si="141"/>
        <v>-518.41725640518894</v>
      </c>
      <c r="AJ393" s="42">
        <f t="shared" si="142"/>
        <v>-5.539388180657796</v>
      </c>
      <c r="AK393" s="31">
        <f t="shared" si="143"/>
        <v>-89388.22302174916</v>
      </c>
      <c r="AL393" s="44">
        <f t="shared" si="144"/>
        <v>-20.926282876263944</v>
      </c>
      <c r="AM393" s="31">
        <v>1343693.25</v>
      </c>
      <c r="AN393" s="45">
        <f t="shared" si="145"/>
        <v>-6.6524277785684469E-2</v>
      </c>
      <c r="AP393" s="33"/>
      <c r="AR393" s="33"/>
    </row>
    <row r="394" spans="1:44">
      <c r="A394" s="6" t="s">
        <v>3955</v>
      </c>
      <c r="B394" s="6" t="s">
        <v>4439</v>
      </c>
      <c r="C394" s="6" t="s">
        <v>4031</v>
      </c>
      <c r="D394" s="30">
        <v>2917766</v>
      </c>
      <c r="E394" s="6" t="s">
        <v>4211</v>
      </c>
      <c r="F394" s="31" t="s">
        <v>4456</v>
      </c>
      <c r="G394" s="6" t="str">
        <f t="shared" si="122"/>
        <v>Share Decrease</v>
      </c>
      <c r="H394" s="32">
        <v>114.9</v>
      </c>
      <c r="I394" s="33">
        <v>959.79100000000005</v>
      </c>
      <c r="J394" s="33">
        <v>953.69500000000005</v>
      </c>
      <c r="K394" s="34">
        <v>1</v>
      </c>
      <c r="L394" s="34">
        <v>1</v>
      </c>
      <c r="M394" s="7">
        <v>0.49</v>
      </c>
      <c r="N394" s="7">
        <v>0.49</v>
      </c>
      <c r="O394" s="7">
        <v>0.51</v>
      </c>
      <c r="P394" s="7">
        <v>0.51</v>
      </c>
      <c r="Q394" s="35">
        <f t="shared" si="123"/>
        <v>959.79100000000005</v>
      </c>
      <c r="R394" s="35">
        <f t="shared" si="124"/>
        <v>953.69500000000005</v>
      </c>
      <c r="S394" s="35">
        <f t="shared" si="125"/>
        <v>110279.98590000001</v>
      </c>
      <c r="T394" s="35">
        <f t="shared" si="126"/>
        <v>109579.55550000002</v>
      </c>
      <c r="U394" s="36">
        <f t="shared" si="127"/>
        <v>5.9770926489751035E-3</v>
      </c>
      <c r="V394" s="37">
        <f t="shared" si="128"/>
        <v>5.9635912507255261E-3</v>
      </c>
      <c r="W394" s="37">
        <f t="shared" si="129"/>
        <v>-1.3501398249577377E-5</v>
      </c>
      <c r="X394" s="38">
        <f t="shared" si="130"/>
        <v>-28.398167294392614</v>
      </c>
      <c r="Y394" s="39">
        <f t="shared" si="131"/>
        <v>-247155.50299732474</v>
      </c>
      <c r="Z394" s="40">
        <f t="shared" si="132"/>
        <v>5.5397076569594448E-3</v>
      </c>
      <c r="AA394" s="41">
        <f t="shared" si="133"/>
        <v>5.5230547642048508E-3</v>
      </c>
      <c r="AB394" s="41">
        <f t="shared" si="134"/>
        <v>-1.6652892754594022E-5</v>
      </c>
      <c r="AC394" s="42">
        <f t="shared" si="135"/>
        <v>-0.32488197465554453</v>
      </c>
      <c r="AD394" s="43">
        <f t="shared" si="136"/>
        <v>-2827.519361667054</v>
      </c>
      <c r="AE394" s="40">
        <f t="shared" si="137"/>
        <v>6.4677229208529386E-3</v>
      </c>
      <c r="AF394" s="41">
        <f t="shared" si="138"/>
        <v>6.4585431605635752E-3</v>
      </c>
      <c r="AG394" s="41">
        <f t="shared" si="139"/>
        <v>-9.1797602893633687E-6</v>
      </c>
      <c r="AH394" s="42">
        <f t="shared" si="140"/>
        <v>-0.1197396739878112</v>
      </c>
      <c r="AI394" s="43">
        <f t="shared" si="141"/>
        <v>-1042.1207483708545</v>
      </c>
      <c r="AJ394" s="42">
        <f t="shared" si="142"/>
        <v>-28.84278894303597</v>
      </c>
      <c r="AK394" s="31">
        <f t="shared" si="143"/>
        <v>-251025.14310736264</v>
      </c>
      <c r="AL394" s="44">
        <f t="shared" si="144"/>
        <v>-58.752820929405473</v>
      </c>
      <c r="AM394" s="31">
        <v>3748572</v>
      </c>
      <c r="AN394" s="45">
        <f t="shared" si="145"/>
        <v>-6.696553863907713E-2</v>
      </c>
      <c r="AP394" s="33"/>
      <c r="AR394" s="33"/>
    </row>
    <row r="395" spans="1:44">
      <c r="A395" s="6" t="s">
        <v>4918</v>
      </c>
      <c r="B395" s="6" t="s">
        <v>4889</v>
      </c>
      <c r="C395" s="6" t="s">
        <v>6531</v>
      </c>
      <c r="D395" s="30" t="s">
        <v>4929</v>
      </c>
      <c r="E395" s="6" t="s">
        <v>4901</v>
      </c>
      <c r="F395" s="31" t="s">
        <v>4471</v>
      </c>
      <c r="G395" s="6" t="str">
        <f t="shared" si="122"/>
        <v>Share Decrease</v>
      </c>
      <c r="H395" s="32">
        <v>67.66</v>
      </c>
      <c r="I395" s="33">
        <v>265.47199999999998</v>
      </c>
      <c r="J395" s="33">
        <v>263.322</v>
      </c>
      <c r="K395" s="34">
        <v>1</v>
      </c>
      <c r="L395" s="34">
        <v>1</v>
      </c>
      <c r="M395" s="7">
        <v>0</v>
      </c>
      <c r="N395" s="7">
        <v>0</v>
      </c>
      <c r="O395" s="7">
        <v>1</v>
      </c>
      <c r="P395" s="7">
        <v>1</v>
      </c>
      <c r="Q395" s="35">
        <f t="shared" si="123"/>
        <v>265.47199999999998</v>
      </c>
      <c r="R395" s="35">
        <f t="shared" si="124"/>
        <v>263.322</v>
      </c>
      <c r="S395" s="35">
        <f t="shared" si="125"/>
        <v>17961.835519999997</v>
      </c>
      <c r="T395" s="35">
        <f t="shared" si="126"/>
        <v>17816.36652</v>
      </c>
      <c r="U395" s="36">
        <f t="shared" si="127"/>
        <v>9.7351803387102061E-4</v>
      </c>
      <c r="V395" s="37">
        <f t="shared" si="128"/>
        <v>9.6961086412137502E-4</v>
      </c>
      <c r="W395" s="37">
        <f t="shared" si="129"/>
        <v>-3.9071697496455889E-6</v>
      </c>
      <c r="X395" s="38">
        <f t="shared" si="130"/>
        <v>-8.2181458651142822</v>
      </c>
      <c r="Y395" s="39">
        <f t="shared" si="131"/>
        <v>-121462.39824289511</v>
      </c>
      <c r="Z395" s="40">
        <f t="shared" si="132"/>
        <v>0</v>
      </c>
      <c r="AA395" s="41">
        <f t="shared" si="133"/>
        <v>0</v>
      </c>
      <c r="AB395" s="41">
        <f t="shared" si="134"/>
        <v>0</v>
      </c>
      <c r="AC395" s="42">
        <f t="shared" si="135"/>
        <v>0</v>
      </c>
      <c r="AD395" s="43">
        <f t="shared" si="136"/>
        <v>0</v>
      </c>
      <c r="AE395" s="40">
        <f t="shared" si="137"/>
        <v>2.0655477704994854E-3</v>
      </c>
      <c r="AF395" s="41">
        <f t="shared" si="138"/>
        <v>2.0589888468325848E-3</v>
      </c>
      <c r="AG395" s="41">
        <f t="shared" si="139"/>
        <v>-6.5589236669006019E-6</v>
      </c>
      <c r="AH395" s="42">
        <f t="shared" si="140"/>
        <v>-8.5553800625450038E-2</v>
      </c>
      <c r="AI395" s="43">
        <f t="shared" si="141"/>
        <v>-1264.4664591405565</v>
      </c>
      <c r="AJ395" s="42">
        <f t="shared" si="142"/>
        <v>-8.3036996657397317</v>
      </c>
      <c r="AK395" s="31">
        <f t="shared" si="143"/>
        <v>-122726.86470203567</v>
      </c>
      <c r="AL395" s="44">
        <f t="shared" si="144"/>
        <v>-28.87355712123551</v>
      </c>
      <c r="AM395" s="31">
        <v>1764270.625</v>
      </c>
      <c r="AN395" s="45">
        <f t="shared" si="145"/>
        <v>-6.9562380602485901E-2</v>
      </c>
      <c r="AP395" s="33"/>
      <c r="AR395" s="33"/>
    </row>
    <row r="396" spans="1:44">
      <c r="A396" s="6" t="s">
        <v>1211</v>
      </c>
      <c r="B396" s="6" t="s">
        <v>2111</v>
      </c>
      <c r="C396" s="6" t="s">
        <v>6532</v>
      </c>
      <c r="D396" s="30" t="s">
        <v>4933</v>
      </c>
      <c r="E396" s="6" t="s">
        <v>4913</v>
      </c>
      <c r="F396" s="31" t="s">
        <v>4462</v>
      </c>
      <c r="G396" s="6" t="str">
        <f t="shared" si="122"/>
        <v>Share Decrease</v>
      </c>
      <c r="H396" s="32">
        <v>36.43</v>
      </c>
      <c r="I396" s="33">
        <v>258.05399999999997</v>
      </c>
      <c r="J396" s="33">
        <v>255.24</v>
      </c>
      <c r="K396" s="34">
        <v>1</v>
      </c>
      <c r="L396" s="34">
        <v>1</v>
      </c>
      <c r="M396" s="7">
        <v>0</v>
      </c>
      <c r="N396" s="7">
        <v>0</v>
      </c>
      <c r="O396" s="7">
        <v>1</v>
      </c>
      <c r="P396" s="7">
        <v>1</v>
      </c>
      <c r="Q396" s="35">
        <f t="shared" si="123"/>
        <v>258.05399999999997</v>
      </c>
      <c r="R396" s="35">
        <f t="shared" si="124"/>
        <v>255.24</v>
      </c>
      <c r="S396" s="35">
        <f t="shared" si="125"/>
        <v>9400.9072199999991</v>
      </c>
      <c r="T396" s="35">
        <f t="shared" si="126"/>
        <v>9298.3932000000004</v>
      </c>
      <c r="U396" s="36">
        <f t="shared" si="127"/>
        <v>5.0952213114455029E-4</v>
      </c>
      <c r="V396" s="37">
        <f t="shared" si="128"/>
        <v>5.0604162501211936E-4</v>
      </c>
      <c r="W396" s="37">
        <f t="shared" si="129"/>
        <v>-3.4805061324309295E-6</v>
      </c>
      <c r="X396" s="38">
        <f t="shared" si="130"/>
        <v>-7.3207229052018263</v>
      </c>
      <c r="Y396" s="39">
        <f t="shared" si="131"/>
        <v>-200953.14041179867</v>
      </c>
      <c r="Z396" s="40">
        <f t="shared" si="132"/>
        <v>0</v>
      </c>
      <c r="AA396" s="41">
        <f t="shared" si="133"/>
        <v>0</v>
      </c>
      <c r="AB396" s="41">
        <f t="shared" si="134"/>
        <v>0</v>
      </c>
      <c r="AC396" s="42">
        <f t="shared" si="135"/>
        <v>0</v>
      </c>
      <c r="AD396" s="43">
        <f t="shared" si="136"/>
        <v>0</v>
      </c>
      <c r="AE396" s="40">
        <f t="shared" si="137"/>
        <v>1.0810711927142463E-3</v>
      </c>
      <c r="AF396" s="41">
        <f t="shared" si="138"/>
        <v>1.0745899210578178E-3</v>
      </c>
      <c r="AG396" s="41">
        <f t="shared" si="139"/>
        <v>-6.4812716564284934E-6</v>
      </c>
      <c r="AH396" s="42">
        <f t="shared" si="140"/>
        <v>-8.4540917268441026E-2</v>
      </c>
      <c r="AI396" s="43">
        <f t="shared" si="141"/>
        <v>-2320.6400567785072</v>
      </c>
      <c r="AJ396" s="42">
        <f t="shared" si="142"/>
        <v>-7.4052638224702676</v>
      </c>
      <c r="AK396" s="31">
        <f t="shared" si="143"/>
        <v>-203273.78046857717</v>
      </c>
      <c r="AL396" s="44">
        <f t="shared" si="144"/>
        <v>-47.76977947338635</v>
      </c>
      <c r="AM396" s="31">
        <v>2853407</v>
      </c>
      <c r="AN396" s="45">
        <f t="shared" si="145"/>
        <v>-7.1238971681424054E-2</v>
      </c>
      <c r="AP396" s="33"/>
      <c r="AR396" s="33"/>
    </row>
    <row r="397" spans="1:44">
      <c r="A397" s="6" t="s">
        <v>4616</v>
      </c>
      <c r="B397" s="6" t="s">
        <v>1925</v>
      </c>
      <c r="C397" s="6" t="s">
        <v>3216</v>
      </c>
      <c r="D397" s="30">
        <v>2380863</v>
      </c>
      <c r="E397" s="6" t="s">
        <v>5641</v>
      </c>
      <c r="F397" s="31" t="s">
        <v>4471</v>
      </c>
      <c r="G397" s="6" t="str">
        <f t="shared" si="122"/>
        <v>Share Decrease</v>
      </c>
      <c r="H397" s="32">
        <v>235.83</v>
      </c>
      <c r="I397" s="33">
        <v>68.183000000000007</v>
      </c>
      <c r="J397" s="33">
        <v>67.441999999999993</v>
      </c>
      <c r="K397" s="34">
        <v>0.89</v>
      </c>
      <c r="L397" s="34">
        <v>0.89</v>
      </c>
      <c r="M397" s="7">
        <v>0.49</v>
      </c>
      <c r="N397" s="7">
        <v>0.49</v>
      </c>
      <c r="O397" s="7">
        <v>0.51</v>
      </c>
      <c r="P397" s="7">
        <v>0.51</v>
      </c>
      <c r="Q397" s="35">
        <f t="shared" si="123"/>
        <v>60.682870000000008</v>
      </c>
      <c r="R397" s="35">
        <f t="shared" si="124"/>
        <v>60.023379999999996</v>
      </c>
      <c r="S397" s="35">
        <f t="shared" si="125"/>
        <v>14310.841232100003</v>
      </c>
      <c r="T397" s="35">
        <f t="shared" si="126"/>
        <v>14155.3137054</v>
      </c>
      <c r="U397" s="36">
        <f t="shared" si="127"/>
        <v>7.7563687763433718E-4</v>
      </c>
      <c r="V397" s="37">
        <f t="shared" si="128"/>
        <v>7.7036728776289434E-4</v>
      </c>
      <c r="W397" s="37">
        <f t="shared" si="129"/>
        <v>-5.2695898714428353E-6</v>
      </c>
      <c r="X397" s="38">
        <f t="shared" si="130"/>
        <v>-11.083792358080746</v>
      </c>
      <c r="Y397" s="39">
        <f t="shared" si="131"/>
        <v>-46999.077123693954</v>
      </c>
      <c r="Z397" s="40">
        <f t="shared" si="132"/>
        <v>7.1887819085217439E-4</v>
      </c>
      <c r="AA397" s="41">
        <f t="shared" si="133"/>
        <v>7.13459481038173E-4</v>
      </c>
      <c r="AB397" s="41">
        <f t="shared" si="134"/>
        <v>-5.4187098140013939E-6</v>
      </c>
      <c r="AC397" s="42">
        <f t="shared" si="135"/>
        <v>-0.10571383425095918</v>
      </c>
      <c r="AD397" s="43">
        <f t="shared" si="136"/>
        <v>-448.26287686451752</v>
      </c>
      <c r="AE397" s="40">
        <f t="shared" si="137"/>
        <v>8.3930511142312814E-4</v>
      </c>
      <c r="AF397" s="41">
        <f t="shared" si="138"/>
        <v>8.3430439282666184E-4</v>
      </c>
      <c r="AG397" s="41">
        <f t="shared" si="139"/>
        <v>-5.0007185964663073E-6</v>
      </c>
      <c r="AH397" s="42">
        <f t="shared" si="140"/>
        <v>-6.5228763668205444E-2</v>
      </c>
      <c r="AI397" s="43">
        <f t="shared" si="141"/>
        <v>-276.59230661156528</v>
      </c>
      <c r="AJ397" s="42">
        <f t="shared" si="142"/>
        <v>-11.254734955999911</v>
      </c>
      <c r="AK397" s="31">
        <f t="shared" si="143"/>
        <v>-47723.932307170035</v>
      </c>
      <c r="AL397" s="44">
        <f t="shared" si="144"/>
        <v>-11.172433260066223</v>
      </c>
      <c r="AM397" s="31">
        <v>666337.3125</v>
      </c>
      <c r="AN397" s="45">
        <f t="shared" si="145"/>
        <v>-7.1621281612036444E-2</v>
      </c>
      <c r="AP397" s="33"/>
      <c r="AR397" s="33"/>
    </row>
    <row r="398" spans="1:44">
      <c r="A398" s="6" t="s">
        <v>4604</v>
      </c>
      <c r="B398" s="6" t="s">
        <v>1913</v>
      </c>
      <c r="C398" s="6" t="s">
        <v>1247</v>
      </c>
      <c r="D398" s="30">
        <v>2288406</v>
      </c>
      <c r="E398" s="6" t="s">
        <v>3130</v>
      </c>
      <c r="F398" s="31" t="s">
        <v>4471</v>
      </c>
      <c r="G398" s="6" t="str">
        <f t="shared" si="122"/>
        <v>Share Decrease</v>
      </c>
      <c r="H398" s="32">
        <v>59.03</v>
      </c>
      <c r="I398" s="33">
        <v>136.30799999999999</v>
      </c>
      <c r="J398" s="33">
        <v>134.714</v>
      </c>
      <c r="K398" s="34">
        <v>1</v>
      </c>
      <c r="L398" s="34">
        <v>1</v>
      </c>
      <c r="M398" s="7">
        <v>0</v>
      </c>
      <c r="N398" s="7">
        <v>0</v>
      </c>
      <c r="O398" s="7">
        <v>1</v>
      </c>
      <c r="P398" s="7">
        <v>1</v>
      </c>
      <c r="Q398" s="35">
        <f t="shared" si="123"/>
        <v>136.30799999999999</v>
      </c>
      <c r="R398" s="35">
        <f t="shared" si="124"/>
        <v>134.714</v>
      </c>
      <c r="S398" s="35">
        <f t="shared" si="125"/>
        <v>8046.2612399999998</v>
      </c>
      <c r="T398" s="35">
        <f t="shared" si="126"/>
        <v>7952.1674199999998</v>
      </c>
      <c r="U398" s="36">
        <f t="shared" si="127"/>
        <v>4.3610133349987392E-4</v>
      </c>
      <c r="V398" s="37">
        <f t="shared" si="128"/>
        <v>4.3277667840345061E-4</v>
      </c>
      <c r="W398" s="37">
        <f t="shared" si="129"/>
        <v>-3.3246550964233126E-6</v>
      </c>
      <c r="X398" s="38">
        <f t="shared" si="130"/>
        <v>-6.9929136137688257</v>
      </c>
      <c r="Y398" s="39">
        <f t="shared" si="131"/>
        <v>-118463.72376365958</v>
      </c>
      <c r="Z398" s="40">
        <f t="shared" si="132"/>
        <v>0</v>
      </c>
      <c r="AA398" s="41">
        <f t="shared" si="133"/>
        <v>0</v>
      </c>
      <c r="AB398" s="41">
        <f t="shared" si="134"/>
        <v>0</v>
      </c>
      <c r="AC398" s="42">
        <f t="shared" si="135"/>
        <v>0</v>
      </c>
      <c r="AD398" s="43">
        <f t="shared" si="136"/>
        <v>0</v>
      </c>
      <c r="AE398" s="40">
        <f t="shared" si="137"/>
        <v>9.2529168005311003E-4</v>
      </c>
      <c r="AF398" s="41">
        <f t="shared" si="138"/>
        <v>9.1901028234602411E-4</v>
      </c>
      <c r="AG398" s="41">
        <f t="shared" si="139"/>
        <v>-6.2813977070859221E-6</v>
      </c>
      <c r="AH398" s="42">
        <f t="shared" si="140"/>
        <v>-8.1933785842507517E-2</v>
      </c>
      <c r="AI398" s="43">
        <f t="shared" si="141"/>
        <v>-1388.002470650644</v>
      </c>
      <c r="AJ398" s="42">
        <f t="shared" si="142"/>
        <v>-7.0748473996113335</v>
      </c>
      <c r="AK398" s="31">
        <f t="shared" si="143"/>
        <v>-119851.72623431022</v>
      </c>
      <c r="AL398" s="44">
        <f t="shared" si="144"/>
        <v>-28.160724177734313</v>
      </c>
      <c r="AM398" s="31">
        <v>1665958</v>
      </c>
      <c r="AN398" s="45">
        <f t="shared" si="145"/>
        <v>-7.1941625319672062E-2</v>
      </c>
      <c r="AP398" s="33"/>
      <c r="AR398" s="33"/>
    </row>
    <row r="399" spans="1:44">
      <c r="A399" s="6" t="s">
        <v>1212</v>
      </c>
      <c r="B399" s="6" t="s">
        <v>2112</v>
      </c>
      <c r="C399" s="6" t="s">
        <v>3353</v>
      </c>
      <c r="D399" s="30">
        <v>2985677</v>
      </c>
      <c r="E399" s="6" t="s">
        <v>178</v>
      </c>
      <c r="F399" s="31" t="s">
        <v>4459</v>
      </c>
      <c r="G399" s="6" t="str">
        <f t="shared" si="122"/>
        <v>Share Decrease</v>
      </c>
      <c r="H399" s="32">
        <v>40.65</v>
      </c>
      <c r="I399" s="33">
        <v>264.45499999999998</v>
      </c>
      <c r="J399" s="33">
        <v>261.43700000000001</v>
      </c>
      <c r="K399" s="34">
        <v>1</v>
      </c>
      <c r="L399" s="34">
        <v>1</v>
      </c>
      <c r="M399" s="7">
        <v>0.49</v>
      </c>
      <c r="N399" s="7">
        <v>0.49</v>
      </c>
      <c r="O399" s="7">
        <v>0.51</v>
      </c>
      <c r="P399" s="7">
        <v>0.51</v>
      </c>
      <c r="Q399" s="35">
        <f t="shared" si="123"/>
        <v>264.45499999999998</v>
      </c>
      <c r="R399" s="35">
        <f t="shared" si="124"/>
        <v>261.43700000000001</v>
      </c>
      <c r="S399" s="35">
        <f t="shared" si="125"/>
        <v>10750.095749999999</v>
      </c>
      <c r="T399" s="35">
        <f t="shared" si="126"/>
        <v>10627.414049999999</v>
      </c>
      <c r="U399" s="36">
        <f t="shared" si="127"/>
        <v>5.8264713908621818E-4</v>
      </c>
      <c r="V399" s="37">
        <f t="shared" si="128"/>
        <v>5.7837023664891133E-4</v>
      </c>
      <c r="W399" s="37">
        <f t="shared" si="129"/>
        <v>-4.2769024373068461E-6</v>
      </c>
      <c r="X399" s="38">
        <f t="shared" si="130"/>
        <v>-8.9958231489273466</v>
      </c>
      <c r="Y399" s="39">
        <f t="shared" si="131"/>
        <v>-221299.46245823731</v>
      </c>
      <c r="Z399" s="40">
        <f t="shared" si="132"/>
        <v>5.4001083925893172E-4</v>
      </c>
      <c r="AA399" s="41">
        <f t="shared" si="133"/>
        <v>5.3564544528591433E-4</v>
      </c>
      <c r="AB399" s="41">
        <f t="shared" si="134"/>
        <v>-4.3653939730173936E-6</v>
      </c>
      <c r="AC399" s="42">
        <f t="shared" si="135"/>
        <v>-8.5164651871792993E-2</v>
      </c>
      <c r="AD399" s="43">
        <f t="shared" si="136"/>
        <v>-2095.0713867599752</v>
      </c>
      <c r="AE399" s="40">
        <f t="shared" si="137"/>
        <v>6.3047379010989471E-4</v>
      </c>
      <c r="AF399" s="41">
        <f t="shared" si="138"/>
        <v>6.2637242881592747E-4</v>
      </c>
      <c r="AG399" s="41">
        <f t="shared" si="139"/>
        <v>-4.1013612939672442E-6</v>
      </c>
      <c r="AH399" s="42">
        <f t="shared" si="140"/>
        <v>-5.34976566670156E-2</v>
      </c>
      <c r="AI399" s="43">
        <f t="shared" si="141"/>
        <v>-1316.0555145637295</v>
      </c>
      <c r="AJ399" s="42">
        <f t="shared" si="142"/>
        <v>-9.1344854574661554</v>
      </c>
      <c r="AK399" s="31">
        <f t="shared" si="143"/>
        <v>-224710.58935956101</v>
      </c>
      <c r="AL399" s="44">
        <f t="shared" si="144"/>
        <v>-52.60642604313464</v>
      </c>
      <c r="AM399" s="31">
        <v>2928040.5</v>
      </c>
      <c r="AN399" s="45">
        <f t="shared" si="145"/>
        <v>-7.6744358337789725E-2</v>
      </c>
      <c r="AP399" s="33"/>
      <c r="AR399" s="33"/>
    </row>
    <row r="400" spans="1:44">
      <c r="A400" s="6" t="s">
        <v>6303</v>
      </c>
      <c r="B400" s="6" t="s">
        <v>6300</v>
      </c>
      <c r="C400" s="6" t="s">
        <v>6378</v>
      </c>
      <c r="D400" s="30">
        <v>2754907</v>
      </c>
      <c r="E400" s="6" t="s">
        <v>6312</v>
      </c>
      <c r="F400" s="31" t="s">
        <v>4468</v>
      </c>
      <c r="G400" s="6" t="str">
        <f t="shared" si="122"/>
        <v>Share Decrease</v>
      </c>
      <c r="H400" s="32">
        <v>79.12</v>
      </c>
      <c r="I400" s="33">
        <v>222.673</v>
      </c>
      <c r="J400" s="33">
        <v>219.62100000000001</v>
      </c>
      <c r="K400" s="34">
        <v>0.75</v>
      </c>
      <c r="L400" s="34">
        <v>0.75</v>
      </c>
      <c r="M400" s="7">
        <v>0.56000000000000005</v>
      </c>
      <c r="N400" s="7">
        <v>0.56000000000000005</v>
      </c>
      <c r="O400" s="7">
        <v>0.44</v>
      </c>
      <c r="P400" s="7">
        <v>0.44</v>
      </c>
      <c r="Q400" s="35">
        <f t="shared" si="123"/>
        <v>167.00475</v>
      </c>
      <c r="R400" s="35">
        <f t="shared" si="124"/>
        <v>164.71575000000001</v>
      </c>
      <c r="S400" s="35">
        <f t="shared" si="125"/>
        <v>13213.41582</v>
      </c>
      <c r="T400" s="35">
        <f t="shared" si="126"/>
        <v>13032.310140000001</v>
      </c>
      <c r="U400" s="36">
        <f t="shared" si="127"/>
        <v>7.1615724214173411E-4</v>
      </c>
      <c r="V400" s="37">
        <f t="shared" si="128"/>
        <v>7.0925064783316767E-4</v>
      </c>
      <c r="W400" s="37">
        <f t="shared" si="129"/>
        <v>-6.9065943085664348E-6</v>
      </c>
      <c r="X400" s="38">
        <f t="shared" si="130"/>
        <v>-14.526985796845814</v>
      </c>
      <c r="Y400" s="39">
        <f t="shared" si="131"/>
        <v>-183606.99945457294</v>
      </c>
      <c r="Z400" s="40">
        <f t="shared" si="132"/>
        <v>7.5857267372955511E-4</v>
      </c>
      <c r="AA400" s="41">
        <f t="shared" si="133"/>
        <v>7.5069438719808533E-4</v>
      </c>
      <c r="AB400" s="41">
        <f t="shared" si="134"/>
        <v>-7.8782865314697831E-6</v>
      </c>
      <c r="AC400" s="42">
        <f t="shared" si="135"/>
        <v>-0.15369781832889021</v>
      </c>
      <c r="AD400" s="43">
        <f t="shared" si="136"/>
        <v>-1942.5912326705031</v>
      </c>
      <c r="AE400" s="40">
        <f t="shared" si="137"/>
        <v>6.6857834686267071E-4</v>
      </c>
      <c r="AF400" s="41">
        <f t="shared" si="138"/>
        <v>6.6268774424372418E-4</v>
      </c>
      <c r="AG400" s="41">
        <f t="shared" si="139"/>
        <v>-5.8906026189465372E-6</v>
      </c>
      <c r="AH400" s="42">
        <f t="shared" si="140"/>
        <v>-7.6836302359843164E-2</v>
      </c>
      <c r="AI400" s="43">
        <f t="shared" si="141"/>
        <v>-971.13627856222399</v>
      </c>
      <c r="AJ400" s="42">
        <f t="shared" si="142"/>
        <v>-14.757519917534548</v>
      </c>
      <c r="AK400" s="31">
        <f t="shared" si="143"/>
        <v>-186520.72696580566</v>
      </c>
      <c r="AL400" s="44">
        <f t="shared" si="144"/>
        <v>-43.646323992457248</v>
      </c>
      <c r="AM400" s="31">
        <v>2281029.75</v>
      </c>
      <c r="AN400" s="45">
        <f t="shared" si="145"/>
        <v>-8.1770405215366285E-2</v>
      </c>
      <c r="AP400" s="33"/>
      <c r="AR400" s="33"/>
    </row>
    <row r="401" spans="1:44">
      <c r="A401" s="6" t="s">
        <v>1215</v>
      </c>
      <c r="B401" s="6" t="s">
        <v>2115</v>
      </c>
      <c r="C401" s="6" t="s">
        <v>3356</v>
      </c>
      <c r="D401" s="30">
        <v>2098876</v>
      </c>
      <c r="E401" s="6" t="s">
        <v>181</v>
      </c>
      <c r="F401" s="31" t="s">
        <v>4468</v>
      </c>
      <c r="G401" s="6" t="str">
        <f t="shared" si="122"/>
        <v>Share Decrease</v>
      </c>
      <c r="H401" s="32">
        <v>79.44</v>
      </c>
      <c r="I401" s="33">
        <v>437.49299999999999</v>
      </c>
      <c r="J401" s="33">
        <v>433.11500000000001</v>
      </c>
      <c r="K401" s="34">
        <v>1</v>
      </c>
      <c r="L401" s="34">
        <v>1</v>
      </c>
      <c r="M401" s="7">
        <v>0.56000000000000005</v>
      </c>
      <c r="N401" s="7">
        <v>0.56000000000000005</v>
      </c>
      <c r="O401" s="7">
        <v>0.44</v>
      </c>
      <c r="P401" s="7">
        <v>0.44</v>
      </c>
      <c r="Q401" s="35">
        <f t="shared" si="123"/>
        <v>437.49299999999999</v>
      </c>
      <c r="R401" s="35">
        <f t="shared" si="124"/>
        <v>433.11500000000001</v>
      </c>
      <c r="S401" s="35">
        <f t="shared" si="125"/>
        <v>34754.443919999998</v>
      </c>
      <c r="T401" s="35">
        <f t="shared" si="126"/>
        <v>34406.655599999998</v>
      </c>
      <c r="U401" s="36">
        <f t="shared" si="127"/>
        <v>1.8836648334523357E-3</v>
      </c>
      <c r="V401" s="37">
        <f t="shared" si="128"/>
        <v>1.8724955523558989E-3</v>
      </c>
      <c r="W401" s="37">
        <f t="shared" si="129"/>
        <v>-1.1169281096436818E-5</v>
      </c>
      <c r="X401" s="38">
        <f t="shared" si="130"/>
        <v>-23.492908458176796</v>
      </c>
      <c r="Y401" s="39">
        <f t="shared" si="131"/>
        <v>-295731.47605962737</v>
      </c>
      <c r="Z401" s="40">
        <f t="shared" si="132"/>
        <v>1.9952275632220493E-3</v>
      </c>
      <c r="AA401" s="41">
        <f t="shared" si="133"/>
        <v>1.9819113391033498E-3</v>
      </c>
      <c r="AB401" s="41">
        <f t="shared" si="134"/>
        <v>-1.3316224118699489E-5</v>
      </c>
      <c r="AC401" s="42">
        <f t="shared" si="135"/>
        <v>-0.25978676800434042</v>
      </c>
      <c r="AD401" s="43">
        <f t="shared" si="136"/>
        <v>-3270.2261833376187</v>
      </c>
      <c r="AE401" s="40">
        <f t="shared" si="137"/>
        <v>1.7585209592053082E-3</v>
      </c>
      <c r="AF401" s="41">
        <f t="shared" si="138"/>
        <v>1.7495646390851389E-3</v>
      </c>
      <c r="AG401" s="41">
        <f t="shared" si="139"/>
        <v>-8.956320120169373E-6</v>
      </c>
      <c r="AH401" s="42">
        <f t="shared" si="140"/>
        <v>-0.11682514766340693</v>
      </c>
      <c r="AI401" s="43">
        <f t="shared" si="141"/>
        <v>-1470.6086060348307</v>
      </c>
      <c r="AJ401" s="42">
        <f t="shared" si="142"/>
        <v>-23.869520373844541</v>
      </c>
      <c r="AK401" s="31">
        <f t="shared" si="143"/>
        <v>-300472.31084899983</v>
      </c>
      <c r="AL401" s="44">
        <f t="shared" si="144"/>
        <v>-70.300107605971917</v>
      </c>
      <c r="AM401" s="31">
        <v>3617324</v>
      </c>
      <c r="AN401" s="45">
        <f t="shared" si="145"/>
        <v>-8.3064804493321528E-2</v>
      </c>
      <c r="AP401" s="33"/>
      <c r="AR401" s="33"/>
    </row>
    <row r="402" spans="1:44">
      <c r="A402" s="6" t="s">
        <v>1131</v>
      </c>
      <c r="B402" s="6" t="s">
        <v>2034</v>
      </c>
      <c r="C402" s="6" t="s">
        <v>3300</v>
      </c>
      <c r="D402" s="30">
        <v>2819118</v>
      </c>
      <c r="E402" s="6" t="s">
        <v>104</v>
      </c>
      <c r="F402" s="31" t="s">
        <v>4462</v>
      </c>
      <c r="G402" s="6" t="str">
        <f t="shared" si="122"/>
        <v>Share Decrease</v>
      </c>
      <c r="H402" s="32">
        <v>82.64</v>
      </c>
      <c r="I402" s="33">
        <v>458</v>
      </c>
      <c r="J402" s="33">
        <v>454</v>
      </c>
      <c r="K402" s="34">
        <v>1</v>
      </c>
      <c r="L402" s="34">
        <v>1</v>
      </c>
      <c r="M402" s="7">
        <v>0</v>
      </c>
      <c r="N402" s="7">
        <v>0</v>
      </c>
      <c r="O402" s="7">
        <v>1</v>
      </c>
      <c r="P402" s="7">
        <v>1</v>
      </c>
      <c r="Q402" s="35">
        <f t="shared" si="123"/>
        <v>458</v>
      </c>
      <c r="R402" s="35">
        <f t="shared" si="124"/>
        <v>454</v>
      </c>
      <c r="S402" s="35">
        <f t="shared" si="125"/>
        <v>37849.120000000003</v>
      </c>
      <c r="T402" s="35">
        <f t="shared" si="126"/>
        <v>37518.559999999998</v>
      </c>
      <c r="U402" s="36">
        <f t="shared" si="127"/>
        <v>2.0513939594380792E-3</v>
      </c>
      <c r="V402" s="37">
        <f t="shared" si="128"/>
        <v>2.0418531096872412E-3</v>
      </c>
      <c r="W402" s="37">
        <f t="shared" si="129"/>
        <v>-9.540849750837993E-6</v>
      </c>
      <c r="X402" s="38">
        <f t="shared" si="130"/>
        <v>-20.067747232287033</v>
      </c>
      <c r="Y402" s="39">
        <f t="shared" si="131"/>
        <v>-242833.34017772303</v>
      </c>
      <c r="Z402" s="40">
        <f t="shared" si="132"/>
        <v>0</v>
      </c>
      <c r="AA402" s="41">
        <f t="shared" si="133"/>
        <v>0</v>
      </c>
      <c r="AB402" s="41">
        <f t="shared" si="134"/>
        <v>0</v>
      </c>
      <c r="AC402" s="42">
        <f t="shared" si="135"/>
        <v>0</v>
      </c>
      <c r="AD402" s="43">
        <f t="shared" si="136"/>
        <v>0</v>
      </c>
      <c r="AE402" s="40">
        <f t="shared" si="137"/>
        <v>4.352515384316775E-3</v>
      </c>
      <c r="AF402" s="41">
        <f t="shared" si="138"/>
        <v>4.3359175678441943E-3</v>
      </c>
      <c r="AG402" s="41">
        <f t="shared" si="139"/>
        <v>-1.6597816472580657E-5</v>
      </c>
      <c r="AH402" s="42">
        <f t="shared" si="140"/>
        <v>-0.21649989440782672</v>
      </c>
      <c r="AI402" s="43">
        <f t="shared" si="141"/>
        <v>-2619.7954308788326</v>
      </c>
      <c r="AJ402" s="42">
        <f t="shared" si="142"/>
        <v>-20.284247126694861</v>
      </c>
      <c r="AK402" s="31">
        <f t="shared" si="143"/>
        <v>-245453.13560860188</v>
      </c>
      <c r="AL402" s="44">
        <f t="shared" si="144"/>
        <v>-57.725373613492216</v>
      </c>
      <c r="AM402" s="31">
        <v>2931227.25</v>
      </c>
      <c r="AN402" s="45">
        <f t="shared" si="145"/>
        <v>-8.3737327294771111E-2</v>
      </c>
      <c r="AP402" s="33"/>
      <c r="AR402" s="33"/>
    </row>
    <row r="403" spans="1:44">
      <c r="A403" s="6" t="s">
        <v>4488</v>
      </c>
      <c r="B403" s="6" t="s">
        <v>1792</v>
      </c>
      <c r="C403" s="6" t="s">
        <v>1221</v>
      </c>
      <c r="D403" s="30">
        <v>2695921</v>
      </c>
      <c r="E403" s="6" t="s">
        <v>3025</v>
      </c>
      <c r="F403" s="31" t="s">
        <v>4456</v>
      </c>
      <c r="G403" s="6" t="str">
        <f t="shared" si="122"/>
        <v>Share Decrease</v>
      </c>
      <c r="H403" s="32">
        <v>101.53</v>
      </c>
      <c r="I403" s="33">
        <v>351.7</v>
      </c>
      <c r="J403" s="33">
        <v>348.7</v>
      </c>
      <c r="K403" s="34">
        <v>1</v>
      </c>
      <c r="L403" s="34">
        <v>1</v>
      </c>
      <c r="M403" s="7">
        <v>0.45</v>
      </c>
      <c r="N403" s="7">
        <v>0.45</v>
      </c>
      <c r="O403" s="7">
        <v>0.55000000000000004</v>
      </c>
      <c r="P403" s="7">
        <v>0.55000000000000004</v>
      </c>
      <c r="Q403" s="35">
        <f t="shared" si="123"/>
        <v>351.7</v>
      </c>
      <c r="R403" s="35">
        <f t="shared" si="124"/>
        <v>348.7</v>
      </c>
      <c r="S403" s="35">
        <f t="shared" si="125"/>
        <v>35708.101000000002</v>
      </c>
      <c r="T403" s="35">
        <f t="shared" si="126"/>
        <v>35403.510999999999</v>
      </c>
      <c r="U403" s="36">
        <f t="shared" si="127"/>
        <v>1.9353523330107763E-3</v>
      </c>
      <c r="V403" s="37">
        <f t="shared" si="128"/>
        <v>1.9267468961814221E-3</v>
      </c>
      <c r="W403" s="37">
        <f t="shared" si="129"/>
        <v>-8.6054368293542269E-6</v>
      </c>
      <c r="X403" s="38">
        <f t="shared" si="130"/>
        <v>-18.10024637477666</v>
      </c>
      <c r="Y403" s="39">
        <f t="shared" si="131"/>
        <v>-178274.85841403191</v>
      </c>
      <c r="Z403" s="40">
        <f t="shared" si="132"/>
        <v>1.6473024068150064E-3</v>
      </c>
      <c r="AA403" s="41">
        <f t="shared" si="133"/>
        <v>1.6387495385349108E-3</v>
      </c>
      <c r="AB403" s="41">
        <f t="shared" si="134"/>
        <v>-8.5528682800956046E-6</v>
      </c>
      <c r="AC403" s="42">
        <f t="shared" si="135"/>
        <v>-0.16685826160981435</v>
      </c>
      <c r="AD403" s="43">
        <f t="shared" si="136"/>
        <v>-1643.4380144766508</v>
      </c>
      <c r="AE403" s="40">
        <f t="shared" si="137"/>
        <v>2.2584681604481288E-3</v>
      </c>
      <c r="AF403" s="41">
        <f t="shared" si="138"/>
        <v>2.2503179205051009E-3</v>
      </c>
      <c r="AG403" s="41">
        <f t="shared" si="139"/>
        <v>-8.1502399430278573E-6</v>
      </c>
      <c r="AH403" s="42">
        <f t="shared" si="140"/>
        <v>-0.10631073611272623</v>
      </c>
      <c r="AI403" s="43">
        <f t="shared" si="141"/>
        <v>-1047.0869310817122</v>
      </c>
      <c r="AJ403" s="42">
        <f t="shared" si="142"/>
        <v>-18.373415372499199</v>
      </c>
      <c r="AK403" s="31">
        <f t="shared" si="143"/>
        <v>-180965.38335959028</v>
      </c>
      <c r="AL403" s="44">
        <f t="shared" si="144"/>
        <v>-42.378788679967627</v>
      </c>
      <c r="AM403" s="31">
        <v>2095457.5</v>
      </c>
      <c r="AN403" s="45">
        <f t="shared" si="145"/>
        <v>-8.6360798708439698E-2</v>
      </c>
      <c r="AP403" s="33"/>
      <c r="AR403" s="33"/>
    </row>
    <row r="404" spans="1:44">
      <c r="A404" s="6" t="s">
        <v>4172</v>
      </c>
      <c r="B404" s="6" t="s">
        <v>4411</v>
      </c>
      <c r="C404" s="6" t="s">
        <v>4349</v>
      </c>
      <c r="D404" s="30">
        <v>2475833</v>
      </c>
      <c r="E404" s="6" t="s">
        <v>4008</v>
      </c>
      <c r="F404" s="31" t="s">
        <v>4457</v>
      </c>
      <c r="G404" s="6" t="str">
        <f t="shared" ref="G404:G467" si="146">IF(AND(L404&gt;K404,AJ404&gt;0),"Float Increase",IF(AND(K404&gt;L404,AJ404&lt;0),"Float Decrease",IF(AND(J404&gt;I404,AJ404&gt;0),"Share Increase",IF(AND(I404&gt;J404,AJ404&lt;0), "Share Decrease",IF(AJ404&gt;0,"Reinvestment","Funding")))))</f>
        <v>Share Decrease</v>
      </c>
      <c r="H404" s="32">
        <v>100.66</v>
      </c>
      <c r="I404" s="33">
        <v>2799.11</v>
      </c>
      <c r="J404" s="33">
        <v>2780.489</v>
      </c>
      <c r="K404" s="34">
        <v>1</v>
      </c>
      <c r="L404" s="34">
        <v>1</v>
      </c>
      <c r="M404" s="7">
        <v>0.57999999999999996</v>
      </c>
      <c r="N404" s="7">
        <v>0.57999999999999996</v>
      </c>
      <c r="O404" s="7">
        <v>0.42</v>
      </c>
      <c r="P404" s="7">
        <v>0.42</v>
      </c>
      <c r="Q404" s="35">
        <f t="shared" ref="Q404:Q467" si="147">+I404*K404</f>
        <v>2799.11</v>
      </c>
      <c r="R404" s="35">
        <f t="shared" ref="R404:R467" si="148">+J404*L404</f>
        <v>2780.489</v>
      </c>
      <c r="S404" s="35">
        <f t="shared" ref="S404:S467" si="149">+$H404*Q404</f>
        <v>281758.41259999998</v>
      </c>
      <c r="T404" s="35">
        <f t="shared" ref="T404:T467" si="150">+$H404*R404</f>
        <v>279884.02273999999</v>
      </c>
      <c r="U404" s="36">
        <f t="shared" ref="U404:U467" si="151">+S404/SUM(S$20:S$521)</f>
        <v>1.5271094958839252E-2</v>
      </c>
      <c r="V404" s="37">
        <f t="shared" ref="V404:V467" si="152">+T404/SUM(T$20:T$521)</f>
        <v>1.5231982842183803E-2</v>
      </c>
      <c r="W404" s="37">
        <f t="shared" ref="W404:W467" si="153">+V404-U404</f>
        <v>-3.9112116655448323E-5</v>
      </c>
      <c r="X404" s="38">
        <f t="shared" ref="X404:X467" si="154">+W404*Y$4</f>
        <v>-82.2664742930599</v>
      </c>
      <c r="Y404" s="39">
        <f t="shared" ref="Y404:Y467" si="155">+X404/$H404*10^6</f>
        <v>-817270.75594138587</v>
      </c>
      <c r="Z404" s="40">
        <f t="shared" ref="Z404:Z467" si="156">+S404*M404/SUMPRODUCT(M$20:M$521, S$20:S$521)</f>
        <v>1.6753245402243048E-2</v>
      </c>
      <c r="AA404" s="41">
        <f t="shared" ref="AA404:AA467" si="157">+T404*N404/SUMPRODUCT(N$20:N$521, T$20:T$521)</f>
        <v>1.6697822340144757E-2</v>
      </c>
      <c r="AB404" s="41">
        <f t="shared" ref="AB404:AB467" si="158">+AA404-Z404</f>
        <v>-5.5423062098290676E-5</v>
      </c>
      <c r="AC404" s="42">
        <f t="shared" ref="AC404:AC467" si="159">+AB404*AD$4</f>
        <v>-1.0812508145758792</v>
      </c>
      <c r="AD404" s="43">
        <f t="shared" ref="AD404:AD467" si="160">+AC404/$H404*10^6</f>
        <v>-10741.6134966807</v>
      </c>
      <c r="AE404" s="40">
        <f t="shared" ref="AE404:AE467" si="161">+S404*O404/SUMPRODUCT(O$20:O$521, S$20:S$521)</f>
        <v>1.3608514192956474E-2</v>
      </c>
      <c r="AF404" s="41">
        <f t="shared" ref="AF404:AF467" si="162">+T404*P404/SUMPRODUCT(P$20:P$521, T$20:T$521)</f>
        <v>1.3585081663210246E-2</v>
      </c>
      <c r="AG404" s="41">
        <f t="shared" ref="AG404:AG467" si="163">+AF404-AE404</f>
        <v>-2.3432529746228101E-5</v>
      </c>
      <c r="AH404" s="42">
        <f t="shared" ref="AH404:AH467" si="164">+AG404*AI$4</f>
        <v>-0.30565106103850431</v>
      </c>
      <c r="AI404" s="43">
        <f t="shared" ref="AI404:AI467" si="165">+AH404/$H404*10^6</f>
        <v>-3036.4699089857372</v>
      </c>
      <c r="AJ404" s="42">
        <f t="shared" ref="AJ404:AJ467" si="166">+X404+AC404+AH404</f>
        <v>-83.653376168674285</v>
      </c>
      <c r="AK404" s="31">
        <f t="shared" ref="AK404:AK467" si="167">+Y404+AD404+AI404</f>
        <v>-831048.83934705239</v>
      </c>
      <c r="AL404" s="44">
        <f t="shared" ref="AL404:AL467" si="168">+$AL$6*W404/H404*10^6</f>
        <v>-194.27834619237194</v>
      </c>
      <c r="AM404" s="31">
        <v>9619700</v>
      </c>
      <c r="AN404" s="45">
        <f t="shared" ref="AN404:AN467" si="169">+AK404/AM404</f>
        <v>-8.6390307322167265E-2</v>
      </c>
      <c r="AP404" s="33"/>
      <c r="AR404" s="33"/>
    </row>
    <row r="405" spans="1:44">
      <c r="A405" s="6" t="s">
        <v>4580</v>
      </c>
      <c r="B405" s="6" t="s">
        <v>1889</v>
      </c>
      <c r="C405" s="6" t="s">
        <v>3193</v>
      </c>
      <c r="D405" s="30">
        <v>2319146</v>
      </c>
      <c r="E405" s="6" t="s">
        <v>3108</v>
      </c>
      <c r="F405" s="31" t="s">
        <v>4470</v>
      </c>
      <c r="G405" s="6" t="str">
        <f t="shared" si="146"/>
        <v>Share Decrease</v>
      </c>
      <c r="H405" s="32">
        <v>92.97</v>
      </c>
      <c r="I405" s="33">
        <v>120.587</v>
      </c>
      <c r="J405" s="33">
        <v>119.48699999999999</v>
      </c>
      <c r="K405" s="34">
        <v>1</v>
      </c>
      <c r="L405" s="34">
        <v>1</v>
      </c>
      <c r="M405" s="7">
        <v>0.7</v>
      </c>
      <c r="N405" s="7">
        <v>0.7</v>
      </c>
      <c r="O405" s="7">
        <v>0.3</v>
      </c>
      <c r="P405" s="7">
        <v>0.3</v>
      </c>
      <c r="Q405" s="35">
        <f t="shared" si="147"/>
        <v>120.587</v>
      </c>
      <c r="R405" s="35">
        <f t="shared" si="148"/>
        <v>119.48699999999999</v>
      </c>
      <c r="S405" s="35">
        <f t="shared" si="149"/>
        <v>11210.973390000001</v>
      </c>
      <c r="T405" s="35">
        <f t="shared" si="150"/>
        <v>11108.706389999999</v>
      </c>
      <c r="U405" s="36">
        <f t="shared" si="151"/>
        <v>6.0762636203079607E-4</v>
      </c>
      <c r="V405" s="37">
        <f t="shared" si="152"/>
        <v>6.0456335976178267E-4</v>
      </c>
      <c r="W405" s="37">
        <f t="shared" si="153"/>
        <v>-3.0630022690134083E-6</v>
      </c>
      <c r="X405" s="38">
        <f t="shared" si="154"/>
        <v>-6.4425661143111395</v>
      </c>
      <c r="Y405" s="39">
        <f t="shared" si="155"/>
        <v>-69297.25840928407</v>
      </c>
      <c r="Z405" s="40">
        <f t="shared" si="156"/>
        <v>8.04517372287917E-4</v>
      </c>
      <c r="AA405" s="41">
        <f t="shared" si="157"/>
        <v>7.9986236576822499E-4</v>
      </c>
      <c r="AB405" s="41">
        <f t="shared" si="158"/>
        <v>-4.6550065196920148E-6</v>
      </c>
      <c r="AC405" s="42">
        <f t="shared" si="159"/>
        <v>-9.081471504311292E-2</v>
      </c>
      <c r="AD405" s="43">
        <f t="shared" si="160"/>
        <v>-976.8174146833702</v>
      </c>
      <c r="AE405" s="40">
        <f t="shared" si="161"/>
        <v>3.8676672656966124E-4</v>
      </c>
      <c r="AF405" s="41">
        <f t="shared" si="162"/>
        <v>3.8514086248851818E-4</v>
      </c>
      <c r="AG405" s="41">
        <f t="shared" si="163"/>
        <v>-1.6258640811430618E-6</v>
      </c>
      <c r="AH405" s="42">
        <f t="shared" si="164"/>
        <v>-2.1207572843720063E-2</v>
      </c>
      <c r="AI405" s="43">
        <f t="shared" si="165"/>
        <v>-228.11200219124515</v>
      </c>
      <c r="AJ405" s="42">
        <f t="shared" si="166"/>
        <v>-6.5545884021979726</v>
      </c>
      <c r="AK405" s="31">
        <f t="shared" si="167"/>
        <v>-70502.187826158697</v>
      </c>
      <c r="AL405" s="44">
        <f t="shared" si="168"/>
        <v>-16.473068027392753</v>
      </c>
      <c r="AM405" s="31">
        <v>803095.5</v>
      </c>
      <c r="AN405" s="45">
        <f t="shared" si="169"/>
        <v>-8.7788049897127671E-2</v>
      </c>
      <c r="AP405" s="33"/>
      <c r="AR405" s="33"/>
    </row>
    <row r="406" spans="1:44">
      <c r="A406" s="6" t="s">
        <v>6229</v>
      </c>
      <c r="B406" s="6" t="s">
        <v>6208</v>
      </c>
      <c r="C406" s="6" t="s">
        <v>6293</v>
      </c>
      <c r="D406" s="30" t="s">
        <v>6242</v>
      </c>
      <c r="E406" s="6" t="s">
        <v>6275</v>
      </c>
      <c r="F406" s="31" t="s">
        <v>4474</v>
      </c>
      <c r="G406" s="6" t="str">
        <f t="shared" si="146"/>
        <v>Share Decrease</v>
      </c>
      <c r="H406" s="32">
        <v>44.57</v>
      </c>
      <c r="I406" s="33">
        <v>836.94100000000003</v>
      </c>
      <c r="J406" s="33">
        <v>824.27200000000005</v>
      </c>
      <c r="K406" s="34">
        <v>1</v>
      </c>
      <c r="L406" s="34">
        <v>1</v>
      </c>
      <c r="M406" s="7">
        <v>1</v>
      </c>
      <c r="N406" s="7">
        <v>1</v>
      </c>
      <c r="O406" s="7">
        <v>0</v>
      </c>
      <c r="P406" s="7">
        <v>0</v>
      </c>
      <c r="Q406" s="35">
        <f t="shared" si="147"/>
        <v>836.94100000000003</v>
      </c>
      <c r="R406" s="35">
        <f t="shared" si="148"/>
        <v>824.27200000000005</v>
      </c>
      <c r="S406" s="35">
        <f t="shared" si="149"/>
        <v>37302.460370000001</v>
      </c>
      <c r="T406" s="35">
        <f t="shared" si="150"/>
        <v>36737.803039999999</v>
      </c>
      <c r="U406" s="36">
        <f t="shared" si="151"/>
        <v>2.0217654168761738E-3</v>
      </c>
      <c r="V406" s="37">
        <f t="shared" si="152"/>
        <v>1.9993623790545635E-3</v>
      </c>
      <c r="W406" s="37">
        <f t="shared" si="153"/>
        <v>-2.240303782161026E-5</v>
      </c>
      <c r="X406" s="38">
        <f t="shared" si="154"/>
        <v>-47.121431736198716</v>
      </c>
      <c r="Y406" s="39">
        <f t="shared" si="155"/>
        <v>-1057245.4955395719</v>
      </c>
      <c r="Z406" s="40">
        <f t="shared" si="156"/>
        <v>3.8241202681849194E-3</v>
      </c>
      <c r="AA406" s="41">
        <f t="shared" si="157"/>
        <v>3.7789132005445853E-3</v>
      </c>
      <c r="AB406" s="41">
        <f t="shared" si="158"/>
        <v>-4.5207067640334105E-5</v>
      </c>
      <c r="AC406" s="42">
        <f t="shared" si="159"/>
        <v>-0.8819465554611724</v>
      </c>
      <c r="AD406" s="43">
        <f t="shared" si="160"/>
        <v>-19787.896689727899</v>
      </c>
      <c r="AE406" s="40">
        <f t="shared" si="161"/>
        <v>0</v>
      </c>
      <c r="AF406" s="41">
        <f t="shared" si="162"/>
        <v>0</v>
      </c>
      <c r="AG406" s="41">
        <f t="shared" si="163"/>
        <v>0</v>
      </c>
      <c r="AH406" s="42">
        <f t="shared" si="164"/>
        <v>0</v>
      </c>
      <c r="AI406" s="43">
        <f t="shared" si="165"/>
        <v>0</v>
      </c>
      <c r="AJ406" s="42">
        <f t="shared" si="166"/>
        <v>-48.003378291659885</v>
      </c>
      <c r="AK406" s="31">
        <f t="shared" si="167"/>
        <v>-1077033.3922292998</v>
      </c>
      <c r="AL406" s="44">
        <f t="shared" si="168"/>
        <v>-251.32418467141866</v>
      </c>
      <c r="AM406" s="31">
        <v>12236820</v>
      </c>
      <c r="AN406" s="45">
        <f t="shared" si="169"/>
        <v>-8.8015791049414774E-2</v>
      </c>
      <c r="AP406" s="33"/>
      <c r="AR406" s="33"/>
    </row>
    <row r="407" spans="1:44">
      <c r="A407" s="6" t="s">
        <v>4602</v>
      </c>
      <c r="B407" s="6" t="s">
        <v>1911</v>
      </c>
      <c r="C407" s="6" t="s">
        <v>3207</v>
      </c>
      <c r="D407" s="30">
        <v>2344717</v>
      </c>
      <c r="E407" s="6" t="s">
        <v>3128</v>
      </c>
      <c r="F407" s="31" t="s">
        <v>4454</v>
      </c>
      <c r="G407" s="6" t="str">
        <f t="shared" si="146"/>
        <v>Share Decrease</v>
      </c>
      <c r="H407" s="32">
        <v>31.87</v>
      </c>
      <c r="I407" s="33">
        <v>140.892</v>
      </c>
      <c r="J407" s="33">
        <v>139.79300000000001</v>
      </c>
      <c r="K407" s="34">
        <v>1</v>
      </c>
      <c r="L407" s="34">
        <v>1</v>
      </c>
      <c r="M407" s="7">
        <v>0.47</v>
      </c>
      <c r="N407" s="7">
        <v>0.47</v>
      </c>
      <c r="O407" s="7">
        <v>0.53</v>
      </c>
      <c r="P407" s="7">
        <v>0.53</v>
      </c>
      <c r="Q407" s="35">
        <f t="shared" si="147"/>
        <v>140.892</v>
      </c>
      <c r="R407" s="35">
        <f t="shared" si="148"/>
        <v>139.79300000000001</v>
      </c>
      <c r="S407" s="35">
        <f t="shared" si="149"/>
        <v>4490.22804</v>
      </c>
      <c r="T407" s="35">
        <f t="shared" si="150"/>
        <v>4455.20291</v>
      </c>
      <c r="U407" s="36">
        <f t="shared" si="151"/>
        <v>2.4336699711262734E-4</v>
      </c>
      <c r="V407" s="37">
        <f t="shared" si="152"/>
        <v>2.4246319464476108E-4</v>
      </c>
      <c r="W407" s="37">
        <f t="shared" si="153"/>
        <v>-9.0380246786626005E-7</v>
      </c>
      <c r="X407" s="38">
        <f t="shared" si="154"/>
        <v>-1.9010130068827775</v>
      </c>
      <c r="Y407" s="39">
        <f t="shared" si="155"/>
        <v>-59648.980448157432</v>
      </c>
      <c r="Z407" s="40">
        <f t="shared" si="156"/>
        <v>2.1635170405710248E-4</v>
      </c>
      <c r="AA407" s="41">
        <f t="shared" si="157"/>
        <v>2.1538679878612346E-4</v>
      </c>
      <c r="AB407" s="41">
        <f t="shared" si="158"/>
        <v>-9.6490527097902834E-7</v>
      </c>
      <c r="AC407" s="42">
        <f t="shared" si="159"/>
        <v>-1.882437690621231E-2</v>
      </c>
      <c r="AD407" s="43">
        <f t="shared" si="160"/>
        <v>-590.66134001293722</v>
      </c>
      <c r="AE407" s="40">
        <f t="shared" si="161"/>
        <v>2.7367101032444075E-4</v>
      </c>
      <c r="AF407" s="41">
        <f t="shared" si="162"/>
        <v>2.7288408883131918E-4</v>
      </c>
      <c r="AG407" s="41">
        <f t="shared" si="163"/>
        <v>-7.8692149312157037E-7</v>
      </c>
      <c r="AH407" s="42">
        <f t="shared" si="164"/>
        <v>-1.0264508012214462E-2</v>
      </c>
      <c r="AI407" s="43">
        <f t="shared" si="165"/>
        <v>-322.07430223452974</v>
      </c>
      <c r="AJ407" s="42">
        <f t="shared" si="166"/>
        <v>-1.9301018918012045</v>
      </c>
      <c r="AK407" s="31">
        <f t="shared" si="167"/>
        <v>-60561.716090404894</v>
      </c>
      <c r="AL407" s="44">
        <f t="shared" si="168"/>
        <v>-14.179517851682773</v>
      </c>
      <c r="AM407" s="31">
        <v>681800.5</v>
      </c>
      <c r="AN407" s="45">
        <f t="shared" si="169"/>
        <v>-8.8826153824183018E-2</v>
      </c>
      <c r="AP407" s="33"/>
      <c r="AR407" s="33"/>
    </row>
    <row r="408" spans="1:44">
      <c r="A408" s="6" t="s">
        <v>4145</v>
      </c>
      <c r="B408" s="6" t="s">
        <v>4389</v>
      </c>
      <c r="C408" s="6" t="s">
        <v>4322</v>
      </c>
      <c r="D408" s="30">
        <v>2654461</v>
      </c>
      <c r="E408" s="6" t="s">
        <v>3984</v>
      </c>
      <c r="F408" s="31" t="s">
        <v>4464</v>
      </c>
      <c r="G408" s="6" t="str">
        <f t="shared" si="146"/>
        <v>Share Decrease</v>
      </c>
      <c r="H408" s="32">
        <v>79.84</v>
      </c>
      <c r="I408" s="33">
        <v>555.971</v>
      </c>
      <c r="J408" s="33">
        <v>551.59100000000001</v>
      </c>
      <c r="K408" s="34">
        <v>1</v>
      </c>
      <c r="L408" s="34">
        <v>1</v>
      </c>
      <c r="M408" s="7">
        <v>0</v>
      </c>
      <c r="N408" s="7">
        <v>0</v>
      </c>
      <c r="O408" s="7">
        <v>1</v>
      </c>
      <c r="P408" s="7">
        <v>1</v>
      </c>
      <c r="Q408" s="35">
        <f t="shared" si="147"/>
        <v>555.971</v>
      </c>
      <c r="R408" s="35">
        <f t="shared" si="148"/>
        <v>551.59100000000001</v>
      </c>
      <c r="S408" s="35">
        <f t="shared" si="149"/>
        <v>44388.72464</v>
      </c>
      <c r="T408" s="35">
        <f t="shared" si="150"/>
        <v>44039.025440000005</v>
      </c>
      <c r="U408" s="36">
        <f t="shared" si="151"/>
        <v>2.4058356335274434E-3</v>
      </c>
      <c r="V408" s="37">
        <f t="shared" si="152"/>
        <v>2.3967130146322125E-3</v>
      </c>
      <c r="W408" s="37">
        <f t="shared" si="153"/>
        <v>-9.1226188952309335E-6</v>
      </c>
      <c r="X408" s="38">
        <f t="shared" si="154"/>
        <v>-19.188061322305227</v>
      </c>
      <c r="Y408" s="39">
        <f t="shared" si="155"/>
        <v>-240331.4293875905</v>
      </c>
      <c r="Z408" s="40">
        <f t="shared" si="156"/>
        <v>0</v>
      </c>
      <c r="AA408" s="41">
        <f t="shared" si="157"/>
        <v>0</v>
      </c>
      <c r="AB408" s="41">
        <f t="shared" si="158"/>
        <v>0</v>
      </c>
      <c r="AC408" s="42">
        <f t="shared" si="159"/>
        <v>0</v>
      </c>
      <c r="AD408" s="43">
        <f t="shared" si="160"/>
        <v>0</v>
      </c>
      <c r="AE408" s="40">
        <f t="shared" si="161"/>
        <v>5.1045468662362847E-3</v>
      </c>
      <c r="AF408" s="41">
        <f t="shared" si="162"/>
        <v>5.089469960361844E-3</v>
      </c>
      <c r="AG408" s="41">
        <f t="shared" si="163"/>
        <v>-1.5076905874440716E-5</v>
      </c>
      <c r="AH408" s="42">
        <f t="shared" si="164"/>
        <v>-0.19666132200012462</v>
      </c>
      <c r="AI408" s="43">
        <f t="shared" si="165"/>
        <v>-2463.1929108232039</v>
      </c>
      <c r="AJ408" s="42">
        <f t="shared" si="166"/>
        <v>-19.384722644305352</v>
      </c>
      <c r="AK408" s="31">
        <f t="shared" si="167"/>
        <v>-242794.62229841371</v>
      </c>
      <c r="AL408" s="44">
        <f t="shared" si="168"/>
        <v>-57.130629353901135</v>
      </c>
      <c r="AM408" s="31">
        <v>2722148.75</v>
      </c>
      <c r="AN408" s="45">
        <f t="shared" si="169"/>
        <v>-8.9192268533603722E-2</v>
      </c>
      <c r="AP408" s="33"/>
      <c r="AR408" s="33"/>
    </row>
    <row r="409" spans="1:44">
      <c r="A409" s="6" t="s">
        <v>4610</v>
      </c>
      <c r="B409" s="6" t="s">
        <v>1919</v>
      </c>
      <c r="C409" s="6" t="s">
        <v>3212</v>
      </c>
      <c r="D409" s="30">
        <v>2224701</v>
      </c>
      <c r="E409" s="6" t="s">
        <v>2926</v>
      </c>
      <c r="F409" s="31" t="s">
        <v>4454</v>
      </c>
      <c r="G409" s="6" t="str">
        <f t="shared" si="146"/>
        <v>Share Decrease</v>
      </c>
      <c r="H409" s="32">
        <v>23.76</v>
      </c>
      <c r="I409" s="33">
        <v>1281.848</v>
      </c>
      <c r="J409" s="33">
        <v>1271.3409999999999</v>
      </c>
      <c r="K409" s="34">
        <v>1</v>
      </c>
      <c r="L409" s="34">
        <v>1</v>
      </c>
      <c r="M409" s="7">
        <v>0.43</v>
      </c>
      <c r="N409" s="7">
        <v>0.43</v>
      </c>
      <c r="O409" s="7">
        <v>0.56999999999999995</v>
      </c>
      <c r="P409" s="7">
        <v>0.56999999999999995</v>
      </c>
      <c r="Q409" s="35">
        <f t="shared" si="147"/>
        <v>1281.848</v>
      </c>
      <c r="R409" s="35">
        <f t="shared" si="148"/>
        <v>1271.3409999999999</v>
      </c>
      <c r="S409" s="35">
        <f t="shared" si="149"/>
        <v>30456.708480000001</v>
      </c>
      <c r="T409" s="35">
        <f t="shared" si="150"/>
        <v>30207.062159999998</v>
      </c>
      <c r="U409" s="36">
        <f t="shared" si="151"/>
        <v>1.6507307911052759E-3</v>
      </c>
      <c r="V409" s="37">
        <f t="shared" si="152"/>
        <v>1.6439432591739073E-3</v>
      </c>
      <c r="W409" s="37">
        <f t="shared" si="153"/>
        <v>-6.7875319313685963E-6</v>
      </c>
      <c r="X409" s="38">
        <f t="shared" si="154"/>
        <v>-14.27655593442485</v>
      </c>
      <c r="Y409" s="39">
        <f t="shared" si="155"/>
        <v>-600865.14875525469</v>
      </c>
      <c r="Z409" s="40">
        <f t="shared" si="156"/>
        <v>1.3425964257982811E-3</v>
      </c>
      <c r="AA409" s="41">
        <f t="shared" si="157"/>
        <v>1.3360745144008147E-3</v>
      </c>
      <c r="AB409" s="41">
        <f t="shared" si="158"/>
        <v>-6.5219113974663949E-6</v>
      </c>
      <c r="AC409" s="42">
        <f t="shared" si="159"/>
        <v>-0.12723623964688408</v>
      </c>
      <c r="AD409" s="43">
        <f t="shared" si="160"/>
        <v>-5355.0605911988241</v>
      </c>
      <c r="AE409" s="40">
        <f t="shared" si="161"/>
        <v>1.9963760468530091E-3</v>
      </c>
      <c r="AF409" s="41">
        <f t="shared" si="162"/>
        <v>1.989840200442879E-3</v>
      </c>
      <c r="AG409" s="41">
        <f t="shared" si="163"/>
        <v>-6.5358464101301396E-6</v>
      </c>
      <c r="AH409" s="42">
        <f t="shared" si="164"/>
        <v>-8.5252783701791374E-2</v>
      </c>
      <c r="AI409" s="43">
        <f t="shared" si="165"/>
        <v>-3588.0801221292663</v>
      </c>
      <c r="AJ409" s="42">
        <f t="shared" si="166"/>
        <v>-14.489044957773526</v>
      </c>
      <c r="AK409" s="31">
        <f t="shared" si="167"/>
        <v>-609808.28946858284</v>
      </c>
      <c r="AL409" s="44">
        <f t="shared" si="168"/>
        <v>-142.83526791600579</v>
      </c>
      <c r="AM409" s="31">
        <v>6722164.5</v>
      </c>
      <c r="AN409" s="45">
        <f t="shared" si="169"/>
        <v>-9.0716061689442865E-2</v>
      </c>
      <c r="AP409" s="33"/>
      <c r="AR409" s="33"/>
    </row>
    <row r="410" spans="1:44">
      <c r="A410" s="6" t="s">
        <v>4681</v>
      </c>
      <c r="B410" s="6" t="s">
        <v>1988</v>
      </c>
      <c r="C410" s="6" t="s">
        <v>3265</v>
      </c>
      <c r="D410" s="30">
        <v>2550161</v>
      </c>
      <c r="E410" s="6" t="s">
        <v>61</v>
      </c>
      <c r="F410" s="31" t="s">
        <v>4460</v>
      </c>
      <c r="G410" s="6" t="str">
        <f t="shared" si="146"/>
        <v>Share Decrease</v>
      </c>
      <c r="H410" s="32">
        <v>73.83</v>
      </c>
      <c r="I410" s="33">
        <v>129.14400000000001</v>
      </c>
      <c r="J410" s="33">
        <v>128.268</v>
      </c>
      <c r="K410" s="34">
        <v>1</v>
      </c>
      <c r="L410" s="34">
        <v>1</v>
      </c>
      <c r="M410" s="7">
        <v>0.55000000000000004</v>
      </c>
      <c r="N410" s="7">
        <v>0.55000000000000004</v>
      </c>
      <c r="O410" s="7">
        <v>0.45</v>
      </c>
      <c r="P410" s="7">
        <v>0.45</v>
      </c>
      <c r="Q410" s="35">
        <f t="shared" si="147"/>
        <v>129.14400000000001</v>
      </c>
      <c r="R410" s="35">
        <f t="shared" si="148"/>
        <v>128.268</v>
      </c>
      <c r="S410" s="35">
        <f t="shared" si="149"/>
        <v>9534.7015200000005</v>
      </c>
      <c r="T410" s="35">
        <f t="shared" si="150"/>
        <v>9470.0264399999996</v>
      </c>
      <c r="U410" s="36">
        <f t="shared" si="151"/>
        <v>5.167736820082758E-4</v>
      </c>
      <c r="V410" s="37">
        <f t="shared" si="152"/>
        <v>5.1538233171354107E-4</v>
      </c>
      <c r="W410" s="37">
        <f t="shared" si="153"/>
        <v>-1.3913502947347344E-6</v>
      </c>
      <c r="X410" s="38">
        <f t="shared" si="154"/>
        <v>-2.9264967749704192</v>
      </c>
      <c r="Y410" s="39">
        <f t="shared" si="155"/>
        <v>-39638.314709067032</v>
      </c>
      <c r="Z410" s="40">
        <f t="shared" si="156"/>
        <v>5.3760568966858908E-4</v>
      </c>
      <c r="AA410" s="41">
        <f t="shared" si="157"/>
        <v>5.3575670642476815E-4</v>
      </c>
      <c r="AB410" s="41">
        <f t="shared" si="158"/>
        <v>-1.8489832438209298E-6</v>
      </c>
      <c r="AC410" s="42">
        <f t="shared" si="159"/>
        <v>-3.6071890704504943E-2</v>
      </c>
      <c r="AD410" s="43">
        <f t="shared" si="160"/>
        <v>-488.58039691866372</v>
      </c>
      <c r="AE410" s="40">
        <f t="shared" si="161"/>
        <v>4.934056795191233E-4</v>
      </c>
      <c r="AF410" s="41">
        <f t="shared" si="162"/>
        <v>4.9249129775010708E-4</v>
      </c>
      <c r="AG410" s="41">
        <f t="shared" si="163"/>
        <v>-9.1438176901621933E-7</v>
      </c>
      <c r="AH410" s="42">
        <f t="shared" si="164"/>
        <v>-1.1927084310607128E-2</v>
      </c>
      <c r="AI410" s="43">
        <f t="shared" si="165"/>
        <v>-161.54793865105145</v>
      </c>
      <c r="AJ410" s="42">
        <f t="shared" si="166"/>
        <v>-2.9744957499855311</v>
      </c>
      <c r="AK410" s="31">
        <f t="shared" si="167"/>
        <v>-40288.443044636748</v>
      </c>
      <c r="AL410" s="44">
        <f t="shared" si="168"/>
        <v>-9.4226621612808792</v>
      </c>
      <c r="AM410" s="31">
        <v>416914.75</v>
      </c>
      <c r="AN410" s="45">
        <f t="shared" si="169"/>
        <v>-9.6634726990677947E-2</v>
      </c>
      <c r="AP410" s="33"/>
      <c r="AR410" s="33"/>
    </row>
    <row r="411" spans="1:44">
      <c r="A411" s="6" t="s">
        <v>5215</v>
      </c>
      <c r="B411" s="6" t="s">
        <v>5206</v>
      </c>
      <c r="C411" s="6" t="s">
        <v>1776</v>
      </c>
      <c r="D411" s="30" t="s">
        <v>2137</v>
      </c>
      <c r="E411" s="6" t="s">
        <v>4911</v>
      </c>
      <c r="F411" s="31" t="s">
        <v>4475</v>
      </c>
      <c r="G411" s="6" t="str">
        <f t="shared" si="146"/>
        <v>Share Decrease</v>
      </c>
      <c r="H411" s="32">
        <v>71.28</v>
      </c>
      <c r="I411" s="33">
        <v>410.46699999999998</v>
      </c>
      <c r="J411" s="33">
        <v>405.762</v>
      </c>
      <c r="K411" s="34">
        <v>0.9</v>
      </c>
      <c r="L411" s="34">
        <v>0.9</v>
      </c>
      <c r="M411" s="7">
        <v>0.51</v>
      </c>
      <c r="N411" s="7">
        <v>0.51</v>
      </c>
      <c r="O411" s="7">
        <v>0.49</v>
      </c>
      <c r="P411" s="7">
        <v>0.49</v>
      </c>
      <c r="Q411" s="35">
        <f t="shared" si="147"/>
        <v>369.4203</v>
      </c>
      <c r="R411" s="35">
        <f t="shared" si="148"/>
        <v>365.18580000000003</v>
      </c>
      <c r="S411" s="35">
        <f t="shared" si="149"/>
        <v>26332.278984</v>
      </c>
      <c r="T411" s="35">
        <f t="shared" si="150"/>
        <v>26030.443824000002</v>
      </c>
      <c r="U411" s="36">
        <f t="shared" si="151"/>
        <v>1.4271898011371435E-3</v>
      </c>
      <c r="V411" s="37">
        <f t="shared" si="152"/>
        <v>1.416641328147281E-3</v>
      </c>
      <c r="W411" s="37">
        <f t="shared" si="153"/>
        <v>-1.0548472989862535E-5</v>
      </c>
      <c r="X411" s="38">
        <f t="shared" si="154"/>
        <v>-22.187131668075558</v>
      </c>
      <c r="Y411" s="39">
        <f t="shared" si="155"/>
        <v>-311267.2792939893</v>
      </c>
      <c r="Z411" s="40">
        <f t="shared" si="156"/>
        <v>1.3767424023352496E-3</v>
      </c>
      <c r="AA411" s="41">
        <f t="shared" si="157"/>
        <v>1.3655433264334747E-3</v>
      </c>
      <c r="AB411" s="41">
        <f t="shared" si="158"/>
        <v>-1.1199075901774814E-5</v>
      </c>
      <c r="AC411" s="42">
        <f t="shared" si="159"/>
        <v>-0.21848323572985287</v>
      </c>
      <c r="AD411" s="43">
        <f t="shared" si="160"/>
        <v>-3065.1407930675205</v>
      </c>
      <c r="AE411" s="40">
        <f t="shared" si="161"/>
        <v>1.48377843915977E-3</v>
      </c>
      <c r="AF411" s="41">
        <f t="shared" si="162"/>
        <v>1.4740509963836268E-3</v>
      </c>
      <c r="AG411" s="41">
        <f t="shared" si="163"/>
        <v>-9.7274427761431803E-6</v>
      </c>
      <c r="AH411" s="42">
        <f t="shared" si="164"/>
        <v>-0.12688357757011229</v>
      </c>
      <c r="AI411" s="43">
        <f t="shared" si="165"/>
        <v>-1780.0726370666707</v>
      </c>
      <c r="AJ411" s="42">
        <f t="shared" si="166"/>
        <v>-22.532498481375523</v>
      </c>
      <c r="AK411" s="31">
        <f t="shared" si="167"/>
        <v>-316112.49272412347</v>
      </c>
      <c r="AL411" s="44">
        <f t="shared" si="168"/>
        <v>-73.993216820023392</v>
      </c>
      <c r="AM411" s="31">
        <v>3255949.5</v>
      </c>
      <c r="AN411" s="45">
        <f t="shared" si="169"/>
        <v>-9.7087652226830745E-2</v>
      </c>
      <c r="AP411" s="33"/>
      <c r="AR411" s="33"/>
    </row>
    <row r="412" spans="1:44">
      <c r="A412" s="6" t="s">
        <v>1152</v>
      </c>
      <c r="B412" s="6" t="s">
        <v>2055</v>
      </c>
      <c r="C412" s="6" t="s">
        <v>3313</v>
      </c>
      <c r="D412" s="30">
        <v>2804211</v>
      </c>
      <c r="E412" s="6" t="s">
        <v>121</v>
      </c>
      <c r="F412" s="31" t="s">
        <v>4455</v>
      </c>
      <c r="G412" s="6" t="str">
        <f t="shared" si="146"/>
        <v>Share Decrease</v>
      </c>
      <c r="H412" s="32">
        <v>285.74</v>
      </c>
      <c r="I412" s="33">
        <v>95.998000000000005</v>
      </c>
      <c r="J412" s="33">
        <v>95.069000000000003</v>
      </c>
      <c r="K412" s="34">
        <v>0.85</v>
      </c>
      <c r="L412" s="34">
        <v>0.85</v>
      </c>
      <c r="M412" s="7">
        <v>1</v>
      </c>
      <c r="N412" s="7">
        <v>1</v>
      </c>
      <c r="O412" s="7">
        <v>0</v>
      </c>
      <c r="P412" s="7">
        <v>0</v>
      </c>
      <c r="Q412" s="35">
        <f t="shared" si="147"/>
        <v>81.598299999999995</v>
      </c>
      <c r="R412" s="35">
        <f t="shared" si="148"/>
        <v>80.80865</v>
      </c>
      <c r="S412" s="35">
        <f t="shared" si="149"/>
        <v>23315.898241999999</v>
      </c>
      <c r="T412" s="35">
        <f t="shared" si="150"/>
        <v>23090.263651000001</v>
      </c>
      <c r="U412" s="36">
        <f t="shared" si="151"/>
        <v>1.2637042238369538E-3</v>
      </c>
      <c r="V412" s="37">
        <f t="shared" si="152"/>
        <v>1.2566294292556172E-3</v>
      </c>
      <c r="W412" s="37">
        <f t="shared" si="153"/>
        <v>-7.0747945813366339E-6</v>
      </c>
      <c r="X412" s="38">
        <f t="shared" si="154"/>
        <v>-14.88076985659978</v>
      </c>
      <c r="Y412" s="39">
        <f t="shared" si="155"/>
        <v>-52078.007477426261</v>
      </c>
      <c r="Z412" s="40">
        <f t="shared" si="156"/>
        <v>2.39026590079504E-3</v>
      </c>
      <c r="AA412" s="41">
        <f t="shared" si="157"/>
        <v>2.375103977225164E-3</v>
      </c>
      <c r="AB412" s="41">
        <f t="shared" si="158"/>
        <v>-1.5161923569876039E-5</v>
      </c>
      <c r="AC412" s="42">
        <f t="shared" si="159"/>
        <v>-0.2957945950621032</v>
      </c>
      <c r="AD412" s="43">
        <f t="shared" si="160"/>
        <v>-1035.1879158049387</v>
      </c>
      <c r="AE412" s="40">
        <f t="shared" si="161"/>
        <v>0</v>
      </c>
      <c r="AF412" s="41">
        <f t="shared" si="162"/>
        <v>0</v>
      </c>
      <c r="AG412" s="41">
        <f t="shared" si="163"/>
        <v>0</v>
      </c>
      <c r="AH412" s="42">
        <f t="shared" si="164"/>
        <v>0</v>
      </c>
      <c r="AI412" s="43">
        <f t="shared" si="165"/>
        <v>0</v>
      </c>
      <c r="AJ412" s="42">
        <f t="shared" si="166"/>
        <v>-15.176564451661884</v>
      </c>
      <c r="AK412" s="31">
        <f t="shared" si="167"/>
        <v>-53113.195393231203</v>
      </c>
      <c r="AL412" s="44">
        <f t="shared" si="168"/>
        <v>-12.379776337468737</v>
      </c>
      <c r="AM412" s="31">
        <v>544538.5</v>
      </c>
      <c r="AN412" s="45">
        <f t="shared" si="169"/>
        <v>-9.7537998494562281E-2</v>
      </c>
      <c r="AP412" s="33"/>
      <c r="AR412" s="33"/>
    </row>
    <row r="413" spans="1:44">
      <c r="A413" s="6" t="s">
        <v>4654</v>
      </c>
      <c r="B413" s="6" t="s">
        <v>1963</v>
      </c>
      <c r="C413" s="6" t="s">
        <v>3241</v>
      </c>
      <c r="D413" s="30">
        <v>2490911</v>
      </c>
      <c r="E413" s="6" t="s">
        <v>36</v>
      </c>
      <c r="F413" s="31" t="s">
        <v>4472</v>
      </c>
      <c r="G413" s="6" t="str">
        <f t="shared" si="146"/>
        <v>Share Decrease</v>
      </c>
      <c r="H413" s="32">
        <v>14.33</v>
      </c>
      <c r="I413" s="33">
        <v>866.32500000000005</v>
      </c>
      <c r="J413" s="33">
        <v>855.32500000000005</v>
      </c>
      <c r="K413" s="34">
        <v>1</v>
      </c>
      <c r="L413" s="34">
        <v>1</v>
      </c>
      <c r="M413" s="7">
        <v>0</v>
      </c>
      <c r="N413" s="7">
        <v>0</v>
      </c>
      <c r="O413" s="7">
        <v>1</v>
      </c>
      <c r="P413" s="7">
        <v>1</v>
      </c>
      <c r="Q413" s="35">
        <f t="shared" si="147"/>
        <v>866.32500000000005</v>
      </c>
      <c r="R413" s="35">
        <f t="shared" si="148"/>
        <v>855.32500000000005</v>
      </c>
      <c r="S413" s="35">
        <f t="shared" si="149"/>
        <v>12414.437250000001</v>
      </c>
      <c r="T413" s="35">
        <f t="shared" si="150"/>
        <v>12256.80725</v>
      </c>
      <c r="U413" s="36">
        <f t="shared" si="151"/>
        <v>6.7285320198918976E-4</v>
      </c>
      <c r="V413" s="37">
        <f t="shared" si="152"/>
        <v>6.6704585672396879E-4</v>
      </c>
      <c r="W413" s="37">
        <f t="shared" si="153"/>
        <v>-5.8073452652209617E-6</v>
      </c>
      <c r="X413" s="38">
        <f t="shared" si="154"/>
        <v>-12.214880216810581</v>
      </c>
      <c r="Y413" s="39">
        <f t="shared" si="155"/>
        <v>-852399.17772579077</v>
      </c>
      <c r="Z413" s="40">
        <f t="shared" si="156"/>
        <v>0</v>
      </c>
      <c r="AA413" s="41">
        <f t="shared" si="157"/>
        <v>0</v>
      </c>
      <c r="AB413" s="41">
        <f t="shared" si="158"/>
        <v>0</v>
      </c>
      <c r="AC413" s="42">
        <f t="shared" si="159"/>
        <v>0</v>
      </c>
      <c r="AD413" s="43">
        <f t="shared" si="160"/>
        <v>0</v>
      </c>
      <c r="AE413" s="40">
        <f t="shared" si="161"/>
        <v>1.4276165236671351E-3</v>
      </c>
      <c r="AF413" s="41">
        <f t="shared" si="162"/>
        <v>1.4164857574745697E-3</v>
      </c>
      <c r="AG413" s="41">
        <f t="shared" si="163"/>
        <v>-1.1130766192565377E-5</v>
      </c>
      <c r="AH413" s="42">
        <f t="shared" si="164"/>
        <v>-0.14518835711610506</v>
      </c>
      <c r="AI413" s="43">
        <f t="shared" si="165"/>
        <v>-10131.776491005239</v>
      </c>
      <c r="AJ413" s="42">
        <f t="shared" si="166"/>
        <v>-12.360068573926686</v>
      </c>
      <c r="AK413" s="31">
        <f t="shared" si="167"/>
        <v>-862530.95421679597</v>
      </c>
      <c r="AL413" s="44">
        <f t="shared" si="168"/>
        <v>-202.62893458551855</v>
      </c>
      <c r="AM413" s="31">
        <v>8568598</v>
      </c>
      <c r="AN413" s="45">
        <f t="shared" si="169"/>
        <v>-0.10066185322462275</v>
      </c>
      <c r="AP413" s="33"/>
      <c r="AR413" s="33"/>
    </row>
    <row r="414" spans="1:44">
      <c r="A414" s="6" t="s">
        <v>5213</v>
      </c>
      <c r="B414" s="6" t="s">
        <v>5204</v>
      </c>
      <c r="C414" s="6" t="s">
        <v>5219</v>
      </c>
      <c r="D414" s="30" t="s">
        <v>5220</v>
      </c>
      <c r="E414" s="6" t="s">
        <v>5209</v>
      </c>
      <c r="F414" s="31" t="s">
        <v>4455</v>
      </c>
      <c r="G414" s="6" t="str">
        <f t="shared" si="146"/>
        <v>Share Decrease</v>
      </c>
      <c r="H414" s="32">
        <v>49.33</v>
      </c>
      <c r="I414" s="33">
        <v>371.31700000000001</v>
      </c>
      <c r="J414" s="33">
        <v>365.84399999999999</v>
      </c>
      <c r="K414" s="34">
        <v>0.85</v>
      </c>
      <c r="L414" s="34">
        <v>0.85</v>
      </c>
      <c r="M414" s="7">
        <v>0</v>
      </c>
      <c r="N414" s="7">
        <v>0</v>
      </c>
      <c r="O414" s="7">
        <v>1</v>
      </c>
      <c r="P414" s="7">
        <v>1</v>
      </c>
      <c r="Q414" s="35">
        <f t="shared" si="147"/>
        <v>315.61944999999997</v>
      </c>
      <c r="R414" s="35">
        <f t="shared" si="148"/>
        <v>310.9674</v>
      </c>
      <c r="S414" s="35">
        <f t="shared" si="149"/>
        <v>15569.507468499998</v>
      </c>
      <c r="T414" s="35">
        <f t="shared" si="150"/>
        <v>15340.021842</v>
      </c>
      <c r="U414" s="36">
        <f t="shared" si="151"/>
        <v>8.4385564505349013E-4</v>
      </c>
      <c r="V414" s="37">
        <f t="shared" si="152"/>
        <v>8.3484204353146557E-4</v>
      </c>
      <c r="W414" s="37">
        <f t="shared" si="153"/>
        <v>-9.0136015220245629E-6</v>
      </c>
      <c r="X414" s="38">
        <f t="shared" si="154"/>
        <v>-18.958759619986605</v>
      </c>
      <c r="Y414" s="39">
        <f t="shared" si="155"/>
        <v>-384325.14940171508</v>
      </c>
      <c r="Z414" s="40">
        <f t="shared" si="156"/>
        <v>0</v>
      </c>
      <c r="AA414" s="41">
        <f t="shared" si="157"/>
        <v>0</v>
      </c>
      <c r="AB414" s="41">
        <f t="shared" si="158"/>
        <v>0</v>
      </c>
      <c r="AC414" s="42">
        <f t="shared" si="159"/>
        <v>0</v>
      </c>
      <c r="AD414" s="43">
        <f t="shared" si="160"/>
        <v>0</v>
      </c>
      <c r="AE414" s="40">
        <f t="shared" si="161"/>
        <v>1.7904384773775762E-3</v>
      </c>
      <c r="AF414" s="41">
        <f t="shared" si="162"/>
        <v>1.7728044518723924E-3</v>
      </c>
      <c r="AG414" s="41">
        <f t="shared" si="163"/>
        <v>-1.7634025505183781E-5</v>
      </c>
      <c r="AH414" s="42">
        <f t="shared" si="164"/>
        <v>-0.23001607869107973</v>
      </c>
      <c r="AI414" s="43">
        <f t="shared" si="165"/>
        <v>-4662.8031358418757</v>
      </c>
      <c r="AJ414" s="42">
        <f t="shared" si="166"/>
        <v>-19.188775698677684</v>
      </c>
      <c r="AK414" s="31">
        <f t="shared" si="167"/>
        <v>-388987.95253755694</v>
      </c>
      <c r="AL414" s="44">
        <f t="shared" si="168"/>
        <v>-91.360242469334707</v>
      </c>
      <c r="AM414" s="31">
        <v>3842418.5</v>
      </c>
      <c r="AN414" s="45">
        <f t="shared" si="169"/>
        <v>-0.10123518626030895</v>
      </c>
      <c r="AP414" s="33"/>
      <c r="AR414" s="33"/>
    </row>
    <row r="415" spans="1:44">
      <c r="A415" s="6" t="s">
        <v>4135</v>
      </c>
      <c r="B415" s="6" t="s">
        <v>4379</v>
      </c>
      <c r="C415" s="6" t="s">
        <v>4312</v>
      </c>
      <c r="D415" s="30">
        <v>2026082</v>
      </c>
      <c r="E415" s="6" t="s">
        <v>3974</v>
      </c>
      <c r="F415" s="31" t="s">
        <v>4464</v>
      </c>
      <c r="G415" s="6" t="str">
        <f t="shared" si="146"/>
        <v>Share Decrease</v>
      </c>
      <c r="H415" s="32">
        <v>80.510000000000005</v>
      </c>
      <c r="I415" s="33">
        <v>1034.6769999999999</v>
      </c>
      <c r="J415" s="33">
        <v>1019.175</v>
      </c>
      <c r="K415" s="34">
        <v>0.86</v>
      </c>
      <c r="L415" s="34">
        <v>0.86</v>
      </c>
      <c r="M415" s="7">
        <v>0.59</v>
      </c>
      <c r="N415" s="7">
        <v>0.59</v>
      </c>
      <c r="O415" s="7">
        <v>0.41</v>
      </c>
      <c r="P415" s="7">
        <v>0.41</v>
      </c>
      <c r="Q415" s="35">
        <f t="shared" si="147"/>
        <v>889.8222199999999</v>
      </c>
      <c r="R415" s="35">
        <f t="shared" si="148"/>
        <v>876.4905</v>
      </c>
      <c r="S415" s="35">
        <f t="shared" si="149"/>
        <v>71639.586932199993</v>
      </c>
      <c r="T415" s="35">
        <f t="shared" si="150"/>
        <v>70566.250155000002</v>
      </c>
      <c r="U415" s="36">
        <f t="shared" si="151"/>
        <v>3.8828119620576175E-3</v>
      </c>
      <c r="V415" s="37">
        <f t="shared" si="152"/>
        <v>3.8403903912611393E-3</v>
      </c>
      <c r="W415" s="37">
        <f t="shared" si="153"/>
        <v>-4.2421570796478177E-5</v>
      </c>
      <c r="X415" s="38">
        <f t="shared" si="154"/>
        <v>-89.227414975853847</v>
      </c>
      <c r="Y415" s="39">
        <f t="shared" si="155"/>
        <v>-1108277.4186542521</v>
      </c>
      <c r="Z415" s="40">
        <f t="shared" si="156"/>
        <v>4.3331043654473746E-3</v>
      </c>
      <c r="AA415" s="41">
        <f t="shared" si="157"/>
        <v>4.2825533965832902E-3</v>
      </c>
      <c r="AB415" s="41">
        <f t="shared" si="158"/>
        <v>-5.0550968864084347E-5</v>
      </c>
      <c r="AC415" s="42">
        <f t="shared" si="159"/>
        <v>-0.98620094582570605</v>
      </c>
      <c r="AD415" s="43">
        <f t="shared" si="160"/>
        <v>-12249.421759107019</v>
      </c>
      <c r="AE415" s="40">
        <f t="shared" si="161"/>
        <v>3.3777029886529661E-3</v>
      </c>
      <c r="AF415" s="41">
        <f t="shared" si="162"/>
        <v>3.3436110537030362E-3</v>
      </c>
      <c r="AG415" s="41">
        <f t="shared" si="163"/>
        <v>-3.4091934949929958E-5</v>
      </c>
      <c r="AH415" s="42">
        <f t="shared" si="164"/>
        <v>-0.44469104288575967</v>
      </c>
      <c r="AI415" s="43">
        <f t="shared" si="165"/>
        <v>-5523.4261940847055</v>
      </c>
      <c r="AJ415" s="42">
        <f t="shared" si="166"/>
        <v>-90.658306964565313</v>
      </c>
      <c r="AK415" s="31">
        <f t="shared" si="167"/>
        <v>-1126050.2666074438</v>
      </c>
      <c r="AL415" s="44">
        <f t="shared" si="168"/>
        <v>-263.4552900042118</v>
      </c>
      <c r="AM415" s="31">
        <v>11103602</v>
      </c>
      <c r="AN415" s="45">
        <f t="shared" si="169"/>
        <v>-0.10141306096953437</v>
      </c>
      <c r="AP415" s="33"/>
      <c r="AR415" s="33"/>
    </row>
    <row r="416" spans="1:44">
      <c r="A416" s="6" t="s">
        <v>1100</v>
      </c>
      <c r="B416" s="6" t="s">
        <v>2004</v>
      </c>
      <c r="C416" s="6" t="s">
        <v>3276</v>
      </c>
      <c r="D416" s="30">
        <v>2648668</v>
      </c>
      <c r="E416" s="6" t="s">
        <v>76</v>
      </c>
      <c r="F416" s="31" t="s">
        <v>4464</v>
      </c>
      <c r="G416" s="6" t="str">
        <f t="shared" si="146"/>
        <v>Share Decrease</v>
      </c>
      <c r="H416" s="32">
        <v>70.510000000000005</v>
      </c>
      <c r="I416" s="33">
        <v>235.505</v>
      </c>
      <c r="J416" s="33">
        <v>233.48699999999999</v>
      </c>
      <c r="K416" s="34">
        <v>0.94</v>
      </c>
      <c r="L416" s="34">
        <v>0.94</v>
      </c>
      <c r="M416" s="7">
        <v>0.49</v>
      </c>
      <c r="N416" s="7">
        <v>0.49</v>
      </c>
      <c r="O416" s="7">
        <v>0.51</v>
      </c>
      <c r="P416" s="7">
        <v>0.51</v>
      </c>
      <c r="Q416" s="35">
        <f t="shared" si="147"/>
        <v>221.37469999999999</v>
      </c>
      <c r="R416" s="35">
        <f t="shared" si="148"/>
        <v>219.47778</v>
      </c>
      <c r="S416" s="35">
        <f t="shared" si="149"/>
        <v>15609.130097000001</v>
      </c>
      <c r="T416" s="35">
        <f t="shared" si="150"/>
        <v>15475.378267800001</v>
      </c>
      <c r="U416" s="36">
        <f t="shared" si="151"/>
        <v>8.46003161845478E-4</v>
      </c>
      <c r="V416" s="37">
        <f t="shared" si="152"/>
        <v>8.4220847601010774E-4</v>
      </c>
      <c r="W416" s="37">
        <f t="shared" si="153"/>
        <v>-3.7946858353702642E-6</v>
      </c>
      <c r="X416" s="38">
        <f t="shared" si="154"/>
        <v>-7.9815528133080544</v>
      </c>
      <c r="Y416" s="39">
        <f t="shared" si="155"/>
        <v>-113197.45870526243</v>
      </c>
      <c r="Z416" s="40">
        <f t="shared" si="156"/>
        <v>7.8409528992175008E-4</v>
      </c>
      <c r="AA416" s="41">
        <f t="shared" si="157"/>
        <v>7.7999368841978004E-4</v>
      </c>
      <c r="AB416" s="41">
        <f t="shared" si="158"/>
        <v>-4.1016015019700383E-6</v>
      </c>
      <c r="AC416" s="42">
        <f t="shared" si="159"/>
        <v>-8.001831362557521E-2</v>
      </c>
      <c r="AD416" s="43">
        <f t="shared" si="160"/>
        <v>-1134.850569076375</v>
      </c>
      <c r="AE416" s="40">
        <f t="shared" si="161"/>
        <v>9.1544741939382447E-4</v>
      </c>
      <c r="AF416" s="41">
        <f t="shared" si="162"/>
        <v>9.1210808451065359E-4</v>
      </c>
      <c r="AG416" s="41">
        <f t="shared" si="163"/>
        <v>-3.3393348831708795E-6</v>
      </c>
      <c r="AH416" s="42">
        <f t="shared" si="164"/>
        <v>-4.3557877073360597E-2</v>
      </c>
      <c r="AI416" s="43">
        <f t="shared" si="165"/>
        <v>-617.75460322451556</v>
      </c>
      <c r="AJ416" s="42">
        <f t="shared" si="166"/>
        <v>-8.1051290040069901</v>
      </c>
      <c r="AK416" s="31">
        <f t="shared" si="167"/>
        <v>-114950.06387756331</v>
      </c>
      <c r="AL416" s="44">
        <f t="shared" si="168"/>
        <v>-26.908848641116606</v>
      </c>
      <c r="AM416" s="31">
        <v>1130732</v>
      </c>
      <c r="AN416" s="45">
        <f t="shared" si="169"/>
        <v>-0.1016598662437813</v>
      </c>
      <c r="AP416" s="33"/>
      <c r="AR416" s="33"/>
    </row>
    <row r="417" spans="1:44">
      <c r="A417" s="6" t="s">
        <v>4487</v>
      </c>
      <c r="B417" s="6" t="s">
        <v>1791</v>
      </c>
      <c r="C417" s="6" t="s">
        <v>1220</v>
      </c>
      <c r="D417" s="30">
        <v>2002479</v>
      </c>
      <c r="E417" s="6" t="s">
        <v>3024</v>
      </c>
      <c r="F417" s="31" t="s">
        <v>4461</v>
      </c>
      <c r="G417" s="6" t="str">
        <f t="shared" si="146"/>
        <v>Share Decrease</v>
      </c>
      <c r="H417" s="32">
        <v>12.19</v>
      </c>
      <c r="I417" s="33">
        <v>713.04600000000005</v>
      </c>
      <c r="J417" s="33">
        <v>702.63400000000001</v>
      </c>
      <c r="K417" s="34">
        <v>0.92</v>
      </c>
      <c r="L417" s="34">
        <v>0.92</v>
      </c>
      <c r="M417" s="7">
        <v>0</v>
      </c>
      <c r="N417" s="7">
        <v>0</v>
      </c>
      <c r="O417" s="7">
        <v>1</v>
      </c>
      <c r="P417" s="7">
        <v>1</v>
      </c>
      <c r="Q417" s="35">
        <f t="shared" si="147"/>
        <v>656.00232000000005</v>
      </c>
      <c r="R417" s="35">
        <f t="shared" si="148"/>
        <v>646.42328000000009</v>
      </c>
      <c r="S417" s="35">
        <f t="shared" si="149"/>
        <v>7996.6682808000005</v>
      </c>
      <c r="T417" s="35">
        <f t="shared" si="150"/>
        <v>7879.8997832000005</v>
      </c>
      <c r="U417" s="36">
        <f t="shared" si="151"/>
        <v>4.3341343225055718E-4</v>
      </c>
      <c r="V417" s="37">
        <f t="shared" si="152"/>
        <v>4.2884369433023923E-4</v>
      </c>
      <c r="W417" s="37">
        <f t="shared" si="153"/>
        <v>-4.5697379203179524E-6</v>
      </c>
      <c r="X417" s="38">
        <f t="shared" si="154"/>
        <v>-9.611758690014284</v>
      </c>
      <c r="Y417" s="39">
        <f t="shared" si="155"/>
        <v>-788495.38064104051</v>
      </c>
      <c r="Z417" s="40">
        <f t="shared" si="156"/>
        <v>0</v>
      </c>
      <c r="AA417" s="41">
        <f t="shared" si="157"/>
        <v>0</v>
      </c>
      <c r="AB417" s="41">
        <f t="shared" si="158"/>
        <v>0</v>
      </c>
      <c r="AC417" s="42">
        <f t="shared" si="159"/>
        <v>0</v>
      </c>
      <c r="AD417" s="43">
        <f t="shared" si="160"/>
        <v>0</v>
      </c>
      <c r="AE417" s="40">
        <f t="shared" si="161"/>
        <v>9.1958866455706166E-4</v>
      </c>
      <c r="AF417" s="41">
        <f t="shared" si="162"/>
        <v>9.1065850882412721E-4</v>
      </c>
      <c r="AG417" s="41">
        <f t="shared" si="163"/>
        <v>-8.9301557329344531E-6</v>
      </c>
      <c r="AH417" s="42">
        <f t="shared" si="164"/>
        <v>-0.11648386258636301</v>
      </c>
      <c r="AI417" s="43">
        <f t="shared" si="165"/>
        <v>-9555.6901219329793</v>
      </c>
      <c r="AJ417" s="42">
        <f t="shared" si="166"/>
        <v>-9.7282425526006477</v>
      </c>
      <c r="AK417" s="31">
        <f t="shared" si="167"/>
        <v>-798051.07076297351</v>
      </c>
      <c r="AL417" s="44">
        <f t="shared" si="168"/>
        <v>-187.43797868408339</v>
      </c>
      <c r="AM417" s="31">
        <v>7550428</v>
      </c>
      <c r="AN417" s="45">
        <f t="shared" si="169"/>
        <v>-0.10569613679687741</v>
      </c>
      <c r="AP417" s="33"/>
      <c r="AR417" s="33"/>
    </row>
    <row r="418" spans="1:44">
      <c r="A418" s="6" t="s">
        <v>3960</v>
      </c>
      <c r="B418" s="6" t="s">
        <v>4444</v>
      </c>
      <c r="C418" s="6" t="s">
        <v>4036</v>
      </c>
      <c r="D418" s="30">
        <v>2649100</v>
      </c>
      <c r="E418" s="6" t="s">
        <v>4298</v>
      </c>
      <c r="F418" s="31" t="s">
        <v>4472</v>
      </c>
      <c r="G418" s="6" t="str">
        <f t="shared" si="146"/>
        <v>Share Decrease</v>
      </c>
      <c r="H418" s="32">
        <v>54.67</v>
      </c>
      <c r="I418" s="33">
        <v>5187.6239999999998</v>
      </c>
      <c r="J418" s="33">
        <v>5152.2809999999999</v>
      </c>
      <c r="K418" s="34">
        <v>0.91</v>
      </c>
      <c r="L418" s="34">
        <v>0.91</v>
      </c>
      <c r="M418" s="7">
        <v>0.4</v>
      </c>
      <c r="N418" s="7">
        <v>0.4</v>
      </c>
      <c r="O418" s="7">
        <v>0.6</v>
      </c>
      <c r="P418" s="7">
        <v>0.6</v>
      </c>
      <c r="Q418" s="35">
        <f t="shared" si="147"/>
        <v>4720.7378399999998</v>
      </c>
      <c r="R418" s="35">
        <f t="shared" si="148"/>
        <v>4688.5757100000001</v>
      </c>
      <c r="S418" s="35">
        <f t="shared" si="149"/>
        <v>258082.73771280001</v>
      </c>
      <c r="T418" s="35">
        <f t="shared" si="150"/>
        <v>256324.43406570001</v>
      </c>
      <c r="U418" s="36">
        <f t="shared" si="151"/>
        <v>1.3987891110263067E-2</v>
      </c>
      <c r="V418" s="37">
        <f t="shared" si="152"/>
        <v>1.3949811580878152E-2</v>
      </c>
      <c r="W418" s="37">
        <f t="shared" si="153"/>
        <v>-3.8079529384914268E-5</v>
      </c>
      <c r="X418" s="38">
        <f t="shared" si="154"/>
        <v>-80.09458175921776</v>
      </c>
      <c r="Y418" s="39">
        <f t="shared" si="155"/>
        <v>-1465055.4556286403</v>
      </c>
      <c r="Z418" s="40">
        <f t="shared" si="156"/>
        <v>1.0583102759086676E-2</v>
      </c>
      <c r="AA418" s="41">
        <f t="shared" si="157"/>
        <v>1.0546387724473947E-2</v>
      </c>
      <c r="AB418" s="41">
        <f t="shared" si="158"/>
        <v>-3.6715034612729014E-5</v>
      </c>
      <c r="AC418" s="42">
        <f t="shared" si="159"/>
        <v>-0.7162751313125153</v>
      </c>
      <c r="AD418" s="43">
        <f t="shared" si="160"/>
        <v>-13101.794975535307</v>
      </c>
      <c r="AE418" s="40">
        <f t="shared" si="161"/>
        <v>1.7807163067276911E-2</v>
      </c>
      <c r="AF418" s="41">
        <f t="shared" si="162"/>
        <v>1.7773629106232057E-2</v>
      </c>
      <c r="AG418" s="41">
        <f t="shared" si="163"/>
        <v>-3.3533961044853594E-5</v>
      </c>
      <c r="AH418" s="42">
        <f t="shared" si="164"/>
        <v>-0.43741289929796201</v>
      </c>
      <c r="AI418" s="43">
        <f t="shared" si="165"/>
        <v>-8000.9676110839955</v>
      </c>
      <c r="AJ418" s="42">
        <f t="shared" si="166"/>
        <v>-81.248269789828242</v>
      </c>
      <c r="AK418" s="31">
        <f t="shared" si="167"/>
        <v>-1486158.2182152595</v>
      </c>
      <c r="AL418" s="44">
        <f t="shared" si="168"/>
        <v>-348.267142719172</v>
      </c>
      <c r="AM418" s="31">
        <v>13662021</v>
      </c>
      <c r="AN418" s="45">
        <f t="shared" si="169"/>
        <v>-0.10878026158906208</v>
      </c>
      <c r="AP418" s="33"/>
      <c r="AR418" s="33"/>
    </row>
    <row r="419" spans="1:44">
      <c r="A419" s="6" t="s">
        <v>4668</v>
      </c>
      <c r="B419" s="6" t="s">
        <v>1977</v>
      </c>
      <c r="C419" s="6" t="s">
        <v>3253</v>
      </c>
      <c r="D419" s="30">
        <v>2516378</v>
      </c>
      <c r="E419" s="6" t="s">
        <v>48</v>
      </c>
      <c r="F419" s="31" t="s">
        <v>4462</v>
      </c>
      <c r="G419" s="6" t="str">
        <f t="shared" si="146"/>
        <v>Share Decrease</v>
      </c>
      <c r="H419" s="32">
        <v>59.05</v>
      </c>
      <c r="I419" s="33">
        <v>259.79000000000002</v>
      </c>
      <c r="J419" s="33">
        <v>256.39100000000002</v>
      </c>
      <c r="K419" s="34">
        <v>1</v>
      </c>
      <c r="L419" s="34">
        <v>1</v>
      </c>
      <c r="M419" s="7">
        <v>0</v>
      </c>
      <c r="N419" s="7">
        <v>0</v>
      </c>
      <c r="O419" s="7">
        <v>1</v>
      </c>
      <c r="P419" s="7">
        <v>1</v>
      </c>
      <c r="Q419" s="35">
        <f t="shared" si="147"/>
        <v>259.79000000000002</v>
      </c>
      <c r="R419" s="35">
        <f t="shared" si="148"/>
        <v>256.39100000000002</v>
      </c>
      <c r="S419" s="35">
        <f t="shared" si="149"/>
        <v>15340.5995</v>
      </c>
      <c r="T419" s="35">
        <f t="shared" si="150"/>
        <v>15139.88855</v>
      </c>
      <c r="U419" s="36">
        <f t="shared" si="151"/>
        <v>8.3144900458607268E-4</v>
      </c>
      <c r="V419" s="37">
        <f t="shared" si="152"/>
        <v>8.2395029329845708E-4</v>
      </c>
      <c r="W419" s="37">
        <f t="shared" si="153"/>
        <v>-7.4987112876156005E-6</v>
      </c>
      <c r="X419" s="38">
        <f t="shared" si="154"/>
        <v>-15.772415101133978</v>
      </c>
      <c r="Y419" s="39">
        <f t="shared" si="155"/>
        <v>-267102.71128084639</v>
      </c>
      <c r="Z419" s="40">
        <f t="shared" si="156"/>
        <v>0</v>
      </c>
      <c r="AA419" s="41">
        <f t="shared" si="157"/>
        <v>0</v>
      </c>
      <c r="AB419" s="41">
        <f t="shared" si="158"/>
        <v>0</v>
      </c>
      <c r="AC419" s="42">
        <f t="shared" si="159"/>
        <v>0</v>
      </c>
      <c r="AD419" s="43">
        <f t="shared" si="160"/>
        <v>0</v>
      </c>
      <c r="AE419" s="40">
        <f t="shared" si="161"/>
        <v>1.7641148678857585E-3</v>
      </c>
      <c r="AF419" s="41">
        <f t="shared" si="162"/>
        <v>1.7496755936034906E-3</v>
      </c>
      <c r="AG419" s="41">
        <f t="shared" si="163"/>
        <v>-1.4439274282267893E-5</v>
      </c>
      <c r="AH419" s="42">
        <f t="shared" si="164"/>
        <v>-0.18834413325396865</v>
      </c>
      <c r="AI419" s="43">
        <f t="shared" si="165"/>
        <v>-3189.5704192035337</v>
      </c>
      <c r="AJ419" s="42">
        <f t="shared" si="166"/>
        <v>-15.960759234387947</v>
      </c>
      <c r="AK419" s="31">
        <f t="shared" si="167"/>
        <v>-270292.28170004993</v>
      </c>
      <c r="AL419" s="44">
        <f t="shared" si="168"/>
        <v>-63.494591766431846</v>
      </c>
      <c r="AM419" s="31">
        <v>2458155.75</v>
      </c>
      <c r="AN419" s="45">
        <f t="shared" si="169"/>
        <v>-0.10995734574591132</v>
      </c>
      <c r="AP419" s="33"/>
      <c r="AR419" s="33"/>
    </row>
    <row r="420" spans="1:44">
      <c r="A420" s="6" t="s">
        <v>4656</v>
      </c>
      <c r="B420" s="6" t="s">
        <v>1965</v>
      </c>
      <c r="C420" s="6" t="s">
        <v>3242</v>
      </c>
      <c r="D420" s="30">
        <v>2480138</v>
      </c>
      <c r="E420" s="6" t="s">
        <v>38</v>
      </c>
      <c r="F420" s="31" t="s">
        <v>4459</v>
      </c>
      <c r="G420" s="6" t="str">
        <f t="shared" si="146"/>
        <v>Share Decrease</v>
      </c>
      <c r="H420" s="32">
        <v>61.37</v>
      </c>
      <c r="I420" s="33">
        <v>164.477</v>
      </c>
      <c r="J420" s="33">
        <v>162.66499999999999</v>
      </c>
      <c r="K420" s="34">
        <v>1</v>
      </c>
      <c r="L420" s="34">
        <v>1</v>
      </c>
      <c r="M420" s="7">
        <v>0.45</v>
      </c>
      <c r="N420" s="7">
        <v>0.45</v>
      </c>
      <c r="O420" s="7">
        <v>0.55000000000000004</v>
      </c>
      <c r="P420" s="7">
        <v>0.55000000000000004</v>
      </c>
      <c r="Q420" s="35">
        <f t="shared" si="147"/>
        <v>164.477</v>
      </c>
      <c r="R420" s="35">
        <f t="shared" si="148"/>
        <v>162.66499999999999</v>
      </c>
      <c r="S420" s="35">
        <f t="shared" si="149"/>
        <v>10093.95349</v>
      </c>
      <c r="T420" s="35">
        <f t="shared" si="150"/>
        <v>9982.7510499999989</v>
      </c>
      <c r="U420" s="36">
        <f t="shared" si="151"/>
        <v>5.4708471996799178E-4</v>
      </c>
      <c r="V420" s="37">
        <f t="shared" si="152"/>
        <v>5.4328607693568387E-4</v>
      </c>
      <c r="W420" s="37">
        <f t="shared" si="153"/>
        <v>-3.7986430323079089E-6</v>
      </c>
      <c r="X420" s="38">
        <f t="shared" si="154"/>
        <v>-7.9898761838638119</v>
      </c>
      <c r="Y420" s="39">
        <f t="shared" si="155"/>
        <v>-130191.88828195882</v>
      </c>
      <c r="Z420" s="40">
        <f t="shared" si="156"/>
        <v>4.6565886767139283E-4</v>
      </c>
      <c r="AA420" s="41">
        <f t="shared" si="157"/>
        <v>4.620792744679023E-4</v>
      </c>
      <c r="AB420" s="41">
        <f t="shared" si="158"/>
        <v>-3.5795932034905342E-6</v>
      </c>
      <c r="AC420" s="42">
        <f t="shared" si="159"/>
        <v>-6.9834432104461275E-2</v>
      </c>
      <c r="AD420" s="43">
        <f t="shared" si="160"/>
        <v>-1137.9245902633418</v>
      </c>
      <c r="AE420" s="40">
        <f t="shared" si="161"/>
        <v>6.3842298895170214E-4</v>
      </c>
      <c r="AF420" s="41">
        <f t="shared" si="162"/>
        <v>6.3452360936055497E-4</v>
      </c>
      <c r="AG420" s="41">
        <f t="shared" si="163"/>
        <v>-3.8993795911471682E-6</v>
      </c>
      <c r="AH420" s="42">
        <f t="shared" si="164"/>
        <v>-5.0863031961705767E-2</v>
      </c>
      <c r="AI420" s="43">
        <f t="shared" si="165"/>
        <v>-828.79309046286085</v>
      </c>
      <c r="AJ420" s="42">
        <f t="shared" si="166"/>
        <v>-8.1105736479299786</v>
      </c>
      <c r="AK420" s="31">
        <f t="shared" si="167"/>
        <v>-132158.60596268502</v>
      </c>
      <c r="AL420" s="44">
        <f t="shared" si="168"/>
        <v>-30.948696694703511</v>
      </c>
      <c r="AM420" s="31">
        <v>1180189.125</v>
      </c>
      <c r="AN420" s="45">
        <f t="shared" si="169"/>
        <v>-0.11198087083092298</v>
      </c>
      <c r="AP420" s="33"/>
      <c r="AR420" s="33"/>
    </row>
    <row r="421" spans="1:44">
      <c r="A421" s="6" t="s">
        <v>4178</v>
      </c>
      <c r="B421" s="6" t="s">
        <v>4417</v>
      </c>
      <c r="C421" s="6" t="s">
        <v>4355</v>
      </c>
      <c r="D421" s="30">
        <v>2550707</v>
      </c>
      <c r="E421" s="6" t="s">
        <v>4014</v>
      </c>
      <c r="F421" s="31" t="s">
        <v>4468</v>
      </c>
      <c r="G421" s="6" t="str">
        <f t="shared" si="146"/>
        <v>Share Decrease</v>
      </c>
      <c r="H421" s="32">
        <v>97.71</v>
      </c>
      <c r="I421" s="33">
        <v>973.20399999999995</v>
      </c>
      <c r="J421" s="33">
        <v>961.11900000000003</v>
      </c>
      <c r="K421" s="34">
        <v>1</v>
      </c>
      <c r="L421" s="34">
        <v>1</v>
      </c>
      <c r="M421" s="7">
        <v>0.52</v>
      </c>
      <c r="N421" s="7">
        <v>0.52</v>
      </c>
      <c r="O421" s="7">
        <v>0.48</v>
      </c>
      <c r="P421" s="7">
        <v>0.48</v>
      </c>
      <c r="Q421" s="35">
        <f t="shared" si="147"/>
        <v>973.20399999999995</v>
      </c>
      <c r="R421" s="35">
        <f t="shared" si="148"/>
        <v>961.11900000000003</v>
      </c>
      <c r="S421" s="35">
        <f t="shared" si="149"/>
        <v>95091.762839999996</v>
      </c>
      <c r="T421" s="35">
        <f t="shared" si="150"/>
        <v>93910.937489999997</v>
      </c>
      <c r="U421" s="36">
        <f t="shared" si="151"/>
        <v>5.1539023333249069E-3</v>
      </c>
      <c r="V421" s="37">
        <f t="shared" si="152"/>
        <v>5.110866188563757E-3</v>
      </c>
      <c r="W421" s="37">
        <f t="shared" si="153"/>
        <v>-4.3036144761149885E-5</v>
      </c>
      <c r="X421" s="38">
        <f t="shared" si="154"/>
        <v>-90.520079182990443</v>
      </c>
      <c r="Y421" s="39">
        <f t="shared" si="155"/>
        <v>-926415.71162614319</v>
      </c>
      <c r="Z421" s="40">
        <f t="shared" si="156"/>
        <v>5.0692102795260293E-3</v>
      </c>
      <c r="AA421" s="41">
        <f t="shared" si="157"/>
        <v>5.0231165457674237E-3</v>
      </c>
      <c r="AB421" s="41">
        <f t="shared" si="158"/>
        <v>-4.6093733758605614E-5</v>
      </c>
      <c r="AC421" s="42">
        <f t="shared" si="159"/>
        <v>-0.89924456149587451</v>
      </c>
      <c r="AD421" s="43">
        <f t="shared" si="160"/>
        <v>-9203.1988690602248</v>
      </c>
      <c r="AE421" s="40">
        <f t="shared" si="161"/>
        <v>5.2489044164776627E-3</v>
      </c>
      <c r="AF421" s="41">
        <f t="shared" si="162"/>
        <v>5.209454738249345E-3</v>
      </c>
      <c r="AG421" s="41">
        <f t="shared" si="163"/>
        <v>-3.9449678228317686E-5</v>
      </c>
      <c r="AH421" s="42">
        <f t="shared" si="164"/>
        <v>-0.51457679297532166</v>
      </c>
      <c r="AI421" s="43">
        <f t="shared" si="165"/>
        <v>-5266.3677512570021</v>
      </c>
      <c r="AJ421" s="42">
        <f t="shared" si="166"/>
        <v>-91.933900537461639</v>
      </c>
      <c r="AK421" s="31">
        <f t="shared" si="167"/>
        <v>-940885.27824646048</v>
      </c>
      <c r="AL421" s="44">
        <f t="shared" si="168"/>
        <v>-220.2238499700639</v>
      </c>
      <c r="AM421" s="31">
        <v>8389066</v>
      </c>
      <c r="AN421" s="45">
        <f t="shared" si="169"/>
        <v>-0.1121561420838101</v>
      </c>
      <c r="AP421" s="33"/>
      <c r="AR421" s="33"/>
    </row>
    <row r="422" spans="1:44">
      <c r="A422" s="6" t="s">
        <v>4530</v>
      </c>
      <c r="B422" s="6" t="s">
        <v>1835</v>
      </c>
      <c r="C422" s="6" t="s">
        <v>1231</v>
      </c>
      <c r="D422" s="30">
        <v>2222233</v>
      </c>
      <c r="E422" s="6" t="s">
        <v>3064</v>
      </c>
      <c r="F422" s="31" t="s">
        <v>4467</v>
      </c>
      <c r="G422" s="6" t="str">
        <f t="shared" si="146"/>
        <v>Share Decrease</v>
      </c>
      <c r="H422" s="32">
        <v>46.3</v>
      </c>
      <c r="I422" s="33">
        <v>197.446</v>
      </c>
      <c r="J422" s="33">
        <v>193.72200000000001</v>
      </c>
      <c r="K422" s="34">
        <v>1</v>
      </c>
      <c r="L422" s="34">
        <v>1</v>
      </c>
      <c r="M422" s="7">
        <v>0.44</v>
      </c>
      <c r="N422" s="7">
        <v>0.44</v>
      </c>
      <c r="O422" s="7">
        <v>0.56000000000000005</v>
      </c>
      <c r="P422" s="7">
        <v>0.56000000000000005</v>
      </c>
      <c r="Q422" s="35">
        <f t="shared" si="147"/>
        <v>197.446</v>
      </c>
      <c r="R422" s="35">
        <f t="shared" si="148"/>
        <v>193.72200000000001</v>
      </c>
      <c r="S422" s="35">
        <f t="shared" si="149"/>
        <v>9141.7497999999996</v>
      </c>
      <c r="T422" s="35">
        <f t="shared" si="150"/>
        <v>8969.3286000000007</v>
      </c>
      <c r="U422" s="36">
        <f t="shared" si="151"/>
        <v>4.9547599305913232E-4</v>
      </c>
      <c r="V422" s="37">
        <f t="shared" si="152"/>
        <v>4.8813311315031049E-4</v>
      </c>
      <c r="W422" s="37">
        <f t="shared" si="153"/>
        <v>-7.3428799088218286E-6</v>
      </c>
      <c r="X422" s="38">
        <f t="shared" si="154"/>
        <v>-15.44464715570359</v>
      </c>
      <c r="Y422" s="39">
        <f t="shared" si="155"/>
        <v>-333577.69234780979</v>
      </c>
      <c r="Z422" s="40">
        <f t="shared" si="156"/>
        <v>4.1235956433016349E-4</v>
      </c>
      <c r="AA422" s="41">
        <f t="shared" si="157"/>
        <v>4.0594420554352555E-4</v>
      </c>
      <c r="AB422" s="41">
        <f t="shared" si="158"/>
        <v>-6.4153587866379444E-6</v>
      </c>
      <c r="AC422" s="42">
        <f t="shared" si="159"/>
        <v>-0.12515750034790546</v>
      </c>
      <c r="AD422" s="43">
        <f t="shared" si="160"/>
        <v>-2703.1857526545459</v>
      </c>
      <c r="AE422" s="40">
        <f t="shared" si="161"/>
        <v>5.8871064163927426E-4</v>
      </c>
      <c r="AF422" s="41">
        <f t="shared" si="162"/>
        <v>5.8047406113571876E-4</v>
      </c>
      <c r="AG422" s="41">
        <f t="shared" si="163"/>
        <v>-8.2365805035554971E-6</v>
      </c>
      <c r="AH422" s="42">
        <f t="shared" si="164"/>
        <v>-0.10743695185732292</v>
      </c>
      <c r="AI422" s="43">
        <f t="shared" si="165"/>
        <v>-2320.4525239162622</v>
      </c>
      <c r="AJ422" s="42">
        <f t="shared" si="166"/>
        <v>-15.677241607908819</v>
      </c>
      <c r="AK422" s="31">
        <f t="shared" si="167"/>
        <v>-338601.33062438061</v>
      </c>
      <c r="AL422" s="44">
        <f t="shared" si="168"/>
        <v>-79.296759274533798</v>
      </c>
      <c r="AM422" s="31">
        <v>2986502.25</v>
      </c>
      <c r="AN422" s="45">
        <f t="shared" si="169"/>
        <v>-0.11337722267725753</v>
      </c>
      <c r="AP422" s="33"/>
      <c r="AR422" s="33"/>
    </row>
    <row r="423" spans="1:44">
      <c r="A423" s="6" t="s">
        <v>1129</v>
      </c>
      <c r="B423" s="6" t="s">
        <v>2032</v>
      </c>
      <c r="C423" s="6" t="s">
        <v>3299</v>
      </c>
      <c r="D423" s="30">
        <v>2698470</v>
      </c>
      <c r="E423" s="6" t="s">
        <v>102</v>
      </c>
      <c r="F423" s="31" t="s">
        <v>4455</v>
      </c>
      <c r="G423" s="6" t="str">
        <f t="shared" si="146"/>
        <v>Share Decrease</v>
      </c>
      <c r="H423" s="32">
        <v>232.29</v>
      </c>
      <c r="I423" s="33">
        <v>137.23500000000001</v>
      </c>
      <c r="J423" s="33">
        <v>136.05000000000001</v>
      </c>
      <c r="K423" s="34">
        <v>1</v>
      </c>
      <c r="L423" s="34">
        <v>1</v>
      </c>
      <c r="M423" s="7">
        <v>0.66</v>
      </c>
      <c r="N423" s="7">
        <v>0.66</v>
      </c>
      <c r="O423" s="7">
        <v>0.34</v>
      </c>
      <c r="P423" s="7">
        <v>0.34</v>
      </c>
      <c r="Q423" s="35">
        <f t="shared" si="147"/>
        <v>137.23500000000001</v>
      </c>
      <c r="R423" s="35">
        <f t="shared" si="148"/>
        <v>136.05000000000001</v>
      </c>
      <c r="S423" s="35">
        <f t="shared" si="149"/>
        <v>31878.318150000003</v>
      </c>
      <c r="T423" s="35">
        <f t="shared" si="150"/>
        <v>31603.054500000002</v>
      </c>
      <c r="U423" s="36">
        <f t="shared" si="151"/>
        <v>1.7277809705999844E-3</v>
      </c>
      <c r="V423" s="37">
        <f t="shared" si="152"/>
        <v>1.7199166254365937E-3</v>
      </c>
      <c r="W423" s="37">
        <f t="shared" si="153"/>
        <v>-7.8643451633907124E-6</v>
      </c>
      <c r="X423" s="38">
        <f t="shared" si="154"/>
        <v>-16.541471148575866</v>
      </c>
      <c r="Y423" s="39">
        <f t="shared" si="155"/>
        <v>-71210.431566472369</v>
      </c>
      <c r="Z423" s="40">
        <f t="shared" si="156"/>
        <v>2.1569168383790728E-3</v>
      </c>
      <c r="AA423" s="41">
        <f t="shared" si="157"/>
        <v>2.1454911661533799E-3</v>
      </c>
      <c r="AB423" s="41">
        <f t="shared" si="158"/>
        <v>-1.1425672225692882E-5</v>
      </c>
      <c r="AC423" s="42">
        <f t="shared" si="159"/>
        <v>-0.22290391280074082</v>
      </c>
      <c r="AD423" s="43">
        <f t="shared" si="160"/>
        <v>-959.59323604434462</v>
      </c>
      <c r="AE423" s="40">
        <f t="shared" si="161"/>
        <v>1.2464040342065204E-3</v>
      </c>
      <c r="AF423" s="41">
        <f t="shared" si="162"/>
        <v>1.2417747730560493E-3</v>
      </c>
      <c r="AG423" s="41">
        <f t="shared" si="163"/>
        <v>-4.6292611504711745E-6</v>
      </c>
      <c r="AH423" s="42">
        <f t="shared" si="164"/>
        <v>-6.0383518031961625E-2</v>
      </c>
      <c r="AI423" s="43">
        <f t="shared" si="165"/>
        <v>-259.94884855982446</v>
      </c>
      <c r="AJ423" s="42">
        <f t="shared" si="166"/>
        <v>-16.82475857940857</v>
      </c>
      <c r="AK423" s="31">
        <f t="shared" si="167"/>
        <v>-72429.973651076536</v>
      </c>
      <c r="AL423" s="44">
        <f t="shared" si="168"/>
        <v>-16.927859923782155</v>
      </c>
      <c r="AM423" s="31">
        <v>630843.75</v>
      </c>
      <c r="AN423" s="45">
        <f t="shared" si="169"/>
        <v>-0.11481444280152817</v>
      </c>
      <c r="AP423" s="33"/>
      <c r="AR423" s="33"/>
    </row>
    <row r="424" spans="1:44">
      <c r="A424" s="6" t="s">
        <v>3954</v>
      </c>
      <c r="B424" s="6" t="s">
        <v>5294</v>
      </c>
      <c r="C424" s="6" t="s">
        <v>4030</v>
      </c>
      <c r="D424" s="30">
        <v>2885409</v>
      </c>
      <c r="E424" s="6" t="s">
        <v>4210</v>
      </c>
      <c r="F424" s="31" t="s">
        <v>4459</v>
      </c>
      <c r="G424" s="6" t="str">
        <f t="shared" si="146"/>
        <v>Share Decrease</v>
      </c>
      <c r="H424" s="32">
        <v>58.42</v>
      </c>
      <c r="I424" s="33">
        <v>1056.3</v>
      </c>
      <c r="J424" s="33">
        <v>1047.1420000000001</v>
      </c>
      <c r="K424" s="34">
        <v>1</v>
      </c>
      <c r="L424" s="34">
        <v>1</v>
      </c>
      <c r="M424" s="7">
        <v>0.64</v>
      </c>
      <c r="N424" s="7">
        <v>0.64</v>
      </c>
      <c r="O424" s="7">
        <v>0.36</v>
      </c>
      <c r="P424" s="7">
        <v>0.36</v>
      </c>
      <c r="Q424" s="35">
        <f t="shared" si="147"/>
        <v>1056.3</v>
      </c>
      <c r="R424" s="35">
        <f t="shared" si="148"/>
        <v>1047.1420000000001</v>
      </c>
      <c r="S424" s="35">
        <f t="shared" si="149"/>
        <v>61709.046000000002</v>
      </c>
      <c r="T424" s="35">
        <f t="shared" si="150"/>
        <v>61174.035640000002</v>
      </c>
      <c r="U424" s="36">
        <f t="shared" si="151"/>
        <v>3.3445840803455022E-3</v>
      </c>
      <c r="V424" s="37">
        <f t="shared" si="152"/>
        <v>3.3292427775386936E-3</v>
      </c>
      <c r="W424" s="37">
        <f t="shared" si="153"/>
        <v>-1.5341302806808586E-5</v>
      </c>
      <c r="X424" s="38">
        <f t="shared" si="154"/>
        <v>-32.2681307201143</v>
      </c>
      <c r="Y424" s="39">
        <f t="shared" si="155"/>
        <v>-552347.3248906933</v>
      </c>
      <c r="Z424" s="40">
        <f t="shared" si="156"/>
        <v>4.0487678069191001E-3</v>
      </c>
      <c r="AA424" s="41">
        <f t="shared" si="157"/>
        <v>4.0271781401213531E-3</v>
      </c>
      <c r="AB424" s="41">
        <f t="shared" si="158"/>
        <v>-2.1589666797747036E-5</v>
      </c>
      <c r="AC424" s="42">
        <f t="shared" si="159"/>
        <v>-0.42119370398709444</v>
      </c>
      <c r="AD424" s="43">
        <f t="shared" si="160"/>
        <v>-7209.7518655784743</v>
      </c>
      <c r="AE424" s="40">
        <f t="shared" si="161"/>
        <v>2.554676197067307E-3</v>
      </c>
      <c r="AF424" s="41">
        <f t="shared" si="162"/>
        <v>2.5450978741685458E-3</v>
      </c>
      <c r="AG424" s="41">
        <f t="shared" si="163"/>
        <v>-9.5783228987612185E-6</v>
      </c>
      <c r="AH424" s="42">
        <f t="shared" si="164"/>
        <v>-0.12493847607072915</v>
      </c>
      <c r="AI424" s="43">
        <f t="shared" si="165"/>
        <v>-2138.6250611216906</v>
      </c>
      <c r="AJ424" s="42">
        <f t="shared" si="166"/>
        <v>-32.814262900172125</v>
      </c>
      <c r="AK424" s="31">
        <f t="shared" si="167"/>
        <v>-561695.70181739342</v>
      </c>
      <c r="AL424" s="44">
        <f t="shared" si="168"/>
        <v>-131.30180423492456</v>
      </c>
      <c r="AM424" s="31">
        <v>4797497</v>
      </c>
      <c r="AN424" s="45">
        <f t="shared" si="169"/>
        <v>-0.11708099073691831</v>
      </c>
      <c r="AP424" s="33"/>
      <c r="AR424" s="33"/>
    </row>
    <row r="425" spans="1:44">
      <c r="A425" s="6" t="s">
        <v>3953</v>
      </c>
      <c r="B425" s="6" t="s">
        <v>4438</v>
      </c>
      <c r="C425" s="6" t="s">
        <v>4029</v>
      </c>
      <c r="D425" s="30" t="s">
        <v>4198</v>
      </c>
      <c r="E425" s="6" t="s">
        <v>4209</v>
      </c>
      <c r="F425" s="31" t="s">
        <v>4475</v>
      </c>
      <c r="G425" s="6" t="str">
        <f t="shared" si="146"/>
        <v>Share Decrease</v>
      </c>
      <c r="H425" s="32">
        <v>85.2</v>
      </c>
      <c r="I425" s="33">
        <v>838.48599999999999</v>
      </c>
      <c r="J425" s="33">
        <v>830.52200000000005</v>
      </c>
      <c r="K425" s="34">
        <v>1</v>
      </c>
      <c r="L425" s="34">
        <v>1</v>
      </c>
      <c r="M425" s="7">
        <v>1</v>
      </c>
      <c r="N425" s="7">
        <v>1</v>
      </c>
      <c r="O425" s="7">
        <v>0</v>
      </c>
      <c r="P425" s="7">
        <v>0</v>
      </c>
      <c r="Q425" s="35">
        <f t="shared" si="147"/>
        <v>838.48599999999999</v>
      </c>
      <c r="R425" s="35">
        <f t="shared" si="148"/>
        <v>830.52200000000005</v>
      </c>
      <c r="S425" s="35">
        <f t="shared" si="149"/>
        <v>71439.007200000007</v>
      </c>
      <c r="T425" s="35">
        <f t="shared" si="150"/>
        <v>70760.474400000006</v>
      </c>
      <c r="U425" s="36">
        <f t="shared" si="151"/>
        <v>3.8719406907831268E-3</v>
      </c>
      <c r="V425" s="37">
        <f t="shared" si="152"/>
        <v>3.8509605564974896E-3</v>
      </c>
      <c r="W425" s="37">
        <f t="shared" si="153"/>
        <v>-2.0980134285637168E-5</v>
      </c>
      <c r="X425" s="38">
        <f t="shared" si="154"/>
        <v>-44.128567448263837</v>
      </c>
      <c r="Y425" s="39">
        <f t="shared" si="155"/>
        <v>-517940.93249135953</v>
      </c>
      <c r="Z425" s="40">
        <f t="shared" si="156"/>
        <v>7.3236819411579314E-3</v>
      </c>
      <c r="AA425" s="41">
        <f t="shared" si="157"/>
        <v>7.2785433166979389E-3</v>
      </c>
      <c r="AB425" s="41">
        <f t="shared" si="158"/>
        <v>-4.5138624459992518E-5</v>
      </c>
      <c r="AC425" s="42">
        <f t="shared" si="159"/>
        <v>-0.88061129462038268</v>
      </c>
      <c r="AD425" s="43">
        <f t="shared" si="160"/>
        <v>-10335.813317140641</v>
      </c>
      <c r="AE425" s="40">
        <f t="shared" si="161"/>
        <v>0</v>
      </c>
      <c r="AF425" s="41">
        <f t="shared" si="162"/>
        <v>0</v>
      </c>
      <c r="AG425" s="41">
        <f t="shared" si="163"/>
        <v>0</v>
      </c>
      <c r="AH425" s="42">
        <f t="shared" si="164"/>
        <v>0</v>
      </c>
      <c r="AI425" s="43">
        <f t="shared" si="165"/>
        <v>0</v>
      </c>
      <c r="AJ425" s="42">
        <f t="shared" si="166"/>
        <v>-45.009178742884217</v>
      </c>
      <c r="AK425" s="31">
        <f t="shared" si="167"/>
        <v>-528276.74580850021</v>
      </c>
      <c r="AL425" s="44">
        <f t="shared" si="168"/>
        <v>-123.12285378895051</v>
      </c>
      <c r="AM425" s="31">
        <v>4397693</v>
      </c>
      <c r="AN425" s="45">
        <f t="shared" si="169"/>
        <v>-0.12012588095815242</v>
      </c>
      <c r="AP425" s="33"/>
      <c r="AR425" s="33"/>
    </row>
    <row r="426" spans="1:44">
      <c r="A426" s="6" t="s">
        <v>4615</v>
      </c>
      <c r="B426" s="6" t="s">
        <v>5688</v>
      </c>
      <c r="C426" s="6" t="s">
        <v>3215</v>
      </c>
      <c r="D426" s="30">
        <v>2378200</v>
      </c>
      <c r="E426" s="6" t="s">
        <v>0</v>
      </c>
      <c r="F426" s="31" t="s">
        <v>4477</v>
      </c>
      <c r="G426" s="6" t="str">
        <f t="shared" si="146"/>
        <v>Share Decrease</v>
      </c>
      <c r="H426" s="32">
        <v>25.97</v>
      </c>
      <c r="I426" s="33">
        <v>274.56299999999999</v>
      </c>
      <c r="J426" s="33">
        <v>269.56</v>
      </c>
      <c r="K426" s="34">
        <v>1</v>
      </c>
      <c r="L426" s="34">
        <v>1</v>
      </c>
      <c r="M426" s="7">
        <v>0</v>
      </c>
      <c r="N426" s="7">
        <v>0</v>
      </c>
      <c r="O426" s="7">
        <v>1</v>
      </c>
      <c r="P426" s="7">
        <v>1</v>
      </c>
      <c r="Q426" s="35">
        <f t="shared" si="147"/>
        <v>274.56299999999999</v>
      </c>
      <c r="R426" s="35">
        <f t="shared" si="148"/>
        <v>269.56</v>
      </c>
      <c r="S426" s="35">
        <f t="shared" si="149"/>
        <v>7130.4011099999998</v>
      </c>
      <c r="T426" s="35">
        <f t="shared" si="150"/>
        <v>7000.4731999999995</v>
      </c>
      <c r="U426" s="36">
        <f t="shared" si="151"/>
        <v>3.8646240032594081E-4</v>
      </c>
      <c r="V426" s="37">
        <f t="shared" si="152"/>
        <v>3.8098311802750936E-4</v>
      </c>
      <c r="W426" s="37">
        <f t="shared" si="153"/>
        <v>-5.4792822984314499E-6</v>
      </c>
      <c r="X426" s="38">
        <f t="shared" si="154"/>
        <v>-11.524848944362564</v>
      </c>
      <c r="Y426" s="39">
        <f t="shared" si="155"/>
        <v>-443775.4695557399</v>
      </c>
      <c r="Z426" s="40">
        <f t="shared" si="156"/>
        <v>0</v>
      </c>
      <c r="AA426" s="41">
        <f t="shared" si="157"/>
        <v>0</v>
      </c>
      <c r="AB426" s="41">
        <f t="shared" si="158"/>
        <v>0</v>
      </c>
      <c r="AC426" s="42">
        <f t="shared" si="159"/>
        <v>0</v>
      </c>
      <c r="AD426" s="43">
        <f t="shared" si="160"/>
        <v>0</v>
      </c>
      <c r="AE426" s="40">
        <f t="shared" si="161"/>
        <v>8.1997099345042647E-4</v>
      </c>
      <c r="AF426" s="41">
        <f t="shared" si="162"/>
        <v>8.0902557910278179E-4</v>
      </c>
      <c r="AG426" s="41">
        <f t="shared" si="163"/>
        <v>-1.094541434764468E-5</v>
      </c>
      <c r="AH426" s="42">
        <f t="shared" si="164"/>
        <v>-0.14277065024966762</v>
      </c>
      <c r="AI426" s="43">
        <f t="shared" si="165"/>
        <v>-5497.5221505455384</v>
      </c>
      <c r="AJ426" s="42">
        <f t="shared" si="166"/>
        <v>-11.667619594612232</v>
      </c>
      <c r="AK426" s="31">
        <f t="shared" si="167"/>
        <v>-449272.99170628545</v>
      </c>
      <c r="AL426" s="44">
        <f t="shared" si="168"/>
        <v>-105.49253558782152</v>
      </c>
      <c r="AM426" s="31">
        <v>3583428.5</v>
      </c>
      <c r="AN426" s="45">
        <f t="shared" si="169"/>
        <v>-0.12537517958186845</v>
      </c>
      <c r="AP426" s="33"/>
      <c r="AR426" s="33"/>
    </row>
    <row r="427" spans="1:44">
      <c r="A427" s="6" t="s">
        <v>1103</v>
      </c>
      <c r="B427" s="6" t="s">
        <v>2007</v>
      </c>
      <c r="C427" s="6" t="s">
        <v>3278</v>
      </c>
      <c r="D427" s="30">
        <v>2635701</v>
      </c>
      <c r="E427" s="6" t="s">
        <v>79</v>
      </c>
      <c r="F427" s="31" t="s">
        <v>4473</v>
      </c>
      <c r="G427" s="6" t="str">
        <f t="shared" si="146"/>
        <v>Share Decrease</v>
      </c>
      <c r="H427" s="32">
        <v>38.72</v>
      </c>
      <c r="I427" s="33">
        <v>271.10000000000002</v>
      </c>
      <c r="J427" s="33">
        <v>268.5</v>
      </c>
      <c r="K427" s="34">
        <v>1</v>
      </c>
      <c r="L427" s="34">
        <v>1</v>
      </c>
      <c r="M427" s="7">
        <v>0.66</v>
      </c>
      <c r="N427" s="7">
        <v>0.66</v>
      </c>
      <c r="O427" s="7">
        <v>0.34</v>
      </c>
      <c r="P427" s="7">
        <v>0.34</v>
      </c>
      <c r="Q427" s="35">
        <f t="shared" si="147"/>
        <v>271.10000000000002</v>
      </c>
      <c r="R427" s="35">
        <f t="shared" si="148"/>
        <v>268.5</v>
      </c>
      <c r="S427" s="35">
        <f t="shared" si="149"/>
        <v>10496.992</v>
      </c>
      <c r="T427" s="35">
        <f t="shared" si="150"/>
        <v>10396.32</v>
      </c>
      <c r="U427" s="36">
        <f t="shared" si="151"/>
        <v>5.6892910538130983E-4</v>
      </c>
      <c r="V427" s="37">
        <f t="shared" si="152"/>
        <v>5.6579352515937875E-4</v>
      </c>
      <c r="W427" s="37">
        <f t="shared" si="153"/>
        <v>-3.1355802219310783E-6</v>
      </c>
      <c r="X427" s="38">
        <f t="shared" si="154"/>
        <v>-6.5952229584943005</v>
      </c>
      <c r="Y427" s="39">
        <f t="shared" si="155"/>
        <v>-170331.17144871646</v>
      </c>
      <c r="Z427" s="40">
        <f t="shared" si="156"/>
        <v>7.1023630200925186E-4</v>
      </c>
      <c r="AA427" s="41">
        <f t="shared" si="157"/>
        <v>7.0579293911301219E-4</v>
      </c>
      <c r="AB427" s="41">
        <f t="shared" si="158"/>
        <v>-4.4433628962396677E-6</v>
      </c>
      <c r="AC427" s="42">
        <f t="shared" si="159"/>
        <v>-8.6685750825080315E-2</v>
      </c>
      <c r="AD427" s="43">
        <f t="shared" si="160"/>
        <v>-2238.7848870113717</v>
      </c>
      <c r="AE427" s="40">
        <f t="shared" si="161"/>
        <v>4.1041980678750364E-4</v>
      </c>
      <c r="AF427" s="41">
        <f t="shared" si="162"/>
        <v>4.0850127030025106E-4</v>
      </c>
      <c r="AG427" s="41">
        <f t="shared" si="163"/>
        <v>-1.9185364872525762E-6</v>
      </c>
      <c r="AH427" s="42">
        <f t="shared" si="164"/>
        <v>-2.5025156025427736E-2</v>
      </c>
      <c r="AI427" s="43">
        <f t="shared" si="165"/>
        <v>-646.31084776414605</v>
      </c>
      <c r="AJ427" s="42">
        <f t="shared" si="166"/>
        <v>-6.7069338653448085</v>
      </c>
      <c r="AK427" s="31">
        <f t="shared" si="167"/>
        <v>-173216.26718349196</v>
      </c>
      <c r="AL427" s="44">
        <f t="shared" si="168"/>
        <v>-40.490447080721573</v>
      </c>
      <c r="AM427" s="31">
        <v>1355357.5</v>
      </c>
      <c r="AN427" s="45">
        <f t="shared" si="169"/>
        <v>-0.12780116477275696</v>
      </c>
      <c r="AP427" s="33"/>
      <c r="AR427" s="33"/>
    </row>
    <row r="428" spans="1:44">
      <c r="A428" s="6" t="s">
        <v>4588</v>
      </c>
      <c r="B428" s="6" t="s">
        <v>1897</v>
      </c>
      <c r="C428" s="6" t="s">
        <v>5397</v>
      </c>
      <c r="D428" s="30" t="s">
        <v>5402</v>
      </c>
      <c r="E428" s="6" t="s">
        <v>5391</v>
      </c>
      <c r="F428" s="31" t="s">
        <v>4456</v>
      </c>
      <c r="G428" s="6" t="str">
        <f t="shared" si="146"/>
        <v>Share Decrease</v>
      </c>
      <c r="H428" s="32">
        <v>81.89</v>
      </c>
      <c r="I428" s="33">
        <v>733.91</v>
      </c>
      <c r="J428" s="33">
        <v>726.89800000000002</v>
      </c>
      <c r="K428" s="34">
        <v>1</v>
      </c>
      <c r="L428" s="34">
        <v>1</v>
      </c>
      <c r="M428" s="7">
        <v>0.47</v>
      </c>
      <c r="N428" s="7">
        <v>0.47</v>
      </c>
      <c r="O428" s="7">
        <v>0.53</v>
      </c>
      <c r="P428" s="7">
        <v>0.53</v>
      </c>
      <c r="Q428" s="35">
        <f t="shared" si="147"/>
        <v>733.91</v>
      </c>
      <c r="R428" s="35">
        <f t="shared" si="148"/>
        <v>726.89800000000002</v>
      </c>
      <c r="S428" s="35">
        <f t="shared" si="149"/>
        <v>60099.889899999995</v>
      </c>
      <c r="T428" s="35">
        <f t="shared" si="150"/>
        <v>59525.677220000005</v>
      </c>
      <c r="U428" s="36">
        <f t="shared" si="151"/>
        <v>3.2573690247951234E-3</v>
      </c>
      <c r="V428" s="37">
        <f t="shared" si="152"/>
        <v>3.2395350231431055E-3</v>
      </c>
      <c r="W428" s="37">
        <f t="shared" si="153"/>
        <v>-1.7834001652017924E-5</v>
      </c>
      <c r="X428" s="38">
        <f t="shared" si="154"/>
        <v>-37.511149073640006</v>
      </c>
      <c r="Y428" s="39">
        <f t="shared" si="155"/>
        <v>-458067.51830064727</v>
      </c>
      <c r="Z428" s="40">
        <f t="shared" si="156"/>
        <v>2.895780231578003E-3</v>
      </c>
      <c r="AA428" s="41">
        <f t="shared" si="157"/>
        <v>2.8777690536191257E-3</v>
      </c>
      <c r="AB428" s="41">
        <f t="shared" si="158"/>
        <v>-1.8011177958877304E-5</v>
      </c>
      <c r="AC428" s="42">
        <f t="shared" si="159"/>
        <v>-0.35138081697777268</v>
      </c>
      <c r="AD428" s="43">
        <f t="shared" si="160"/>
        <v>-4290.8879836093865</v>
      </c>
      <c r="AE428" s="40">
        <f t="shared" si="161"/>
        <v>3.6629760098599914E-3</v>
      </c>
      <c r="AF428" s="41">
        <f t="shared" si="162"/>
        <v>3.6459866179803049E-3</v>
      </c>
      <c r="AG428" s="41">
        <f t="shared" si="163"/>
        <v>-1.6989391879686493E-5</v>
      </c>
      <c r="AH428" s="42">
        <f t="shared" si="164"/>
        <v>-0.22160755627595041</v>
      </c>
      <c r="AI428" s="43">
        <f t="shared" si="165"/>
        <v>-2706.1613905965369</v>
      </c>
      <c r="AJ428" s="42">
        <f t="shared" si="166"/>
        <v>-38.084137446893727</v>
      </c>
      <c r="AK428" s="31">
        <f t="shared" si="167"/>
        <v>-465064.5676748532</v>
      </c>
      <c r="AL428" s="44">
        <f t="shared" si="168"/>
        <v>-108.88998444265431</v>
      </c>
      <c r="AM428" s="31">
        <v>3625814</v>
      </c>
      <c r="AN428" s="45">
        <f t="shared" si="169"/>
        <v>-0.12826487174324253</v>
      </c>
      <c r="AP428" s="33"/>
      <c r="AR428" s="33"/>
    </row>
    <row r="429" spans="1:44">
      <c r="A429" s="6" t="s">
        <v>1183</v>
      </c>
      <c r="B429" s="6" t="s">
        <v>2085</v>
      </c>
      <c r="C429" s="6" t="s">
        <v>3336</v>
      </c>
      <c r="D429" s="30">
        <v>2886907</v>
      </c>
      <c r="E429" s="6" t="s">
        <v>150</v>
      </c>
      <c r="F429" s="31" t="s">
        <v>4457</v>
      </c>
      <c r="G429" s="6" t="str">
        <f t="shared" si="146"/>
        <v>Share Decrease</v>
      </c>
      <c r="H429" s="32">
        <v>128.1</v>
      </c>
      <c r="I429" s="33">
        <v>400.02499999999998</v>
      </c>
      <c r="J429" s="33">
        <v>396.78300000000002</v>
      </c>
      <c r="K429" s="34">
        <v>1</v>
      </c>
      <c r="L429" s="34">
        <v>1</v>
      </c>
      <c r="M429" s="7">
        <v>1</v>
      </c>
      <c r="N429" s="7">
        <v>1</v>
      </c>
      <c r="O429" s="7">
        <v>0</v>
      </c>
      <c r="P429" s="7">
        <v>0</v>
      </c>
      <c r="Q429" s="35">
        <f t="shared" si="147"/>
        <v>400.02499999999998</v>
      </c>
      <c r="R429" s="35">
        <f t="shared" si="148"/>
        <v>396.78300000000002</v>
      </c>
      <c r="S429" s="35">
        <f t="shared" si="149"/>
        <v>51243.202499999992</v>
      </c>
      <c r="T429" s="35">
        <f t="shared" si="150"/>
        <v>50827.902300000002</v>
      </c>
      <c r="U429" s="36">
        <f t="shared" si="151"/>
        <v>2.7773432003376105E-3</v>
      </c>
      <c r="V429" s="37">
        <f t="shared" si="152"/>
        <v>2.7661805349174992E-3</v>
      </c>
      <c r="W429" s="37">
        <f t="shared" si="153"/>
        <v>-1.1162665420111264E-5</v>
      </c>
      <c r="X429" s="38">
        <f t="shared" si="154"/>
        <v>-23.47899337474723</v>
      </c>
      <c r="Y429" s="39">
        <f t="shared" si="155"/>
        <v>-183286.44320645771</v>
      </c>
      <c r="Z429" s="40">
        <f t="shared" si="156"/>
        <v>5.2532773265688507E-3</v>
      </c>
      <c r="AA429" s="41">
        <f t="shared" si="157"/>
        <v>5.2282448884689893E-3</v>
      </c>
      <c r="AB429" s="41">
        <f t="shared" si="158"/>
        <v>-2.5032438099861429E-5</v>
      </c>
      <c r="AC429" s="42">
        <f t="shared" si="159"/>
        <v>-0.48835887194926764</v>
      </c>
      <c r="AD429" s="43">
        <f t="shared" si="160"/>
        <v>-3812.3253079568126</v>
      </c>
      <c r="AE429" s="40">
        <f t="shared" si="161"/>
        <v>0</v>
      </c>
      <c r="AF429" s="41">
        <f t="shared" si="162"/>
        <v>0</v>
      </c>
      <c r="AG429" s="41">
        <f t="shared" si="163"/>
        <v>0</v>
      </c>
      <c r="AH429" s="42">
        <f t="shared" si="164"/>
        <v>0</v>
      </c>
      <c r="AI429" s="43">
        <f t="shared" si="165"/>
        <v>0</v>
      </c>
      <c r="AJ429" s="42">
        <f t="shared" si="166"/>
        <v>-23.967352246696496</v>
      </c>
      <c r="AK429" s="31">
        <f t="shared" si="167"/>
        <v>-187098.76851441452</v>
      </c>
      <c r="AL429" s="44">
        <f t="shared" si="168"/>
        <v>-43.570122638997908</v>
      </c>
      <c r="AM429" s="31">
        <v>1456824</v>
      </c>
      <c r="AN429" s="45">
        <f t="shared" si="169"/>
        <v>-0.12842921898212448</v>
      </c>
      <c r="AP429" s="33"/>
      <c r="AR429" s="33"/>
    </row>
    <row r="430" spans="1:44">
      <c r="A430" s="6" t="s">
        <v>1134</v>
      </c>
      <c r="B430" s="6" t="s">
        <v>2037</v>
      </c>
      <c r="C430" s="6" t="s">
        <v>1762</v>
      </c>
      <c r="D430" s="30">
        <v>2699291</v>
      </c>
      <c r="E430" s="6" t="s">
        <v>107</v>
      </c>
      <c r="F430" s="31" t="s">
        <v>4455</v>
      </c>
      <c r="G430" s="6" t="str">
        <f t="shared" si="146"/>
        <v>Share Decrease</v>
      </c>
      <c r="H430" s="32">
        <v>126.25</v>
      </c>
      <c r="I430" s="33">
        <v>291.37299999999999</v>
      </c>
      <c r="J430" s="33">
        <v>288.78899999999999</v>
      </c>
      <c r="K430" s="34">
        <v>1</v>
      </c>
      <c r="L430" s="34">
        <v>1</v>
      </c>
      <c r="M430" s="7">
        <v>0.53</v>
      </c>
      <c r="N430" s="7">
        <v>0.53</v>
      </c>
      <c r="O430" s="7">
        <v>0.47</v>
      </c>
      <c r="P430" s="7">
        <v>0.47</v>
      </c>
      <c r="Q430" s="35">
        <f t="shared" si="147"/>
        <v>291.37299999999999</v>
      </c>
      <c r="R430" s="35">
        <f t="shared" si="148"/>
        <v>288.78899999999999</v>
      </c>
      <c r="S430" s="35">
        <f t="shared" si="149"/>
        <v>36785.841249999998</v>
      </c>
      <c r="T430" s="35">
        <f t="shared" si="150"/>
        <v>36459.611250000002</v>
      </c>
      <c r="U430" s="36">
        <f t="shared" si="151"/>
        <v>1.993765047459442E-3</v>
      </c>
      <c r="V430" s="37">
        <f t="shared" si="152"/>
        <v>1.9842224917161117E-3</v>
      </c>
      <c r="W430" s="37">
        <f t="shared" si="153"/>
        <v>-9.5425557433302319E-6</v>
      </c>
      <c r="X430" s="38">
        <f t="shared" si="154"/>
        <v>-20.071335531758098</v>
      </c>
      <c r="Y430" s="39">
        <f t="shared" si="155"/>
        <v>-158980.87549907406</v>
      </c>
      <c r="Z430" s="40">
        <f t="shared" si="156"/>
        <v>1.9987138716011099E-3</v>
      </c>
      <c r="AA430" s="41">
        <f t="shared" si="157"/>
        <v>1.9876578963458594E-3</v>
      </c>
      <c r="AB430" s="41">
        <f t="shared" si="158"/>
        <v>-1.1055975255250521E-5</v>
      </c>
      <c r="AC430" s="42">
        <f t="shared" si="159"/>
        <v>-0.21569147928834984</v>
      </c>
      <c r="AD430" s="43">
        <f t="shared" si="160"/>
        <v>-1708.4473606998006</v>
      </c>
      <c r="AE430" s="40">
        <f t="shared" si="161"/>
        <v>1.9882137757459093E-3</v>
      </c>
      <c r="AF430" s="41">
        <f t="shared" si="162"/>
        <v>1.9803627431264174E-3</v>
      </c>
      <c r="AG430" s="41">
        <f t="shared" si="163"/>
        <v>-7.8510326194918684E-6</v>
      </c>
      <c r="AH430" s="42">
        <f t="shared" si="164"/>
        <v>-0.10240791226486631</v>
      </c>
      <c r="AI430" s="43">
        <f t="shared" si="165"/>
        <v>-811.15178031577284</v>
      </c>
      <c r="AJ430" s="42">
        <f t="shared" si="166"/>
        <v>-20.389434923311313</v>
      </c>
      <c r="AK430" s="31">
        <f t="shared" si="167"/>
        <v>-161500.47464008961</v>
      </c>
      <c r="AL430" s="44">
        <f t="shared" si="168"/>
        <v>-37.792299973585074</v>
      </c>
      <c r="AM430" s="31">
        <v>1255556</v>
      </c>
      <c r="AN430" s="45">
        <f t="shared" si="169"/>
        <v>-0.1286286510837347</v>
      </c>
      <c r="AP430" s="33"/>
      <c r="AR430" s="33"/>
    </row>
    <row r="431" spans="1:44">
      <c r="A431" s="6" t="s">
        <v>4136</v>
      </c>
      <c r="B431" s="6" t="s">
        <v>4380</v>
      </c>
      <c r="C431" s="6" t="s">
        <v>4313</v>
      </c>
      <c r="D431" s="30">
        <v>2108601</v>
      </c>
      <c r="E431" s="6" t="s">
        <v>3975</v>
      </c>
      <c r="F431" s="31" t="s">
        <v>4471</v>
      </c>
      <c r="G431" s="6" t="str">
        <f t="shared" si="146"/>
        <v>Share Decrease</v>
      </c>
      <c r="H431" s="32">
        <v>154.75</v>
      </c>
      <c r="I431" s="33">
        <v>712.93</v>
      </c>
      <c r="J431" s="33">
        <v>704.38800000000003</v>
      </c>
      <c r="K431" s="34">
        <v>0.93</v>
      </c>
      <c r="L431" s="34">
        <v>0.93</v>
      </c>
      <c r="M431" s="7">
        <v>0.5</v>
      </c>
      <c r="N431" s="7">
        <v>0.5</v>
      </c>
      <c r="O431" s="7">
        <v>0.5</v>
      </c>
      <c r="P431" s="7">
        <v>0.5</v>
      </c>
      <c r="Q431" s="35">
        <f t="shared" si="147"/>
        <v>663.0249</v>
      </c>
      <c r="R431" s="35">
        <f t="shared" si="148"/>
        <v>655.08084000000008</v>
      </c>
      <c r="S431" s="35">
        <f t="shared" si="149"/>
        <v>102603.103275</v>
      </c>
      <c r="T431" s="35">
        <f t="shared" si="150"/>
        <v>101373.75999000001</v>
      </c>
      <c r="U431" s="36">
        <f t="shared" si="151"/>
        <v>5.561011359786869E-3</v>
      </c>
      <c r="V431" s="37">
        <f t="shared" si="152"/>
        <v>5.5170115024742302E-3</v>
      </c>
      <c r="W431" s="37">
        <f t="shared" si="153"/>
        <v>-4.399985731263871E-5</v>
      </c>
      <c r="X431" s="38">
        <f t="shared" si="154"/>
        <v>-92.547104069967773</v>
      </c>
      <c r="Y431" s="39">
        <f t="shared" si="155"/>
        <v>-598042.67573484825</v>
      </c>
      <c r="Z431" s="40">
        <f t="shared" si="156"/>
        <v>5.2592590799741667E-3</v>
      </c>
      <c r="AA431" s="41">
        <f t="shared" si="157"/>
        <v>5.213739093188975E-3</v>
      </c>
      <c r="AB431" s="41">
        <f t="shared" si="158"/>
        <v>-4.5519986785191695E-5</v>
      </c>
      <c r="AC431" s="42">
        <f t="shared" si="159"/>
        <v>-0.88805130802200383</v>
      </c>
      <c r="AD431" s="43">
        <f t="shared" si="160"/>
        <v>-5738.6191148433199</v>
      </c>
      <c r="AE431" s="40">
        <f t="shared" si="161"/>
        <v>5.8994976036837888E-3</v>
      </c>
      <c r="AF431" s="41">
        <f t="shared" si="162"/>
        <v>5.8577443651763551E-3</v>
      </c>
      <c r="AG431" s="41">
        <f t="shared" si="163"/>
        <v>-4.1753238507433697E-5</v>
      </c>
      <c r="AH431" s="42">
        <f t="shared" si="164"/>
        <v>-0.54462415239844575</v>
      </c>
      <c r="AI431" s="43">
        <f t="shared" si="165"/>
        <v>-3519.380629392218</v>
      </c>
      <c r="AJ431" s="42">
        <f t="shared" si="166"/>
        <v>-93.979779530388214</v>
      </c>
      <c r="AK431" s="31">
        <f t="shared" si="167"/>
        <v>-607300.67547908379</v>
      </c>
      <c r="AL431" s="44">
        <f t="shared" si="168"/>
        <v>-142.1643208809005</v>
      </c>
      <c r="AM431" s="31">
        <v>4721051</v>
      </c>
      <c r="AN431" s="45">
        <f t="shared" si="169"/>
        <v>-0.12863675386668855</v>
      </c>
      <c r="AP431" s="33"/>
      <c r="AR431" s="33"/>
    </row>
    <row r="432" spans="1:44">
      <c r="A432" s="6" t="s">
        <v>4562</v>
      </c>
      <c r="B432" s="6" t="s">
        <v>1871</v>
      </c>
      <c r="C432" s="6" t="s">
        <v>3183</v>
      </c>
      <c r="D432" s="30" t="s">
        <v>2122</v>
      </c>
      <c r="E432" s="6" t="s">
        <v>3094</v>
      </c>
      <c r="F432" s="31" t="s">
        <v>4464</v>
      </c>
      <c r="G432" s="6" t="str">
        <f t="shared" si="146"/>
        <v>Share Decrease</v>
      </c>
      <c r="H432" s="32">
        <v>59</v>
      </c>
      <c r="I432" s="33">
        <v>453.48</v>
      </c>
      <c r="J432" s="33">
        <v>447.24</v>
      </c>
      <c r="K432" s="34">
        <v>1</v>
      </c>
      <c r="L432" s="34">
        <v>1</v>
      </c>
      <c r="M432" s="7">
        <v>0.7</v>
      </c>
      <c r="N432" s="7">
        <v>0.7</v>
      </c>
      <c r="O432" s="7">
        <v>0.3</v>
      </c>
      <c r="P432" s="7">
        <v>0.3</v>
      </c>
      <c r="Q432" s="35">
        <f t="shared" si="147"/>
        <v>453.48</v>
      </c>
      <c r="R432" s="35">
        <f t="shared" si="148"/>
        <v>447.24</v>
      </c>
      <c r="S432" s="35">
        <f t="shared" si="149"/>
        <v>26755.32</v>
      </c>
      <c r="T432" s="35">
        <f t="shared" si="150"/>
        <v>26387.16</v>
      </c>
      <c r="U432" s="36">
        <f t="shared" si="151"/>
        <v>1.4501183073961251E-3</v>
      </c>
      <c r="V432" s="37">
        <f t="shared" si="152"/>
        <v>1.4360547073718924E-3</v>
      </c>
      <c r="W432" s="37">
        <f t="shared" si="153"/>
        <v>-1.4063600024232696E-5</v>
      </c>
      <c r="X432" s="38">
        <f t="shared" si="154"/>
        <v>-29.580674450669257</v>
      </c>
      <c r="Y432" s="39">
        <f t="shared" si="155"/>
        <v>-501367.36357066536</v>
      </c>
      <c r="Z432" s="40">
        <f t="shared" si="156"/>
        <v>1.9200045341577917E-3</v>
      </c>
      <c r="AA432" s="41">
        <f t="shared" si="157"/>
        <v>1.8999598587378522E-3</v>
      </c>
      <c r="AB432" s="41">
        <f t="shared" si="158"/>
        <v>-2.0044675419939473E-5</v>
      </c>
      <c r="AC432" s="42">
        <f t="shared" si="159"/>
        <v>-0.39105240319060419</v>
      </c>
      <c r="AD432" s="43">
        <f t="shared" si="160"/>
        <v>-6628.0068337390539</v>
      </c>
      <c r="AE432" s="40">
        <f t="shared" si="161"/>
        <v>9.2303024677180029E-4</v>
      </c>
      <c r="AF432" s="41">
        <f t="shared" si="162"/>
        <v>9.148476162958995E-4</v>
      </c>
      <c r="AG432" s="41">
        <f t="shared" si="163"/>
        <v>-8.1826304759007864E-6</v>
      </c>
      <c r="AH432" s="42">
        <f t="shared" si="164"/>
        <v>-0.10673323427436014</v>
      </c>
      <c r="AI432" s="43">
        <f t="shared" si="165"/>
        <v>-1809.0378690569514</v>
      </c>
      <c r="AJ432" s="42">
        <f t="shared" si="166"/>
        <v>-30.078460088134221</v>
      </c>
      <c r="AK432" s="31">
        <f t="shared" si="167"/>
        <v>-509804.40827346139</v>
      </c>
      <c r="AL432" s="44">
        <f t="shared" si="168"/>
        <v>-119.18305105281945</v>
      </c>
      <c r="AM432" s="31">
        <v>3913599.5</v>
      </c>
      <c r="AN432" s="45">
        <f t="shared" si="169"/>
        <v>-0.13026483887108567</v>
      </c>
      <c r="AP432" s="33"/>
      <c r="AR432" s="33"/>
    </row>
    <row r="433" spans="1:44">
      <c r="A433" s="6" t="s">
        <v>1166</v>
      </c>
      <c r="B433" s="6" t="s">
        <v>2068</v>
      </c>
      <c r="C433" s="6" t="s">
        <v>3325</v>
      </c>
      <c r="D433" s="30">
        <v>2842040</v>
      </c>
      <c r="E433" s="6" t="s">
        <v>134</v>
      </c>
      <c r="F433" s="31" t="s">
        <v>4464</v>
      </c>
      <c r="G433" s="6" t="str">
        <f t="shared" si="146"/>
        <v>Share Decrease</v>
      </c>
      <c r="H433" s="32">
        <v>73.569999999999993</v>
      </c>
      <c r="I433" s="33">
        <v>417.495</v>
      </c>
      <c r="J433" s="33">
        <v>412.28100000000001</v>
      </c>
      <c r="K433" s="34">
        <v>1</v>
      </c>
      <c r="L433" s="34">
        <v>1</v>
      </c>
      <c r="M433" s="7">
        <v>0</v>
      </c>
      <c r="N433" s="7">
        <v>0</v>
      </c>
      <c r="O433" s="7">
        <v>1</v>
      </c>
      <c r="P433" s="7">
        <v>1</v>
      </c>
      <c r="Q433" s="35">
        <f t="shared" si="147"/>
        <v>417.495</v>
      </c>
      <c r="R433" s="35">
        <f t="shared" si="148"/>
        <v>412.28100000000001</v>
      </c>
      <c r="S433" s="35">
        <f t="shared" si="149"/>
        <v>30715.107149999996</v>
      </c>
      <c r="T433" s="35">
        <f t="shared" si="150"/>
        <v>30331.513169999998</v>
      </c>
      <c r="U433" s="36">
        <f t="shared" si="151"/>
        <v>1.6647358055089086E-3</v>
      </c>
      <c r="V433" s="37">
        <f t="shared" si="152"/>
        <v>1.6507161918710104E-3</v>
      </c>
      <c r="W433" s="37">
        <f t="shared" si="153"/>
        <v>-1.4019613637898188E-5</v>
      </c>
      <c r="X433" s="38">
        <f t="shared" si="154"/>
        <v>-29.48815568078242</v>
      </c>
      <c r="Y433" s="39">
        <f t="shared" si="155"/>
        <v>-400817.66590706026</v>
      </c>
      <c r="Z433" s="40">
        <f t="shared" si="156"/>
        <v>0</v>
      </c>
      <c r="AA433" s="41">
        <f t="shared" si="157"/>
        <v>0</v>
      </c>
      <c r="AB433" s="41">
        <f t="shared" si="158"/>
        <v>0</v>
      </c>
      <c r="AC433" s="42">
        <f t="shared" si="159"/>
        <v>0</v>
      </c>
      <c r="AD433" s="43">
        <f t="shared" si="160"/>
        <v>0</v>
      </c>
      <c r="AE433" s="40">
        <f t="shared" si="161"/>
        <v>3.5321290534974961E-3</v>
      </c>
      <c r="AF433" s="41">
        <f t="shared" si="162"/>
        <v>3.5053301835971467E-3</v>
      </c>
      <c r="AG433" s="41">
        <f t="shared" si="163"/>
        <v>-2.6798869900349423E-5</v>
      </c>
      <c r="AH433" s="42">
        <f t="shared" si="164"/>
        <v>-0.3495611915735708</v>
      </c>
      <c r="AI433" s="43">
        <f t="shared" si="165"/>
        <v>-4751.4094273966402</v>
      </c>
      <c r="AJ433" s="42">
        <f t="shared" si="166"/>
        <v>-29.83771687235599</v>
      </c>
      <c r="AK433" s="31">
        <f t="shared" si="167"/>
        <v>-405569.07533445692</v>
      </c>
      <c r="AL433" s="44">
        <f t="shared" si="168"/>
        <v>-95.280777748390577</v>
      </c>
      <c r="AM433" s="31">
        <v>3007547.5</v>
      </c>
      <c r="AN433" s="45">
        <f t="shared" si="169"/>
        <v>-0.13485043056991017</v>
      </c>
      <c r="AP433" s="33"/>
      <c r="AR433" s="33"/>
    </row>
    <row r="434" spans="1:44">
      <c r="A434" s="6" t="s">
        <v>4569</v>
      </c>
      <c r="B434" s="6" t="s">
        <v>1878</v>
      </c>
      <c r="C434" s="6" t="s">
        <v>3186</v>
      </c>
      <c r="D434" s="30">
        <v>2278407</v>
      </c>
      <c r="E434" s="6" t="s">
        <v>3100</v>
      </c>
      <c r="F434" s="31" t="s">
        <v>4471</v>
      </c>
      <c r="G434" s="6" t="str">
        <f t="shared" si="146"/>
        <v>Share Decrease</v>
      </c>
      <c r="H434" s="32">
        <v>71.709999999999994</v>
      </c>
      <c r="I434" s="33">
        <v>165.36199999999999</v>
      </c>
      <c r="J434" s="33">
        <v>163.04499999999999</v>
      </c>
      <c r="K434" s="34">
        <v>1</v>
      </c>
      <c r="L434" s="34">
        <v>1</v>
      </c>
      <c r="M434" s="7">
        <v>0</v>
      </c>
      <c r="N434" s="7">
        <v>0</v>
      </c>
      <c r="O434" s="7">
        <v>1</v>
      </c>
      <c r="P434" s="7">
        <v>1</v>
      </c>
      <c r="Q434" s="35">
        <f t="shared" si="147"/>
        <v>165.36199999999999</v>
      </c>
      <c r="R434" s="35">
        <f t="shared" si="148"/>
        <v>163.04499999999999</v>
      </c>
      <c r="S434" s="35">
        <f t="shared" si="149"/>
        <v>11858.109019999998</v>
      </c>
      <c r="T434" s="35">
        <f t="shared" si="150"/>
        <v>11691.956949999998</v>
      </c>
      <c r="U434" s="36">
        <f t="shared" si="151"/>
        <v>6.4270062854793447E-4</v>
      </c>
      <c r="V434" s="37">
        <f t="shared" si="152"/>
        <v>6.3630530214077647E-4</v>
      </c>
      <c r="W434" s="37">
        <f t="shared" si="153"/>
        <v>-6.3953264071579981E-6</v>
      </c>
      <c r="X434" s="38">
        <f t="shared" si="154"/>
        <v>-13.451610407714966</v>
      </c>
      <c r="Y434" s="39">
        <f t="shared" si="155"/>
        <v>-187583.46684862595</v>
      </c>
      <c r="Z434" s="40">
        <f t="shared" si="156"/>
        <v>0</v>
      </c>
      <c r="AA434" s="41">
        <f t="shared" si="157"/>
        <v>0</v>
      </c>
      <c r="AB434" s="41">
        <f t="shared" si="158"/>
        <v>0</v>
      </c>
      <c r="AC434" s="42">
        <f t="shared" si="159"/>
        <v>0</v>
      </c>
      <c r="AD434" s="43">
        <f t="shared" si="160"/>
        <v>0</v>
      </c>
      <c r="AE434" s="40">
        <f t="shared" si="161"/>
        <v>1.3636407382379169E-3</v>
      </c>
      <c r="AF434" s="41">
        <f t="shared" si="162"/>
        <v>1.3512075501294033E-3</v>
      </c>
      <c r="AG434" s="41">
        <f t="shared" si="163"/>
        <v>-1.2433188108513637E-5</v>
      </c>
      <c r="AH434" s="42">
        <f t="shared" si="164"/>
        <v>-0.16217698979215944</v>
      </c>
      <c r="AI434" s="43">
        <f t="shared" si="165"/>
        <v>-2261.5672819991555</v>
      </c>
      <c r="AJ434" s="42">
        <f t="shared" si="166"/>
        <v>-13.613787397507126</v>
      </c>
      <c r="AK434" s="31">
        <f t="shared" si="167"/>
        <v>-189845.03413062511</v>
      </c>
      <c r="AL434" s="44">
        <f t="shared" si="168"/>
        <v>-44.591593969864718</v>
      </c>
      <c r="AM434" s="31">
        <v>1395200.875</v>
      </c>
      <c r="AN434" s="45">
        <f t="shared" si="169"/>
        <v>-0.13607003660360026</v>
      </c>
      <c r="AP434" s="33"/>
      <c r="AR434" s="33"/>
    </row>
    <row r="435" spans="1:44">
      <c r="A435" s="6" t="s">
        <v>4667</v>
      </c>
      <c r="B435" s="6" t="s">
        <v>1976</v>
      </c>
      <c r="C435" s="6" t="s">
        <v>3252</v>
      </c>
      <c r="D435" s="30">
        <v>2510615</v>
      </c>
      <c r="E435" s="6" t="s">
        <v>47</v>
      </c>
      <c r="F435" s="31" t="s">
        <v>4464</v>
      </c>
      <c r="G435" s="6" t="str">
        <f t="shared" si="146"/>
        <v>Share Decrease</v>
      </c>
      <c r="H435" s="32">
        <v>56.55</v>
      </c>
      <c r="I435" s="33">
        <v>114.11</v>
      </c>
      <c r="J435" s="33">
        <v>112.65600000000001</v>
      </c>
      <c r="K435" s="34">
        <v>0.88</v>
      </c>
      <c r="L435" s="34">
        <v>0.88</v>
      </c>
      <c r="M435" s="7">
        <v>1</v>
      </c>
      <c r="N435" s="7">
        <v>1</v>
      </c>
      <c r="O435" s="7">
        <v>0</v>
      </c>
      <c r="P435" s="7">
        <v>0</v>
      </c>
      <c r="Q435" s="35">
        <f t="shared" si="147"/>
        <v>100.41679999999999</v>
      </c>
      <c r="R435" s="35">
        <f t="shared" si="148"/>
        <v>99.137280000000004</v>
      </c>
      <c r="S435" s="35">
        <f t="shared" si="149"/>
        <v>5678.5700399999996</v>
      </c>
      <c r="T435" s="35">
        <f t="shared" si="150"/>
        <v>5606.2131840000002</v>
      </c>
      <c r="U435" s="36">
        <f t="shared" si="151"/>
        <v>3.0777424358352452E-4</v>
      </c>
      <c r="V435" s="37">
        <f t="shared" si="152"/>
        <v>3.0510402913438072E-4</v>
      </c>
      <c r="W435" s="37">
        <f t="shared" si="153"/>
        <v>-2.6702144491437996E-6</v>
      </c>
      <c r="X435" s="38">
        <f t="shared" si="154"/>
        <v>-5.6163958159714058</v>
      </c>
      <c r="Y435" s="39">
        <f t="shared" si="155"/>
        <v>-99317.344225842724</v>
      </c>
      <c r="Z435" s="40">
        <f t="shared" si="156"/>
        <v>5.8214751973132773E-4</v>
      </c>
      <c r="AA435" s="41">
        <f t="shared" si="157"/>
        <v>5.7666466835314307E-4</v>
      </c>
      <c r="AB435" s="41">
        <f t="shared" si="158"/>
        <v>-5.4828513781846533E-6</v>
      </c>
      <c r="AC435" s="42">
        <f t="shared" si="159"/>
        <v>-0.10696517468390611</v>
      </c>
      <c r="AD435" s="43">
        <f t="shared" si="160"/>
        <v>-1891.51502535643</v>
      </c>
      <c r="AE435" s="40">
        <f t="shared" si="161"/>
        <v>0</v>
      </c>
      <c r="AF435" s="41">
        <f t="shared" si="162"/>
        <v>0</v>
      </c>
      <c r="AG435" s="41">
        <f t="shared" si="163"/>
        <v>0</v>
      </c>
      <c r="AH435" s="42">
        <f t="shared" si="164"/>
        <v>0</v>
      </c>
      <c r="AI435" s="43">
        <f t="shared" si="165"/>
        <v>0</v>
      </c>
      <c r="AJ435" s="42">
        <f t="shared" si="166"/>
        <v>-5.723360990655312</v>
      </c>
      <c r="AK435" s="31">
        <f t="shared" si="167"/>
        <v>-101208.85925119916</v>
      </c>
      <c r="AL435" s="44">
        <f t="shared" si="168"/>
        <v>-23.609323157770113</v>
      </c>
      <c r="AM435" s="31">
        <v>742981.625</v>
      </c>
      <c r="AN435" s="45">
        <f t="shared" si="169"/>
        <v>-0.13621986849432402</v>
      </c>
      <c r="AP435" s="33"/>
      <c r="AR435" s="33"/>
    </row>
    <row r="436" spans="1:44">
      <c r="A436" s="6" t="s">
        <v>3377</v>
      </c>
      <c r="B436" s="6" t="s">
        <v>6203</v>
      </c>
      <c r="C436" s="6" t="s">
        <v>515</v>
      </c>
      <c r="D436" s="30">
        <v>2127899</v>
      </c>
      <c r="E436" s="6" t="s">
        <v>2496</v>
      </c>
      <c r="F436" s="31" t="s">
        <v>4464</v>
      </c>
      <c r="G436" s="6" t="str">
        <f t="shared" si="146"/>
        <v>Share Decrease</v>
      </c>
      <c r="H436" s="32">
        <v>214.56</v>
      </c>
      <c r="I436" s="33">
        <v>55.573</v>
      </c>
      <c r="J436" s="33">
        <v>54.895000000000003</v>
      </c>
      <c r="K436" s="34">
        <v>1</v>
      </c>
      <c r="L436" s="34">
        <v>1</v>
      </c>
      <c r="M436" s="7">
        <v>0.63</v>
      </c>
      <c r="N436" s="7">
        <v>0.63</v>
      </c>
      <c r="O436" s="7">
        <v>0.37</v>
      </c>
      <c r="P436" s="7">
        <v>0.37</v>
      </c>
      <c r="Q436" s="35">
        <f t="shared" si="147"/>
        <v>55.573</v>
      </c>
      <c r="R436" s="35">
        <f t="shared" si="148"/>
        <v>54.895000000000003</v>
      </c>
      <c r="S436" s="35">
        <f t="shared" si="149"/>
        <v>11923.74288</v>
      </c>
      <c r="T436" s="35">
        <f t="shared" si="150"/>
        <v>11778.271200000001</v>
      </c>
      <c r="U436" s="36">
        <f t="shared" si="151"/>
        <v>6.4625793460785358E-4</v>
      </c>
      <c r="V436" s="37">
        <f t="shared" si="152"/>
        <v>6.410027377505874E-4</v>
      </c>
      <c r="W436" s="37">
        <f t="shared" si="153"/>
        <v>-5.2551968572661818E-6</v>
      </c>
      <c r="X436" s="38">
        <f t="shared" si="154"/>
        <v>-11.053518810341203</v>
      </c>
      <c r="Y436" s="39">
        <f t="shared" si="155"/>
        <v>-51517.145834923576</v>
      </c>
      <c r="Z436" s="40">
        <f t="shared" si="156"/>
        <v>7.701001652889413E-4</v>
      </c>
      <c r="AA436" s="41">
        <f t="shared" si="157"/>
        <v>7.632658549383604E-4</v>
      </c>
      <c r="AB436" s="41">
        <f t="shared" si="158"/>
        <v>-6.8343103505808965E-6</v>
      </c>
      <c r="AC436" s="42">
        <f t="shared" si="159"/>
        <v>-0.13333084376544874</v>
      </c>
      <c r="AD436" s="43">
        <f t="shared" si="160"/>
        <v>-621.41519279198712</v>
      </c>
      <c r="AE436" s="40">
        <f t="shared" si="161"/>
        <v>5.0733970828964882E-4</v>
      </c>
      <c r="AF436" s="41">
        <f t="shared" si="162"/>
        <v>5.0363758138686381E-4</v>
      </c>
      <c r="AG436" s="41">
        <f t="shared" si="163"/>
        <v>-3.7021269027850056E-6</v>
      </c>
      <c r="AH436" s="42">
        <f t="shared" si="164"/>
        <v>-4.829009194440792E-2</v>
      </c>
      <c r="AI436" s="43">
        <f t="shared" si="165"/>
        <v>-225.0656783389631</v>
      </c>
      <c r="AJ436" s="42">
        <f t="shared" si="166"/>
        <v>-11.235139746051059</v>
      </c>
      <c r="AK436" s="31">
        <f t="shared" si="167"/>
        <v>-52363.626706054529</v>
      </c>
      <c r="AL436" s="44">
        <f t="shared" si="168"/>
        <v>-12.24645054359196</v>
      </c>
      <c r="AM436" s="31">
        <v>384085.5</v>
      </c>
      <c r="AN436" s="45">
        <f t="shared" si="169"/>
        <v>-0.13633325576220537</v>
      </c>
      <c r="AP436" s="33"/>
      <c r="AR436" s="33"/>
    </row>
    <row r="437" spans="1:44">
      <c r="A437" s="6" t="s">
        <v>4625</v>
      </c>
      <c r="B437" s="6" t="s">
        <v>1933</v>
      </c>
      <c r="C437" s="6" t="s">
        <v>3222</v>
      </c>
      <c r="D437" s="30">
        <v>2411053</v>
      </c>
      <c r="E437" s="6" t="s">
        <v>9</v>
      </c>
      <c r="F437" s="31" t="s">
        <v>4477</v>
      </c>
      <c r="G437" s="6" t="str">
        <f t="shared" si="146"/>
        <v>Share Decrease</v>
      </c>
      <c r="H437" s="32">
        <v>62.88</v>
      </c>
      <c r="I437" s="33">
        <v>214.268</v>
      </c>
      <c r="J437" s="33">
        <v>211.52500000000001</v>
      </c>
      <c r="K437" s="34">
        <v>1</v>
      </c>
      <c r="L437" s="34">
        <v>1</v>
      </c>
      <c r="M437" s="7">
        <v>0.57999999999999996</v>
      </c>
      <c r="N437" s="7">
        <v>0.57999999999999996</v>
      </c>
      <c r="O437" s="7">
        <v>0.42</v>
      </c>
      <c r="P437" s="7">
        <v>0.42</v>
      </c>
      <c r="Q437" s="35">
        <f t="shared" si="147"/>
        <v>214.268</v>
      </c>
      <c r="R437" s="35">
        <f t="shared" si="148"/>
        <v>211.52500000000001</v>
      </c>
      <c r="S437" s="35">
        <f t="shared" si="149"/>
        <v>13473.171840000001</v>
      </c>
      <c r="T437" s="35">
        <f t="shared" si="150"/>
        <v>13300.692000000001</v>
      </c>
      <c r="U437" s="36">
        <f t="shared" si="151"/>
        <v>7.3023582389887087E-4</v>
      </c>
      <c r="V437" s="37">
        <f t="shared" si="152"/>
        <v>7.2385665444495248E-4</v>
      </c>
      <c r="W437" s="37">
        <f t="shared" si="153"/>
        <v>-6.3791694539183869E-6</v>
      </c>
      <c r="X437" s="38">
        <f t="shared" si="154"/>
        <v>-13.417626678579319</v>
      </c>
      <c r="Y437" s="39">
        <f t="shared" si="155"/>
        <v>-213384.64819623597</v>
      </c>
      <c r="Z437" s="40">
        <f t="shared" si="156"/>
        <v>8.0110954664751885E-4</v>
      </c>
      <c r="AA437" s="41">
        <f t="shared" si="157"/>
        <v>7.9351650674000409E-4</v>
      </c>
      <c r="AB437" s="41">
        <f t="shared" si="158"/>
        <v>-7.5930399075147589E-6</v>
      </c>
      <c r="AC437" s="42">
        <f t="shared" si="159"/>
        <v>-0.14813293012478101</v>
      </c>
      <c r="AD437" s="43">
        <f t="shared" si="160"/>
        <v>-2355.8035961320138</v>
      </c>
      <c r="AE437" s="40">
        <f t="shared" si="161"/>
        <v>6.5073425320959341E-4</v>
      </c>
      <c r="AF437" s="41">
        <f t="shared" si="162"/>
        <v>6.4559236082247277E-4</v>
      </c>
      <c r="AG437" s="41">
        <f t="shared" si="163"/>
        <v>-5.141892387120644E-6</v>
      </c>
      <c r="AH437" s="42">
        <f t="shared" si="164"/>
        <v>-6.7070217381126535E-2</v>
      </c>
      <c r="AI437" s="43">
        <f t="shared" si="165"/>
        <v>-1066.6383171298748</v>
      </c>
      <c r="AJ437" s="42">
        <f t="shared" si="166"/>
        <v>-13.632829826085226</v>
      </c>
      <c r="AK437" s="31">
        <f t="shared" si="167"/>
        <v>-216807.09010949786</v>
      </c>
      <c r="AL437" s="44">
        <f t="shared" si="168"/>
        <v>-50.724947947824319</v>
      </c>
      <c r="AM437" s="31">
        <v>1577942</v>
      </c>
      <c r="AN437" s="45">
        <f t="shared" si="169"/>
        <v>-0.13739864336553426</v>
      </c>
      <c r="AP437" s="33"/>
      <c r="AR437" s="33"/>
    </row>
    <row r="438" spans="1:44">
      <c r="A438" s="6" t="s">
        <v>4639</v>
      </c>
      <c r="B438" s="6" t="s">
        <v>1948</v>
      </c>
      <c r="C438" s="6" t="s">
        <v>3233</v>
      </c>
      <c r="D438" s="30">
        <v>2466321</v>
      </c>
      <c r="E438" s="6" t="s">
        <v>21</v>
      </c>
      <c r="F438" s="31" t="s">
        <v>4475</v>
      </c>
      <c r="G438" s="6" t="str">
        <f t="shared" si="146"/>
        <v>Share Decrease</v>
      </c>
      <c r="H438" s="32">
        <v>21.84</v>
      </c>
      <c r="I438" s="33">
        <v>418.22899999999998</v>
      </c>
      <c r="J438" s="33">
        <v>412.339</v>
      </c>
      <c r="K438" s="34">
        <v>1</v>
      </c>
      <c r="L438" s="34">
        <v>1</v>
      </c>
      <c r="M438" s="7">
        <v>0.49</v>
      </c>
      <c r="N438" s="7">
        <v>0.49</v>
      </c>
      <c r="O438" s="7">
        <v>0.51</v>
      </c>
      <c r="P438" s="7">
        <v>0.51</v>
      </c>
      <c r="Q438" s="35">
        <f t="shared" si="147"/>
        <v>418.22899999999998</v>
      </c>
      <c r="R438" s="35">
        <f t="shared" si="148"/>
        <v>412.339</v>
      </c>
      <c r="S438" s="35">
        <f t="shared" si="149"/>
        <v>9134.1213599999992</v>
      </c>
      <c r="T438" s="35">
        <f t="shared" si="150"/>
        <v>9005.4837599999992</v>
      </c>
      <c r="U438" s="36">
        <f t="shared" si="151"/>
        <v>4.950625373239412E-4</v>
      </c>
      <c r="V438" s="37">
        <f t="shared" si="152"/>
        <v>4.9010076664973148E-4</v>
      </c>
      <c r="W438" s="37">
        <f t="shared" si="153"/>
        <v>-4.9617706742097201E-6</v>
      </c>
      <c r="X438" s="38">
        <f t="shared" si="154"/>
        <v>-10.436340820257598</v>
      </c>
      <c r="Y438" s="39">
        <f t="shared" si="155"/>
        <v>-477854.43316197797</v>
      </c>
      <c r="Z438" s="40">
        <f t="shared" si="156"/>
        <v>4.5883540539688088E-4</v>
      </c>
      <c r="AA438" s="41">
        <f t="shared" si="157"/>
        <v>4.538965298562231E-4</v>
      </c>
      <c r="AB438" s="41">
        <f t="shared" si="158"/>
        <v>-4.9388755406577821E-6</v>
      </c>
      <c r="AC438" s="42">
        <f t="shared" si="159"/>
        <v>-9.6352727533432533E-2</v>
      </c>
      <c r="AD438" s="43">
        <f t="shared" si="160"/>
        <v>-4411.7549236919658</v>
      </c>
      <c r="AE438" s="40">
        <f t="shared" si="161"/>
        <v>5.3569979720068507E-4</v>
      </c>
      <c r="AF438" s="41">
        <f t="shared" si="162"/>
        <v>5.3077698007010369E-4</v>
      </c>
      <c r="AG438" s="41">
        <f t="shared" si="163"/>
        <v>-4.9228171305813837E-6</v>
      </c>
      <c r="AH438" s="42">
        <f t="shared" si="164"/>
        <v>-6.4212626445206103E-2</v>
      </c>
      <c r="AI438" s="43">
        <f t="shared" si="165"/>
        <v>-2940.1385734984483</v>
      </c>
      <c r="AJ438" s="42">
        <f t="shared" si="166"/>
        <v>-10.596906174236237</v>
      </c>
      <c r="AK438" s="31">
        <f t="shared" si="167"/>
        <v>-485206.32665916841</v>
      </c>
      <c r="AL438" s="44">
        <f t="shared" si="168"/>
        <v>-113.59365096633975</v>
      </c>
      <c r="AM438" s="31">
        <v>3497794.75</v>
      </c>
      <c r="AN438" s="45">
        <f t="shared" si="169"/>
        <v>-0.13871778115601791</v>
      </c>
      <c r="AP438" s="33"/>
      <c r="AR438" s="33"/>
    </row>
    <row r="439" spans="1:44">
      <c r="A439" s="6" t="s">
        <v>4584</v>
      </c>
      <c r="B439" s="6" t="s">
        <v>1893</v>
      </c>
      <c r="C439" s="6" t="s">
        <v>3197</v>
      </c>
      <c r="D439" s="30">
        <v>2313405</v>
      </c>
      <c r="E439" s="6" t="s">
        <v>3112</v>
      </c>
      <c r="F439" s="31" t="s">
        <v>4471</v>
      </c>
      <c r="G439" s="6" t="str">
        <f t="shared" si="146"/>
        <v>Share Decrease</v>
      </c>
      <c r="H439" s="32">
        <v>57.1</v>
      </c>
      <c r="I439" s="33">
        <v>693.63499999999999</v>
      </c>
      <c r="J439" s="33">
        <v>685.202</v>
      </c>
      <c r="K439" s="34">
        <v>1</v>
      </c>
      <c r="L439" s="34">
        <v>1</v>
      </c>
      <c r="M439" s="7">
        <v>0</v>
      </c>
      <c r="N439" s="7">
        <v>0</v>
      </c>
      <c r="O439" s="7">
        <v>1</v>
      </c>
      <c r="P439" s="7">
        <v>1</v>
      </c>
      <c r="Q439" s="35">
        <f t="shared" si="147"/>
        <v>693.63499999999999</v>
      </c>
      <c r="R439" s="35">
        <f t="shared" si="148"/>
        <v>685.202</v>
      </c>
      <c r="S439" s="35">
        <f t="shared" si="149"/>
        <v>39606.558499999999</v>
      </c>
      <c r="T439" s="35">
        <f t="shared" si="150"/>
        <v>39125.034200000002</v>
      </c>
      <c r="U439" s="36">
        <f t="shared" si="151"/>
        <v>2.1466458100222914E-3</v>
      </c>
      <c r="V439" s="37">
        <f t="shared" si="152"/>
        <v>2.1292814209257944E-3</v>
      </c>
      <c r="W439" s="37">
        <f t="shared" si="153"/>
        <v>-1.7364389096496957E-5</v>
      </c>
      <c r="X439" s="38">
        <f t="shared" si="154"/>
        <v>-36.52338946024966</v>
      </c>
      <c r="Y439" s="39">
        <f t="shared" si="155"/>
        <v>-639639.04483799753</v>
      </c>
      <c r="Z439" s="40">
        <f t="shared" si="156"/>
        <v>0</v>
      </c>
      <c r="AA439" s="41">
        <f t="shared" si="157"/>
        <v>0</v>
      </c>
      <c r="AB439" s="41">
        <f t="shared" si="158"/>
        <v>0</v>
      </c>
      <c r="AC439" s="42">
        <f t="shared" si="159"/>
        <v>0</v>
      </c>
      <c r="AD439" s="43">
        <f t="shared" si="160"/>
        <v>0</v>
      </c>
      <c r="AE439" s="40">
        <f t="shared" si="161"/>
        <v>4.5546146169605081E-3</v>
      </c>
      <c r="AF439" s="41">
        <f t="shared" si="162"/>
        <v>4.521573406076485E-3</v>
      </c>
      <c r="AG439" s="41">
        <f t="shared" si="163"/>
        <v>-3.3041210884023064E-5</v>
      </c>
      <c r="AH439" s="42">
        <f t="shared" si="164"/>
        <v>-0.430985526277813</v>
      </c>
      <c r="AI439" s="43">
        <f t="shared" si="165"/>
        <v>-7547.9076405921714</v>
      </c>
      <c r="AJ439" s="42">
        <f t="shared" si="166"/>
        <v>-36.954374986527476</v>
      </c>
      <c r="AK439" s="31">
        <f t="shared" si="167"/>
        <v>-647186.95247858972</v>
      </c>
      <c r="AL439" s="44">
        <f t="shared" si="168"/>
        <v>-152.05244392729384</v>
      </c>
      <c r="AM439" s="31">
        <v>4647811</v>
      </c>
      <c r="AN439" s="45">
        <f t="shared" si="169"/>
        <v>-0.13924553999260936</v>
      </c>
      <c r="AP439" s="33"/>
      <c r="AR439" s="33"/>
    </row>
    <row r="440" spans="1:44">
      <c r="A440" s="6" t="s">
        <v>4496</v>
      </c>
      <c r="B440" s="6" t="s">
        <v>1800</v>
      </c>
      <c r="C440" s="6" t="s">
        <v>193</v>
      </c>
      <c r="D440" s="30">
        <v>2021690</v>
      </c>
      <c r="E440" s="6" t="s">
        <v>3033</v>
      </c>
      <c r="F440" s="31" t="s">
        <v>4459</v>
      </c>
      <c r="G440" s="6" t="str">
        <f t="shared" si="146"/>
        <v>Share Decrease</v>
      </c>
      <c r="H440" s="32">
        <v>35.85</v>
      </c>
      <c r="I440" s="33">
        <v>304.81700000000001</v>
      </c>
      <c r="J440" s="33">
        <v>300.89299999999997</v>
      </c>
      <c r="K440" s="34">
        <v>1</v>
      </c>
      <c r="L440" s="34">
        <v>1</v>
      </c>
      <c r="M440" s="7">
        <v>0.51</v>
      </c>
      <c r="N440" s="7">
        <v>0.51</v>
      </c>
      <c r="O440" s="7">
        <v>0.49</v>
      </c>
      <c r="P440" s="7">
        <v>0.49</v>
      </c>
      <c r="Q440" s="35">
        <f t="shared" si="147"/>
        <v>304.81700000000001</v>
      </c>
      <c r="R440" s="35">
        <f t="shared" si="148"/>
        <v>300.89299999999997</v>
      </c>
      <c r="S440" s="35">
        <f t="shared" si="149"/>
        <v>10927.68945</v>
      </c>
      <c r="T440" s="35">
        <f t="shared" si="150"/>
        <v>10787.01405</v>
      </c>
      <c r="U440" s="36">
        <f t="shared" si="151"/>
        <v>5.9227258462931829E-4</v>
      </c>
      <c r="V440" s="37">
        <f t="shared" si="152"/>
        <v>5.8705606457797055E-4</v>
      </c>
      <c r="W440" s="37">
        <f t="shared" si="153"/>
        <v>-5.2165200513477417E-6</v>
      </c>
      <c r="X440" s="38">
        <f t="shared" si="154"/>
        <v>-10.972167946928298</v>
      </c>
      <c r="Y440" s="39">
        <f t="shared" si="155"/>
        <v>-306057.68331738625</v>
      </c>
      <c r="Z440" s="40">
        <f t="shared" si="156"/>
        <v>5.713373094105511E-4</v>
      </c>
      <c r="AA440" s="41">
        <f t="shared" si="157"/>
        <v>5.6588105633990319E-4</v>
      </c>
      <c r="AB440" s="41">
        <f t="shared" si="158"/>
        <v>-5.4562530706479167E-6</v>
      </c>
      <c r="AC440" s="42">
        <f t="shared" si="159"/>
        <v>-0.10644626720024106</v>
      </c>
      <c r="AD440" s="43">
        <f t="shared" si="160"/>
        <v>-2969.2124742047713</v>
      </c>
      <c r="AE440" s="40">
        <f t="shared" si="161"/>
        <v>6.1575642600459257E-4</v>
      </c>
      <c r="AF440" s="41">
        <f t="shared" si="162"/>
        <v>6.1084662696939346E-4</v>
      </c>
      <c r="AG440" s="41">
        <f t="shared" si="163"/>
        <v>-4.9097990351991069E-6</v>
      </c>
      <c r="AH440" s="42">
        <f t="shared" si="164"/>
        <v>-6.4042819996248793E-2</v>
      </c>
      <c r="AI440" s="43">
        <f t="shared" si="165"/>
        <v>-1786.4105996164237</v>
      </c>
      <c r="AJ440" s="42">
        <f t="shared" si="166"/>
        <v>-11.142657034124788</v>
      </c>
      <c r="AK440" s="31">
        <f t="shared" si="167"/>
        <v>-310813.30639120744</v>
      </c>
      <c r="AL440" s="44">
        <f t="shared" si="168"/>
        <v>-72.754812431628196</v>
      </c>
      <c r="AM440" s="31">
        <v>2193770</v>
      </c>
      <c r="AN440" s="45">
        <f t="shared" si="169"/>
        <v>-0.14167998759724468</v>
      </c>
      <c r="AP440" s="33"/>
      <c r="AR440" s="33"/>
    </row>
    <row r="441" spans="1:44">
      <c r="A441" s="6" t="s">
        <v>4922</v>
      </c>
      <c r="B441" s="6" t="s">
        <v>4894</v>
      </c>
      <c r="C441" s="6" t="s">
        <v>4940</v>
      </c>
      <c r="D441" s="30" t="s">
        <v>4931</v>
      </c>
      <c r="E441" s="6" t="s">
        <v>4908</v>
      </c>
      <c r="F441" s="31" t="s">
        <v>4467</v>
      </c>
      <c r="G441" s="6" t="str">
        <f t="shared" si="146"/>
        <v>Share Decrease</v>
      </c>
      <c r="H441" s="32">
        <v>20.91</v>
      </c>
      <c r="I441" s="33">
        <v>180.149</v>
      </c>
      <c r="J441" s="33">
        <v>175.55</v>
      </c>
      <c r="K441" s="34">
        <v>0.92</v>
      </c>
      <c r="L441" s="34">
        <v>0.92</v>
      </c>
      <c r="M441" s="7">
        <v>0</v>
      </c>
      <c r="N441" s="7">
        <v>0</v>
      </c>
      <c r="O441" s="7">
        <v>1</v>
      </c>
      <c r="P441" s="7">
        <v>1</v>
      </c>
      <c r="Q441" s="35">
        <f t="shared" si="147"/>
        <v>165.73708000000002</v>
      </c>
      <c r="R441" s="35">
        <f t="shared" si="148"/>
        <v>161.50600000000003</v>
      </c>
      <c r="S441" s="35">
        <f t="shared" si="149"/>
        <v>3465.5623428000004</v>
      </c>
      <c r="T441" s="35">
        <f t="shared" si="150"/>
        <v>3377.0904600000008</v>
      </c>
      <c r="U441" s="36">
        <f t="shared" si="151"/>
        <v>1.8783088367909211E-4</v>
      </c>
      <c r="V441" s="37">
        <f t="shared" si="152"/>
        <v>1.8378964057911919E-4</v>
      </c>
      <c r="W441" s="37">
        <f t="shared" si="153"/>
        <v>-4.0412430999729157E-6</v>
      </c>
      <c r="X441" s="38">
        <f t="shared" si="154"/>
        <v>-8.500149059297101</v>
      </c>
      <c r="Y441" s="39">
        <f t="shared" si="155"/>
        <v>-406511.19365361554</v>
      </c>
      <c r="Z441" s="40">
        <f t="shared" si="156"/>
        <v>0</v>
      </c>
      <c r="AA441" s="41">
        <f t="shared" si="157"/>
        <v>0</v>
      </c>
      <c r="AB441" s="41">
        <f t="shared" si="158"/>
        <v>0</v>
      </c>
      <c r="AC441" s="42">
        <f t="shared" si="159"/>
        <v>0</v>
      </c>
      <c r="AD441" s="43">
        <f t="shared" si="160"/>
        <v>0</v>
      </c>
      <c r="AE441" s="40">
        <f t="shared" si="161"/>
        <v>3.9852745354042275E-4</v>
      </c>
      <c r="AF441" s="41">
        <f t="shared" si="162"/>
        <v>3.902811262935741E-4</v>
      </c>
      <c r="AG441" s="41">
        <f t="shared" si="163"/>
        <v>-8.2463272468486534E-6</v>
      </c>
      <c r="AH441" s="42">
        <f t="shared" si="164"/>
        <v>-0.10756408718848377</v>
      </c>
      <c r="AI441" s="43">
        <f t="shared" si="165"/>
        <v>-5144.1457287653639</v>
      </c>
      <c r="AJ441" s="42">
        <f t="shared" si="166"/>
        <v>-8.6077131464855849</v>
      </c>
      <c r="AK441" s="31">
        <f t="shared" si="167"/>
        <v>-411655.33938238089</v>
      </c>
      <c r="AL441" s="44">
        <f t="shared" si="168"/>
        <v>-96.634220468027621</v>
      </c>
      <c r="AM441" s="31">
        <v>2889735.5</v>
      </c>
      <c r="AN441" s="45">
        <f t="shared" si="169"/>
        <v>-0.14245433167927685</v>
      </c>
      <c r="AP441" s="33"/>
      <c r="AR441" s="33"/>
    </row>
    <row r="442" spans="1:44">
      <c r="A442" s="6" t="s">
        <v>4140</v>
      </c>
      <c r="B442" s="6" t="s">
        <v>4384</v>
      </c>
      <c r="C442" s="6" t="s">
        <v>4317</v>
      </c>
      <c r="D442" s="30" t="s">
        <v>4193</v>
      </c>
      <c r="E442" s="6" t="s">
        <v>3979</v>
      </c>
      <c r="F442" s="31" t="s">
        <v>4464</v>
      </c>
      <c r="G442" s="6" t="str">
        <f t="shared" si="146"/>
        <v>Share Decrease</v>
      </c>
      <c r="H442" s="32">
        <v>39.79</v>
      </c>
      <c r="I442" s="33">
        <v>1125.71</v>
      </c>
      <c r="J442" s="33">
        <v>1113.8920000000001</v>
      </c>
      <c r="K442" s="34">
        <v>1</v>
      </c>
      <c r="L442" s="34">
        <v>1</v>
      </c>
      <c r="M442" s="7">
        <v>0</v>
      </c>
      <c r="N442" s="7">
        <v>0</v>
      </c>
      <c r="O442" s="7">
        <v>1</v>
      </c>
      <c r="P442" s="7">
        <v>1</v>
      </c>
      <c r="Q442" s="35">
        <f t="shared" si="147"/>
        <v>1125.71</v>
      </c>
      <c r="R442" s="35">
        <f t="shared" si="148"/>
        <v>1113.8920000000001</v>
      </c>
      <c r="S442" s="35">
        <f t="shared" si="149"/>
        <v>44792.000899999999</v>
      </c>
      <c r="T442" s="35">
        <f t="shared" si="150"/>
        <v>44321.76268</v>
      </c>
      <c r="U442" s="36">
        <f t="shared" si="151"/>
        <v>2.4276929048127143E-3</v>
      </c>
      <c r="V442" s="37">
        <f t="shared" si="152"/>
        <v>2.4121002766358283E-3</v>
      </c>
      <c r="W442" s="37">
        <f t="shared" si="153"/>
        <v>-1.5592628176885979E-5</v>
      </c>
      <c r="X442" s="38">
        <f t="shared" si="154"/>
        <v>-32.796755961207857</v>
      </c>
      <c r="Y442" s="39">
        <f t="shared" si="155"/>
        <v>-824246.19153575914</v>
      </c>
      <c r="Z442" s="40">
        <f t="shared" si="156"/>
        <v>0</v>
      </c>
      <c r="AA442" s="41">
        <f t="shared" si="157"/>
        <v>0</v>
      </c>
      <c r="AB442" s="41">
        <f t="shared" si="158"/>
        <v>0</v>
      </c>
      <c r="AC442" s="42">
        <f t="shared" si="159"/>
        <v>0</v>
      </c>
      <c r="AD442" s="43">
        <f t="shared" si="160"/>
        <v>0</v>
      </c>
      <c r="AE442" s="40">
        <f t="shared" si="161"/>
        <v>5.1509222146137301E-3</v>
      </c>
      <c r="AF442" s="41">
        <f t="shared" si="162"/>
        <v>5.1221451314238395E-3</v>
      </c>
      <c r="AG442" s="41">
        <f t="shared" si="163"/>
        <v>-2.8777083189890536E-5</v>
      </c>
      <c r="AH442" s="42">
        <f t="shared" si="164"/>
        <v>-0.37536476453205769</v>
      </c>
      <c r="AI442" s="43">
        <f t="shared" si="165"/>
        <v>-9433.6457535073569</v>
      </c>
      <c r="AJ442" s="42">
        <f t="shared" si="166"/>
        <v>-33.172120725739916</v>
      </c>
      <c r="AK442" s="31">
        <f t="shared" si="167"/>
        <v>-833679.83728926652</v>
      </c>
      <c r="AL442" s="44">
        <f t="shared" si="168"/>
        <v>-195.93651893548605</v>
      </c>
      <c r="AM442" s="31">
        <v>5689119.5</v>
      </c>
      <c r="AN442" s="45">
        <f t="shared" si="169"/>
        <v>-0.14653934361710394</v>
      </c>
      <c r="AP442" s="33"/>
      <c r="AR442" s="33"/>
    </row>
    <row r="443" spans="1:44">
      <c r="A443" s="6" t="s">
        <v>1192</v>
      </c>
      <c r="B443" s="6" t="s">
        <v>2094</v>
      </c>
      <c r="C443" s="6" t="s">
        <v>3341</v>
      </c>
      <c r="D443" s="30">
        <v>2914734</v>
      </c>
      <c r="E443" s="6" t="s">
        <v>159</v>
      </c>
      <c r="F443" s="31" t="s">
        <v>4474</v>
      </c>
      <c r="G443" s="6" t="str">
        <f t="shared" si="146"/>
        <v>Share Decrease</v>
      </c>
      <c r="H443" s="32">
        <v>117.17</v>
      </c>
      <c r="I443" s="33">
        <v>889.09900000000005</v>
      </c>
      <c r="J443" s="33">
        <v>881.28399999999999</v>
      </c>
      <c r="K443" s="34">
        <v>1</v>
      </c>
      <c r="L443" s="34">
        <v>1</v>
      </c>
      <c r="M443" s="7">
        <v>1</v>
      </c>
      <c r="N443" s="7">
        <v>1</v>
      </c>
      <c r="O443" s="7">
        <v>0</v>
      </c>
      <c r="P443" s="7">
        <v>0</v>
      </c>
      <c r="Q443" s="35">
        <f t="shared" si="147"/>
        <v>889.09900000000005</v>
      </c>
      <c r="R443" s="35">
        <f t="shared" si="148"/>
        <v>881.28399999999999</v>
      </c>
      <c r="S443" s="35">
        <f t="shared" si="149"/>
        <v>104175.72983000001</v>
      </c>
      <c r="T443" s="35">
        <f t="shared" si="150"/>
        <v>103260.04628</v>
      </c>
      <c r="U443" s="36">
        <f t="shared" si="151"/>
        <v>5.6462465413546032E-3</v>
      </c>
      <c r="V443" s="37">
        <f t="shared" si="152"/>
        <v>5.6196678817968084E-3</v>
      </c>
      <c r="W443" s="37">
        <f t="shared" si="153"/>
        <v>-2.6578659557794856E-5</v>
      </c>
      <c r="X443" s="38">
        <f t="shared" si="154"/>
        <v>-55.904226112772577</v>
      </c>
      <c r="Y443" s="39">
        <f t="shared" si="155"/>
        <v>-477120.64617882197</v>
      </c>
      <c r="Z443" s="40">
        <f t="shared" si="156"/>
        <v>1.0679738439351081E-2</v>
      </c>
      <c r="AA443" s="41">
        <f t="shared" si="157"/>
        <v>1.0621504817571062E-2</v>
      </c>
      <c r="AB443" s="41">
        <f t="shared" si="158"/>
        <v>-5.8233621780019382E-5</v>
      </c>
      <c r="AC443" s="42">
        <f t="shared" si="159"/>
        <v>-1.1360821398443004</v>
      </c>
      <c r="AD443" s="43">
        <f t="shared" si="160"/>
        <v>-9696.0155316574237</v>
      </c>
      <c r="AE443" s="40">
        <f t="shared" si="161"/>
        <v>0</v>
      </c>
      <c r="AF443" s="41">
        <f t="shared" si="162"/>
        <v>0</v>
      </c>
      <c r="AG443" s="41">
        <f t="shared" si="163"/>
        <v>0</v>
      </c>
      <c r="AH443" s="42">
        <f t="shared" si="164"/>
        <v>0</v>
      </c>
      <c r="AI443" s="43">
        <f t="shared" si="165"/>
        <v>0</v>
      </c>
      <c r="AJ443" s="42">
        <f t="shared" si="166"/>
        <v>-57.040308252616875</v>
      </c>
      <c r="AK443" s="31">
        <f t="shared" si="167"/>
        <v>-486816.66171047941</v>
      </c>
      <c r="AL443" s="44">
        <f t="shared" si="168"/>
        <v>-113.41921804982016</v>
      </c>
      <c r="AM443" s="31">
        <v>3302051.75</v>
      </c>
      <c r="AN443" s="45">
        <f t="shared" si="169"/>
        <v>-0.14742853794174468</v>
      </c>
      <c r="AP443" s="33"/>
      <c r="AR443" s="33"/>
    </row>
    <row r="444" spans="1:44">
      <c r="A444" s="6" t="s">
        <v>6236</v>
      </c>
      <c r="B444" s="6" t="s">
        <v>6220</v>
      </c>
      <c r="C444" s="6" t="s">
        <v>6267</v>
      </c>
      <c r="D444" s="30" t="s">
        <v>6251</v>
      </c>
      <c r="E444" s="6" t="s">
        <v>6284</v>
      </c>
      <c r="F444" s="31" t="s">
        <v>4473</v>
      </c>
      <c r="G444" s="6" t="str">
        <f t="shared" si="146"/>
        <v>Share Decrease</v>
      </c>
      <c r="H444" s="32">
        <v>64.33</v>
      </c>
      <c r="I444" s="33">
        <v>205.911</v>
      </c>
      <c r="J444" s="33">
        <v>200.756</v>
      </c>
      <c r="K444" s="34">
        <v>1</v>
      </c>
      <c r="L444" s="34">
        <v>1</v>
      </c>
      <c r="M444" s="7">
        <v>1</v>
      </c>
      <c r="N444" s="7">
        <v>1</v>
      </c>
      <c r="O444" s="7">
        <v>0</v>
      </c>
      <c r="P444" s="7">
        <v>0</v>
      </c>
      <c r="Q444" s="35">
        <f t="shared" si="147"/>
        <v>205.911</v>
      </c>
      <c r="R444" s="35">
        <f t="shared" si="148"/>
        <v>200.756</v>
      </c>
      <c r="S444" s="35">
        <f t="shared" si="149"/>
        <v>13246.254629999999</v>
      </c>
      <c r="T444" s="35">
        <f t="shared" si="150"/>
        <v>12914.63348</v>
      </c>
      <c r="U444" s="36">
        <f t="shared" si="151"/>
        <v>7.1793708105130812E-4</v>
      </c>
      <c r="V444" s="37">
        <f t="shared" si="152"/>
        <v>7.0284639206859116E-4</v>
      </c>
      <c r="W444" s="37">
        <f t="shared" si="153"/>
        <v>-1.5090688982716954E-5</v>
      </c>
      <c r="X444" s="38">
        <f t="shared" si="154"/>
        <v>-31.741002109337678</v>
      </c>
      <c r="Y444" s="39">
        <f t="shared" si="155"/>
        <v>-493409.01771082979</v>
      </c>
      <c r="Z444" s="40">
        <f t="shared" si="156"/>
        <v>1.3579605823764952E-3</v>
      </c>
      <c r="AA444" s="41">
        <f t="shared" si="157"/>
        <v>1.3284212690843327E-3</v>
      </c>
      <c r="AB444" s="41">
        <f t="shared" si="158"/>
        <v>-2.9539313292162479E-5</v>
      </c>
      <c r="AC444" s="42">
        <f t="shared" si="159"/>
        <v>-0.57628368678943553</v>
      </c>
      <c r="AD444" s="43">
        <f t="shared" si="160"/>
        <v>-8958.2416724613031</v>
      </c>
      <c r="AE444" s="40">
        <f t="shared" si="161"/>
        <v>0</v>
      </c>
      <c r="AF444" s="41">
        <f t="shared" si="162"/>
        <v>0</v>
      </c>
      <c r="AG444" s="41">
        <f t="shared" si="163"/>
        <v>0</v>
      </c>
      <c r="AH444" s="42">
        <f t="shared" si="164"/>
        <v>0</v>
      </c>
      <c r="AI444" s="43">
        <f t="shared" si="165"/>
        <v>0</v>
      </c>
      <c r="AJ444" s="42">
        <f t="shared" si="166"/>
        <v>-32.317285796127116</v>
      </c>
      <c r="AK444" s="31">
        <f t="shared" si="167"/>
        <v>-502367.25938329112</v>
      </c>
      <c r="AL444" s="44">
        <f t="shared" si="168"/>
        <v>-117.29122479960326</v>
      </c>
      <c r="AM444" s="31">
        <v>3395077.5</v>
      </c>
      <c r="AN444" s="45">
        <f t="shared" si="169"/>
        <v>-0.14796930537912348</v>
      </c>
      <c r="AP444" s="33"/>
      <c r="AR444" s="33"/>
    </row>
    <row r="445" spans="1:44">
      <c r="A445" s="6" t="s">
        <v>5819</v>
      </c>
      <c r="B445" s="6" t="s">
        <v>5818</v>
      </c>
      <c r="C445" s="6" t="s">
        <v>5890</v>
      </c>
      <c r="D445" s="30" t="s">
        <v>5828</v>
      </c>
      <c r="E445" s="6" t="s">
        <v>5824</v>
      </c>
      <c r="F445" s="31" t="s">
        <v>4475</v>
      </c>
      <c r="G445" s="6" t="str">
        <f t="shared" si="146"/>
        <v>Share Decrease</v>
      </c>
      <c r="H445" s="32">
        <v>34.72</v>
      </c>
      <c r="I445" s="33">
        <v>2156.123</v>
      </c>
      <c r="J445" s="33">
        <v>2126.136</v>
      </c>
      <c r="K445" s="34">
        <v>0.86</v>
      </c>
      <c r="L445" s="34">
        <v>0.86</v>
      </c>
      <c r="M445" s="7">
        <v>0.56999999999999995</v>
      </c>
      <c r="N445" s="7">
        <v>0.56999999999999995</v>
      </c>
      <c r="O445" s="7">
        <v>0.43</v>
      </c>
      <c r="P445" s="7">
        <v>0.43</v>
      </c>
      <c r="Q445" s="35">
        <f t="shared" si="147"/>
        <v>1854.2657799999999</v>
      </c>
      <c r="R445" s="35">
        <f t="shared" si="148"/>
        <v>1828.47696</v>
      </c>
      <c r="S445" s="35">
        <f t="shared" si="149"/>
        <v>64380.107881599994</v>
      </c>
      <c r="T445" s="35">
        <f t="shared" si="150"/>
        <v>63484.720051199998</v>
      </c>
      <c r="U445" s="36">
        <f t="shared" si="151"/>
        <v>3.4893536340154302E-3</v>
      </c>
      <c r="V445" s="37">
        <f t="shared" si="152"/>
        <v>3.4549959554462293E-3</v>
      </c>
      <c r="W445" s="37">
        <f t="shared" si="153"/>
        <v>-3.435767856920088E-5</v>
      </c>
      <c r="X445" s="38">
        <f t="shared" si="154"/>
        <v>-72.266226491443277</v>
      </c>
      <c r="Y445" s="39">
        <f t="shared" si="155"/>
        <v>-2081400.5325876521</v>
      </c>
      <c r="Z445" s="40">
        <f t="shared" si="156"/>
        <v>3.7620158455042995E-3</v>
      </c>
      <c r="AA445" s="41">
        <f t="shared" si="157"/>
        <v>3.7221836709368885E-3</v>
      </c>
      <c r="AB445" s="41">
        <f t="shared" si="158"/>
        <v>-3.9832174567410936E-5</v>
      </c>
      <c r="AC445" s="42">
        <f t="shared" si="159"/>
        <v>-0.77708754382717493</v>
      </c>
      <c r="AD445" s="43">
        <f t="shared" si="160"/>
        <v>-22381.553681658268</v>
      </c>
      <c r="AE445" s="40">
        <f t="shared" si="161"/>
        <v>3.1834987523993732E-3</v>
      </c>
      <c r="AF445" s="41">
        <f t="shared" si="162"/>
        <v>3.1548049971176278E-3</v>
      </c>
      <c r="AG445" s="41">
        <f t="shared" si="163"/>
        <v>-2.869375528174534E-5</v>
      </c>
      <c r="AH445" s="42">
        <f t="shared" si="164"/>
        <v>-0.37427784545782505</v>
      </c>
      <c r="AI445" s="43">
        <f t="shared" si="165"/>
        <v>-10779.891862264545</v>
      </c>
      <c r="AJ445" s="42">
        <f t="shared" si="166"/>
        <v>-73.417591880728281</v>
      </c>
      <c r="AK445" s="31">
        <f t="shared" si="167"/>
        <v>-2114561.9781315746</v>
      </c>
      <c r="AL445" s="44">
        <f t="shared" si="168"/>
        <v>-494.78223745969018</v>
      </c>
      <c r="AM445" s="31">
        <v>14203553</v>
      </c>
      <c r="AN445" s="45">
        <f t="shared" si="169"/>
        <v>-0.14887556501753996</v>
      </c>
      <c r="AP445" s="33"/>
      <c r="AR445" s="33"/>
    </row>
    <row r="446" spans="1:44">
      <c r="A446" s="6" t="s">
        <v>4540</v>
      </c>
      <c r="B446" s="6" t="s">
        <v>1845</v>
      </c>
      <c r="C446" s="6" t="s">
        <v>3165</v>
      </c>
      <c r="D446" s="30">
        <v>2196479</v>
      </c>
      <c r="E446" s="6" t="s">
        <v>5208</v>
      </c>
      <c r="F446" s="31" t="s">
        <v>4456</v>
      </c>
      <c r="G446" s="6" t="str">
        <f t="shared" si="146"/>
        <v>Share Decrease</v>
      </c>
      <c r="H446" s="32">
        <v>122.01</v>
      </c>
      <c r="I446" s="33">
        <v>261.57900000000001</v>
      </c>
      <c r="J446" s="33">
        <v>258.44299999999998</v>
      </c>
      <c r="K446" s="34">
        <v>1</v>
      </c>
      <c r="L446" s="34">
        <v>1</v>
      </c>
      <c r="M446" s="7">
        <v>0.44</v>
      </c>
      <c r="N446" s="7">
        <v>0.44</v>
      </c>
      <c r="O446" s="7">
        <v>0.56000000000000005</v>
      </c>
      <c r="P446" s="7">
        <v>0.56000000000000005</v>
      </c>
      <c r="Q446" s="35">
        <f t="shared" si="147"/>
        <v>261.57900000000001</v>
      </c>
      <c r="R446" s="35">
        <f t="shared" si="148"/>
        <v>258.44299999999998</v>
      </c>
      <c r="S446" s="35">
        <f t="shared" si="149"/>
        <v>31915.253790000002</v>
      </c>
      <c r="T446" s="35">
        <f t="shared" si="150"/>
        <v>31532.630430000001</v>
      </c>
      <c r="U446" s="36">
        <f t="shared" si="151"/>
        <v>1.7297828546275122E-3</v>
      </c>
      <c r="V446" s="37">
        <f t="shared" si="152"/>
        <v>1.7160839728420823E-3</v>
      </c>
      <c r="W446" s="37">
        <f t="shared" si="153"/>
        <v>-1.3698881785429969E-5</v>
      </c>
      <c r="X446" s="38">
        <f t="shared" si="154"/>
        <v>-28.813544308340457</v>
      </c>
      <c r="Y446" s="39">
        <f t="shared" si="155"/>
        <v>-236157.23554086103</v>
      </c>
      <c r="Z446" s="40">
        <f t="shared" si="156"/>
        <v>1.4396106255643751E-3</v>
      </c>
      <c r="AA446" s="41">
        <f t="shared" si="157"/>
        <v>1.4271401104207454E-3</v>
      </c>
      <c r="AB446" s="41">
        <f t="shared" si="158"/>
        <v>-1.2470515143629679E-5</v>
      </c>
      <c r="AC446" s="42">
        <f t="shared" si="159"/>
        <v>-0.24328779657315769</v>
      </c>
      <c r="AD446" s="43">
        <f t="shared" si="160"/>
        <v>-1993.9988244665001</v>
      </c>
      <c r="AE446" s="40">
        <f t="shared" si="161"/>
        <v>2.0552793445288977E-3</v>
      </c>
      <c r="AF446" s="41">
        <f t="shared" si="162"/>
        <v>2.040718414976328E-3</v>
      </c>
      <c r="AG446" s="41">
        <f t="shared" si="163"/>
        <v>-1.4560929552569733E-5</v>
      </c>
      <c r="AH446" s="42">
        <f t="shared" si="164"/>
        <v>-0.18993098976717412</v>
      </c>
      <c r="AI446" s="43">
        <f t="shared" si="165"/>
        <v>-1556.6837945018779</v>
      </c>
      <c r="AJ446" s="42">
        <f t="shared" si="166"/>
        <v>-29.246763094680787</v>
      </c>
      <c r="AK446" s="31">
        <f t="shared" si="167"/>
        <v>-239707.91815982939</v>
      </c>
      <c r="AL446" s="44">
        <f t="shared" si="168"/>
        <v>-56.138356632366069</v>
      </c>
      <c r="AM446" s="31">
        <v>1608864.375</v>
      </c>
      <c r="AN446" s="45">
        <f t="shared" si="169"/>
        <v>-0.14899199825953596</v>
      </c>
      <c r="AP446" s="33"/>
      <c r="AR446" s="33"/>
    </row>
    <row r="447" spans="1:44">
      <c r="A447" s="6" t="s">
        <v>4649</v>
      </c>
      <c r="B447" s="6" t="s">
        <v>1958</v>
      </c>
      <c r="C447" s="6" t="s">
        <v>3238</v>
      </c>
      <c r="D447" s="30">
        <v>2469052</v>
      </c>
      <c r="E447" s="6" t="s">
        <v>30</v>
      </c>
      <c r="F447" s="31" t="s">
        <v>4471</v>
      </c>
      <c r="G447" s="6" t="str">
        <f t="shared" si="146"/>
        <v>Share Decrease</v>
      </c>
      <c r="H447" s="32">
        <v>43.26</v>
      </c>
      <c r="I447" s="33">
        <v>130.553</v>
      </c>
      <c r="J447" s="33">
        <v>128.30500000000001</v>
      </c>
      <c r="K447" s="34">
        <v>1</v>
      </c>
      <c r="L447" s="34">
        <v>1</v>
      </c>
      <c r="M447" s="7">
        <v>0</v>
      </c>
      <c r="N447" s="7">
        <v>0</v>
      </c>
      <c r="O447" s="7">
        <v>1</v>
      </c>
      <c r="P447" s="7">
        <v>1</v>
      </c>
      <c r="Q447" s="35">
        <f t="shared" si="147"/>
        <v>130.553</v>
      </c>
      <c r="R447" s="35">
        <f t="shared" si="148"/>
        <v>128.30500000000001</v>
      </c>
      <c r="S447" s="35">
        <f t="shared" si="149"/>
        <v>5647.7227800000001</v>
      </c>
      <c r="T447" s="35">
        <f t="shared" si="150"/>
        <v>5550.4742999999999</v>
      </c>
      <c r="U447" s="36">
        <f t="shared" si="151"/>
        <v>3.0610234519251269E-4</v>
      </c>
      <c r="V447" s="37">
        <f t="shared" si="152"/>
        <v>3.0207058079238954E-4</v>
      </c>
      <c r="W447" s="37">
        <f t="shared" si="153"/>
        <v>-4.0317644001231574E-6</v>
      </c>
      <c r="X447" s="38">
        <f t="shared" si="154"/>
        <v>-8.4802120350651702</v>
      </c>
      <c r="Y447" s="39">
        <f t="shared" si="155"/>
        <v>-196028.94209581995</v>
      </c>
      <c r="Z447" s="40">
        <f t="shared" si="156"/>
        <v>0</v>
      </c>
      <c r="AA447" s="41">
        <f t="shared" si="157"/>
        <v>0</v>
      </c>
      <c r="AB447" s="41">
        <f t="shared" si="158"/>
        <v>0</v>
      </c>
      <c r="AC447" s="42">
        <f t="shared" si="159"/>
        <v>0</v>
      </c>
      <c r="AD447" s="43">
        <f t="shared" si="160"/>
        <v>0</v>
      </c>
      <c r="AE447" s="40">
        <f t="shared" si="161"/>
        <v>6.4946821184498616E-4</v>
      </c>
      <c r="AF447" s="41">
        <f t="shared" si="162"/>
        <v>6.4145316417361725E-4</v>
      </c>
      <c r="AG447" s="41">
        <f t="shared" si="163"/>
        <v>-8.015047671368911E-6</v>
      </c>
      <c r="AH447" s="42">
        <f t="shared" si="164"/>
        <v>-0.1045473046042945</v>
      </c>
      <c r="AI447" s="43">
        <f t="shared" si="165"/>
        <v>-2416.7199399975616</v>
      </c>
      <c r="AJ447" s="42">
        <f t="shared" si="166"/>
        <v>-8.5847593396694641</v>
      </c>
      <c r="AK447" s="31">
        <f t="shared" si="167"/>
        <v>-198445.66203581751</v>
      </c>
      <c r="AL447" s="44">
        <f t="shared" si="168"/>
        <v>-46.599218679185824</v>
      </c>
      <c r="AM447" s="31">
        <v>1307113</v>
      </c>
      <c r="AN447" s="45">
        <f t="shared" si="169"/>
        <v>-0.15181982126703469</v>
      </c>
      <c r="AP447" s="33"/>
      <c r="AR447" s="33"/>
    </row>
    <row r="448" spans="1:44">
      <c r="A448" s="6" t="s">
        <v>6301</v>
      </c>
      <c r="B448" s="6" t="s">
        <v>6298</v>
      </c>
      <c r="C448" s="6" t="s">
        <v>6376</v>
      </c>
      <c r="D448" s="30" t="s">
        <v>6304</v>
      </c>
      <c r="E448" s="6" t="s">
        <v>6307</v>
      </c>
      <c r="F448" s="31" t="s">
        <v>4456</v>
      </c>
      <c r="G448" s="6" t="str">
        <f t="shared" si="146"/>
        <v>Share Decrease</v>
      </c>
      <c r="H448" s="32">
        <v>146.75</v>
      </c>
      <c r="I448" s="33">
        <v>269.94099999999997</v>
      </c>
      <c r="J448" s="33">
        <v>266.78800000000001</v>
      </c>
      <c r="K448" s="34">
        <v>1</v>
      </c>
      <c r="L448" s="34">
        <v>1</v>
      </c>
      <c r="M448" s="7">
        <v>0</v>
      </c>
      <c r="N448" s="7">
        <v>0</v>
      </c>
      <c r="O448" s="7">
        <v>1</v>
      </c>
      <c r="P448" s="7">
        <v>1</v>
      </c>
      <c r="Q448" s="35">
        <f t="shared" si="147"/>
        <v>269.94099999999997</v>
      </c>
      <c r="R448" s="35">
        <f t="shared" si="148"/>
        <v>266.78800000000001</v>
      </c>
      <c r="S448" s="35">
        <f t="shared" si="149"/>
        <v>39613.84175</v>
      </c>
      <c r="T448" s="35">
        <f t="shared" si="150"/>
        <v>39151.139000000003</v>
      </c>
      <c r="U448" s="36">
        <f t="shared" si="151"/>
        <v>2.1470405567179892E-3</v>
      </c>
      <c r="V448" s="37">
        <f t="shared" si="152"/>
        <v>2.1307021089014993E-3</v>
      </c>
      <c r="W448" s="37">
        <f t="shared" si="153"/>
        <v>-1.6338447816489909E-5</v>
      </c>
      <c r="X448" s="38">
        <f t="shared" si="154"/>
        <v>-34.365475771215607</v>
      </c>
      <c r="Y448" s="39">
        <f t="shared" si="155"/>
        <v>-234177.00695887976</v>
      </c>
      <c r="Z448" s="40">
        <f t="shared" si="156"/>
        <v>0</v>
      </c>
      <c r="AA448" s="41">
        <f t="shared" si="157"/>
        <v>0</v>
      </c>
      <c r="AB448" s="41">
        <f t="shared" si="158"/>
        <v>0</v>
      </c>
      <c r="AC448" s="42">
        <f t="shared" si="159"/>
        <v>0</v>
      </c>
      <c r="AD448" s="43">
        <f t="shared" si="160"/>
        <v>0</v>
      </c>
      <c r="AE448" s="40">
        <f t="shared" si="161"/>
        <v>4.5554521650375259E-3</v>
      </c>
      <c r="AF448" s="41">
        <f t="shared" si="162"/>
        <v>4.5245902665563397E-3</v>
      </c>
      <c r="AG448" s="41">
        <f t="shared" si="163"/>
        <v>-3.0861898481186235E-5</v>
      </c>
      <c r="AH448" s="42">
        <f t="shared" si="164"/>
        <v>-0.40255884100416384</v>
      </c>
      <c r="AI448" s="43">
        <f t="shared" si="165"/>
        <v>-2743.1607564167894</v>
      </c>
      <c r="AJ448" s="42">
        <f t="shared" si="166"/>
        <v>-34.768034612219772</v>
      </c>
      <c r="AK448" s="31">
        <f t="shared" si="167"/>
        <v>-236920.16771529656</v>
      </c>
      <c r="AL448" s="44">
        <f t="shared" si="168"/>
        <v>-55.667624587699862</v>
      </c>
      <c r="AM448" s="31">
        <v>1526196</v>
      </c>
      <c r="AN448" s="45">
        <f t="shared" si="169"/>
        <v>-0.15523574148752622</v>
      </c>
      <c r="AP448" s="33"/>
      <c r="AR448" s="33"/>
    </row>
    <row r="449" spans="1:44">
      <c r="A449" s="6" t="s">
        <v>4493</v>
      </c>
      <c r="B449" s="6" t="s">
        <v>1797</v>
      </c>
      <c r="C449" s="6" t="s">
        <v>1223</v>
      </c>
      <c r="D449" s="30">
        <v>2331430</v>
      </c>
      <c r="E449" s="6" t="s">
        <v>3030</v>
      </c>
      <c r="F449" s="31" t="s">
        <v>4462</v>
      </c>
      <c r="G449" s="6" t="str">
        <f t="shared" si="146"/>
        <v>Share Decrease</v>
      </c>
      <c r="H449" s="32">
        <v>62.2</v>
      </c>
      <c r="I449" s="33">
        <v>70.254999999999995</v>
      </c>
      <c r="J449" s="33">
        <v>68.866</v>
      </c>
      <c r="K449" s="34">
        <v>1</v>
      </c>
      <c r="L449" s="34">
        <v>1</v>
      </c>
      <c r="M449" s="7">
        <v>0</v>
      </c>
      <c r="N449" s="7">
        <v>0</v>
      </c>
      <c r="O449" s="7">
        <v>1</v>
      </c>
      <c r="P449" s="7">
        <v>1</v>
      </c>
      <c r="Q449" s="35">
        <f t="shared" si="147"/>
        <v>70.254999999999995</v>
      </c>
      <c r="R449" s="35">
        <f t="shared" si="148"/>
        <v>68.866</v>
      </c>
      <c r="S449" s="35">
        <f t="shared" si="149"/>
        <v>4369.8609999999999</v>
      </c>
      <c r="T449" s="35">
        <f t="shared" si="150"/>
        <v>4283.4652000000006</v>
      </c>
      <c r="U449" s="36">
        <f t="shared" si="151"/>
        <v>2.3684319368545541E-4</v>
      </c>
      <c r="V449" s="37">
        <f t="shared" si="152"/>
        <v>2.3311680242677445E-4</v>
      </c>
      <c r="W449" s="37">
        <f t="shared" si="153"/>
        <v>-3.7263912586809559E-6</v>
      </c>
      <c r="X449" s="38">
        <f t="shared" si="154"/>
        <v>-7.8379054089228521</v>
      </c>
      <c r="Y449" s="39">
        <f t="shared" si="155"/>
        <v>-126011.34097946706</v>
      </c>
      <c r="Z449" s="40">
        <f t="shared" si="156"/>
        <v>0</v>
      </c>
      <c r="AA449" s="41">
        <f t="shared" si="157"/>
        <v>0</v>
      </c>
      <c r="AB449" s="41">
        <f t="shared" si="158"/>
        <v>0</v>
      </c>
      <c r="AC449" s="42">
        <f t="shared" si="159"/>
        <v>0</v>
      </c>
      <c r="AD449" s="43">
        <f t="shared" si="160"/>
        <v>0</v>
      </c>
      <c r="AE449" s="40">
        <f t="shared" si="161"/>
        <v>5.0251861152454495E-4</v>
      </c>
      <c r="AF449" s="41">
        <f t="shared" si="162"/>
        <v>4.9502838093810767E-4</v>
      </c>
      <c r="AG449" s="41">
        <f t="shared" si="163"/>
        <v>-7.4902305864372846E-6</v>
      </c>
      <c r="AH449" s="42">
        <f t="shared" si="164"/>
        <v>-9.7701654535875926E-2</v>
      </c>
      <c r="AI449" s="43">
        <f t="shared" si="165"/>
        <v>-1570.7661500944682</v>
      </c>
      <c r="AJ449" s="42">
        <f t="shared" si="166"/>
        <v>-7.9356070634587281</v>
      </c>
      <c r="AK449" s="31">
        <f t="shared" si="167"/>
        <v>-127582.10712956153</v>
      </c>
      <c r="AL449" s="44">
        <f t="shared" si="168"/>
        <v>-29.954913654991607</v>
      </c>
      <c r="AM449" s="31">
        <v>818688.75</v>
      </c>
      <c r="AN449" s="45">
        <f t="shared" si="169"/>
        <v>-0.15583713240173575</v>
      </c>
      <c r="AP449" s="33"/>
      <c r="AR449" s="33"/>
    </row>
    <row r="450" spans="1:44">
      <c r="A450" s="6" t="s">
        <v>4163</v>
      </c>
      <c r="B450" s="6" t="s">
        <v>1917</v>
      </c>
      <c r="C450" s="6" t="s">
        <v>4340</v>
      </c>
      <c r="D450" s="30">
        <v>2369174</v>
      </c>
      <c r="E450" s="6" t="s">
        <v>4000</v>
      </c>
      <c r="F450" s="31" t="s">
        <v>4457</v>
      </c>
      <c r="G450" s="6" t="str">
        <f t="shared" si="146"/>
        <v>Share Decrease</v>
      </c>
      <c r="H450" s="32">
        <v>101.37</v>
      </c>
      <c r="I450" s="33">
        <v>1508.664</v>
      </c>
      <c r="J450" s="33">
        <v>1489.402</v>
      </c>
      <c r="K450" s="34">
        <v>1</v>
      </c>
      <c r="L450" s="34">
        <v>1</v>
      </c>
      <c r="M450" s="7">
        <v>1</v>
      </c>
      <c r="N450" s="7">
        <v>1</v>
      </c>
      <c r="O450" s="7">
        <v>0</v>
      </c>
      <c r="P450" s="7">
        <v>0</v>
      </c>
      <c r="Q450" s="35">
        <f t="shared" si="147"/>
        <v>1508.664</v>
      </c>
      <c r="R450" s="35">
        <f t="shared" si="148"/>
        <v>1489.402</v>
      </c>
      <c r="S450" s="35">
        <f t="shared" si="149"/>
        <v>152933.26968</v>
      </c>
      <c r="T450" s="35">
        <f t="shared" si="150"/>
        <v>150980.68074000001</v>
      </c>
      <c r="U450" s="36">
        <f t="shared" si="151"/>
        <v>8.2888686875326745E-3</v>
      </c>
      <c r="V450" s="37">
        <f t="shared" si="152"/>
        <v>8.2167431924803514E-3</v>
      </c>
      <c r="W450" s="37">
        <f t="shared" si="153"/>
        <v>-7.212549505232306E-5</v>
      </c>
      <c r="X450" s="38">
        <f t="shared" si="154"/>
        <v>-151.70516688898286</v>
      </c>
      <c r="Y450" s="39">
        <f t="shared" si="155"/>
        <v>-1496548.9482981439</v>
      </c>
      <c r="Z450" s="40">
        <f t="shared" si="156"/>
        <v>1.5678194158298041E-2</v>
      </c>
      <c r="AA450" s="41">
        <f t="shared" si="157"/>
        <v>1.5530130826124481E-2</v>
      </c>
      <c r="AB450" s="41">
        <f t="shared" si="158"/>
        <v>-1.4806333217355985E-4</v>
      </c>
      <c r="AC450" s="42">
        <f t="shared" si="159"/>
        <v>-2.8885736814317604</v>
      </c>
      <c r="AD450" s="43">
        <f t="shared" si="160"/>
        <v>-28495.350512299105</v>
      </c>
      <c r="AE450" s="40">
        <f t="shared" si="161"/>
        <v>0</v>
      </c>
      <c r="AF450" s="41">
        <f t="shared" si="162"/>
        <v>0</v>
      </c>
      <c r="AG450" s="41">
        <f t="shared" si="163"/>
        <v>0</v>
      </c>
      <c r="AH450" s="42">
        <f t="shared" si="164"/>
        <v>0</v>
      </c>
      <c r="AI450" s="43">
        <f t="shared" si="165"/>
        <v>0</v>
      </c>
      <c r="AJ450" s="42">
        <f t="shared" si="166"/>
        <v>-154.59374057041461</v>
      </c>
      <c r="AK450" s="31">
        <f t="shared" si="167"/>
        <v>-1525044.2988104429</v>
      </c>
      <c r="AL450" s="44">
        <f t="shared" si="168"/>
        <v>-355.75365025314716</v>
      </c>
      <c r="AM450" s="31">
        <v>9403650</v>
      </c>
      <c r="AN450" s="45">
        <f t="shared" si="169"/>
        <v>-0.16217578268124003</v>
      </c>
      <c r="AP450" s="33"/>
      <c r="AR450" s="33"/>
    </row>
    <row r="451" spans="1:44">
      <c r="A451" s="6" t="s">
        <v>3941</v>
      </c>
      <c r="B451" s="6" t="s">
        <v>5817</v>
      </c>
      <c r="C451" s="6" t="s">
        <v>4365</v>
      </c>
      <c r="D451" s="30">
        <v>2661568</v>
      </c>
      <c r="E451" s="6" t="s">
        <v>4025</v>
      </c>
      <c r="F451" s="31" t="s">
        <v>4458</v>
      </c>
      <c r="G451" s="6" t="str">
        <f t="shared" si="146"/>
        <v>Share Decrease</v>
      </c>
      <c r="H451" s="32">
        <v>42.69</v>
      </c>
      <c r="I451" s="33">
        <v>4431.3040000000001</v>
      </c>
      <c r="J451" s="33">
        <v>4391.3670000000002</v>
      </c>
      <c r="K451" s="34">
        <v>0.73</v>
      </c>
      <c r="L451" s="34">
        <v>0.73</v>
      </c>
      <c r="M451" s="7">
        <v>0.66</v>
      </c>
      <c r="N451" s="7">
        <v>0.66</v>
      </c>
      <c r="O451" s="7">
        <v>0.34</v>
      </c>
      <c r="P451" s="7">
        <v>0.34</v>
      </c>
      <c r="Q451" s="35">
        <f t="shared" si="147"/>
        <v>3234.8519200000001</v>
      </c>
      <c r="R451" s="35">
        <f t="shared" si="148"/>
        <v>3205.6979099999999</v>
      </c>
      <c r="S451" s="35">
        <f t="shared" si="149"/>
        <v>138095.8284648</v>
      </c>
      <c r="T451" s="35">
        <f t="shared" si="150"/>
        <v>136851.24377789997</v>
      </c>
      <c r="U451" s="36">
        <f t="shared" si="151"/>
        <v>7.4846904851760846E-3</v>
      </c>
      <c r="V451" s="37">
        <f t="shared" si="152"/>
        <v>7.4477841812817924E-3</v>
      </c>
      <c r="W451" s="37">
        <f t="shared" si="153"/>
        <v>-3.6906303894292287E-5</v>
      </c>
      <c r="X451" s="38">
        <f t="shared" si="154"/>
        <v>-77.626877811756486</v>
      </c>
      <c r="Y451" s="39">
        <f t="shared" si="155"/>
        <v>-1818385.5191322672</v>
      </c>
      <c r="Z451" s="40">
        <f t="shared" si="156"/>
        <v>9.3436929866902371E-3</v>
      </c>
      <c r="AA451" s="41">
        <f t="shared" si="157"/>
        <v>9.29065684465997E-3</v>
      </c>
      <c r="AB451" s="41">
        <f t="shared" si="158"/>
        <v>-5.3036142030267117E-5</v>
      </c>
      <c r="AC451" s="42">
        <f t="shared" si="159"/>
        <v>-1.0346842920820312</v>
      </c>
      <c r="AD451" s="43">
        <f t="shared" si="160"/>
        <v>-24237.158399672786</v>
      </c>
      <c r="AE451" s="40">
        <f t="shared" si="161"/>
        <v>5.3993813881808668E-3</v>
      </c>
      <c r="AF451" s="41">
        <f t="shared" si="162"/>
        <v>5.3772783951861304E-3</v>
      </c>
      <c r="AG451" s="41">
        <f t="shared" si="163"/>
        <v>-2.2102992994736323E-5</v>
      </c>
      <c r="AH451" s="42">
        <f t="shared" si="164"/>
        <v>-0.28830874575355042</v>
      </c>
      <c r="AI451" s="43">
        <f t="shared" si="165"/>
        <v>-6753.5428848336942</v>
      </c>
      <c r="AJ451" s="42">
        <f t="shared" si="166"/>
        <v>-78.949870849592074</v>
      </c>
      <c r="AK451" s="31">
        <f t="shared" si="167"/>
        <v>-1849376.2204167736</v>
      </c>
      <c r="AL451" s="44">
        <f t="shared" si="168"/>
        <v>-432.25935692541918</v>
      </c>
      <c r="AM451" s="31">
        <v>11383710</v>
      </c>
      <c r="AN451" s="45">
        <f t="shared" si="169"/>
        <v>-0.16245812836208701</v>
      </c>
      <c r="AP451" s="33"/>
      <c r="AR451" s="33"/>
    </row>
    <row r="452" spans="1:44">
      <c r="A452" s="6" t="s">
        <v>4534</v>
      </c>
      <c r="B452" s="6" t="s">
        <v>1839</v>
      </c>
      <c r="C452" s="6" t="s">
        <v>4935</v>
      </c>
      <c r="D452" s="30" t="s">
        <v>4927</v>
      </c>
      <c r="E452" s="6" t="s">
        <v>3067</v>
      </c>
      <c r="F452" s="31" t="s">
        <v>4460</v>
      </c>
      <c r="G452" s="6" t="str">
        <f t="shared" si="146"/>
        <v>Share Decrease</v>
      </c>
      <c r="H452" s="32">
        <v>43.53</v>
      </c>
      <c r="I452" s="33">
        <v>241.73400000000001</v>
      </c>
      <c r="J452" s="33">
        <v>235.85599999999999</v>
      </c>
      <c r="K452" s="34">
        <v>0.92</v>
      </c>
      <c r="L452" s="34">
        <v>0.92</v>
      </c>
      <c r="M452" s="7">
        <v>0.52</v>
      </c>
      <c r="N452" s="7">
        <v>0.52</v>
      </c>
      <c r="O452" s="7">
        <v>0.48</v>
      </c>
      <c r="P452" s="7">
        <v>0.48</v>
      </c>
      <c r="Q452" s="35">
        <f t="shared" si="147"/>
        <v>222.39528000000001</v>
      </c>
      <c r="R452" s="35">
        <f t="shared" si="148"/>
        <v>216.98752000000002</v>
      </c>
      <c r="S452" s="35">
        <f t="shared" si="149"/>
        <v>9680.8665384000014</v>
      </c>
      <c r="T452" s="35">
        <f t="shared" si="150"/>
        <v>9445.4667456000006</v>
      </c>
      <c r="U452" s="36">
        <f t="shared" si="151"/>
        <v>5.2469571654506074E-4</v>
      </c>
      <c r="V452" s="37">
        <f t="shared" si="152"/>
        <v>5.1404573221762212E-4</v>
      </c>
      <c r="W452" s="37">
        <f t="shared" si="153"/>
        <v>-1.0649984327438622E-5</v>
      </c>
      <c r="X452" s="38">
        <f t="shared" si="154"/>
        <v>-22.400645549636195</v>
      </c>
      <c r="Y452" s="39">
        <f t="shared" si="155"/>
        <v>-514602.47070149769</v>
      </c>
      <c r="Z452" s="40">
        <f t="shared" si="156"/>
        <v>5.1607359781255329E-4</v>
      </c>
      <c r="AA452" s="41">
        <f t="shared" si="157"/>
        <v>5.0521996223679003E-4</v>
      </c>
      <c r="AB452" s="41">
        <f t="shared" si="158"/>
        <v>-1.0853635575763256E-5</v>
      </c>
      <c r="AC452" s="42">
        <f t="shared" si="159"/>
        <v>-0.21174402609858148</v>
      </c>
      <c r="AD452" s="43">
        <f t="shared" si="160"/>
        <v>-4864.3240546423494</v>
      </c>
      <c r="AE452" s="40">
        <f t="shared" si="161"/>
        <v>5.3436745319610261E-4</v>
      </c>
      <c r="AF452" s="41">
        <f t="shared" si="162"/>
        <v>5.2396166844870609E-4</v>
      </c>
      <c r="AG452" s="41">
        <f t="shared" si="163"/>
        <v>-1.040578474739652E-5</v>
      </c>
      <c r="AH452" s="42">
        <f t="shared" si="164"/>
        <v>-0.13573178753745091</v>
      </c>
      <c r="AI452" s="43">
        <f t="shared" si="165"/>
        <v>-3118.1205499069815</v>
      </c>
      <c r="AJ452" s="42">
        <f t="shared" si="166"/>
        <v>-22.748121363272229</v>
      </c>
      <c r="AK452" s="31">
        <f t="shared" si="167"/>
        <v>-522584.91530604701</v>
      </c>
      <c r="AL452" s="44">
        <f t="shared" si="168"/>
        <v>-122.32924796047121</v>
      </c>
      <c r="AM452" s="31">
        <v>3212018.75</v>
      </c>
      <c r="AN452" s="45">
        <f t="shared" si="169"/>
        <v>-0.16269672003192603</v>
      </c>
      <c r="AP452" s="33"/>
      <c r="AR452" s="33"/>
    </row>
    <row r="453" spans="1:44">
      <c r="A453" s="6" t="s">
        <v>1172</v>
      </c>
      <c r="B453" s="6" t="s">
        <v>2074</v>
      </c>
      <c r="C453" s="6" t="s">
        <v>3329</v>
      </c>
      <c r="D453" s="30">
        <v>2861078</v>
      </c>
      <c r="E453" s="6" t="s">
        <v>139</v>
      </c>
      <c r="F453" s="31" t="s">
        <v>4458</v>
      </c>
      <c r="G453" s="6" t="str">
        <f t="shared" si="146"/>
        <v>Share Decrease</v>
      </c>
      <c r="H453" s="32">
        <v>24.475000000000001</v>
      </c>
      <c r="I453" s="33">
        <v>690.14700000000005</v>
      </c>
      <c r="J453" s="33">
        <v>682.38</v>
      </c>
      <c r="K453" s="34">
        <v>1</v>
      </c>
      <c r="L453" s="34">
        <v>1</v>
      </c>
      <c r="M453" s="7">
        <v>0.55000000000000004</v>
      </c>
      <c r="N453" s="7">
        <v>0.55000000000000004</v>
      </c>
      <c r="O453" s="7">
        <v>0.45</v>
      </c>
      <c r="P453" s="7">
        <v>0.45</v>
      </c>
      <c r="Q453" s="35">
        <f t="shared" si="147"/>
        <v>690.14700000000005</v>
      </c>
      <c r="R453" s="35">
        <f t="shared" si="148"/>
        <v>682.38</v>
      </c>
      <c r="S453" s="35">
        <f t="shared" si="149"/>
        <v>16891.347825000001</v>
      </c>
      <c r="T453" s="35">
        <f t="shared" si="150"/>
        <v>16701.250500000002</v>
      </c>
      <c r="U453" s="36">
        <f t="shared" si="151"/>
        <v>9.1549840247204001E-4</v>
      </c>
      <c r="V453" s="37">
        <f t="shared" si="152"/>
        <v>9.0892348397941173E-4</v>
      </c>
      <c r="W453" s="37">
        <f t="shared" si="153"/>
        <v>-6.5749184926282766E-6</v>
      </c>
      <c r="X453" s="38">
        <f t="shared" si="154"/>
        <v>-13.829355437796831</v>
      </c>
      <c r="Y453" s="39">
        <f t="shared" si="155"/>
        <v>-565040.05874552927</v>
      </c>
      <c r="Z453" s="40">
        <f t="shared" si="156"/>
        <v>9.5240366757607178E-4</v>
      </c>
      <c r="AA453" s="41">
        <f t="shared" si="157"/>
        <v>9.4485554161293504E-4</v>
      </c>
      <c r="AB453" s="41">
        <f t="shared" si="158"/>
        <v>-7.5481259631367476E-6</v>
      </c>
      <c r="AC453" s="42">
        <f t="shared" si="159"/>
        <v>-0.14725670212318817</v>
      </c>
      <c r="AD453" s="43">
        <f t="shared" si="160"/>
        <v>-6016.6170428268915</v>
      </c>
      <c r="AE453" s="40">
        <f t="shared" si="161"/>
        <v>8.7410045653825473E-4</v>
      </c>
      <c r="AF453" s="41">
        <f t="shared" si="162"/>
        <v>8.6855306950913075E-4</v>
      </c>
      <c r="AG453" s="41">
        <f t="shared" si="163"/>
        <v>-5.5473870291239792E-6</v>
      </c>
      <c r="AH453" s="42">
        <f t="shared" si="164"/>
        <v>-7.2359440052174179E-2</v>
      </c>
      <c r="AI453" s="43">
        <f t="shared" si="165"/>
        <v>-2956.463332060232</v>
      </c>
      <c r="AJ453" s="42">
        <f t="shared" si="166"/>
        <v>-14.048971579972195</v>
      </c>
      <c r="AK453" s="31">
        <f t="shared" si="167"/>
        <v>-574013.13912041637</v>
      </c>
      <c r="AL453" s="44">
        <f t="shared" si="168"/>
        <v>-134.3190703294847</v>
      </c>
      <c r="AM453" s="31">
        <v>3417198.75</v>
      </c>
      <c r="AN453" s="45">
        <f t="shared" si="169"/>
        <v>-0.16797768614436498</v>
      </c>
      <c r="AP453" s="33"/>
      <c r="AR453" s="33"/>
    </row>
    <row r="454" spans="1:44">
      <c r="A454" s="6" t="s">
        <v>4499</v>
      </c>
      <c r="B454" s="6" t="s">
        <v>1803</v>
      </c>
      <c r="C454" s="6" t="s">
        <v>1225</v>
      </c>
      <c r="D454" s="30" t="s">
        <v>2118</v>
      </c>
      <c r="E454" s="6" t="s">
        <v>3036</v>
      </c>
      <c r="F454" s="31" t="s">
        <v>4464</v>
      </c>
      <c r="G454" s="6" t="str">
        <f t="shared" si="146"/>
        <v>Share Decrease</v>
      </c>
      <c r="H454" s="32">
        <v>134.13999999999999</v>
      </c>
      <c r="I454" s="33">
        <v>184.53200000000001</v>
      </c>
      <c r="J454" s="33">
        <v>182.512</v>
      </c>
      <c r="K454" s="34">
        <v>1</v>
      </c>
      <c r="L454" s="34">
        <v>1</v>
      </c>
      <c r="M454" s="7">
        <v>1</v>
      </c>
      <c r="N454" s="7">
        <v>1</v>
      </c>
      <c r="O454" s="7">
        <v>0</v>
      </c>
      <c r="P454" s="7">
        <v>0</v>
      </c>
      <c r="Q454" s="35">
        <f t="shared" si="147"/>
        <v>184.53200000000001</v>
      </c>
      <c r="R454" s="35">
        <f t="shared" si="148"/>
        <v>182.512</v>
      </c>
      <c r="S454" s="35">
        <f t="shared" si="149"/>
        <v>24753.122479999998</v>
      </c>
      <c r="T454" s="35">
        <f t="shared" si="150"/>
        <v>24482.159679999997</v>
      </c>
      <c r="U454" s="36">
        <f t="shared" si="151"/>
        <v>1.3416007012237779E-3</v>
      </c>
      <c r="V454" s="37">
        <f t="shared" si="152"/>
        <v>1.3323798641117247E-3</v>
      </c>
      <c r="W454" s="37">
        <f t="shared" si="153"/>
        <v>-9.2208371120531749E-6</v>
      </c>
      <c r="X454" s="38">
        <f t="shared" si="154"/>
        <v>-19.394648618014564</v>
      </c>
      <c r="Y454" s="39">
        <f t="shared" si="155"/>
        <v>-144585.12463109114</v>
      </c>
      <c r="Z454" s="40">
        <f t="shared" si="156"/>
        <v>2.5376051991669673E-3</v>
      </c>
      <c r="AA454" s="41">
        <f t="shared" si="157"/>
        <v>2.5182767813268889E-3</v>
      </c>
      <c r="AB454" s="41">
        <f t="shared" si="158"/>
        <v>-1.9328417840078389E-5</v>
      </c>
      <c r="AC454" s="42">
        <f t="shared" si="159"/>
        <v>-0.37707890439153963</v>
      </c>
      <c r="AD454" s="43">
        <f t="shared" si="160"/>
        <v>-2811.0847203782591</v>
      </c>
      <c r="AE454" s="40">
        <f t="shared" si="161"/>
        <v>0</v>
      </c>
      <c r="AF454" s="41">
        <f t="shared" si="162"/>
        <v>0</v>
      </c>
      <c r="AG454" s="41">
        <f t="shared" si="163"/>
        <v>0</v>
      </c>
      <c r="AH454" s="42">
        <f t="shared" si="164"/>
        <v>0</v>
      </c>
      <c r="AI454" s="43">
        <f t="shared" si="165"/>
        <v>0</v>
      </c>
      <c r="AJ454" s="42">
        <f t="shared" si="166"/>
        <v>-19.771727522406103</v>
      </c>
      <c r="AK454" s="31">
        <f t="shared" si="167"/>
        <v>-147396.20935146938</v>
      </c>
      <c r="AL454" s="44">
        <f t="shared" si="168"/>
        <v>-34.370199463445559</v>
      </c>
      <c r="AM454" s="31">
        <v>864866.125</v>
      </c>
      <c r="AN454" s="45">
        <f t="shared" si="169"/>
        <v>-0.17042661874572712</v>
      </c>
      <c r="AP454" s="33"/>
      <c r="AR454" s="33"/>
    </row>
    <row r="455" spans="1:44">
      <c r="A455" s="6" t="s">
        <v>5463</v>
      </c>
      <c r="B455" s="6" t="s">
        <v>5471</v>
      </c>
      <c r="C455" s="6" t="s">
        <v>5479</v>
      </c>
      <c r="D455" s="30" t="s">
        <v>5491</v>
      </c>
      <c r="E455" s="6" t="s">
        <v>5503</v>
      </c>
      <c r="F455" s="31" t="s">
        <v>4470</v>
      </c>
      <c r="G455" s="6" t="str">
        <f t="shared" si="146"/>
        <v>Share Decrease</v>
      </c>
      <c r="H455" s="32">
        <v>38.97</v>
      </c>
      <c r="I455" s="33">
        <v>174.52699999999999</v>
      </c>
      <c r="J455" s="33">
        <v>171.15199999999999</v>
      </c>
      <c r="K455" s="34">
        <v>1</v>
      </c>
      <c r="L455" s="34">
        <v>1</v>
      </c>
      <c r="M455" s="7">
        <v>0</v>
      </c>
      <c r="N455" s="7">
        <v>0</v>
      </c>
      <c r="O455" s="7">
        <v>1</v>
      </c>
      <c r="P455" s="7">
        <v>1</v>
      </c>
      <c r="Q455" s="35">
        <f t="shared" si="147"/>
        <v>174.52699999999999</v>
      </c>
      <c r="R455" s="35">
        <f t="shared" si="148"/>
        <v>171.15199999999999</v>
      </c>
      <c r="S455" s="35">
        <f t="shared" si="149"/>
        <v>6801.3171899999988</v>
      </c>
      <c r="T455" s="35">
        <f t="shared" si="150"/>
        <v>6669.7934399999995</v>
      </c>
      <c r="U455" s="36">
        <f t="shared" si="151"/>
        <v>3.6862629830728875E-4</v>
      </c>
      <c r="V455" s="37">
        <f t="shared" si="152"/>
        <v>3.6298670515167857E-4</v>
      </c>
      <c r="W455" s="37">
        <f t="shared" si="153"/>
        <v>-5.639593155610178E-6</v>
      </c>
      <c r="X455" s="38">
        <f t="shared" si="154"/>
        <v>-11.862038801080663</v>
      </c>
      <c r="Y455" s="39">
        <f t="shared" si="155"/>
        <v>-304388.98642752535</v>
      </c>
      <c r="Z455" s="40">
        <f t="shared" si="156"/>
        <v>0</v>
      </c>
      <c r="AA455" s="41">
        <f t="shared" si="157"/>
        <v>0</v>
      </c>
      <c r="AB455" s="41">
        <f t="shared" si="158"/>
        <v>0</v>
      </c>
      <c r="AC455" s="42">
        <f t="shared" si="159"/>
        <v>0</v>
      </c>
      <c r="AD455" s="43">
        <f t="shared" si="160"/>
        <v>0</v>
      </c>
      <c r="AE455" s="40">
        <f t="shared" si="161"/>
        <v>7.8212750264981411E-4</v>
      </c>
      <c r="AF455" s="41">
        <f t="shared" si="162"/>
        <v>7.7080982186917527E-4</v>
      </c>
      <c r="AG455" s="41">
        <f t="shared" si="163"/>
        <v>-1.1317680780638839E-5</v>
      </c>
      <c r="AH455" s="42">
        <f t="shared" si="164"/>
        <v>-0.14762644821369239</v>
      </c>
      <c r="AI455" s="43">
        <f t="shared" si="165"/>
        <v>-3788.2075497483293</v>
      </c>
      <c r="AJ455" s="42">
        <f t="shared" si="166"/>
        <v>-12.009665249294356</v>
      </c>
      <c r="AK455" s="31">
        <f t="shared" si="167"/>
        <v>-308177.19397727365</v>
      </c>
      <c r="AL455" s="44">
        <f t="shared" si="168"/>
        <v>-72.358136458945054</v>
      </c>
      <c r="AM455" s="31">
        <v>1778213.625</v>
      </c>
      <c r="AN455" s="45">
        <f t="shared" si="169"/>
        <v>-0.17330718291919153</v>
      </c>
      <c r="AP455" s="33"/>
      <c r="AR455" s="33"/>
    </row>
    <row r="456" spans="1:44">
      <c r="A456" s="6" t="s">
        <v>3454</v>
      </c>
      <c r="B456" s="6" t="s">
        <v>293</v>
      </c>
      <c r="C456" s="6" t="s">
        <v>592</v>
      </c>
      <c r="D456" s="30">
        <v>2427599</v>
      </c>
      <c r="E456" s="6" t="s">
        <v>2572</v>
      </c>
      <c r="F456" s="31" t="s">
        <v>4454</v>
      </c>
      <c r="G456" s="6" t="str">
        <f t="shared" si="146"/>
        <v>Share Decrease</v>
      </c>
      <c r="H456" s="32">
        <v>114.83</v>
      </c>
      <c r="I456" s="33">
        <v>73.783000000000001</v>
      </c>
      <c r="J456" s="33">
        <v>72.138999999999996</v>
      </c>
      <c r="K456" s="34">
        <v>1</v>
      </c>
      <c r="L456" s="34">
        <v>1</v>
      </c>
      <c r="M456" s="7">
        <v>1</v>
      </c>
      <c r="N456" s="7">
        <v>1</v>
      </c>
      <c r="O456" s="7">
        <v>0</v>
      </c>
      <c r="P456" s="7">
        <v>0</v>
      </c>
      <c r="Q456" s="35">
        <f t="shared" si="147"/>
        <v>73.783000000000001</v>
      </c>
      <c r="R456" s="35">
        <f t="shared" si="148"/>
        <v>72.138999999999996</v>
      </c>
      <c r="S456" s="35">
        <f t="shared" si="149"/>
        <v>8472.5018899999995</v>
      </c>
      <c r="T456" s="35">
        <f t="shared" si="150"/>
        <v>8283.7213699999993</v>
      </c>
      <c r="U456" s="36">
        <f t="shared" si="151"/>
        <v>4.5920325752550411E-4</v>
      </c>
      <c r="V456" s="37">
        <f t="shared" si="152"/>
        <v>4.5082066686773573E-4</v>
      </c>
      <c r="W456" s="37">
        <f t="shared" si="153"/>
        <v>-8.3825906577683846E-6</v>
      </c>
      <c r="X456" s="38">
        <f t="shared" si="154"/>
        <v>-17.631522858543239</v>
      </c>
      <c r="Y456" s="39">
        <f t="shared" si="155"/>
        <v>-153544.56900237952</v>
      </c>
      <c r="Z456" s="40">
        <f t="shared" si="156"/>
        <v>8.6857182819611515E-4</v>
      </c>
      <c r="AA456" s="41">
        <f t="shared" si="157"/>
        <v>8.5207773585816132E-4</v>
      </c>
      <c r="AB456" s="41">
        <f t="shared" si="158"/>
        <v>-1.6494092337953833E-5</v>
      </c>
      <c r="AC456" s="42">
        <f t="shared" si="159"/>
        <v>-0.32178393074843087</v>
      </c>
      <c r="AD456" s="43">
        <f t="shared" si="160"/>
        <v>-2802.2636135890521</v>
      </c>
      <c r="AE456" s="40">
        <f t="shared" si="161"/>
        <v>0</v>
      </c>
      <c r="AF456" s="41">
        <f t="shared" si="162"/>
        <v>0</v>
      </c>
      <c r="AG456" s="41">
        <f t="shared" si="163"/>
        <v>0</v>
      </c>
      <c r="AH456" s="42">
        <f t="shared" si="164"/>
        <v>0</v>
      </c>
      <c r="AI456" s="43">
        <f t="shared" si="165"/>
        <v>0</v>
      </c>
      <c r="AJ456" s="42">
        <f t="shared" si="166"/>
        <v>-17.95330678929167</v>
      </c>
      <c r="AK456" s="31">
        <f t="shared" si="167"/>
        <v>-156346.83261596857</v>
      </c>
      <c r="AL456" s="44">
        <f t="shared" si="168"/>
        <v>-36.500002864096416</v>
      </c>
      <c r="AM456" s="31">
        <v>899931</v>
      </c>
      <c r="AN456" s="45">
        <f t="shared" si="169"/>
        <v>-0.17373202236167948</v>
      </c>
      <c r="AP456" s="33"/>
      <c r="AR456" s="33"/>
    </row>
    <row r="457" spans="1:44">
      <c r="A457" s="6" t="s">
        <v>1182</v>
      </c>
      <c r="B457" s="6" t="s">
        <v>2084</v>
      </c>
      <c r="C457" s="6" t="s">
        <v>3335</v>
      </c>
      <c r="D457" s="30">
        <v>2896713</v>
      </c>
      <c r="E457" s="6" t="s">
        <v>149</v>
      </c>
      <c r="F457" s="31" t="s">
        <v>4462</v>
      </c>
      <c r="G457" s="6" t="str">
        <f t="shared" si="146"/>
        <v>Share Decrease</v>
      </c>
      <c r="H457" s="32">
        <v>54.08</v>
      </c>
      <c r="I457" s="33">
        <v>128.643</v>
      </c>
      <c r="J457" s="33">
        <v>127.108</v>
      </c>
      <c r="K457" s="34">
        <v>1</v>
      </c>
      <c r="L457" s="34">
        <v>1</v>
      </c>
      <c r="M457" s="7">
        <v>0</v>
      </c>
      <c r="N457" s="7">
        <v>0</v>
      </c>
      <c r="O457" s="7">
        <v>1</v>
      </c>
      <c r="P457" s="7">
        <v>1</v>
      </c>
      <c r="Q457" s="35">
        <f t="shared" si="147"/>
        <v>128.643</v>
      </c>
      <c r="R457" s="35">
        <f t="shared" si="148"/>
        <v>127.108</v>
      </c>
      <c r="S457" s="35">
        <f t="shared" si="149"/>
        <v>6957.0134399999997</v>
      </c>
      <c r="T457" s="35">
        <f t="shared" si="150"/>
        <v>6874.0006400000002</v>
      </c>
      <c r="U457" s="36">
        <f t="shared" si="151"/>
        <v>3.770649184590165E-4</v>
      </c>
      <c r="V457" s="37">
        <f t="shared" si="152"/>
        <v>3.7410016756442911E-4</v>
      </c>
      <c r="W457" s="37">
        <f t="shared" si="153"/>
        <v>-2.9647508945873885E-6</v>
      </c>
      <c r="X457" s="38">
        <f t="shared" si="154"/>
        <v>-6.2359090765527387</v>
      </c>
      <c r="Y457" s="39">
        <f t="shared" si="155"/>
        <v>-115308.96961081248</v>
      </c>
      <c r="Z457" s="40">
        <f t="shared" si="156"/>
        <v>0</v>
      </c>
      <c r="AA457" s="41">
        <f t="shared" si="157"/>
        <v>0</v>
      </c>
      <c r="AB457" s="41">
        <f t="shared" si="158"/>
        <v>0</v>
      </c>
      <c r="AC457" s="42">
        <f t="shared" si="159"/>
        <v>0</v>
      </c>
      <c r="AD457" s="43">
        <f t="shared" si="160"/>
        <v>0</v>
      </c>
      <c r="AE457" s="40">
        <f t="shared" si="161"/>
        <v>8.0003202258067203E-4</v>
      </c>
      <c r="AF457" s="41">
        <f t="shared" si="162"/>
        <v>7.9440949056542253E-4</v>
      </c>
      <c r="AG457" s="41">
        <f t="shared" si="163"/>
        <v>-5.6225320152495034E-6</v>
      </c>
      <c r="AH457" s="42">
        <f t="shared" si="164"/>
        <v>-7.3339622089271014E-2</v>
      </c>
      <c r="AI457" s="43">
        <f t="shared" si="165"/>
        <v>-1356.1320652601889</v>
      </c>
      <c r="AJ457" s="42">
        <f t="shared" si="166"/>
        <v>-6.3092486986420093</v>
      </c>
      <c r="AK457" s="31">
        <f t="shared" si="167"/>
        <v>-116665.10167607266</v>
      </c>
      <c r="AL457" s="44">
        <f t="shared" si="168"/>
        <v>-27.410788596407066</v>
      </c>
      <c r="AM457" s="31">
        <v>653513.875</v>
      </c>
      <c r="AN457" s="45">
        <f t="shared" si="169"/>
        <v>-0.17851970117095473</v>
      </c>
      <c r="AP457" s="33"/>
      <c r="AR457" s="33"/>
    </row>
    <row r="458" spans="1:44">
      <c r="A458" s="6" t="s">
        <v>4169</v>
      </c>
      <c r="B458" s="6" t="s">
        <v>4409</v>
      </c>
      <c r="C458" s="6" t="s">
        <v>4346</v>
      </c>
      <c r="D458" s="30">
        <v>2424006</v>
      </c>
      <c r="E458" s="6" t="s">
        <v>4005</v>
      </c>
      <c r="F458" s="31" t="s">
        <v>4454</v>
      </c>
      <c r="G458" s="6" t="str">
        <f t="shared" si="146"/>
        <v>Share Decrease</v>
      </c>
      <c r="H458" s="32">
        <v>32.950000000000003</v>
      </c>
      <c r="I458" s="33">
        <v>1866.2750000000001</v>
      </c>
      <c r="J458" s="33">
        <v>1834.0820000000001</v>
      </c>
      <c r="K458" s="34">
        <v>1</v>
      </c>
      <c r="L458" s="34">
        <v>1</v>
      </c>
      <c r="M458" s="7">
        <v>0</v>
      </c>
      <c r="N458" s="7">
        <v>0</v>
      </c>
      <c r="O458" s="7">
        <v>1</v>
      </c>
      <c r="P458" s="7">
        <v>1</v>
      </c>
      <c r="Q458" s="35">
        <f t="shared" si="147"/>
        <v>1866.2750000000001</v>
      </c>
      <c r="R458" s="35">
        <f t="shared" si="148"/>
        <v>1834.0820000000001</v>
      </c>
      <c r="S458" s="35">
        <f t="shared" si="149"/>
        <v>61493.76125000001</v>
      </c>
      <c r="T458" s="35">
        <f t="shared" si="150"/>
        <v>60433.00190000001</v>
      </c>
      <c r="U458" s="36">
        <f t="shared" si="151"/>
        <v>3.3329158081185886E-3</v>
      </c>
      <c r="V458" s="37">
        <f t="shared" si="152"/>
        <v>3.2889138830821327E-3</v>
      </c>
      <c r="W458" s="37">
        <f t="shared" si="153"/>
        <v>-4.4001925036455964E-5</v>
      </c>
      <c r="X458" s="38">
        <f t="shared" si="154"/>
        <v>-92.551453217055766</v>
      </c>
      <c r="Y458" s="39">
        <f t="shared" si="155"/>
        <v>-2808845.3176648184</v>
      </c>
      <c r="Z458" s="40">
        <f t="shared" si="156"/>
        <v>0</v>
      </c>
      <c r="AA458" s="41">
        <f t="shared" si="157"/>
        <v>0</v>
      </c>
      <c r="AB458" s="41">
        <f t="shared" si="158"/>
        <v>0</v>
      </c>
      <c r="AC458" s="42">
        <f t="shared" si="159"/>
        <v>0</v>
      </c>
      <c r="AD458" s="43">
        <f t="shared" si="160"/>
        <v>0</v>
      </c>
      <c r="AE458" s="40">
        <f t="shared" si="161"/>
        <v>7.0715657822461335E-3</v>
      </c>
      <c r="AF458" s="41">
        <f t="shared" si="162"/>
        <v>6.9840770705424634E-3</v>
      </c>
      <c r="AG458" s="41">
        <f t="shared" si="163"/>
        <v>-8.7488711703670105E-5</v>
      </c>
      <c r="AH458" s="42">
        <f t="shared" si="164"/>
        <v>-1.1411920885504494</v>
      </c>
      <c r="AI458" s="43">
        <f t="shared" si="165"/>
        <v>-34634.054280742013</v>
      </c>
      <c r="AJ458" s="42">
        <f t="shared" si="166"/>
        <v>-93.69264530560622</v>
      </c>
      <c r="AK458" s="31">
        <f t="shared" si="167"/>
        <v>-2843479.3719455604</v>
      </c>
      <c r="AL458" s="44">
        <f t="shared" si="168"/>
        <v>-667.70751193408125</v>
      </c>
      <c r="AM458" s="31">
        <v>15736802</v>
      </c>
      <c r="AN458" s="45">
        <f t="shared" si="169"/>
        <v>-0.18068978512569203</v>
      </c>
      <c r="AP458" s="33"/>
      <c r="AR458" s="33"/>
    </row>
    <row r="459" spans="1:44">
      <c r="A459" s="6" t="s">
        <v>3943</v>
      </c>
      <c r="B459" s="6" t="s">
        <v>4429</v>
      </c>
      <c r="C459" s="6" t="s">
        <v>4367</v>
      </c>
      <c r="D459" s="30">
        <v>2681511</v>
      </c>
      <c r="E459" s="6" t="s">
        <v>4199</v>
      </c>
      <c r="F459" s="31" t="s">
        <v>4460</v>
      </c>
      <c r="G459" s="6" t="str">
        <f t="shared" si="146"/>
        <v>Share Decrease</v>
      </c>
      <c r="H459" s="32">
        <v>96.04</v>
      </c>
      <c r="I459" s="33">
        <v>1496.606</v>
      </c>
      <c r="J459" s="33">
        <v>1482.3689999999999</v>
      </c>
      <c r="K459" s="34">
        <v>1</v>
      </c>
      <c r="L459" s="34">
        <v>1</v>
      </c>
      <c r="M459" s="7">
        <v>0.6</v>
      </c>
      <c r="N459" s="7">
        <v>0.6</v>
      </c>
      <c r="O459" s="7">
        <v>0.4</v>
      </c>
      <c r="P459" s="7">
        <v>0.4</v>
      </c>
      <c r="Q459" s="35">
        <f t="shared" si="147"/>
        <v>1496.606</v>
      </c>
      <c r="R459" s="35">
        <f t="shared" si="148"/>
        <v>1482.3689999999999</v>
      </c>
      <c r="S459" s="35">
        <f t="shared" si="149"/>
        <v>143734.04024</v>
      </c>
      <c r="T459" s="35">
        <f t="shared" si="150"/>
        <v>142366.71875999999</v>
      </c>
      <c r="U459" s="36">
        <f t="shared" si="151"/>
        <v>7.7902773410310671E-3</v>
      </c>
      <c r="V459" s="37">
        <f t="shared" si="152"/>
        <v>7.7479500123692089E-3</v>
      </c>
      <c r="W459" s="37">
        <f t="shared" si="153"/>
        <v>-4.2327328661858135E-5</v>
      </c>
      <c r="X459" s="38">
        <f t="shared" si="154"/>
        <v>-89.029190773023274</v>
      </c>
      <c r="Y459" s="39">
        <f t="shared" si="155"/>
        <v>-927001.15340507356</v>
      </c>
      <c r="Z459" s="40">
        <f t="shared" si="156"/>
        <v>8.8410724288622705E-3</v>
      </c>
      <c r="AA459" s="41">
        <f t="shared" si="157"/>
        <v>8.7864503860715735E-3</v>
      </c>
      <c r="AB459" s="41">
        <f t="shared" si="158"/>
        <v>-5.4622042790697031E-5</v>
      </c>
      <c r="AC459" s="42">
        <f t="shared" si="159"/>
        <v>-1.0656236957189198</v>
      </c>
      <c r="AD459" s="43">
        <f t="shared" si="160"/>
        <v>-11095.623653882962</v>
      </c>
      <c r="AE459" s="40">
        <f t="shared" si="161"/>
        <v>6.6115631897873074E-3</v>
      </c>
      <c r="AF459" s="41">
        <f t="shared" si="162"/>
        <v>6.5811732321050462E-3</v>
      </c>
      <c r="AG459" s="41">
        <f t="shared" si="163"/>
        <v>-3.0389957682261208E-5</v>
      </c>
      <c r="AH459" s="42">
        <f t="shared" si="164"/>
        <v>-0.39640290276356421</v>
      </c>
      <c r="AI459" s="43">
        <f t="shared" si="165"/>
        <v>-4127.4771216531053</v>
      </c>
      <c r="AJ459" s="42">
        <f t="shared" si="166"/>
        <v>-90.491217371505769</v>
      </c>
      <c r="AK459" s="31">
        <f t="shared" si="167"/>
        <v>-942224.25418060971</v>
      </c>
      <c r="AL459" s="44">
        <f t="shared" si="168"/>
        <v>-220.36301885598778</v>
      </c>
      <c r="AM459" s="31">
        <v>5070788.5</v>
      </c>
      <c r="AN459" s="45">
        <f t="shared" si="169"/>
        <v>-0.18581414984683539</v>
      </c>
      <c r="AP459" s="33"/>
      <c r="AR459" s="33"/>
    </row>
    <row r="460" spans="1:44">
      <c r="A460" s="6" t="s">
        <v>4675</v>
      </c>
      <c r="B460" s="6" t="s">
        <v>1983</v>
      </c>
      <c r="C460" s="6" t="s">
        <v>3259</v>
      </c>
      <c r="D460" s="30">
        <v>2570200</v>
      </c>
      <c r="E460" s="6" t="s">
        <v>55</v>
      </c>
      <c r="F460" s="31" t="s">
        <v>4471</v>
      </c>
      <c r="G460" s="6" t="str">
        <f t="shared" si="146"/>
        <v>Share Decrease</v>
      </c>
      <c r="H460" s="32">
        <v>26.09</v>
      </c>
      <c r="I460" s="33">
        <v>356.26</v>
      </c>
      <c r="J460" s="33">
        <v>349.54500000000002</v>
      </c>
      <c r="K460" s="34">
        <v>1</v>
      </c>
      <c r="L460" s="34">
        <v>1</v>
      </c>
      <c r="M460" s="7">
        <v>0.45</v>
      </c>
      <c r="N460" s="7">
        <v>0.45</v>
      </c>
      <c r="O460" s="7">
        <v>0.55000000000000004</v>
      </c>
      <c r="P460" s="7">
        <v>0.55000000000000004</v>
      </c>
      <c r="Q460" s="35">
        <f t="shared" si="147"/>
        <v>356.26</v>
      </c>
      <c r="R460" s="35">
        <f t="shared" si="148"/>
        <v>349.54500000000002</v>
      </c>
      <c r="S460" s="35">
        <f t="shared" si="149"/>
        <v>9294.8233999999993</v>
      </c>
      <c r="T460" s="35">
        <f t="shared" si="150"/>
        <v>9119.6290499999996</v>
      </c>
      <c r="U460" s="36">
        <f t="shared" si="151"/>
        <v>5.0377246754491802E-4</v>
      </c>
      <c r="V460" s="37">
        <f t="shared" si="152"/>
        <v>4.9631283649843178E-4</v>
      </c>
      <c r="W460" s="37">
        <f t="shared" si="153"/>
        <v>-7.4596310464862493E-6</v>
      </c>
      <c r="X460" s="38">
        <f t="shared" si="154"/>
        <v>-15.690215672231771</v>
      </c>
      <c r="Y460" s="39">
        <f t="shared" si="155"/>
        <v>-601388.1054899107</v>
      </c>
      <c r="Z460" s="40">
        <f t="shared" si="156"/>
        <v>4.2879303376397519E-4</v>
      </c>
      <c r="AA460" s="41">
        <f t="shared" si="157"/>
        <v>4.2212728272337358E-4</v>
      </c>
      <c r="AB460" s="41">
        <f t="shared" si="158"/>
        <v>-6.6657510406016086E-6</v>
      </c>
      <c r="AC460" s="42">
        <f t="shared" si="159"/>
        <v>-0.13004241320388518</v>
      </c>
      <c r="AD460" s="43">
        <f t="shared" si="160"/>
        <v>-4984.3776620883555</v>
      </c>
      <c r="AE460" s="40">
        <f t="shared" si="161"/>
        <v>5.8787956004404199E-4</v>
      </c>
      <c r="AF460" s="41">
        <f t="shared" si="162"/>
        <v>5.7966184991013769E-4</v>
      </c>
      <c r="AG460" s="41">
        <f t="shared" si="163"/>
        <v>-8.2177101339042961E-6</v>
      </c>
      <c r="AH460" s="42">
        <f t="shared" si="164"/>
        <v>-0.10719080905633036</v>
      </c>
      <c r="AI460" s="43">
        <f t="shared" si="165"/>
        <v>-4108.5016886289905</v>
      </c>
      <c r="AJ460" s="42">
        <f t="shared" si="166"/>
        <v>-15.927448894491986</v>
      </c>
      <c r="AK460" s="31">
        <f t="shared" si="167"/>
        <v>-610480.98484062811</v>
      </c>
      <c r="AL460" s="44">
        <f t="shared" si="168"/>
        <v>-142.95958310629072</v>
      </c>
      <c r="AM460" s="31">
        <v>3239333</v>
      </c>
      <c r="AN460" s="45">
        <f t="shared" si="169"/>
        <v>-0.18845885398031881</v>
      </c>
      <c r="AP460" s="33"/>
      <c r="AR460" s="33"/>
    </row>
    <row r="461" spans="1:44">
      <c r="A461" s="6" t="s">
        <v>1126</v>
      </c>
      <c r="B461" s="6" t="s">
        <v>2029</v>
      </c>
      <c r="C461" s="6" t="s">
        <v>3296</v>
      </c>
      <c r="D461" s="30">
        <v>2692665</v>
      </c>
      <c r="E461" s="6" t="s">
        <v>99</v>
      </c>
      <c r="F461" s="31" t="s">
        <v>4472</v>
      </c>
      <c r="G461" s="6" t="str">
        <f t="shared" si="146"/>
        <v>Share Decrease</v>
      </c>
      <c r="H461" s="32">
        <v>94.53</v>
      </c>
      <c r="I461" s="33">
        <v>526.21</v>
      </c>
      <c r="J461" s="33">
        <v>520.69000000000005</v>
      </c>
      <c r="K461" s="34">
        <v>1</v>
      </c>
      <c r="L461" s="34">
        <v>1</v>
      </c>
      <c r="M461" s="7">
        <v>0</v>
      </c>
      <c r="N461" s="7">
        <v>0</v>
      </c>
      <c r="O461" s="7">
        <v>1</v>
      </c>
      <c r="P461" s="7">
        <v>1</v>
      </c>
      <c r="Q461" s="35">
        <f t="shared" si="147"/>
        <v>526.21</v>
      </c>
      <c r="R461" s="35">
        <f t="shared" si="148"/>
        <v>520.69000000000005</v>
      </c>
      <c r="S461" s="35">
        <f t="shared" si="149"/>
        <v>49742.631300000001</v>
      </c>
      <c r="T461" s="35">
        <f t="shared" si="150"/>
        <v>49220.825700000009</v>
      </c>
      <c r="U461" s="36">
        <f t="shared" si="151"/>
        <v>2.6960133650498486E-3</v>
      </c>
      <c r="V461" s="37">
        <f t="shared" si="152"/>
        <v>2.6787194395765379E-3</v>
      </c>
      <c r="W461" s="37">
        <f t="shared" si="153"/>
        <v>-1.7293925473310656E-5</v>
      </c>
      <c r="X461" s="38">
        <f t="shared" si="154"/>
        <v>-36.375179791708383</v>
      </c>
      <c r="Y461" s="39">
        <f t="shared" si="155"/>
        <v>-384800.37862803746</v>
      </c>
      <c r="Z461" s="40">
        <f t="shared" si="156"/>
        <v>0</v>
      </c>
      <c r="AA461" s="41">
        <f t="shared" si="157"/>
        <v>0</v>
      </c>
      <c r="AB461" s="41">
        <f t="shared" si="158"/>
        <v>0</v>
      </c>
      <c r="AC461" s="42">
        <f t="shared" si="159"/>
        <v>0</v>
      </c>
      <c r="AD461" s="43">
        <f t="shared" si="160"/>
        <v>0</v>
      </c>
      <c r="AE461" s="40">
        <f t="shared" si="161"/>
        <v>5.7202272599639606E-3</v>
      </c>
      <c r="AF461" s="41">
        <f t="shared" si="162"/>
        <v>5.6883164720721449E-3</v>
      </c>
      <c r="AG461" s="41">
        <f t="shared" si="163"/>
        <v>-3.1910787891815603E-5</v>
      </c>
      <c r="AH461" s="42">
        <f t="shared" si="164"/>
        <v>-0.41624042659235766</v>
      </c>
      <c r="AI461" s="43">
        <f t="shared" si="165"/>
        <v>-4403.262737674364</v>
      </c>
      <c r="AJ461" s="42">
        <f t="shared" si="166"/>
        <v>-36.791420218300743</v>
      </c>
      <c r="AK461" s="31">
        <f t="shared" si="167"/>
        <v>-389203.64136571181</v>
      </c>
      <c r="AL461" s="44">
        <f t="shared" si="168"/>
        <v>-91.473212066596091</v>
      </c>
      <c r="AM461" s="31">
        <v>2057459.375</v>
      </c>
      <c r="AN461" s="45">
        <f t="shared" si="169"/>
        <v>-0.18916710876282153</v>
      </c>
      <c r="AP461" s="33"/>
      <c r="AR461" s="33"/>
    </row>
    <row r="462" spans="1:44">
      <c r="A462" s="6" t="s">
        <v>3964</v>
      </c>
      <c r="B462" s="6" t="s">
        <v>4448</v>
      </c>
      <c r="C462" s="6" t="s">
        <v>4040</v>
      </c>
      <c r="D462" s="30">
        <v>2326618</v>
      </c>
      <c r="E462" s="6" t="s">
        <v>4301</v>
      </c>
      <c r="F462" s="31" t="s">
        <v>4467</v>
      </c>
      <c r="G462" s="6" t="str">
        <f t="shared" si="146"/>
        <v>Share Decrease</v>
      </c>
      <c r="H462" s="32">
        <v>85.16</v>
      </c>
      <c r="I462" s="33">
        <v>4234.5290000000005</v>
      </c>
      <c r="J462" s="33">
        <v>4194.6899999999996</v>
      </c>
      <c r="K462" s="34">
        <v>1</v>
      </c>
      <c r="L462" s="34">
        <v>1</v>
      </c>
      <c r="M462" s="7">
        <v>0</v>
      </c>
      <c r="N462" s="7">
        <v>0</v>
      </c>
      <c r="O462" s="7">
        <v>1</v>
      </c>
      <c r="P462" s="7">
        <v>1</v>
      </c>
      <c r="Q462" s="35">
        <f t="shared" si="147"/>
        <v>4234.5290000000005</v>
      </c>
      <c r="R462" s="35">
        <f t="shared" si="148"/>
        <v>4194.6899999999996</v>
      </c>
      <c r="S462" s="35">
        <f t="shared" si="149"/>
        <v>360612.48964000004</v>
      </c>
      <c r="T462" s="35">
        <f t="shared" si="150"/>
        <v>357219.80039999995</v>
      </c>
      <c r="U462" s="36">
        <f t="shared" si="151"/>
        <v>1.9544926881930755E-2</v>
      </c>
      <c r="V462" s="37">
        <f t="shared" si="152"/>
        <v>1.9440787713830052E-2</v>
      </c>
      <c r="W462" s="37">
        <f t="shared" si="153"/>
        <v>-1.0413916810070312E-4</v>
      </c>
      <c r="X462" s="38">
        <f t="shared" si="154"/>
        <v>-219.04112914491753</v>
      </c>
      <c r="Y462" s="39">
        <f t="shared" si="155"/>
        <v>-2572112.8363658707</v>
      </c>
      <c r="Z462" s="40">
        <f t="shared" si="156"/>
        <v>0</v>
      </c>
      <c r="AA462" s="41">
        <f t="shared" si="157"/>
        <v>0</v>
      </c>
      <c r="AB462" s="41">
        <f t="shared" si="158"/>
        <v>0</v>
      </c>
      <c r="AC462" s="42">
        <f t="shared" si="159"/>
        <v>0</v>
      </c>
      <c r="AD462" s="43">
        <f t="shared" si="160"/>
        <v>0</v>
      </c>
      <c r="AE462" s="40">
        <f t="shared" si="161"/>
        <v>4.1469165173057487E-2</v>
      </c>
      <c r="AF462" s="41">
        <f t="shared" si="162"/>
        <v>4.1282917258449063E-2</v>
      </c>
      <c r="AG462" s="41">
        <f t="shared" si="163"/>
        <v>-1.8624791460842421E-4</v>
      </c>
      <c r="AH462" s="42">
        <f t="shared" si="164"/>
        <v>-2.4293950901923869</v>
      </c>
      <c r="AI462" s="43">
        <f t="shared" si="165"/>
        <v>-28527.42003513841</v>
      </c>
      <c r="AJ462" s="42">
        <f t="shared" si="166"/>
        <v>-221.47052423510993</v>
      </c>
      <c r="AK462" s="31">
        <f t="shared" si="167"/>
        <v>-2600640.2564010089</v>
      </c>
      <c r="AL462" s="44">
        <f t="shared" si="168"/>
        <v>-611.4324101732218</v>
      </c>
      <c r="AM462" s="31">
        <v>13666243</v>
      </c>
      <c r="AN462" s="45">
        <f t="shared" si="169"/>
        <v>-0.1902966496645061</v>
      </c>
      <c r="AP462" s="33"/>
      <c r="AR462" s="33"/>
    </row>
    <row r="463" spans="1:44">
      <c r="A463" s="6" t="s">
        <v>4646</v>
      </c>
      <c r="B463" s="6" t="s">
        <v>1955</v>
      </c>
      <c r="C463" s="6" t="s">
        <v>3236</v>
      </c>
      <c r="D463" s="30">
        <v>2476803</v>
      </c>
      <c r="E463" s="6" t="s">
        <v>28</v>
      </c>
      <c r="F463" s="31" t="s">
        <v>4477</v>
      </c>
      <c r="G463" s="6" t="str">
        <f t="shared" si="146"/>
        <v>Share Decrease</v>
      </c>
      <c r="H463" s="32">
        <v>49.96</v>
      </c>
      <c r="I463" s="33">
        <v>666.18899999999996</v>
      </c>
      <c r="J463" s="33">
        <v>657.29399999999998</v>
      </c>
      <c r="K463" s="34">
        <v>1</v>
      </c>
      <c r="L463" s="34">
        <v>1</v>
      </c>
      <c r="M463" s="7">
        <v>0</v>
      </c>
      <c r="N463" s="7">
        <v>0</v>
      </c>
      <c r="O463" s="7">
        <v>1</v>
      </c>
      <c r="P463" s="7">
        <v>1</v>
      </c>
      <c r="Q463" s="35">
        <f t="shared" si="147"/>
        <v>666.18899999999996</v>
      </c>
      <c r="R463" s="35">
        <f t="shared" si="148"/>
        <v>657.29399999999998</v>
      </c>
      <c r="S463" s="35">
        <f t="shared" si="149"/>
        <v>33282.802439999999</v>
      </c>
      <c r="T463" s="35">
        <f t="shared" si="150"/>
        <v>32838.408239999997</v>
      </c>
      <c r="U463" s="36">
        <f t="shared" si="151"/>
        <v>1.8039029673235984E-3</v>
      </c>
      <c r="V463" s="37">
        <f t="shared" si="152"/>
        <v>1.7871476405817049E-3</v>
      </c>
      <c r="W463" s="37">
        <f t="shared" si="153"/>
        <v>-1.6755326741893549E-5</v>
      </c>
      <c r="X463" s="38">
        <f t="shared" si="154"/>
        <v>-35.242318098675263</v>
      </c>
      <c r="Y463" s="39">
        <f t="shared" si="155"/>
        <v>-705410.69052592595</v>
      </c>
      <c r="Z463" s="40">
        <f t="shared" si="156"/>
        <v>0</v>
      </c>
      <c r="AA463" s="41">
        <f t="shared" si="157"/>
        <v>0</v>
      </c>
      <c r="AB463" s="41">
        <f t="shared" si="158"/>
        <v>0</v>
      </c>
      <c r="AC463" s="42">
        <f t="shared" si="159"/>
        <v>0</v>
      </c>
      <c r="AD463" s="43">
        <f t="shared" si="160"/>
        <v>0</v>
      </c>
      <c r="AE463" s="40">
        <f t="shared" si="161"/>
        <v>3.8274049608888099E-3</v>
      </c>
      <c r="AF463" s="41">
        <f t="shared" si="162"/>
        <v>3.7950452039698635E-3</v>
      </c>
      <c r="AG463" s="41">
        <f t="shared" si="163"/>
        <v>-3.2359756918946391E-5</v>
      </c>
      <c r="AH463" s="42">
        <f t="shared" si="164"/>
        <v>-0.42209672384246738</v>
      </c>
      <c r="AI463" s="43">
        <f t="shared" si="165"/>
        <v>-8448.6934315946237</v>
      </c>
      <c r="AJ463" s="42">
        <f t="shared" si="166"/>
        <v>-35.664414822517728</v>
      </c>
      <c r="AK463" s="31">
        <f t="shared" si="167"/>
        <v>-713859.38395752059</v>
      </c>
      <c r="AL463" s="44">
        <f t="shared" si="168"/>
        <v>-167.68741735281773</v>
      </c>
      <c r="AM463" s="31">
        <v>3458966.25</v>
      </c>
      <c r="AN463" s="45">
        <f t="shared" si="169"/>
        <v>-0.20637940134787977</v>
      </c>
      <c r="AP463" s="33"/>
      <c r="AR463" s="33"/>
    </row>
    <row r="464" spans="1:44">
      <c r="A464" s="6" t="s">
        <v>1157</v>
      </c>
      <c r="B464" s="6" t="s">
        <v>2059</v>
      </c>
      <c r="C464" s="6" t="s">
        <v>1767</v>
      </c>
      <c r="D464" s="30">
        <v>2765802</v>
      </c>
      <c r="E464" s="6" t="s">
        <v>125</v>
      </c>
      <c r="F464" s="31" t="s">
        <v>4454</v>
      </c>
      <c r="G464" s="6" t="str">
        <f t="shared" si="146"/>
        <v>Share Decrease</v>
      </c>
      <c r="H464" s="32">
        <v>82.09</v>
      </c>
      <c r="I464" s="33">
        <v>220.649</v>
      </c>
      <c r="J464" s="33">
        <v>213.01400000000001</v>
      </c>
      <c r="K464" s="34">
        <v>1</v>
      </c>
      <c r="L464" s="34">
        <v>1</v>
      </c>
      <c r="M464" s="7">
        <v>1</v>
      </c>
      <c r="N464" s="7">
        <v>1</v>
      </c>
      <c r="O464" s="7">
        <v>0</v>
      </c>
      <c r="P464" s="7">
        <v>0</v>
      </c>
      <c r="Q464" s="35">
        <f t="shared" si="147"/>
        <v>220.649</v>
      </c>
      <c r="R464" s="35">
        <f t="shared" si="148"/>
        <v>213.01400000000001</v>
      </c>
      <c r="S464" s="35">
        <f t="shared" si="149"/>
        <v>18113.076410000001</v>
      </c>
      <c r="T464" s="35">
        <f t="shared" si="150"/>
        <v>17486.31926</v>
      </c>
      <c r="U464" s="36">
        <f t="shared" si="151"/>
        <v>9.8171517684729178E-4</v>
      </c>
      <c r="V464" s="37">
        <f t="shared" si="152"/>
        <v>9.5164887346462401E-4</v>
      </c>
      <c r="W464" s="37">
        <f t="shared" si="153"/>
        <v>-3.0066303382667763E-5</v>
      </c>
      <c r="X464" s="38">
        <f t="shared" si="154"/>
        <v>-63.239962084052173</v>
      </c>
      <c r="Y464" s="39">
        <f t="shared" si="155"/>
        <v>-770373.51789562881</v>
      </c>
      <c r="Z464" s="40">
        <f t="shared" si="156"/>
        <v>1.8568904552572049E-3</v>
      </c>
      <c r="AA464" s="41">
        <f t="shared" si="157"/>
        <v>1.7986726807970557E-3</v>
      </c>
      <c r="AB464" s="41">
        <f t="shared" si="158"/>
        <v>-5.821777446014917E-5</v>
      </c>
      <c r="AC464" s="42">
        <f t="shared" si="159"/>
        <v>-1.1357729738244202</v>
      </c>
      <c r="AD464" s="43">
        <f t="shared" si="160"/>
        <v>-13835.704395473507</v>
      </c>
      <c r="AE464" s="40">
        <f t="shared" si="161"/>
        <v>0</v>
      </c>
      <c r="AF464" s="41">
        <f t="shared" si="162"/>
        <v>0</v>
      </c>
      <c r="AG464" s="41">
        <f t="shared" si="163"/>
        <v>0</v>
      </c>
      <c r="AH464" s="42">
        <f t="shared" si="164"/>
        <v>0</v>
      </c>
      <c r="AI464" s="43">
        <f t="shared" si="165"/>
        <v>0</v>
      </c>
      <c r="AJ464" s="42">
        <f t="shared" si="166"/>
        <v>-64.375735057876597</v>
      </c>
      <c r="AK464" s="31">
        <f t="shared" si="167"/>
        <v>-784209.22229110228</v>
      </c>
      <c r="AL464" s="44">
        <f t="shared" si="168"/>
        <v>-183.13012171194885</v>
      </c>
      <c r="AM464" s="31">
        <v>3703458.5</v>
      </c>
      <c r="AN464" s="45">
        <f t="shared" si="169"/>
        <v>-0.21175050896104339</v>
      </c>
      <c r="AP464" s="33"/>
      <c r="AR464" s="33"/>
    </row>
    <row r="465" spans="1:44">
      <c r="A465" s="6" t="s">
        <v>4181</v>
      </c>
      <c r="B465" s="6" t="s">
        <v>4420</v>
      </c>
      <c r="C465" s="6" t="s">
        <v>4357</v>
      </c>
      <c r="D465" s="30">
        <v>2595708</v>
      </c>
      <c r="E465" s="6" t="s">
        <v>4016</v>
      </c>
      <c r="F465" s="31" t="s">
        <v>4471</v>
      </c>
      <c r="G465" s="6" t="str">
        <f t="shared" si="146"/>
        <v>Share Decrease</v>
      </c>
      <c r="H465" s="32">
        <v>166.37</v>
      </c>
      <c r="I465" s="33">
        <v>640.81899999999996</v>
      </c>
      <c r="J465" s="33">
        <v>634.75</v>
      </c>
      <c r="K465" s="34">
        <v>1</v>
      </c>
      <c r="L465" s="34">
        <v>1</v>
      </c>
      <c r="M465" s="7">
        <v>0.67</v>
      </c>
      <c r="N465" s="7">
        <v>0.67</v>
      </c>
      <c r="O465" s="7">
        <v>0.33</v>
      </c>
      <c r="P465" s="7">
        <v>0.33</v>
      </c>
      <c r="Q465" s="35">
        <f t="shared" si="147"/>
        <v>640.81899999999996</v>
      </c>
      <c r="R465" s="35">
        <f t="shared" si="148"/>
        <v>634.75</v>
      </c>
      <c r="S465" s="35">
        <f t="shared" si="149"/>
        <v>106613.05703</v>
      </c>
      <c r="T465" s="35">
        <f t="shared" si="150"/>
        <v>105603.3575</v>
      </c>
      <c r="U465" s="36">
        <f t="shared" si="151"/>
        <v>5.7783478503217363E-3</v>
      </c>
      <c r="V465" s="37">
        <f t="shared" si="152"/>
        <v>5.7471966915784737E-3</v>
      </c>
      <c r="W465" s="37">
        <f t="shared" si="153"/>
        <v>-3.1151158743262554E-5</v>
      </c>
      <c r="X465" s="38">
        <f t="shared" si="154"/>
        <v>-65.521792710102616</v>
      </c>
      <c r="Y465" s="39">
        <f t="shared" si="155"/>
        <v>-393831.77682336129</v>
      </c>
      <c r="Z465" s="40">
        <f t="shared" si="156"/>
        <v>7.3228352578464809E-3</v>
      </c>
      <c r="AA465" s="41">
        <f t="shared" si="157"/>
        <v>7.2779030154179842E-3</v>
      </c>
      <c r="AB465" s="41">
        <f t="shared" si="158"/>
        <v>-4.493224242849668E-5</v>
      </c>
      <c r="AC465" s="42">
        <f t="shared" si="159"/>
        <v>-0.87658497901781007</v>
      </c>
      <c r="AD465" s="43">
        <f t="shared" si="160"/>
        <v>-5268.8884956290794</v>
      </c>
      <c r="AE465" s="40">
        <f t="shared" si="161"/>
        <v>4.0458414989410184E-3</v>
      </c>
      <c r="AF465" s="41">
        <f t="shared" si="162"/>
        <v>4.0274162839006008E-3</v>
      </c>
      <c r="AG465" s="41">
        <f t="shared" si="163"/>
        <v>-1.8425215040417629E-5</v>
      </c>
      <c r="AH465" s="42">
        <f t="shared" si="164"/>
        <v>-0.24033625852423299</v>
      </c>
      <c r="AI465" s="43">
        <f t="shared" si="165"/>
        <v>-1444.588919421969</v>
      </c>
      <c r="AJ465" s="42">
        <f t="shared" si="166"/>
        <v>-66.638713947644661</v>
      </c>
      <c r="AK465" s="31">
        <f t="shared" si="167"/>
        <v>-400545.25423841231</v>
      </c>
      <c r="AL465" s="44">
        <f t="shared" si="168"/>
        <v>-93.620120043465022</v>
      </c>
      <c r="AM465" s="31">
        <v>1872042.375</v>
      </c>
      <c r="AN465" s="45">
        <f t="shared" si="169"/>
        <v>-0.21396163868267795</v>
      </c>
      <c r="AP465" s="33"/>
      <c r="AR465" s="33"/>
    </row>
    <row r="466" spans="1:44">
      <c r="A466" s="6" t="s">
        <v>1207</v>
      </c>
      <c r="B466" s="6" t="s">
        <v>2107</v>
      </c>
      <c r="C466" s="6" t="s">
        <v>1780</v>
      </c>
      <c r="D466" s="30" t="s">
        <v>2139</v>
      </c>
      <c r="E466" s="6" t="s">
        <v>174</v>
      </c>
      <c r="F466" s="31" t="s">
        <v>4468</v>
      </c>
      <c r="G466" s="6" t="str">
        <f t="shared" si="146"/>
        <v>Share Decrease</v>
      </c>
      <c r="H466" s="32">
        <v>90.83</v>
      </c>
      <c r="I466" s="33">
        <v>123.26300000000001</v>
      </c>
      <c r="J466" s="33">
        <v>120.55800000000001</v>
      </c>
      <c r="K466" s="34">
        <v>1</v>
      </c>
      <c r="L466" s="34">
        <v>1</v>
      </c>
      <c r="M466" s="7">
        <v>1</v>
      </c>
      <c r="N466" s="7">
        <v>1</v>
      </c>
      <c r="O466" s="7">
        <v>0</v>
      </c>
      <c r="P466" s="7">
        <v>0</v>
      </c>
      <c r="Q466" s="35">
        <f t="shared" si="147"/>
        <v>123.26300000000001</v>
      </c>
      <c r="R466" s="35">
        <f t="shared" si="148"/>
        <v>120.55800000000001</v>
      </c>
      <c r="S466" s="35">
        <f t="shared" si="149"/>
        <v>11195.978290000001</v>
      </c>
      <c r="T466" s="35">
        <f t="shared" si="150"/>
        <v>10950.28314</v>
      </c>
      <c r="U466" s="36">
        <f t="shared" si="151"/>
        <v>6.0681363884037133E-4</v>
      </c>
      <c r="V466" s="37">
        <f t="shared" si="152"/>
        <v>5.9594157348695606E-4</v>
      </c>
      <c r="W466" s="37">
        <f t="shared" si="153"/>
        <v>-1.0872065353415266E-5</v>
      </c>
      <c r="X466" s="38">
        <f t="shared" si="154"/>
        <v>-22.867759696779622</v>
      </c>
      <c r="Y466" s="39">
        <f t="shared" si="155"/>
        <v>-251764.3916853421</v>
      </c>
      <c r="Z466" s="40">
        <f t="shared" si="156"/>
        <v>1.1477732856297205E-3</v>
      </c>
      <c r="AA466" s="41">
        <f t="shared" si="157"/>
        <v>1.126364836307501E-3</v>
      </c>
      <c r="AB466" s="41">
        <f t="shared" si="158"/>
        <v>-2.1408449322219509E-5</v>
      </c>
      <c r="AC466" s="42">
        <f t="shared" si="159"/>
        <v>-0.41765832474944015</v>
      </c>
      <c r="AD466" s="43">
        <f t="shared" si="160"/>
        <v>-4598.2420428210962</v>
      </c>
      <c r="AE466" s="40">
        <f t="shared" si="161"/>
        <v>0</v>
      </c>
      <c r="AF466" s="41">
        <f t="shared" si="162"/>
        <v>0</v>
      </c>
      <c r="AG466" s="41">
        <f t="shared" si="163"/>
        <v>0</v>
      </c>
      <c r="AH466" s="42">
        <f t="shared" si="164"/>
        <v>0</v>
      </c>
      <c r="AI466" s="43">
        <f t="shared" si="165"/>
        <v>0</v>
      </c>
      <c r="AJ466" s="42">
        <f t="shared" si="166"/>
        <v>-23.285418021529061</v>
      </c>
      <c r="AK466" s="31">
        <f t="shared" si="167"/>
        <v>-256362.6337281632</v>
      </c>
      <c r="AL466" s="44">
        <f t="shared" si="168"/>
        <v>-59.848427575774892</v>
      </c>
      <c r="AM466" s="31">
        <v>1192566.875</v>
      </c>
      <c r="AN466" s="45">
        <f t="shared" si="169"/>
        <v>-0.21496709249798943</v>
      </c>
      <c r="AP466" s="33"/>
      <c r="AR466" s="33"/>
    </row>
    <row r="467" spans="1:44">
      <c r="A467" s="6" t="s">
        <v>3364</v>
      </c>
      <c r="B467" s="6" t="s">
        <v>6205</v>
      </c>
      <c r="C467" s="6" t="s">
        <v>503</v>
      </c>
      <c r="D467" s="30">
        <v>2762030</v>
      </c>
      <c r="E467" s="6" t="s">
        <v>2145</v>
      </c>
      <c r="F467" s="31" t="s">
        <v>4458</v>
      </c>
      <c r="G467" s="6" t="str">
        <f t="shared" si="146"/>
        <v>Share Decrease</v>
      </c>
      <c r="H467" s="32">
        <v>280.18</v>
      </c>
      <c r="I467" s="33">
        <v>63.920999999999999</v>
      </c>
      <c r="J467" s="33">
        <v>62.805</v>
      </c>
      <c r="K467" s="34">
        <v>1</v>
      </c>
      <c r="L467" s="34">
        <v>1</v>
      </c>
      <c r="M467" s="7">
        <v>1</v>
      </c>
      <c r="N467" s="7">
        <v>1</v>
      </c>
      <c r="O467" s="7">
        <v>0</v>
      </c>
      <c r="P467" s="7">
        <v>0</v>
      </c>
      <c r="Q467" s="35">
        <f t="shared" si="147"/>
        <v>63.920999999999999</v>
      </c>
      <c r="R467" s="35">
        <f t="shared" si="148"/>
        <v>62.805</v>
      </c>
      <c r="S467" s="35">
        <f t="shared" si="149"/>
        <v>17909.385780000001</v>
      </c>
      <c r="T467" s="35">
        <f t="shared" si="150"/>
        <v>17596.704900000001</v>
      </c>
      <c r="U467" s="36">
        <f t="shared" si="151"/>
        <v>9.7067529724173855E-4</v>
      </c>
      <c r="V467" s="37">
        <f t="shared" si="152"/>
        <v>9.5765633383354054E-4</v>
      </c>
      <c r="W467" s="37">
        <f t="shared" si="153"/>
        <v>-1.3018963408198002E-5</v>
      </c>
      <c r="X467" s="38">
        <f t="shared" si="154"/>
        <v>-27.383437924820534</v>
      </c>
      <c r="Y467" s="39">
        <f t="shared" si="155"/>
        <v>-97735.162841104044</v>
      </c>
      <c r="Z467" s="40">
        <f t="shared" si="156"/>
        <v>1.8360087906459128E-3</v>
      </c>
      <c r="AA467" s="41">
        <f t="shared" si="157"/>
        <v>1.8100271363613253E-3</v>
      </c>
      <c r="AB467" s="41">
        <f t="shared" si="158"/>
        <v>-2.5981654284587454E-5</v>
      </c>
      <c r="AC467" s="42">
        <f t="shared" si="159"/>
        <v>-0.50687716982179309</v>
      </c>
      <c r="AD467" s="43">
        <f t="shared" si="160"/>
        <v>-1809.1126055456959</v>
      </c>
      <c r="AE467" s="40">
        <f t="shared" si="161"/>
        <v>0</v>
      </c>
      <c r="AF467" s="41">
        <f t="shared" si="162"/>
        <v>0</v>
      </c>
      <c r="AG467" s="41">
        <f t="shared" si="163"/>
        <v>0</v>
      </c>
      <c r="AH467" s="42">
        <f t="shared" si="164"/>
        <v>0</v>
      </c>
      <c r="AI467" s="43">
        <f t="shared" si="165"/>
        <v>0</v>
      </c>
      <c r="AJ467" s="42">
        <f t="shared" si="166"/>
        <v>-27.890315094642325</v>
      </c>
      <c r="AK467" s="31">
        <f t="shared" si="167"/>
        <v>-99544.275446649743</v>
      </c>
      <c r="AL467" s="44">
        <f t="shared" si="168"/>
        <v>-23.233213306085375</v>
      </c>
      <c r="AM467" s="31">
        <v>456465.5</v>
      </c>
      <c r="AN467" s="45">
        <f t="shared" si="169"/>
        <v>-0.21807623017873146</v>
      </c>
      <c r="AP467" s="33"/>
      <c r="AR467" s="33"/>
    </row>
    <row r="468" spans="1:44">
      <c r="A468" s="6" t="s">
        <v>4154</v>
      </c>
      <c r="B468" s="6" t="s">
        <v>4396</v>
      </c>
      <c r="C468" s="6" t="s">
        <v>4331</v>
      </c>
      <c r="D468" s="30">
        <v>2278719</v>
      </c>
      <c r="E468" s="6" t="s">
        <v>3991</v>
      </c>
      <c r="F468" s="31" t="s">
        <v>4455</v>
      </c>
      <c r="G468" s="6" t="str">
        <f t="shared" ref="G468:G521" si="170">IF(AND(L468&gt;K468,AJ468&gt;0),"Float Increase",IF(AND(K468&gt;L468,AJ468&lt;0),"Float Decrease",IF(AND(J468&gt;I468,AJ468&gt;0),"Share Increase",IF(AND(I468&gt;J468,AJ468&lt;0), "Share Decrease",IF(AJ468&gt;0,"Reinvestment","Funding")))))</f>
        <v>Share Decrease</v>
      </c>
      <c r="H468" s="32">
        <v>47.93</v>
      </c>
      <c r="I468" s="33">
        <v>1178.5609999999999</v>
      </c>
      <c r="J468" s="33">
        <v>1157.6949999999999</v>
      </c>
      <c r="K468" s="34">
        <v>0.94</v>
      </c>
      <c r="L468" s="34">
        <v>0.94</v>
      </c>
      <c r="M468" s="7">
        <v>0</v>
      </c>
      <c r="N468" s="7">
        <v>0</v>
      </c>
      <c r="O468" s="7">
        <v>1</v>
      </c>
      <c r="P468" s="7">
        <v>1</v>
      </c>
      <c r="Q468" s="35">
        <f t="shared" ref="Q468:Q521" si="171">+I468*K468</f>
        <v>1107.8473399999998</v>
      </c>
      <c r="R468" s="35">
        <f t="shared" ref="R468:R521" si="172">+J468*L468</f>
        <v>1088.2332999999999</v>
      </c>
      <c r="S468" s="35">
        <f t="shared" ref="S468:S521" si="173">+$H468*Q468</f>
        <v>53099.123006199989</v>
      </c>
      <c r="T468" s="35">
        <f t="shared" ref="T468:T521" si="174">+$H468*R468</f>
        <v>52159.022068999991</v>
      </c>
      <c r="U468" s="36">
        <f t="shared" ref="U468:U521" si="175">+S468/SUM(S$20:S$521)</f>
        <v>2.8779327019063639E-3</v>
      </c>
      <c r="V468" s="37">
        <f t="shared" ref="V468:V521" si="176">+T468/SUM(T$20:T$521)</f>
        <v>2.8386233749331819E-3</v>
      </c>
      <c r="W468" s="37">
        <f t="shared" ref="W468:W521" si="177">+V468-U468</f>
        <v>-3.9309326973181995E-5</v>
      </c>
      <c r="X468" s="38">
        <f t="shared" ref="X468:X521" si="178">+W468*Y$4</f>
        <v>-82.681276633651279</v>
      </c>
      <c r="Y468" s="39">
        <f t="shared" ref="Y468:Y521" si="179">+X468/$H468*10^6</f>
        <v>-1725042.2831973978</v>
      </c>
      <c r="Z468" s="40">
        <f t="shared" ref="Z468:Z521" si="180">+S468*M468/SUMPRODUCT(M$20:M$521, S$20:S$521)</f>
        <v>0</v>
      </c>
      <c r="AA468" s="41">
        <f t="shared" ref="AA468:AA521" si="181">+T468*N468/SUMPRODUCT(N$20:N$521, T$20:T$521)</f>
        <v>0</v>
      </c>
      <c r="AB468" s="41">
        <f t="shared" ref="AB468:AB521" si="182">+AA468-Z468</f>
        <v>0</v>
      </c>
      <c r="AC468" s="42">
        <f t="shared" ref="AC468:AC521" si="183">+AB468*AD$4</f>
        <v>0</v>
      </c>
      <c r="AD468" s="43">
        <f t="shared" ref="AD468:AD521" si="184">+AC468/$H468*10^6</f>
        <v>0</v>
      </c>
      <c r="AE468" s="40">
        <f t="shared" ref="AE468:AE521" si="185">+S468*O468/SUMPRODUCT(O$20:O$521, S$20:S$521)</f>
        <v>6.1062119747622729E-3</v>
      </c>
      <c r="AF468" s="41">
        <f t="shared" ref="AF468:AF521" si="186">+T468*P468/SUMPRODUCT(P$20:P$521, T$20:T$521)</f>
        <v>6.0278758062822808E-3</v>
      </c>
      <c r="AG468" s="41">
        <f t="shared" ref="AG468:AG521" si="187">+AF468-AE468</f>
        <v>-7.8336168479992141E-5</v>
      </c>
      <c r="AH468" s="42">
        <f t="shared" ref="AH468:AH521" si="188">+AG468*AI$4</f>
        <v>-1.0218074306490441</v>
      </c>
      <c r="AI468" s="43">
        <f t="shared" ref="AI468:AI521" si="189">+AH468/$H468*10^6</f>
        <v>-21318.74464112339</v>
      </c>
      <c r="AJ468" s="42">
        <f t="shared" ref="AJ468:AJ521" si="190">+X468+AC468+AH468</f>
        <v>-83.703084064300327</v>
      </c>
      <c r="AK468" s="31">
        <f t="shared" ref="AK468:AK521" si="191">+Y468+AD468+AI468</f>
        <v>-1746361.0278385212</v>
      </c>
      <c r="AL468" s="44">
        <f t="shared" ref="AL468:AL521" si="192">+$AL$6*W468/H468*10^6</f>
        <v>-410.07017497581887</v>
      </c>
      <c r="AM468" s="31">
        <v>7819462.5</v>
      </c>
      <c r="AN468" s="45">
        <f t="shared" ref="AN468:AN521" si="193">+AK468/AM468</f>
        <v>-0.22333517525514332</v>
      </c>
      <c r="AP468" s="33"/>
      <c r="AR468" s="33"/>
    </row>
    <row r="469" spans="1:44">
      <c r="A469" s="6" t="s">
        <v>4144</v>
      </c>
      <c r="B469" s="6" t="s">
        <v>1849</v>
      </c>
      <c r="C469" s="6" t="s">
        <v>4321</v>
      </c>
      <c r="D469" s="30">
        <v>2044545</v>
      </c>
      <c r="E469" s="6" t="s">
        <v>4900</v>
      </c>
      <c r="F469" s="31" t="s">
        <v>4475</v>
      </c>
      <c r="G469" s="6" t="str">
        <f t="shared" si="170"/>
        <v>Share Decrease</v>
      </c>
      <c r="H469" s="32">
        <v>60.57</v>
      </c>
      <c r="I469" s="33">
        <v>2576.297</v>
      </c>
      <c r="J469" s="33">
        <v>2541.067</v>
      </c>
      <c r="K469" s="34">
        <v>1</v>
      </c>
      <c r="L469" s="34">
        <v>1</v>
      </c>
      <c r="M469" s="7">
        <v>0.67</v>
      </c>
      <c r="N469" s="7">
        <v>0.67</v>
      </c>
      <c r="O469" s="7">
        <v>0.33</v>
      </c>
      <c r="P469" s="7">
        <v>0.33</v>
      </c>
      <c r="Q469" s="35">
        <f t="shared" si="171"/>
        <v>2576.297</v>
      </c>
      <c r="R469" s="35">
        <f t="shared" si="172"/>
        <v>2541.067</v>
      </c>
      <c r="S469" s="35">
        <f t="shared" si="173"/>
        <v>156046.30929</v>
      </c>
      <c r="T469" s="35">
        <f t="shared" si="174"/>
        <v>153912.42819000001</v>
      </c>
      <c r="U469" s="36">
        <f t="shared" si="175"/>
        <v>8.4575931030922841E-3</v>
      </c>
      <c r="V469" s="37">
        <f t="shared" si="176"/>
        <v>8.376296161666805E-3</v>
      </c>
      <c r="W469" s="37">
        <f t="shared" si="177"/>
        <v>-8.1296941425479038E-5</v>
      </c>
      <c r="X469" s="38">
        <f t="shared" si="178"/>
        <v>-170.99592949163304</v>
      </c>
      <c r="Y469" s="39">
        <f t="shared" si="179"/>
        <v>-2823112.5886021634</v>
      </c>
      <c r="Z469" s="40">
        <f t="shared" si="180"/>
        <v>1.071821264072826E-2</v>
      </c>
      <c r="AA469" s="41">
        <f t="shared" si="181"/>
        <v>1.0607235903785586E-2</v>
      </c>
      <c r="AB469" s="41">
        <f t="shared" si="182"/>
        <v>-1.1097673694267403E-4</v>
      </c>
      <c r="AC469" s="42">
        <f t="shared" si="183"/>
        <v>-2.1650497586263846</v>
      </c>
      <c r="AD469" s="43">
        <f t="shared" si="184"/>
        <v>-35744.589047818801</v>
      </c>
      <c r="AE469" s="40">
        <f t="shared" si="185"/>
        <v>5.9217759200396458E-3</v>
      </c>
      <c r="AF469" s="41">
        <f t="shared" si="186"/>
        <v>5.8697889372228331E-3</v>
      </c>
      <c r="AG469" s="41">
        <f t="shared" si="187"/>
        <v>-5.1986982816812702E-5</v>
      </c>
      <c r="AH469" s="42">
        <f t="shared" si="188"/>
        <v>-0.67811186543813362</v>
      </c>
      <c r="AI469" s="43">
        <f t="shared" si="189"/>
        <v>-11195.507106457546</v>
      </c>
      <c r="AJ469" s="42">
        <f t="shared" si="190"/>
        <v>-173.83909111569756</v>
      </c>
      <c r="AK469" s="31">
        <f t="shared" si="191"/>
        <v>-2870052.6847564396</v>
      </c>
      <c r="AL469" s="44">
        <f t="shared" si="192"/>
        <v>-671.09907070727297</v>
      </c>
      <c r="AM469" s="31">
        <v>12784647</v>
      </c>
      <c r="AN469" s="45">
        <f t="shared" si="193"/>
        <v>-0.22449213378800678</v>
      </c>
      <c r="AP469" s="33"/>
      <c r="AR469" s="33"/>
    </row>
    <row r="470" spans="1:44">
      <c r="A470" s="6" t="s">
        <v>6397</v>
      </c>
      <c r="B470" s="6" t="s">
        <v>6394</v>
      </c>
      <c r="C470" s="6" t="s">
        <v>6533</v>
      </c>
      <c r="D470" s="30" t="s">
        <v>6401</v>
      </c>
      <c r="E470" s="6" t="s">
        <v>6407</v>
      </c>
      <c r="F470" s="31" t="s">
        <v>4456</v>
      </c>
      <c r="G470" s="6" t="str">
        <f t="shared" si="170"/>
        <v>Share Decrease</v>
      </c>
      <c r="H470" s="32">
        <v>71.69</v>
      </c>
      <c r="I470" s="33">
        <v>433.56400000000002</v>
      </c>
      <c r="J470" s="33">
        <v>420.577</v>
      </c>
      <c r="K470" s="34">
        <v>0.7</v>
      </c>
      <c r="L470" s="34">
        <v>0.7</v>
      </c>
      <c r="M470" s="7">
        <v>0.79</v>
      </c>
      <c r="N470" s="7">
        <v>0.79</v>
      </c>
      <c r="O470" s="7">
        <v>0.21</v>
      </c>
      <c r="P470" s="7">
        <v>0.21</v>
      </c>
      <c r="Q470" s="35">
        <f t="shared" si="171"/>
        <v>303.4948</v>
      </c>
      <c r="R470" s="35">
        <f t="shared" si="172"/>
        <v>294.40389999999996</v>
      </c>
      <c r="S470" s="35">
        <f t="shared" si="173"/>
        <v>21757.542212</v>
      </c>
      <c r="T470" s="35">
        <f t="shared" si="174"/>
        <v>21105.815590999995</v>
      </c>
      <c r="U470" s="36">
        <f t="shared" si="175"/>
        <v>1.1792424940372675E-3</v>
      </c>
      <c r="V470" s="37">
        <f t="shared" si="176"/>
        <v>1.1486308428939917E-3</v>
      </c>
      <c r="W470" s="37">
        <f t="shared" si="177"/>
        <v>-3.061165114327585E-5</v>
      </c>
      <c r="X470" s="38">
        <f t="shared" si="178"/>
        <v>-64.38701934827705</v>
      </c>
      <c r="Y470" s="39">
        <f t="shared" si="179"/>
        <v>-898131.11100958369</v>
      </c>
      <c r="Z470" s="40">
        <f t="shared" si="180"/>
        <v>1.7621017834607391E-3</v>
      </c>
      <c r="AA470" s="41">
        <f t="shared" si="181"/>
        <v>1.7150744043136661E-3</v>
      </c>
      <c r="AB470" s="41">
        <f t="shared" si="182"/>
        <v>-4.7027379147072945E-5</v>
      </c>
      <c r="AC470" s="42">
        <f t="shared" si="183"/>
        <v>-0.91745908805911269</v>
      </c>
      <c r="AD470" s="43">
        <f t="shared" si="184"/>
        <v>-12797.588060526054</v>
      </c>
      <c r="AE470" s="40">
        <f t="shared" si="185"/>
        <v>5.2542853869672111E-4</v>
      </c>
      <c r="AF470" s="41">
        <f t="shared" si="186"/>
        <v>5.1221971437566698E-4</v>
      </c>
      <c r="AG470" s="41">
        <f t="shared" si="187"/>
        <v>-1.3208824321054137E-5</v>
      </c>
      <c r="AH470" s="42">
        <f t="shared" si="188"/>
        <v>-0.17229429398041307</v>
      </c>
      <c r="AI470" s="43">
        <f t="shared" si="189"/>
        <v>-2403.3239500685322</v>
      </c>
      <c r="AJ470" s="42">
        <f t="shared" si="190"/>
        <v>-65.476772730316583</v>
      </c>
      <c r="AK470" s="31">
        <f t="shared" si="191"/>
        <v>-913332.02302017831</v>
      </c>
      <c r="AL470" s="44">
        <f t="shared" si="192"/>
        <v>-213.5001474632156</v>
      </c>
      <c r="AM470" s="31">
        <v>3986182.25</v>
      </c>
      <c r="AN470" s="45">
        <f t="shared" si="193"/>
        <v>-0.22912450202701554</v>
      </c>
      <c r="AP470" s="33"/>
      <c r="AR470" s="33"/>
    </row>
    <row r="471" spans="1:44">
      <c r="A471" s="6" t="s">
        <v>4626</v>
      </c>
      <c r="B471" s="6" t="s">
        <v>1934</v>
      </c>
      <c r="C471" s="6" t="s">
        <v>1255</v>
      </c>
      <c r="D471" s="30" t="s">
        <v>2126</v>
      </c>
      <c r="E471" s="6" t="s">
        <v>10</v>
      </c>
      <c r="F471" s="31" t="s">
        <v>4468</v>
      </c>
      <c r="G471" s="6" t="str">
        <f t="shared" si="170"/>
        <v>Share Decrease</v>
      </c>
      <c r="H471" s="32">
        <v>80.63</v>
      </c>
      <c r="I471" s="33">
        <v>178.57499999999999</v>
      </c>
      <c r="J471" s="33">
        <v>171.69200000000001</v>
      </c>
      <c r="K471" s="34">
        <v>1</v>
      </c>
      <c r="L471" s="34">
        <v>1</v>
      </c>
      <c r="M471" s="7">
        <v>0.56000000000000005</v>
      </c>
      <c r="N471" s="7">
        <v>0.56000000000000005</v>
      </c>
      <c r="O471" s="7">
        <v>0.44</v>
      </c>
      <c r="P471" s="7">
        <v>0.44</v>
      </c>
      <c r="Q471" s="35">
        <f t="shared" si="171"/>
        <v>178.57499999999999</v>
      </c>
      <c r="R471" s="35">
        <f t="shared" si="172"/>
        <v>171.69200000000001</v>
      </c>
      <c r="S471" s="35">
        <f t="shared" si="173"/>
        <v>14398.502249999998</v>
      </c>
      <c r="T471" s="35">
        <f t="shared" si="174"/>
        <v>13843.525959999999</v>
      </c>
      <c r="U471" s="36">
        <f t="shared" si="175"/>
        <v>7.8038803915667218E-4</v>
      </c>
      <c r="V471" s="37">
        <f t="shared" si="176"/>
        <v>7.5339902518812164E-4</v>
      </c>
      <c r="W471" s="37">
        <f t="shared" si="177"/>
        <v>-2.6989013968550541E-5</v>
      </c>
      <c r="X471" s="38">
        <f t="shared" si="178"/>
        <v>-56.76734510172593</v>
      </c>
      <c r="Y471" s="39">
        <f t="shared" si="179"/>
        <v>-704047.44018015545</v>
      </c>
      <c r="Z471" s="40">
        <f t="shared" si="180"/>
        <v>8.2660763108289984E-4</v>
      </c>
      <c r="AA471" s="41">
        <f t="shared" si="181"/>
        <v>7.9742249267887545E-4</v>
      </c>
      <c r="AB471" s="41">
        <f t="shared" si="182"/>
        <v>-2.9185138404024392E-5</v>
      </c>
      <c r="AC471" s="42">
        <f t="shared" si="183"/>
        <v>-0.56937407422377684</v>
      </c>
      <c r="AD471" s="43">
        <f t="shared" si="184"/>
        <v>-7061.5660948006562</v>
      </c>
      <c r="AE471" s="40">
        <f t="shared" si="185"/>
        <v>7.2854188218557424E-4</v>
      </c>
      <c r="AF471" s="41">
        <f t="shared" si="186"/>
        <v>7.0393774336710449E-4</v>
      </c>
      <c r="AG471" s="41">
        <f t="shared" si="187"/>
        <v>-2.4604138818469751E-5</v>
      </c>
      <c r="AH471" s="42">
        <f t="shared" si="188"/>
        <v>-0.32093338693038292</v>
      </c>
      <c r="AI471" s="43">
        <f t="shared" si="189"/>
        <v>-3980.3222985288721</v>
      </c>
      <c r="AJ471" s="42">
        <f t="shared" si="190"/>
        <v>-57.657652562880088</v>
      </c>
      <c r="AK471" s="31">
        <f t="shared" si="191"/>
        <v>-715089.32857348502</v>
      </c>
      <c r="AL471" s="44">
        <f t="shared" si="192"/>
        <v>-167.36335091498538</v>
      </c>
      <c r="AM471" s="31">
        <v>3105953.5</v>
      </c>
      <c r="AN471" s="45">
        <f t="shared" si="193"/>
        <v>-0.23023182046140903</v>
      </c>
      <c r="AP471" s="33"/>
      <c r="AR471" s="33"/>
    </row>
    <row r="472" spans="1:44">
      <c r="A472" s="6" t="s">
        <v>5109</v>
      </c>
      <c r="B472" s="6" t="s">
        <v>5107</v>
      </c>
      <c r="C472" s="6" t="s">
        <v>5114</v>
      </c>
      <c r="D472" s="30" t="s">
        <v>5115</v>
      </c>
      <c r="E472" s="6" t="s">
        <v>5111</v>
      </c>
      <c r="F472" s="31" t="s">
        <v>4467</v>
      </c>
      <c r="G472" s="6" t="str">
        <f t="shared" si="170"/>
        <v>Share Decrease</v>
      </c>
      <c r="H472" s="32">
        <v>99.77</v>
      </c>
      <c r="I472" s="33">
        <v>280.19299999999998</v>
      </c>
      <c r="J472" s="33">
        <v>273.06299999999999</v>
      </c>
      <c r="K472" s="34">
        <v>1</v>
      </c>
      <c r="L472" s="34">
        <v>1</v>
      </c>
      <c r="M472" s="7">
        <v>0</v>
      </c>
      <c r="N472" s="7">
        <v>0</v>
      </c>
      <c r="O472" s="7">
        <v>1</v>
      </c>
      <c r="P472" s="7">
        <v>1</v>
      </c>
      <c r="Q472" s="35">
        <f t="shared" si="171"/>
        <v>280.19299999999998</v>
      </c>
      <c r="R472" s="35">
        <f t="shared" si="172"/>
        <v>273.06299999999999</v>
      </c>
      <c r="S472" s="35">
        <f t="shared" si="173"/>
        <v>27954.855609999999</v>
      </c>
      <c r="T472" s="35">
        <f t="shared" si="174"/>
        <v>27243.495509999997</v>
      </c>
      <c r="U472" s="36">
        <f t="shared" si="175"/>
        <v>1.5151322391463182E-3</v>
      </c>
      <c r="V472" s="37">
        <f t="shared" si="176"/>
        <v>1.4826586101877016E-3</v>
      </c>
      <c r="W472" s="37">
        <f t="shared" si="177"/>
        <v>-3.2473628958616619E-5</v>
      </c>
      <c r="X472" s="38">
        <f t="shared" si="178"/>
        <v>-68.30341056354618</v>
      </c>
      <c r="Y472" s="39">
        <f t="shared" si="179"/>
        <v>-684608.70565847633</v>
      </c>
      <c r="Z472" s="40">
        <f t="shared" si="180"/>
        <v>0</v>
      </c>
      <c r="AA472" s="41">
        <f t="shared" si="181"/>
        <v>0</v>
      </c>
      <c r="AB472" s="41">
        <f t="shared" si="182"/>
        <v>0</v>
      </c>
      <c r="AC472" s="42">
        <f t="shared" si="183"/>
        <v>0</v>
      </c>
      <c r="AD472" s="43">
        <f t="shared" si="184"/>
        <v>0</v>
      </c>
      <c r="AE472" s="40">
        <f t="shared" si="185"/>
        <v>3.2147098561044244E-3</v>
      </c>
      <c r="AF472" s="41">
        <f t="shared" si="186"/>
        <v>3.1484564117411074E-3</v>
      </c>
      <c r="AG472" s="41">
        <f t="shared" si="187"/>
        <v>-6.6253444363317034E-5</v>
      </c>
      <c r="AH472" s="42">
        <f t="shared" si="188"/>
        <v>-0.86420185043670095</v>
      </c>
      <c r="AI472" s="43">
        <f t="shared" si="189"/>
        <v>-8661.9409685947776</v>
      </c>
      <c r="AJ472" s="42">
        <f t="shared" si="190"/>
        <v>-69.16761241398288</v>
      </c>
      <c r="AK472" s="31">
        <f t="shared" si="191"/>
        <v>-693270.64662707108</v>
      </c>
      <c r="AL472" s="44">
        <f t="shared" si="192"/>
        <v>-162.7424524336806</v>
      </c>
      <c r="AM472" s="31">
        <v>3001579</v>
      </c>
      <c r="AN472" s="45">
        <f t="shared" si="193"/>
        <v>-0.23096864904341052</v>
      </c>
      <c r="AP472" s="33"/>
      <c r="AR472" s="33"/>
    </row>
    <row r="473" spans="1:44">
      <c r="A473" s="6" t="s">
        <v>1098</v>
      </c>
      <c r="B473" s="6" t="s">
        <v>2002</v>
      </c>
      <c r="C473" s="6" t="s">
        <v>3275</v>
      </c>
      <c r="D473" s="30">
        <v>2648806</v>
      </c>
      <c r="E473" s="6" t="s">
        <v>74</v>
      </c>
      <c r="F473" s="31" t="s">
        <v>4471</v>
      </c>
      <c r="G473" s="6" t="str">
        <f t="shared" si="170"/>
        <v>Share Decrease</v>
      </c>
      <c r="H473" s="32">
        <v>161.27000000000001</v>
      </c>
      <c r="I473" s="33">
        <v>201.999</v>
      </c>
      <c r="J473" s="33">
        <v>198.40600000000001</v>
      </c>
      <c r="K473" s="34">
        <v>1</v>
      </c>
      <c r="L473" s="34">
        <v>1</v>
      </c>
      <c r="M473" s="7">
        <v>0.46</v>
      </c>
      <c r="N473" s="7">
        <v>0.46</v>
      </c>
      <c r="O473" s="7">
        <v>0.54</v>
      </c>
      <c r="P473" s="7">
        <v>0.54</v>
      </c>
      <c r="Q473" s="35">
        <f t="shared" si="171"/>
        <v>201.999</v>
      </c>
      <c r="R473" s="35">
        <f t="shared" si="172"/>
        <v>198.40600000000001</v>
      </c>
      <c r="S473" s="35">
        <f t="shared" si="173"/>
        <v>32576.37873</v>
      </c>
      <c r="T473" s="35">
        <f t="shared" si="174"/>
        <v>31996.935620000004</v>
      </c>
      <c r="U473" s="36">
        <f t="shared" si="175"/>
        <v>1.7656153312702943E-3</v>
      </c>
      <c r="V473" s="37">
        <f t="shared" si="176"/>
        <v>1.7413526131109369E-3</v>
      </c>
      <c r="W473" s="37">
        <f t="shared" si="177"/>
        <v>-2.4262718159357441E-5</v>
      </c>
      <c r="X473" s="38">
        <f t="shared" si="178"/>
        <v>-51.032990551752519</v>
      </c>
      <c r="Y473" s="39">
        <f t="shared" si="179"/>
        <v>-316444.41341695614</v>
      </c>
      <c r="Z473" s="40">
        <f t="shared" si="180"/>
        <v>1.5362245521531026E-3</v>
      </c>
      <c r="AA473" s="41">
        <f t="shared" si="181"/>
        <v>1.5139793590673272E-3</v>
      </c>
      <c r="AB473" s="41">
        <f t="shared" si="182"/>
        <v>-2.2245193085775397E-5</v>
      </c>
      <c r="AC473" s="42">
        <f t="shared" si="183"/>
        <v>-0.4339823934977815</v>
      </c>
      <c r="AD473" s="43">
        <f t="shared" si="184"/>
        <v>-2691.0299094548363</v>
      </c>
      <c r="AE473" s="40">
        <f t="shared" si="185"/>
        <v>2.0229311111416479E-3</v>
      </c>
      <c r="AF473" s="41">
        <f t="shared" si="186"/>
        <v>1.9968111954948796E-3</v>
      </c>
      <c r="AG473" s="41">
        <f t="shared" si="187"/>
        <v>-2.6119915646768271E-5</v>
      </c>
      <c r="AH473" s="42">
        <f t="shared" si="188"/>
        <v>-0.34070499507019969</v>
      </c>
      <c r="AI473" s="43">
        <f t="shared" si="189"/>
        <v>-2112.6371617176142</v>
      </c>
      <c r="AJ473" s="42">
        <f t="shared" si="190"/>
        <v>-51.807677940320495</v>
      </c>
      <c r="AK473" s="31">
        <f t="shared" si="191"/>
        <v>-321248.08048812859</v>
      </c>
      <c r="AL473" s="44">
        <f t="shared" si="192"/>
        <v>-75.22390450597581</v>
      </c>
      <c r="AM473" s="31">
        <v>1386289.5</v>
      </c>
      <c r="AN473" s="45">
        <f t="shared" si="193"/>
        <v>-0.23173231889019472</v>
      </c>
      <c r="AP473" s="33"/>
      <c r="AR473" s="33"/>
    </row>
    <row r="474" spans="1:44">
      <c r="A474" s="6" t="s">
        <v>4674</v>
      </c>
      <c r="B474" s="6" t="s">
        <v>6218</v>
      </c>
      <c r="C474" s="6" t="s">
        <v>3258</v>
      </c>
      <c r="D474" s="30">
        <v>2210614</v>
      </c>
      <c r="E474" s="6" t="s">
        <v>54</v>
      </c>
      <c r="F474" s="31" t="s">
        <v>4468</v>
      </c>
      <c r="G474" s="6" t="str">
        <f t="shared" si="170"/>
        <v>Share Decrease</v>
      </c>
      <c r="H474" s="32">
        <v>82.48</v>
      </c>
      <c r="I474" s="33">
        <v>283.36099999999999</v>
      </c>
      <c r="J474" s="33">
        <v>276.54199999999997</v>
      </c>
      <c r="K474" s="34">
        <v>0.75</v>
      </c>
      <c r="L474" s="34">
        <v>0.75</v>
      </c>
      <c r="M474" s="7">
        <v>1</v>
      </c>
      <c r="N474" s="7">
        <v>1</v>
      </c>
      <c r="O474" s="7">
        <v>0</v>
      </c>
      <c r="P474" s="7">
        <v>0</v>
      </c>
      <c r="Q474" s="35">
        <f t="shared" si="171"/>
        <v>212.52074999999999</v>
      </c>
      <c r="R474" s="35">
        <f t="shared" si="172"/>
        <v>207.40649999999999</v>
      </c>
      <c r="S474" s="35">
        <f t="shared" si="173"/>
        <v>17528.711459999999</v>
      </c>
      <c r="T474" s="35">
        <f t="shared" si="174"/>
        <v>17106.88812</v>
      </c>
      <c r="U474" s="36">
        <f t="shared" si="175"/>
        <v>9.500430341782591E-4</v>
      </c>
      <c r="V474" s="37">
        <f t="shared" si="176"/>
        <v>9.3099928954879202E-4</v>
      </c>
      <c r="W474" s="37">
        <f t="shared" si="177"/>
        <v>-1.9043744629467082E-5</v>
      </c>
      <c r="X474" s="38">
        <f t="shared" si="178"/>
        <v>-40.055662080497889</v>
      </c>
      <c r="Y474" s="39">
        <f t="shared" si="179"/>
        <v>-485640.90786248649</v>
      </c>
      <c r="Z474" s="40">
        <f t="shared" si="180"/>
        <v>1.796983365291925E-3</v>
      </c>
      <c r="AA474" s="41">
        <f t="shared" si="181"/>
        <v>1.7596437453410482E-3</v>
      </c>
      <c r="AB474" s="41">
        <f t="shared" si="182"/>
        <v>-3.7339619950876824E-5</v>
      </c>
      <c r="AC474" s="42">
        <f t="shared" si="183"/>
        <v>-0.72846019255014227</v>
      </c>
      <c r="AD474" s="43">
        <f t="shared" si="184"/>
        <v>-8831.9615973586606</v>
      </c>
      <c r="AE474" s="40">
        <f t="shared" si="185"/>
        <v>0</v>
      </c>
      <c r="AF474" s="41">
        <f t="shared" si="186"/>
        <v>0</v>
      </c>
      <c r="AG474" s="41">
        <f t="shared" si="187"/>
        <v>0</v>
      </c>
      <c r="AH474" s="42">
        <f t="shared" si="188"/>
        <v>0</v>
      </c>
      <c r="AI474" s="43">
        <f t="shared" si="189"/>
        <v>0</v>
      </c>
      <c r="AJ474" s="42">
        <f t="shared" si="190"/>
        <v>-40.784122273048034</v>
      </c>
      <c r="AK474" s="31">
        <f t="shared" si="191"/>
        <v>-494472.86945984513</v>
      </c>
      <c r="AL474" s="44">
        <f t="shared" si="192"/>
        <v>-115.44462069269571</v>
      </c>
      <c r="AM474" s="31">
        <v>2096235.5</v>
      </c>
      <c r="AN474" s="45">
        <f t="shared" si="193"/>
        <v>-0.23588612513233609</v>
      </c>
      <c r="AP474" s="33"/>
      <c r="AR474" s="33"/>
    </row>
    <row r="475" spans="1:44">
      <c r="A475" s="6" t="s">
        <v>4483</v>
      </c>
      <c r="B475" s="6" t="s">
        <v>1787</v>
      </c>
      <c r="C475" s="6" t="s">
        <v>185</v>
      </c>
      <c r="D475" s="30">
        <v>2047317</v>
      </c>
      <c r="E475" s="6" t="s">
        <v>3020</v>
      </c>
      <c r="F475" s="31" t="s">
        <v>4460</v>
      </c>
      <c r="G475" s="6" t="str">
        <f t="shared" si="170"/>
        <v>Share Decrease</v>
      </c>
      <c r="H475" s="32">
        <v>46.39</v>
      </c>
      <c r="I475" s="33">
        <v>643.78800000000001</v>
      </c>
      <c r="J475" s="33">
        <v>634.28800000000001</v>
      </c>
      <c r="K475" s="34">
        <v>1</v>
      </c>
      <c r="L475" s="34">
        <v>1</v>
      </c>
      <c r="M475" s="7">
        <v>0</v>
      </c>
      <c r="N475" s="7">
        <v>0</v>
      </c>
      <c r="O475" s="7">
        <v>1</v>
      </c>
      <c r="P475" s="7">
        <v>1</v>
      </c>
      <c r="Q475" s="35">
        <f t="shared" si="171"/>
        <v>643.78800000000001</v>
      </c>
      <c r="R475" s="35">
        <f t="shared" si="172"/>
        <v>634.28800000000001</v>
      </c>
      <c r="S475" s="35">
        <f t="shared" si="173"/>
        <v>29865.32532</v>
      </c>
      <c r="T475" s="35">
        <f t="shared" si="174"/>
        <v>29424.620320000002</v>
      </c>
      <c r="U475" s="36">
        <f t="shared" si="175"/>
        <v>1.6186782667100613E-3</v>
      </c>
      <c r="V475" s="37">
        <f t="shared" si="176"/>
        <v>1.6013608331918495E-3</v>
      </c>
      <c r="W475" s="37">
        <f t="shared" si="177"/>
        <v>-1.7317433518211764E-5</v>
      </c>
      <c r="X475" s="38">
        <f t="shared" si="178"/>
        <v>-36.424625440190511</v>
      </c>
      <c r="Y475" s="39">
        <f t="shared" si="179"/>
        <v>-785182.69972387387</v>
      </c>
      <c r="Z475" s="40">
        <f t="shared" si="180"/>
        <v>0</v>
      </c>
      <c r="AA475" s="41">
        <f t="shared" si="181"/>
        <v>0</v>
      </c>
      <c r="AB475" s="41">
        <f t="shared" si="182"/>
        <v>0</v>
      </c>
      <c r="AC475" s="42">
        <f t="shared" si="183"/>
        <v>0</v>
      </c>
      <c r="AD475" s="43">
        <f t="shared" si="184"/>
        <v>0</v>
      </c>
      <c r="AE475" s="40">
        <f t="shared" si="185"/>
        <v>3.4344071384731084E-3</v>
      </c>
      <c r="AF475" s="41">
        <f t="shared" si="186"/>
        <v>3.4005230523941562E-3</v>
      </c>
      <c r="AG475" s="41">
        <f t="shared" si="187"/>
        <v>-3.388408607895221E-5</v>
      </c>
      <c r="AH475" s="42">
        <f t="shared" si="188"/>
        <v>-0.44197988755434564</v>
      </c>
      <c r="AI475" s="43">
        <f t="shared" si="189"/>
        <v>-9527.4819477116962</v>
      </c>
      <c r="AJ475" s="42">
        <f t="shared" si="190"/>
        <v>-36.866605327744857</v>
      </c>
      <c r="AK475" s="31">
        <f t="shared" si="191"/>
        <v>-794710.18167158554</v>
      </c>
      <c r="AL475" s="44">
        <f t="shared" si="192"/>
        <v>-186.65050138189011</v>
      </c>
      <c r="AM475" s="31">
        <v>3334164.25</v>
      </c>
      <c r="AN475" s="45">
        <f t="shared" si="193"/>
        <v>-0.23835363889813932</v>
      </c>
      <c r="AP475" s="33"/>
      <c r="AR475" s="33"/>
    </row>
    <row r="476" spans="1:44">
      <c r="A476" s="6" t="s">
        <v>3623</v>
      </c>
      <c r="B476" s="6" t="s">
        <v>459</v>
      </c>
      <c r="C476" s="6" t="s">
        <v>3777</v>
      </c>
      <c r="D476" s="30">
        <v>2134781</v>
      </c>
      <c r="E476" s="6" t="s">
        <v>2991</v>
      </c>
      <c r="F476" s="31" t="s">
        <v>4471</v>
      </c>
      <c r="G476" s="6" t="str">
        <f t="shared" si="170"/>
        <v>Share Decrease</v>
      </c>
      <c r="H476" s="32">
        <v>90.82</v>
      </c>
      <c r="I476" s="33">
        <v>99.808000000000007</v>
      </c>
      <c r="J476" s="33">
        <v>96.521000000000001</v>
      </c>
      <c r="K476" s="34">
        <v>1</v>
      </c>
      <c r="L476" s="34">
        <v>1</v>
      </c>
      <c r="M476" s="7">
        <v>1</v>
      </c>
      <c r="N476" s="7">
        <v>1</v>
      </c>
      <c r="O476" s="7">
        <v>0</v>
      </c>
      <c r="P476" s="7">
        <v>0</v>
      </c>
      <c r="Q476" s="35">
        <f t="shared" si="171"/>
        <v>99.808000000000007</v>
      </c>
      <c r="R476" s="35">
        <f t="shared" si="172"/>
        <v>96.521000000000001</v>
      </c>
      <c r="S476" s="35">
        <f t="shared" si="173"/>
        <v>9064.5625600000003</v>
      </c>
      <c r="T476" s="35">
        <f t="shared" si="174"/>
        <v>8766.0372200000002</v>
      </c>
      <c r="U476" s="36">
        <f t="shared" si="175"/>
        <v>4.9129250245534301E-4</v>
      </c>
      <c r="V476" s="37">
        <f t="shared" si="176"/>
        <v>4.7706949193388821E-4</v>
      </c>
      <c r="W476" s="37">
        <f t="shared" si="177"/>
        <v>-1.4223010521454804E-5</v>
      </c>
      <c r="X476" s="38">
        <f t="shared" si="178"/>
        <v>-29.91597053518683</v>
      </c>
      <c r="Y476" s="39">
        <f t="shared" si="179"/>
        <v>-329398.48640373081</v>
      </c>
      <c r="Z476" s="40">
        <f t="shared" si="180"/>
        <v>9.2926785697503792E-4</v>
      </c>
      <c r="AA476" s="41">
        <f t="shared" si="181"/>
        <v>9.0168956840058127E-4</v>
      </c>
      <c r="AB476" s="41">
        <f t="shared" si="182"/>
        <v>-2.7578288574456647E-5</v>
      </c>
      <c r="AC476" s="42">
        <f t="shared" si="183"/>
        <v>-0.53802597432918764</v>
      </c>
      <c r="AD476" s="43">
        <f t="shared" si="184"/>
        <v>-5924.0913271216432</v>
      </c>
      <c r="AE476" s="40">
        <f t="shared" si="185"/>
        <v>0</v>
      </c>
      <c r="AF476" s="41">
        <f t="shared" si="186"/>
        <v>0</v>
      </c>
      <c r="AG476" s="41">
        <f t="shared" si="187"/>
        <v>0</v>
      </c>
      <c r="AH476" s="42">
        <f t="shared" si="188"/>
        <v>0</v>
      </c>
      <c r="AI476" s="43">
        <f t="shared" si="189"/>
        <v>0</v>
      </c>
      <c r="AJ476" s="42">
        <f t="shared" si="190"/>
        <v>-30.453996509516017</v>
      </c>
      <c r="AK476" s="31">
        <f t="shared" si="191"/>
        <v>-335322.57773085247</v>
      </c>
      <c r="AL476" s="44">
        <f t="shared" si="192"/>
        <v>-78.303295097196681</v>
      </c>
      <c r="AM476" s="31">
        <v>1398298</v>
      </c>
      <c r="AN476" s="45">
        <f t="shared" si="193"/>
        <v>-0.23980766455423128</v>
      </c>
      <c r="AP476" s="33"/>
      <c r="AR476" s="33"/>
    </row>
    <row r="477" spans="1:44">
      <c r="A477" s="6" t="s">
        <v>1164</v>
      </c>
      <c r="B477" s="6" t="s">
        <v>2066</v>
      </c>
      <c r="C477" s="6" t="s">
        <v>3323</v>
      </c>
      <c r="D477" s="30">
        <v>2767381</v>
      </c>
      <c r="E477" s="6" t="s">
        <v>132</v>
      </c>
      <c r="F477" s="31" t="s">
        <v>4456</v>
      </c>
      <c r="G477" s="6" t="str">
        <f t="shared" si="170"/>
        <v>Share Decrease</v>
      </c>
      <c r="H477" s="32">
        <v>66.790000000000006</v>
      </c>
      <c r="I477" s="33">
        <v>285.91300000000001</v>
      </c>
      <c r="J477" s="33">
        <v>281.28199999999998</v>
      </c>
      <c r="K477" s="34">
        <v>1</v>
      </c>
      <c r="L477" s="34">
        <v>1</v>
      </c>
      <c r="M477" s="7">
        <v>0.62</v>
      </c>
      <c r="N477" s="7">
        <v>0.62</v>
      </c>
      <c r="O477" s="7">
        <v>0.38</v>
      </c>
      <c r="P477" s="7">
        <v>0.38</v>
      </c>
      <c r="Q477" s="35">
        <f t="shared" si="171"/>
        <v>285.91300000000001</v>
      </c>
      <c r="R477" s="35">
        <f t="shared" si="172"/>
        <v>281.28199999999998</v>
      </c>
      <c r="S477" s="35">
        <f t="shared" si="173"/>
        <v>19096.129270000001</v>
      </c>
      <c r="T477" s="35">
        <f t="shared" si="174"/>
        <v>18786.824779999999</v>
      </c>
      <c r="U477" s="36">
        <f t="shared" si="175"/>
        <v>1.0349959056677328E-3</v>
      </c>
      <c r="V477" s="37">
        <f t="shared" si="176"/>
        <v>1.0224256101031683E-3</v>
      </c>
      <c r="W477" s="37">
        <f t="shared" si="177"/>
        <v>-1.2570295564564519E-5</v>
      </c>
      <c r="X477" s="38">
        <f t="shared" si="178"/>
        <v>-26.439732373173918</v>
      </c>
      <c r="Y477" s="39">
        <f t="shared" si="179"/>
        <v>-395863.63786755374</v>
      </c>
      <c r="Z477" s="40">
        <f t="shared" si="180"/>
        <v>1.2137551904562885E-3</v>
      </c>
      <c r="AA477" s="41">
        <f t="shared" si="181"/>
        <v>1.1981158386009266E-3</v>
      </c>
      <c r="AB477" s="41">
        <f t="shared" si="182"/>
        <v>-1.5639351855361921E-5</v>
      </c>
      <c r="AC477" s="42">
        <f t="shared" si="183"/>
        <v>-0.30510876326283665</v>
      </c>
      <c r="AD477" s="43">
        <f t="shared" si="184"/>
        <v>-4568.1803153591345</v>
      </c>
      <c r="AE477" s="40">
        <f t="shared" si="185"/>
        <v>8.3447527030639575E-4</v>
      </c>
      <c r="AF477" s="41">
        <f t="shared" si="186"/>
        <v>8.2503398240478326E-4</v>
      </c>
      <c r="AG477" s="41">
        <f t="shared" si="187"/>
        <v>-9.4412879016124961E-6</v>
      </c>
      <c r="AH477" s="42">
        <f t="shared" si="188"/>
        <v>-0.12315100827567994</v>
      </c>
      <c r="AI477" s="43">
        <f t="shared" si="189"/>
        <v>-1843.8539942458442</v>
      </c>
      <c r="AJ477" s="42">
        <f t="shared" si="190"/>
        <v>-26.867992144712435</v>
      </c>
      <c r="AK477" s="31">
        <f t="shared" si="191"/>
        <v>-402275.6721771587</v>
      </c>
      <c r="AL477" s="44">
        <f t="shared" si="192"/>
        <v>-94.103125951224115</v>
      </c>
      <c r="AM477" s="31">
        <v>1676980.125</v>
      </c>
      <c r="AN477" s="45">
        <f t="shared" si="193"/>
        <v>-0.23988100167684379</v>
      </c>
      <c r="AP477" s="33"/>
      <c r="AR477" s="33"/>
    </row>
    <row r="478" spans="1:44">
      <c r="A478" s="6" t="s">
        <v>5387</v>
      </c>
      <c r="B478" s="6" t="s">
        <v>5382</v>
      </c>
      <c r="C478" s="6" t="s">
        <v>5399</v>
      </c>
      <c r="D478" s="30" t="s">
        <v>5404</v>
      </c>
      <c r="E478" s="6" t="s">
        <v>5393</v>
      </c>
      <c r="F478" s="31" t="s">
        <v>4467</v>
      </c>
      <c r="G478" s="6" t="str">
        <f t="shared" si="170"/>
        <v>Share Decrease</v>
      </c>
      <c r="H478" s="32">
        <v>76.290000000000006</v>
      </c>
      <c r="I478" s="33">
        <v>553.51300000000003</v>
      </c>
      <c r="J478" s="33">
        <v>543.49800000000005</v>
      </c>
      <c r="K478" s="34">
        <v>1</v>
      </c>
      <c r="L478" s="34">
        <v>1</v>
      </c>
      <c r="M478" s="7">
        <v>0</v>
      </c>
      <c r="N478" s="7">
        <v>0</v>
      </c>
      <c r="O478" s="7">
        <v>1</v>
      </c>
      <c r="P478" s="7">
        <v>1</v>
      </c>
      <c r="Q478" s="35">
        <f t="shared" si="171"/>
        <v>553.51300000000003</v>
      </c>
      <c r="R478" s="35">
        <f t="shared" si="172"/>
        <v>543.49800000000005</v>
      </c>
      <c r="S478" s="35">
        <f t="shared" si="173"/>
        <v>42227.506770000007</v>
      </c>
      <c r="T478" s="35">
        <f t="shared" si="174"/>
        <v>41463.462420000003</v>
      </c>
      <c r="U478" s="36">
        <f t="shared" si="175"/>
        <v>2.2886992434727306E-3</v>
      </c>
      <c r="V478" s="37">
        <f t="shared" si="176"/>
        <v>2.2565444857339163E-3</v>
      </c>
      <c r="W478" s="37">
        <f t="shared" si="177"/>
        <v>-3.2154757738814353E-5</v>
      </c>
      <c r="X478" s="38">
        <f t="shared" si="178"/>
        <v>-67.632712752999396</v>
      </c>
      <c r="Y478" s="39">
        <f t="shared" si="179"/>
        <v>-886521.33638746093</v>
      </c>
      <c r="Z478" s="40">
        <f t="shared" si="180"/>
        <v>0</v>
      </c>
      <c r="AA478" s="41">
        <f t="shared" si="181"/>
        <v>0</v>
      </c>
      <c r="AB478" s="41">
        <f t="shared" si="182"/>
        <v>0</v>
      </c>
      <c r="AC478" s="42">
        <f t="shared" si="183"/>
        <v>0</v>
      </c>
      <c r="AD478" s="43">
        <f t="shared" si="184"/>
        <v>0</v>
      </c>
      <c r="AE478" s="40">
        <f t="shared" si="185"/>
        <v>4.8560144293385366E-3</v>
      </c>
      <c r="AF478" s="41">
        <f t="shared" si="186"/>
        <v>4.7918191724449334E-3</v>
      </c>
      <c r="AG478" s="41">
        <f t="shared" si="187"/>
        <v>-6.4195256893603142E-5</v>
      </c>
      <c r="AH478" s="42">
        <f t="shared" si="188"/>
        <v>-0.83735510402275615</v>
      </c>
      <c r="AI478" s="43">
        <f t="shared" si="189"/>
        <v>-10975.948407691127</v>
      </c>
      <c r="AJ478" s="42">
        <f t="shared" si="190"/>
        <v>-68.470067857022158</v>
      </c>
      <c r="AK478" s="31">
        <f t="shared" si="191"/>
        <v>-897497.28479515202</v>
      </c>
      <c r="AL478" s="44">
        <f t="shared" si="192"/>
        <v>-210.74031812042435</v>
      </c>
      <c r="AM478" s="31">
        <v>3728236</v>
      </c>
      <c r="AN478" s="45">
        <f t="shared" si="193"/>
        <v>-0.24072974049795989</v>
      </c>
      <c r="AP478" s="33"/>
      <c r="AR478" s="33"/>
    </row>
    <row r="479" spans="1:44">
      <c r="A479" s="6" t="s">
        <v>4180</v>
      </c>
      <c r="B479" s="6" t="s">
        <v>4419</v>
      </c>
      <c r="C479" s="6" t="s">
        <v>4356</v>
      </c>
      <c r="D479" s="30">
        <v>2573209</v>
      </c>
      <c r="E479" s="6" t="s">
        <v>4015</v>
      </c>
      <c r="F479" s="31" t="s">
        <v>4462</v>
      </c>
      <c r="G479" s="6" t="str">
        <f t="shared" si="170"/>
        <v>Share Decrease</v>
      </c>
      <c r="H479" s="32">
        <v>52.33</v>
      </c>
      <c r="I479" s="33">
        <v>1136.0419999999999</v>
      </c>
      <c r="J479" s="33">
        <v>1117.441</v>
      </c>
      <c r="K479" s="34">
        <v>1</v>
      </c>
      <c r="L479" s="34">
        <v>1</v>
      </c>
      <c r="M479" s="7">
        <v>0</v>
      </c>
      <c r="N479" s="7">
        <v>0</v>
      </c>
      <c r="O479" s="7">
        <v>1</v>
      </c>
      <c r="P479" s="7">
        <v>1</v>
      </c>
      <c r="Q479" s="35">
        <f t="shared" si="171"/>
        <v>1136.0419999999999</v>
      </c>
      <c r="R479" s="35">
        <f t="shared" si="172"/>
        <v>1117.441</v>
      </c>
      <c r="S479" s="35">
        <f t="shared" si="173"/>
        <v>59449.07785999999</v>
      </c>
      <c r="T479" s="35">
        <f t="shared" si="174"/>
        <v>58475.687530000003</v>
      </c>
      <c r="U479" s="36">
        <f t="shared" si="175"/>
        <v>3.222095499609186E-3</v>
      </c>
      <c r="V479" s="37">
        <f t="shared" si="176"/>
        <v>3.18239197944244E-3</v>
      </c>
      <c r="W479" s="37">
        <f t="shared" si="177"/>
        <v>-3.9703520166745922E-5</v>
      </c>
      <c r="X479" s="38">
        <f t="shared" si="178"/>
        <v>-83.510402924884843</v>
      </c>
      <c r="Y479" s="39">
        <f t="shared" si="179"/>
        <v>-1595841.82925444</v>
      </c>
      <c r="Z479" s="40">
        <f t="shared" si="180"/>
        <v>0</v>
      </c>
      <c r="AA479" s="41">
        <f t="shared" si="181"/>
        <v>0</v>
      </c>
      <c r="AB479" s="41">
        <f t="shared" si="182"/>
        <v>0</v>
      </c>
      <c r="AC479" s="42">
        <f t="shared" si="183"/>
        <v>0</v>
      </c>
      <c r="AD479" s="43">
        <f t="shared" si="184"/>
        <v>0</v>
      </c>
      <c r="AE479" s="40">
        <f t="shared" si="185"/>
        <v>6.8364343997719288E-3</v>
      </c>
      <c r="AF479" s="41">
        <f t="shared" si="186"/>
        <v>6.7578755915230953E-3</v>
      </c>
      <c r="AG479" s="41">
        <f t="shared" si="187"/>
        <v>-7.8558808248833586E-5</v>
      </c>
      <c r="AH479" s="42">
        <f t="shared" si="188"/>
        <v>-1.0247115166488372</v>
      </c>
      <c r="AI479" s="43">
        <f t="shared" si="189"/>
        <v>-19581.722083868473</v>
      </c>
      <c r="AJ479" s="42">
        <f t="shared" si="190"/>
        <v>-84.535114441533679</v>
      </c>
      <c r="AK479" s="31">
        <f t="shared" si="191"/>
        <v>-1615423.5513383085</v>
      </c>
      <c r="AL479" s="44">
        <f t="shared" si="192"/>
        <v>-379.35715809999925</v>
      </c>
      <c r="AM479" s="31">
        <v>6428300</v>
      </c>
      <c r="AN479" s="45">
        <f t="shared" si="193"/>
        <v>-0.25129871837629053</v>
      </c>
      <c r="AP479" s="33"/>
      <c r="AR479" s="33"/>
    </row>
    <row r="480" spans="1:44">
      <c r="A480" s="6" t="s">
        <v>4590</v>
      </c>
      <c r="B480" s="6" t="s">
        <v>1899</v>
      </c>
      <c r="C480" s="6" t="s">
        <v>5474</v>
      </c>
      <c r="D480" s="30" t="s">
        <v>5483</v>
      </c>
      <c r="E480" s="6" t="s">
        <v>5496</v>
      </c>
      <c r="F480" s="31" t="s">
        <v>4471</v>
      </c>
      <c r="G480" s="6" t="str">
        <f t="shared" si="170"/>
        <v>Share Decrease</v>
      </c>
      <c r="H480" s="32">
        <v>68.5</v>
      </c>
      <c r="I480" s="33">
        <v>474.6</v>
      </c>
      <c r="J480" s="33">
        <v>467.9</v>
      </c>
      <c r="K480" s="34">
        <v>1</v>
      </c>
      <c r="L480" s="34">
        <v>1</v>
      </c>
      <c r="M480" s="7">
        <v>0</v>
      </c>
      <c r="N480" s="7">
        <v>0</v>
      </c>
      <c r="O480" s="7">
        <v>1</v>
      </c>
      <c r="P480" s="7">
        <v>1</v>
      </c>
      <c r="Q480" s="35">
        <f t="shared" si="171"/>
        <v>474.6</v>
      </c>
      <c r="R480" s="35">
        <f t="shared" si="172"/>
        <v>467.9</v>
      </c>
      <c r="S480" s="35">
        <f t="shared" si="173"/>
        <v>32510.100000000002</v>
      </c>
      <c r="T480" s="35">
        <f t="shared" si="174"/>
        <v>32051.149999999998</v>
      </c>
      <c r="U480" s="36">
        <f t="shared" si="175"/>
        <v>1.7620230737393076E-3</v>
      </c>
      <c r="V480" s="37">
        <f t="shared" si="176"/>
        <v>1.7443030941633215E-3</v>
      </c>
      <c r="W480" s="37">
        <f t="shared" si="177"/>
        <v>-1.7719979575986106E-5</v>
      </c>
      <c r="X480" s="38">
        <f t="shared" si="178"/>
        <v>-37.271320729156734</v>
      </c>
      <c r="Y480" s="39">
        <f t="shared" si="179"/>
        <v>-544106.87195849256</v>
      </c>
      <c r="Z480" s="40">
        <f t="shared" si="180"/>
        <v>0</v>
      </c>
      <c r="AA480" s="41">
        <f t="shared" si="181"/>
        <v>0</v>
      </c>
      <c r="AB480" s="41">
        <f t="shared" si="182"/>
        <v>0</v>
      </c>
      <c r="AC480" s="42">
        <f t="shared" si="183"/>
        <v>0</v>
      </c>
      <c r="AD480" s="43">
        <f t="shared" si="184"/>
        <v>0</v>
      </c>
      <c r="AE480" s="40">
        <f t="shared" si="185"/>
        <v>3.7385469040145921E-3</v>
      </c>
      <c r="AF480" s="41">
        <f t="shared" si="186"/>
        <v>3.7040639180877266E-3</v>
      </c>
      <c r="AG480" s="41">
        <f t="shared" si="187"/>
        <v>-3.4482985926865498E-5</v>
      </c>
      <c r="AH480" s="42">
        <f t="shared" si="188"/>
        <v>-0.44979186415068229</v>
      </c>
      <c r="AI480" s="43">
        <f t="shared" si="189"/>
        <v>-6566.3045861413475</v>
      </c>
      <c r="AJ480" s="42">
        <f t="shared" si="190"/>
        <v>-37.721112593307417</v>
      </c>
      <c r="AK480" s="31">
        <f t="shared" si="191"/>
        <v>-550673.17654463393</v>
      </c>
      <c r="AL480" s="44">
        <f t="shared" si="192"/>
        <v>-129.34291661303726</v>
      </c>
      <c r="AM480" s="31">
        <v>2080835.25</v>
      </c>
      <c r="AN480" s="45">
        <f t="shared" si="193"/>
        <v>-0.26464044981198481</v>
      </c>
      <c r="AP480" s="33"/>
      <c r="AR480" s="33"/>
    </row>
    <row r="481" spans="1:44">
      <c r="A481" s="6" t="s">
        <v>4491</v>
      </c>
      <c r="B481" s="6" t="s">
        <v>1795</v>
      </c>
      <c r="C481" s="6" t="s">
        <v>191</v>
      </c>
      <c r="D481" s="30">
        <v>2027342</v>
      </c>
      <c r="E481" s="6" t="s">
        <v>3028</v>
      </c>
      <c r="F481" s="31" t="s">
        <v>4462</v>
      </c>
      <c r="G481" s="6" t="str">
        <f t="shared" si="170"/>
        <v>Share Decrease</v>
      </c>
      <c r="H481" s="32">
        <v>56.11</v>
      </c>
      <c r="I481" s="33">
        <v>1399.912</v>
      </c>
      <c r="J481" s="33">
        <v>1372.4359999999999</v>
      </c>
      <c r="K481" s="34">
        <v>1</v>
      </c>
      <c r="L481" s="34">
        <v>1</v>
      </c>
      <c r="M481" s="7">
        <v>0</v>
      </c>
      <c r="N481" s="7">
        <v>0</v>
      </c>
      <c r="O481" s="7">
        <v>1</v>
      </c>
      <c r="P481" s="7">
        <v>1</v>
      </c>
      <c r="Q481" s="35">
        <f t="shared" si="171"/>
        <v>1399.912</v>
      </c>
      <c r="R481" s="35">
        <f t="shared" si="172"/>
        <v>1372.4359999999999</v>
      </c>
      <c r="S481" s="35">
        <f t="shared" si="173"/>
        <v>78549.062319999997</v>
      </c>
      <c r="T481" s="35">
        <f t="shared" si="174"/>
        <v>77007.383959999992</v>
      </c>
      <c r="U481" s="36">
        <f t="shared" si="175"/>
        <v>4.2573003536878328E-3</v>
      </c>
      <c r="V481" s="37">
        <f t="shared" si="176"/>
        <v>4.1909328718267806E-3</v>
      </c>
      <c r="W481" s="37">
        <f t="shared" si="177"/>
        <v>-6.6367481861052263E-5</v>
      </c>
      <c r="X481" s="38">
        <f t="shared" si="178"/>
        <v>-139.59404929461473</v>
      </c>
      <c r="Y481" s="39">
        <f t="shared" si="179"/>
        <v>-2487864.0045377784</v>
      </c>
      <c r="Z481" s="40">
        <f t="shared" si="180"/>
        <v>0</v>
      </c>
      <c r="AA481" s="41">
        <f t="shared" si="181"/>
        <v>0</v>
      </c>
      <c r="AB481" s="41">
        <f t="shared" si="182"/>
        <v>0</v>
      </c>
      <c r="AC481" s="42">
        <f t="shared" si="183"/>
        <v>0</v>
      </c>
      <c r="AD481" s="43">
        <f t="shared" si="184"/>
        <v>0</v>
      </c>
      <c r="AE481" s="40">
        <f t="shared" si="185"/>
        <v>9.0328652864705202E-3</v>
      </c>
      <c r="AF481" s="41">
        <f t="shared" si="186"/>
        <v>8.8995331634766171E-3</v>
      </c>
      <c r="AG481" s="41">
        <f t="shared" si="187"/>
        <v>-1.3333212299390315E-4</v>
      </c>
      <c r="AH481" s="42">
        <f t="shared" si="188"/>
        <v>-1.7391679560403768</v>
      </c>
      <c r="AI481" s="43">
        <f t="shared" si="189"/>
        <v>-30995.686259853446</v>
      </c>
      <c r="AJ481" s="42">
        <f t="shared" si="190"/>
        <v>-141.33321725065511</v>
      </c>
      <c r="AK481" s="31">
        <f t="shared" si="191"/>
        <v>-2518859.6907976321</v>
      </c>
      <c r="AL481" s="44">
        <f t="shared" si="192"/>
        <v>-591.40511371459866</v>
      </c>
      <c r="AM481" s="31">
        <v>9500717</v>
      </c>
      <c r="AN481" s="45">
        <f t="shared" si="193"/>
        <v>-0.26512311552882084</v>
      </c>
      <c r="AP481" s="33"/>
      <c r="AR481" s="33"/>
    </row>
    <row r="482" spans="1:44">
      <c r="A482" s="6" t="s">
        <v>5461</v>
      </c>
      <c r="B482" s="6" t="s">
        <v>5469</v>
      </c>
      <c r="C482" s="6" t="s">
        <v>5637</v>
      </c>
      <c r="D482" s="30" t="s">
        <v>5488</v>
      </c>
      <c r="E482" s="6" t="s">
        <v>5501</v>
      </c>
      <c r="F482" s="31" t="s">
        <v>4460</v>
      </c>
      <c r="G482" s="6" t="str">
        <f t="shared" si="170"/>
        <v>Share Decrease</v>
      </c>
      <c r="H482" s="32">
        <v>35.42</v>
      </c>
      <c r="I482" s="33">
        <v>1679.923</v>
      </c>
      <c r="J482" s="33">
        <v>1649.48</v>
      </c>
      <c r="K482" s="34">
        <v>1</v>
      </c>
      <c r="L482" s="34">
        <v>1</v>
      </c>
      <c r="M482" s="7">
        <v>0</v>
      </c>
      <c r="N482" s="7">
        <v>0</v>
      </c>
      <c r="O482" s="7">
        <v>1</v>
      </c>
      <c r="P482" s="7">
        <v>1</v>
      </c>
      <c r="Q482" s="35">
        <f t="shared" si="171"/>
        <v>1679.923</v>
      </c>
      <c r="R482" s="35">
        <f t="shared" si="172"/>
        <v>1649.48</v>
      </c>
      <c r="S482" s="35">
        <f t="shared" si="173"/>
        <v>59502.872660000001</v>
      </c>
      <c r="T482" s="35">
        <f t="shared" si="174"/>
        <v>58424.581600000005</v>
      </c>
      <c r="U482" s="36">
        <f t="shared" si="175"/>
        <v>3.2250111374831762E-3</v>
      </c>
      <c r="V482" s="37">
        <f t="shared" si="176"/>
        <v>3.1796106679503689E-3</v>
      </c>
      <c r="W482" s="37">
        <f t="shared" si="177"/>
        <v>-4.5400469532807294E-5</v>
      </c>
      <c r="X482" s="38">
        <f t="shared" si="178"/>
        <v>-95.493081916681774</v>
      </c>
      <c r="Y482" s="39">
        <f t="shared" si="179"/>
        <v>-2696021.5109170461</v>
      </c>
      <c r="Z482" s="40">
        <f t="shared" si="180"/>
        <v>0</v>
      </c>
      <c r="AA482" s="41">
        <f t="shared" si="181"/>
        <v>0</v>
      </c>
      <c r="AB482" s="41">
        <f t="shared" si="182"/>
        <v>0</v>
      </c>
      <c r="AC482" s="42">
        <f t="shared" si="183"/>
        <v>0</v>
      </c>
      <c r="AD482" s="43">
        <f t="shared" si="184"/>
        <v>0</v>
      </c>
      <c r="AE482" s="40">
        <f t="shared" si="185"/>
        <v>6.8426206121487637E-3</v>
      </c>
      <c r="AF482" s="41">
        <f t="shared" si="186"/>
        <v>6.7519694186926873E-3</v>
      </c>
      <c r="AG482" s="41">
        <f t="shared" si="187"/>
        <v>-9.0651193456076432E-5</v>
      </c>
      <c r="AH482" s="42">
        <f t="shared" si="188"/>
        <v>-1.1824431149486341</v>
      </c>
      <c r="AI482" s="43">
        <f t="shared" si="189"/>
        <v>-33383.4871527</v>
      </c>
      <c r="AJ482" s="42">
        <f t="shared" si="190"/>
        <v>-96.675525031630414</v>
      </c>
      <c r="AK482" s="31">
        <f t="shared" si="191"/>
        <v>-2729404.998069746</v>
      </c>
      <c r="AL482" s="44">
        <f t="shared" si="192"/>
        <v>-640.88748634679973</v>
      </c>
      <c r="AM482" s="31">
        <v>10217580</v>
      </c>
      <c r="AN482" s="45">
        <f t="shared" si="193"/>
        <v>-0.26712832178164947</v>
      </c>
      <c r="AP482" s="33"/>
      <c r="AR482" s="33"/>
    </row>
    <row r="483" spans="1:44">
      <c r="A483" s="6" t="s">
        <v>3948</v>
      </c>
      <c r="B483" s="6" t="s">
        <v>4433</v>
      </c>
      <c r="C483" s="6" t="s">
        <v>4372</v>
      </c>
      <c r="D483" s="30" t="s">
        <v>4197</v>
      </c>
      <c r="E483" s="6" t="s">
        <v>4204</v>
      </c>
      <c r="F483" s="31" t="s">
        <v>4472</v>
      </c>
      <c r="G483" s="6" t="str">
        <f t="shared" si="170"/>
        <v>Share Decrease</v>
      </c>
      <c r="H483" s="32">
        <v>9.76</v>
      </c>
      <c r="I483" s="33">
        <v>1376.4749999999999</v>
      </c>
      <c r="J483" s="33">
        <v>1342.894</v>
      </c>
      <c r="K483" s="34">
        <v>1</v>
      </c>
      <c r="L483" s="34">
        <v>1</v>
      </c>
      <c r="M483" s="7">
        <v>0.45</v>
      </c>
      <c r="N483" s="7">
        <v>0.45</v>
      </c>
      <c r="O483" s="7">
        <v>0.55000000000000004</v>
      </c>
      <c r="P483" s="7">
        <v>0.55000000000000004</v>
      </c>
      <c r="Q483" s="35">
        <f t="shared" si="171"/>
        <v>1376.4749999999999</v>
      </c>
      <c r="R483" s="35">
        <f t="shared" si="172"/>
        <v>1342.894</v>
      </c>
      <c r="S483" s="35">
        <f t="shared" si="173"/>
        <v>13434.395999999999</v>
      </c>
      <c r="T483" s="35">
        <f t="shared" si="174"/>
        <v>13106.64544</v>
      </c>
      <c r="U483" s="36">
        <f t="shared" si="175"/>
        <v>7.2813420240943748E-4</v>
      </c>
      <c r="V483" s="37">
        <f t="shared" si="176"/>
        <v>7.1329615926709613E-4</v>
      </c>
      <c r="W483" s="37">
        <f t="shared" si="177"/>
        <v>-1.4838043142341353E-5</v>
      </c>
      <c r="X483" s="38">
        <f t="shared" si="178"/>
        <v>-31.209599456916596</v>
      </c>
      <c r="Y483" s="39">
        <f t="shared" si="179"/>
        <v>-3197704.8623889955</v>
      </c>
      <c r="Z483" s="40">
        <f t="shared" si="180"/>
        <v>6.197616855879816E-4</v>
      </c>
      <c r="AA483" s="41">
        <f t="shared" si="181"/>
        <v>6.0667737633537803E-4</v>
      </c>
      <c r="AB483" s="41">
        <f t="shared" si="182"/>
        <v>-1.3084309252603572E-5</v>
      </c>
      <c r="AC483" s="42">
        <f t="shared" si="183"/>
        <v>-0.25526233127376502</v>
      </c>
      <c r="AD483" s="43">
        <f t="shared" si="184"/>
        <v>-26153.927384607072</v>
      </c>
      <c r="AE483" s="40">
        <f t="shared" si="185"/>
        <v>8.4969950154592912E-4</v>
      </c>
      <c r="AF483" s="41">
        <f t="shared" si="186"/>
        <v>8.3308458054734934E-4</v>
      </c>
      <c r="AG483" s="41">
        <f t="shared" si="187"/>
        <v>-1.6614920998579783E-5</v>
      </c>
      <c r="AH483" s="42">
        <f t="shared" si="188"/>
        <v>-0.21672300375951911</v>
      </c>
      <c r="AI483" s="43">
        <f t="shared" si="189"/>
        <v>-22205.225795032697</v>
      </c>
      <c r="AJ483" s="42">
        <f t="shared" si="190"/>
        <v>-31.681584791949881</v>
      </c>
      <c r="AK483" s="31">
        <f t="shared" si="191"/>
        <v>-3246064.0155686354</v>
      </c>
      <c r="AL483" s="44">
        <f t="shared" si="192"/>
        <v>-760.14565278388079</v>
      </c>
      <c r="AM483" s="31">
        <v>11946669</v>
      </c>
      <c r="AN483" s="45">
        <f t="shared" si="193"/>
        <v>-0.27171289466282489</v>
      </c>
      <c r="AP483" s="33"/>
      <c r="AR483" s="33"/>
    </row>
    <row r="484" spans="1:44">
      <c r="A484" s="6" t="s">
        <v>4484</v>
      </c>
      <c r="B484" s="6" t="s">
        <v>1788</v>
      </c>
      <c r="C484" s="6" t="s">
        <v>186</v>
      </c>
      <c r="D484" s="30">
        <v>2065308</v>
      </c>
      <c r="E484" s="6" t="s">
        <v>3021</v>
      </c>
      <c r="F484" s="31" t="s">
        <v>4458</v>
      </c>
      <c r="G484" s="6" t="str">
        <f t="shared" si="170"/>
        <v>Share Decrease</v>
      </c>
      <c r="H484" s="32">
        <v>86.84</v>
      </c>
      <c r="I484" s="33">
        <v>482.05700000000002</v>
      </c>
      <c r="J484" s="33">
        <v>475.15199999999999</v>
      </c>
      <c r="K484" s="34">
        <v>1</v>
      </c>
      <c r="L484" s="34">
        <v>1</v>
      </c>
      <c r="M484" s="7">
        <v>1</v>
      </c>
      <c r="N484" s="7">
        <v>1</v>
      </c>
      <c r="O484" s="7">
        <v>0</v>
      </c>
      <c r="P484" s="7">
        <v>0</v>
      </c>
      <c r="Q484" s="35">
        <f t="shared" si="171"/>
        <v>482.05700000000002</v>
      </c>
      <c r="R484" s="35">
        <f t="shared" si="172"/>
        <v>475.15199999999999</v>
      </c>
      <c r="S484" s="35">
        <f t="shared" si="173"/>
        <v>41861.829880000005</v>
      </c>
      <c r="T484" s="35">
        <f t="shared" si="174"/>
        <v>41262.199679999998</v>
      </c>
      <c r="U484" s="36">
        <f t="shared" si="175"/>
        <v>2.2688798298839312E-3</v>
      </c>
      <c r="V484" s="37">
        <f t="shared" si="176"/>
        <v>2.2455912681388595E-3</v>
      </c>
      <c r="W484" s="37">
        <f t="shared" si="177"/>
        <v>-2.3288561745071681E-5</v>
      </c>
      <c r="X484" s="38">
        <f t="shared" si="178"/>
        <v>-48.983998564966363</v>
      </c>
      <c r="Y484" s="39">
        <f t="shared" si="179"/>
        <v>-564071.83976239467</v>
      </c>
      <c r="Z484" s="40">
        <f t="shared" si="180"/>
        <v>4.2915311890837915E-3</v>
      </c>
      <c r="AA484" s="41">
        <f t="shared" si="181"/>
        <v>4.2443003705062753E-3</v>
      </c>
      <c r="AB484" s="41">
        <f t="shared" si="182"/>
        <v>-4.7230818577516202E-5</v>
      </c>
      <c r="AC484" s="42">
        <f t="shared" si="183"/>
        <v>-0.92142799633584271</v>
      </c>
      <c r="AD484" s="43">
        <f t="shared" si="184"/>
        <v>-10610.640215751298</v>
      </c>
      <c r="AE484" s="40">
        <f t="shared" si="185"/>
        <v>0</v>
      </c>
      <c r="AF484" s="41">
        <f t="shared" si="186"/>
        <v>0</v>
      </c>
      <c r="AG484" s="41">
        <f t="shared" si="187"/>
        <v>0</v>
      </c>
      <c r="AH484" s="42">
        <f t="shared" si="188"/>
        <v>0</v>
      </c>
      <c r="AI484" s="43">
        <f t="shared" si="189"/>
        <v>0</v>
      </c>
      <c r="AJ484" s="42">
        <f t="shared" si="190"/>
        <v>-49.905426561302207</v>
      </c>
      <c r="AK484" s="31">
        <f t="shared" si="191"/>
        <v>-574682.47997814592</v>
      </c>
      <c r="AL484" s="44">
        <f t="shared" si="192"/>
        <v>-134.08890917245327</v>
      </c>
      <c r="AM484" s="31">
        <v>2080255.25</v>
      </c>
      <c r="AN484" s="45">
        <f t="shared" si="193"/>
        <v>-0.27625575273906694</v>
      </c>
      <c r="AP484" s="33"/>
      <c r="AR484" s="33"/>
    </row>
    <row r="485" spans="1:44">
      <c r="A485" s="6" t="s">
        <v>4633</v>
      </c>
      <c r="B485" s="6" t="s">
        <v>1941</v>
      </c>
      <c r="C485" s="6" t="s">
        <v>3228</v>
      </c>
      <c r="D485" s="30">
        <v>2445063</v>
      </c>
      <c r="E485" s="6" t="s">
        <v>16</v>
      </c>
      <c r="F485" s="31" t="s">
        <v>4456</v>
      </c>
      <c r="G485" s="6" t="str">
        <f t="shared" si="170"/>
        <v>Share Decrease</v>
      </c>
      <c r="H485" s="32">
        <v>162.34</v>
      </c>
      <c r="I485" s="33">
        <v>153.33500000000001</v>
      </c>
      <c r="J485" s="33">
        <v>149.608</v>
      </c>
      <c r="K485" s="34">
        <v>1</v>
      </c>
      <c r="L485" s="34">
        <v>1</v>
      </c>
      <c r="M485" s="7">
        <v>0</v>
      </c>
      <c r="N485" s="7">
        <v>0</v>
      </c>
      <c r="O485" s="7">
        <v>1</v>
      </c>
      <c r="P485" s="7">
        <v>1</v>
      </c>
      <c r="Q485" s="35">
        <f t="shared" si="171"/>
        <v>153.33500000000001</v>
      </c>
      <c r="R485" s="35">
        <f t="shared" si="172"/>
        <v>149.608</v>
      </c>
      <c r="S485" s="35">
        <f t="shared" si="173"/>
        <v>24892.403900000001</v>
      </c>
      <c r="T485" s="35">
        <f t="shared" si="174"/>
        <v>24287.362720000001</v>
      </c>
      <c r="U485" s="36">
        <f t="shared" si="175"/>
        <v>1.3491496498822927E-3</v>
      </c>
      <c r="V485" s="37">
        <f t="shared" si="176"/>
        <v>1.3217785303043074E-3</v>
      </c>
      <c r="W485" s="37">
        <f t="shared" si="177"/>
        <v>-2.737111957798531E-5</v>
      </c>
      <c r="X485" s="38">
        <f t="shared" si="178"/>
        <v>-57.571046971729956</v>
      </c>
      <c r="Y485" s="39">
        <f t="shared" si="179"/>
        <v>-354632.54263724253</v>
      </c>
      <c r="Z485" s="40">
        <f t="shared" si="180"/>
        <v>0</v>
      </c>
      <c r="AA485" s="41">
        <f t="shared" si="181"/>
        <v>0</v>
      </c>
      <c r="AB485" s="41">
        <f t="shared" si="182"/>
        <v>0</v>
      </c>
      <c r="AC485" s="42">
        <f t="shared" si="183"/>
        <v>0</v>
      </c>
      <c r="AD485" s="43">
        <f t="shared" si="184"/>
        <v>0</v>
      </c>
      <c r="AE485" s="40">
        <f t="shared" si="185"/>
        <v>2.8625387043972723E-3</v>
      </c>
      <c r="AF485" s="41">
        <f t="shared" si="186"/>
        <v>2.806824214315586E-3</v>
      </c>
      <c r="AG485" s="41">
        <f t="shared" si="187"/>
        <v>-5.5714490081686281E-5</v>
      </c>
      <c r="AH485" s="42">
        <f t="shared" si="188"/>
        <v>-0.72673301573116744</v>
      </c>
      <c r="AI485" s="43">
        <f t="shared" si="189"/>
        <v>-4476.6109137068343</v>
      </c>
      <c r="AJ485" s="42">
        <f t="shared" si="190"/>
        <v>-58.297779987461126</v>
      </c>
      <c r="AK485" s="31">
        <f t="shared" si="191"/>
        <v>-359109.15355094936</v>
      </c>
      <c r="AL485" s="44">
        <f t="shared" si="192"/>
        <v>-84.301834353780066</v>
      </c>
      <c r="AM485" s="31">
        <v>1243703</v>
      </c>
      <c r="AN485" s="45">
        <f t="shared" si="193"/>
        <v>-0.28874188898068859</v>
      </c>
      <c r="AP485" s="33"/>
      <c r="AR485" s="33"/>
    </row>
    <row r="486" spans="1:44">
      <c r="A486" s="6" t="s">
        <v>1133</v>
      </c>
      <c r="B486" s="6" t="s">
        <v>2036</v>
      </c>
      <c r="C486" s="6" t="s">
        <v>5753</v>
      </c>
      <c r="D486" s="30">
        <v>2150204</v>
      </c>
      <c r="E486" s="6" t="s">
        <v>106</v>
      </c>
      <c r="F486" s="31" t="s">
        <v>4471</v>
      </c>
      <c r="G486" s="6" t="str">
        <f t="shared" si="170"/>
        <v>Share Decrease</v>
      </c>
      <c r="H486" s="32">
        <v>28.39</v>
      </c>
      <c r="I486" s="33">
        <v>217.685</v>
      </c>
      <c r="J486" s="33">
        <v>211.459</v>
      </c>
      <c r="K486" s="34">
        <v>1</v>
      </c>
      <c r="L486" s="34">
        <v>1</v>
      </c>
      <c r="M486" s="7">
        <v>0.47</v>
      </c>
      <c r="N486" s="7">
        <v>0.47</v>
      </c>
      <c r="O486" s="7">
        <v>0.53</v>
      </c>
      <c r="P486" s="7">
        <v>0.53</v>
      </c>
      <c r="Q486" s="35">
        <f t="shared" si="171"/>
        <v>217.685</v>
      </c>
      <c r="R486" s="35">
        <f t="shared" si="172"/>
        <v>211.459</v>
      </c>
      <c r="S486" s="35">
        <f t="shared" si="173"/>
        <v>6180.0771500000001</v>
      </c>
      <c r="T486" s="35">
        <f t="shared" si="174"/>
        <v>6003.3210100000006</v>
      </c>
      <c r="U486" s="36">
        <f t="shared" si="175"/>
        <v>3.3495555337538361E-4</v>
      </c>
      <c r="V486" s="37">
        <f t="shared" si="176"/>
        <v>3.2671562215392201E-4</v>
      </c>
      <c r="W486" s="37">
        <f t="shared" si="177"/>
        <v>-8.2399312214615958E-6</v>
      </c>
      <c r="X486" s="38">
        <f t="shared" si="178"/>
        <v>-17.331460119597608</v>
      </c>
      <c r="Y486" s="39">
        <f t="shared" si="179"/>
        <v>-610477.6371820221</v>
      </c>
      <c r="Z486" s="40">
        <f t="shared" si="180"/>
        <v>2.9777334484928778E-4</v>
      </c>
      <c r="AA486" s="41">
        <f t="shared" si="181"/>
        <v>2.9023057323092333E-4</v>
      </c>
      <c r="AB486" s="41">
        <f t="shared" si="182"/>
        <v>-7.5427716183644488E-6</v>
      </c>
      <c r="AC486" s="42">
        <f t="shared" si="183"/>
        <v>-0.14715224398920235</v>
      </c>
      <c r="AD486" s="43">
        <f t="shared" si="184"/>
        <v>-5183.2421271293533</v>
      </c>
      <c r="AE486" s="40">
        <f t="shared" si="185"/>
        <v>3.7666415657666469E-4</v>
      </c>
      <c r="AF486" s="41">
        <f t="shared" si="186"/>
        <v>3.6770733384526469E-4</v>
      </c>
      <c r="AG486" s="41">
        <f t="shared" si="187"/>
        <v>-8.9568227314000028E-6</v>
      </c>
      <c r="AH486" s="42">
        <f t="shared" si="188"/>
        <v>-0.11683170366301925</v>
      </c>
      <c r="AI486" s="43">
        <f t="shared" si="189"/>
        <v>-4115.2414111665812</v>
      </c>
      <c r="AJ486" s="42">
        <f t="shared" si="190"/>
        <v>-17.595444067249833</v>
      </c>
      <c r="AK486" s="31">
        <f t="shared" si="191"/>
        <v>-619776.12072031805</v>
      </c>
      <c r="AL486" s="44">
        <f t="shared" si="192"/>
        <v>-145.1203103462768</v>
      </c>
      <c r="AM486" s="31">
        <v>2107403.75</v>
      </c>
      <c r="AN486" s="45">
        <f t="shared" si="193"/>
        <v>-0.29409462743924514</v>
      </c>
      <c r="AP486" s="33"/>
      <c r="AR486" s="33"/>
    </row>
    <row r="487" spans="1:44">
      <c r="A487" s="6" t="s">
        <v>4537</v>
      </c>
      <c r="B487" s="6" t="s">
        <v>1842</v>
      </c>
      <c r="C487" s="6" t="s">
        <v>3163</v>
      </c>
      <c r="D487" s="30" t="s">
        <v>2120</v>
      </c>
      <c r="E487" s="6" t="s">
        <v>3070</v>
      </c>
      <c r="F487" s="31" t="s">
        <v>4455</v>
      </c>
      <c r="G487" s="6" t="str">
        <f t="shared" si="170"/>
        <v>Share Decrease</v>
      </c>
      <c r="H487" s="32">
        <v>304.27</v>
      </c>
      <c r="I487" s="33">
        <v>49.734999999999999</v>
      </c>
      <c r="J487" s="33">
        <v>47.908000000000001</v>
      </c>
      <c r="K487" s="34">
        <v>1</v>
      </c>
      <c r="L487" s="34">
        <v>1</v>
      </c>
      <c r="M487" s="7">
        <v>0.54</v>
      </c>
      <c r="N487" s="7">
        <v>0.54</v>
      </c>
      <c r="O487" s="7">
        <v>0.46</v>
      </c>
      <c r="P487" s="7">
        <v>0.46</v>
      </c>
      <c r="Q487" s="35">
        <f t="shared" si="171"/>
        <v>49.734999999999999</v>
      </c>
      <c r="R487" s="35">
        <f t="shared" si="172"/>
        <v>47.908000000000001</v>
      </c>
      <c r="S487" s="35">
        <f t="shared" si="173"/>
        <v>15132.868449999998</v>
      </c>
      <c r="T487" s="35">
        <f t="shared" si="174"/>
        <v>14576.96716</v>
      </c>
      <c r="U487" s="36">
        <f t="shared" si="175"/>
        <v>8.2019013724232118E-4</v>
      </c>
      <c r="V487" s="37">
        <f t="shared" si="176"/>
        <v>7.9331471478262484E-4</v>
      </c>
      <c r="W487" s="37">
        <f t="shared" si="177"/>
        <v>-2.6875422459696338E-5</v>
      </c>
      <c r="X487" s="38">
        <f t="shared" si="178"/>
        <v>-56.52842239075671</v>
      </c>
      <c r="Y487" s="39">
        <f t="shared" si="179"/>
        <v>-185783.75255778327</v>
      </c>
      <c r="Z487" s="40">
        <f t="shared" si="180"/>
        <v>8.3773966987602737E-4</v>
      </c>
      <c r="AA487" s="41">
        <f t="shared" si="181"/>
        <v>8.0968234613867148E-4</v>
      </c>
      <c r="AB487" s="41">
        <f t="shared" si="182"/>
        <v>-2.8057323737355885E-5</v>
      </c>
      <c r="AC487" s="42">
        <f t="shared" si="183"/>
        <v>-0.54737149116794892</v>
      </c>
      <c r="AD487" s="43">
        <f t="shared" si="184"/>
        <v>-1798.966349518352</v>
      </c>
      <c r="AE487" s="40">
        <f t="shared" si="185"/>
        <v>8.0050420351212366E-4</v>
      </c>
      <c r="AF487" s="41">
        <f t="shared" si="186"/>
        <v>7.7492534035604444E-4</v>
      </c>
      <c r="AG487" s="41">
        <f t="shared" si="187"/>
        <v>-2.5578863156079223E-5</v>
      </c>
      <c r="AH487" s="42">
        <f t="shared" si="188"/>
        <v>-0.33364757234855552</v>
      </c>
      <c r="AI487" s="43">
        <f t="shared" si="189"/>
        <v>-1096.5509986148998</v>
      </c>
      <c r="AJ487" s="42">
        <f t="shared" si="190"/>
        <v>-57.409441454273214</v>
      </c>
      <c r="AK487" s="31">
        <f t="shared" si="191"/>
        <v>-188679.26990591653</v>
      </c>
      <c r="AL487" s="44">
        <f t="shared" si="192"/>
        <v>-44.163773062898649</v>
      </c>
      <c r="AM487" s="31">
        <v>625307.875</v>
      </c>
      <c r="AN487" s="45">
        <f t="shared" si="193"/>
        <v>-0.30173819561430687</v>
      </c>
      <c r="AP487" s="33"/>
      <c r="AR487" s="33"/>
    </row>
    <row r="488" spans="1:44">
      <c r="A488" s="6" t="s">
        <v>4533</v>
      </c>
      <c r="B488" s="6" t="s">
        <v>1838</v>
      </c>
      <c r="C488" s="6" t="s">
        <v>3160</v>
      </c>
      <c r="D488" s="30" t="s">
        <v>2119</v>
      </c>
      <c r="E488" s="6" t="s">
        <v>3066</v>
      </c>
      <c r="F488" s="31" t="s">
        <v>4475</v>
      </c>
      <c r="G488" s="6" t="str">
        <f t="shared" si="170"/>
        <v>Share Decrease</v>
      </c>
      <c r="H488" s="32">
        <v>60.51</v>
      </c>
      <c r="I488" s="33">
        <v>518.274</v>
      </c>
      <c r="J488" s="33">
        <v>497.27199999999999</v>
      </c>
      <c r="K488" s="34">
        <v>0.92</v>
      </c>
      <c r="L488" s="34">
        <v>0.92</v>
      </c>
      <c r="M488" s="7">
        <v>0.46</v>
      </c>
      <c r="N488" s="7">
        <v>0.46</v>
      </c>
      <c r="O488" s="7">
        <v>0.54</v>
      </c>
      <c r="P488" s="7">
        <v>0.54</v>
      </c>
      <c r="Q488" s="35">
        <f t="shared" si="171"/>
        <v>476.81208000000004</v>
      </c>
      <c r="R488" s="35">
        <f t="shared" si="172"/>
        <v>457.49024000000003</v>
      </c>
      <c r="S488" s="35">
        <f t="shared" si="173"/>
        <v>28851.898960800001</v>
      </c>
      <c r="T488" s="35">
        <f t="shared" si="174"/>
        <v>27682.734422400001</v>
      </c>
      <c r="U488" s="36">
        <f t="shared" si="175"/>
        <v>1.5637513169791772E-3</v>
      </c>
      <c r="V488" s="37">
        <f t="shared" si="176"/>
        <v>1.5065630814461823E-3</v>
      </c>
      <c r="W488" s="37">
        <f t="shared" si="177"/>
        <v>-5.7188235532994918E-5</v>
      </c>
      <c r="X488" s="38">
        <f t="shared" si="178"/>
        <v>-120.28688065607973</v>
      </c>
      <c r="Y488" s="39">
        <f t="shared" si="179"/>
        <v>-1987884.3274843784</v>
      </c>
      <c r="Z488" s="40">
        <f t="shared" si="180"/>
        <v>1.3605869432934835E-3</v>
      </c>
      <c r="AA488" s="41">
        <f t="shared" si="181"/>
        <v>1.3098469495891115E-3</v>
      </c>
      <c r="AB488" s="41">
        <f t="shared" si="182"/>
        <v>-5.0739993704371992E-5</v>
      </c>
      <c r="AC488" s="42">
        <f t="shared" si="183"/>
        <v>-0.98988863926591375</v>
      </c>
      <c r="AD488" s="43">
        <f t="shared" si="184"/>
        <v>-16359.091708245145</v>
      </c>
      <c r="AE488" s="40">
        <f t="shared" si="185"/>
        <v>1.7916480068905958E-3</v>
      </c>
      <c r="AF488" s="41">
        <f t="shared" si="186"/>
        <v>1.7275777491019557E-3</v>
      </c>
      <c r="AG488" s="41">
        <f t="shared" si="187"/>
        <v>-6.40702577886401E-5</v>
      </c>
      <c r="AH488" s="42">
        <f t="shared" si="188"/>
        <v>-0.83572463093792126</v>
      </c>
      <c r="AI488" s="43">
        <f t="shared" si="189"/>
        <v>-13811.347396098517</v>
      </c>
      <c r="AJ488" s="42">
        <f t="shared" si="190"/>
        <v>-122.11249392628356</v>
      </c>
      <c r="AK488" s="31">
        <f t="shared" si="191"/>
        <v>-2018054.7665887221</v>
      </c>
      <c r="AL488" s="44">
        <f t="shared" si="192"/>
        <v>-472.55193796888875</v>
      </c>
      <c r="AM488" s="31">
        <v>6617337.5</v>
      </c>
      <c r="AN488" s="45">
        <f t="shared" si="193"/>
        <v>-0.3049647636362392</v>
      </c>
      <c r="AP488" s="33"/>
      <c r="AR488" s="33"/>
    </row>
    <row r="489" spans="1:44">
      <c r="A489" s="6" t="s">
        <v>5691</v>
      </c>
      <c r="B489" s="6" t="s">
        <v>5687</v>
      </c>
      <c r="C489" s="6" t="s">
        <v>5694</v>
      </c>
      <c r="D489" s="30" t="s">
        <v>5695</v>
      </c>
      <c r="E489" s="6" t="s">
        <v>5698</v>
      </c>
      <c r="F489" s="31" t="s">
        <v>4477</v>
      </c>
      <c r="G489" s="6" t="str">
        <f t="shared" si="170"/>
        <v>Share Decrease</v>
      </c>
      <c r="H489" s="32">
        <v>78.98</v>
      </c>
      <c r="I489" s="33">
        <v>296.07900000000001</v>
      </c>
      <c r="J489" s="33">
        <v>290.279</v>
      </c>
      <c r="K489" s="34">
        <v>1</v>
      </c>
      <c r="L489" s="34">
        <v>1</v>
      </c>
      <c r="M489" s="7">
        <v>0</v>
      </c>
      <c r="N489" s="7">
        <v>0</v>
      </c>
      <c r="O489" s="7">
        <v>1</v>
      </c>
      <c r="P489" s="7">
        <v>1</v>
      </c>
      <c r="Q489" s="35">
        <f t="shared" si="171"/>
        <v>296.07900000000001</v>
      </c>
      <c r="R489" s="35">
        <f t="shared" si="172"/>
        <v>290.279</v>
      </c>
      <c r="S489" s="35">
        <f t="shared" si="173"/>
        <v>23384.319420000003</v>
      </c>
      <c r="T489" s="35">
        <f t="shared" si="174"/>
        <v>22926.235420000001</v>
      </c>
      <c r="U489" s="36">
        <f t="shared" si="175"/>
        <v>1.267412600445098E-3</v>
      </c>
      <c r="V489" s="37">
        <f t="shared" si="176"/>
        <v>1.2477026060101661E-3</v>
      </c>
      <c r="W489" s="37">
        <f t="shared" si="177"/>
        <v>-1.9709994434931885E-5</v>
      </c>
      <c r="X489" s="38">
        <f t="shared" si="178"/>
        <v>-41.45701867228928</v>
      </c>
      <c r="Y489" s="39">
        <f t="shared" si="179"/>
        <v>-524905.275668388</v>
      </c>
      <c r="Z489" s="40">
        <f t="shared" si="180"/>
        <v>0</v>
      </c>
      <c r="AA489" s="41">
        <f t="shared" si="181"/>
        <v>0</v>
      </c>
      <c r="AB489" s="41">
        <f t="shared" si="182"/>
        <v>0</v>
      </c>
      <c r="AC489" s="42">
        <f t="shared" si="183"/>
        <v>0</v>
      </c>
      <c r="AD489" s="43">
        <f t="shared" si="184"/>
        <v>0</v>
      </c>
      <c r="AE489" s="40">
        <f t="shared" si="185"/>
        <v>2.6891143050968565E-3</v>
      </c>
      <c r="AF489" s="41">
        <f t="shared" si="186"/>
        <v>2.649522447612857E-3</v>
      </c>
      <c r="AG489" s="41">
        <f t="shared" si="187"/>
        <v>-3.9591857483999449E-5</v>
      </c>
      <c r="AH489" s="42">
        <f t="shared" si="188"/>
        <v>-0.51643136185147087</v>
      </c>
      <c r="AI489" s="43">
        <f t="shared" si="189"/>
        <v>-6538.761228810723</v>
      </c>
      <c r="AJ489" s="42">
        <f t="shared" si="190"/>
        <v>-41.973450034140754</v>
      </c>
      <c r="AK489" s="31">
        <f t="shared" si="191"/>
        <v>-531444.03689719876</v>
      </c>
      <c r="AL489" s="44">
        <f t="shared" si="192"/>
        <v>-124.77838968683136</v>
      </c>
      <c r="AM489" s="31">
        <v>1704941</v>
      </c>
      <c r="AN489" s="45">
        <f t="shared" si="193"/>
        <v>-0.31170816872677631</v>
      </c>
      <c r="AP489" s="33"/>
      <c r="AR489" s="33"/>
    </row>
    <row r="490" spans="1:44">
      <c r="A490" s="6" t="s">
        <v>6237</v>
      </c>
      <c r="B490" s="6" t="s">
        <v>6222</v>
      </c>
      <c r="C490" s="6" t="s">
        <v>6268</v>
      </c>
      <c r="D490" s="30" t="s">
        <v>6252</v>
      </c>
      <c r="E490" s="6" t="s">
        <v>6285</v>
      </c>
      <c r="F490" s="31" t="s">
        <v>4464</v>
      </c>
      <c r="G490" s="6" t="str">
        <f t="shared" si="170"/>
        <v>Share Decrease</v>
      </c>
      <c r="H490" s="32">
        <v>19.59</v>
      </c>
      <c r="I490" s="33">
        <v>410.21899999999999</v>
      </c>
      <c r="J490" s="33">
        <v>401.46100000000001</v>
      </c>
      <c r="K490" s="34">
        <v>1</v>
      </c>
      <c r="L490" s="34">
        <v>1</v>
      </c>
      <c r="M490" s="7">
        <v>1</v>
      </c>
      <c r="N490" s="7">
        <v>1</v>
      </c>
      <c r="O490" s="7">
        <v>0</v>
      </c>
      <c r="P490" s="7">
        <v>0</v>
      </c>
      <c r="Q490" s="35">
        <f t="shared" si="171"/>
        <v>410.21899999999999</v>
      </c>
      <c r="R490" s="35">
        <f t="shared" si="172"/>
        <v>401.46100000000001</v>
      </c>
      <c r="S490" s="35">
        <f t="shared" si="173"/>
        <v>8036.1902099999998</v>
      </c>
      <c r="T490" s="35">
        <f t="shared" si="174"/>
        <v>7864.6209900000003</v>
      </c>
      <c r="U490" s="36">
        <f t="shared" si="175"/>
        <v>4.3555549121589691E-4</v>
      </c>
      <c r="V490" s="37">
        <f t="shared" si="176"/>
        <v>4.2801218450129886E-4</v>
      </c>
      <c r="W490" s="37">
        <f t="shared" si="177"/>
        <v>-7.5433067145980475E-6</v>
      </c>
      <c r="X490" s="38">
        <f t="shared" si="178"/>
        <v>-15.866214896725671</v>
      </c>
      <c r="Y490" s="39">
        <f t="shared" si="179"/>
        <v>-809913.98145613435</v>
      </c>
      <c r="Z490" s="40">
        <f t="shared" si="180"/>
        <v>8.2384265156315269E-4</v>
      </c>
      <c r="AA490" s="41">
        <f t="shared" si="181"/>
        <v>8.0896835458648124E-4</v>
      </c>
      <c r="AB490" s="41">
        <f t="shared" si="182"/>
        <v>-1.4874296976671452E-5</v>
      </c>
      <c r="AC490" s="42">
        <f t="shared" si="183"/>
        <v>-0.29018327593930543</v>
      </c>
      <c r="AD490" s="43">
        <f t="shared" si="184"/>
        <v>-14812.826745242746</v>
      </c>
      <c r="AE490" s="40">
        <f t="shared" si="185"/>
        <v>0</v>
      </c>
      <c r="AF490" s="41">
        <f t="shared" si="186"/>
        <v>0</v>
      </c>
      <c r="AG490" s="41">
        <f t="shared" si="187"/>
        <v>0</v>
      </c>
      <c r="AH490" s="42">
        <f t="shared" si="188"/>
        <v>0</v>
      </c>
      <c r="AI490" s="43">
        <f t="shared" si="189"/>
        <v>0</v>
      </c>
      <c r="AJ490" s="42">
        <f t="shared" si="190"/>
        <v>-16.156398172664975</v>
      </c>
      <c r="AK490" s="31">
        <f t="shared" si="191"/>
        <v>-824726.80820137705</v>
      </c>
      <c r="AL490" s="44">
        <f t="shared" si="192"/>
        <v>-192.5295230882605</v>
      </c>
      <c r="AM490" s="31">
        <v>2638218.5</v>
      </c>
      <c r="AN490" s="45">
        <f t="shared" si="193"/>
        <v>-0.31260746909377563</v>
      </c>
      <c r="AP490" s="33"/>
      <c r="AR490" s="33"/>
    </row>
    <row r="491" spans="1:44">
      <c r="A491" s="6" t="s">
        <v>4914</v>
      </c>
      <c r="B491" s="6" t="s">
        <v>4886</v>
      </c>
      <c r="C491" s="6" t="s">
        <v>6534</v>
      </c>
      <c r="D491" s="30" t="s">
        <v>4926</v>
      </c>
      <c r="E491" s="6" t="s">
        <v>4897</v>
      </c>
      <c r="F491" s="31" t="s">
        <v>4462</v>
      </c>
      <c r="G491" s="6" t="str">
        <f t="shared" si="170"/>
        <v>Share Decrease</v>
      </c>
      <c r="H491" s="32">
        <v>112.83</v>
      </c>
      <c r="I491" s="33">
        <v>331.738</v>
      </c>
      <c r="J491" s="33">
        <v>327.34199999999998</v>
      </c>
      <c r="K491" s="34">
        <v>1</v>
      </c>
      <c r="L491" s="34">
        <v>1</v>
      </c>
      <c r="M491" s="7">
        <v>0</v>
      </c>
      <c r="N491" s="7">
        <v>0</v>
      </c>
      <c r="O491" s="7">
        <v>1</v>
      </c>
      <c r="P491" s="7">
        <v>1</v>
      </c>
      <c r="Q491" s="35">
        <f t="shared" si="171"/>
        <v>331.738</v>
      </c>
      <c r="R491" s="35">
        <f t="shared" si="172"/>
        <v>327.34199999999998</v>
      </c>
      <c r="S491" s="35">
        <f t="shared" si="173"/>
        <v>37429.998540000001</v>
      </c>
      <c r="T491" s="35">
        <f t="shared" si="174"/>
        <v>36933.997859999996</v>
      </c>
      <c r="U491" s="36">
        <f t="shared" si="175"/>
        <v>2.0286778901790086E-3</v>
      </c>
      <c r="V491" s="37">
        <f t="shared" si="176"/>
        <v>2.0100397878709342E-3</v>
      </c>
      <c r="W491" s="37">
        <f t="shared" si="177"/>
        <v>-1.8638102308074413E-5</v>
      </c>
      <c r="X491" s="38">
        <f t="shared" si="178"/>
        <v>-39.202454265155104</v>
      </c>
      <c r="Y491" s="39">
        <f t="shared" si="179"/>
        <v>-347447.08202743158</v>
      </c>
      <c r="Z491" s="40">
        <f t="shared" si="180"/>
        <v>0</v>
      </c>
      <c r="AA491" s="41">
        <f t="shared" si="181"/>
        <v>0</v>
      </c>
      <c r="AB491" s="41">
        <f t="shared" si="182"/>
        <v>0</v>
      </c>
      <c r="AC491" s="42">
        <f t="shared" si="183"/>
        <v>0</v>
      </c>
      <c r="AD491" s="43">
        <f t="shared" si="184"/>
        <v>0</v>
      </c>
      <c r="AE491" s="40">
        <f t="shared" si="185"/>
        <v>4.3043178937926278E-3</v>
      </c>
      <c r="AF491" s="41">
        <f t="shared" si="186"/>
        <v>4.2683613169560318E-3</v>
      </c>
      <c r="AG491" s="41">
        <f t="shared" si="187"/>
        <v>-3.5956576836596033E-5</v>
      </c>
      <c r="AH491" s="42">
        <f t="shared" si="188"/>
        <v>-0.46901320431214449</v>
      </c>
      <c r="AI491" s="43">
        <f t="shared" si="189"/>
        <v>-4156.8129425874731</v>
      </c>
      <c r="AJ491" s="42">
        <f t="shared" si="190"/>
        <v>-39.671467469467252</v>
      </c>
      <c r="AK491" s="31">
        <f t="shared" si="191"/>
        <v>-351603.89497001906</v>
      </c>
      <c r="AL491" s="44">
        <f t="shared" si="192"/>
        <v>-82.59373530122491</v>
      </c>
      <c r="AM491" s="31">
        <v>1073343</v>
      </c>
      <c r="AN491" s="45">
        <f t="shared" si="193"/>
        <v>-0.32757831836609458</v>
      </c>
      <c r="AP491" s="33"/>
      <c r="AR491" s="33"/>
    </row>
    <row r="492" spans="1:44">
      <c r="A492" s="6" t="s">
        <v>4188</v>
      </c>
      <c r="B492" s="6" t="s">
        <v>4426</v>
      </c>
      <c r="C492" s="6" t="s">
        <v>4363</v>
      </c>
      <c r="D492" s="30">
        <v>2624486</v>
      </c>
      <c r="E492" s="6" t="s">
        <v>4023</v>
      </c>
      <c r="F492" s="31" t="s">
        <v>4467</v>
      </c>
      <c r="G492" s="6" t="str">
        <f t="shared" si="170"/>
        <v>Share Decrease</v>
      </c>
      <c r="H492" s="32">
        <v>51.65</v>
      </c>
      <c r="I492" s="33">
        <v>430.57400000000001</v>
      </c>
      <c r="J492" s="33">
        <v>409.935</v>
      </c>
      <c r="K492" s="34">
        <v>1</v>
      </c>
      <c r="L492" s="34">
        <v>1</v>
      </c>
      <c r="M492" s="7">
        <v>0</v>
      </c>
      <c r="N492" s="7">
        <v>0</v>
      </c>
      <c r="O492" s="7">
        <v>1</v>
      </c>
      <c r="P492" s="7">
        <v>1</v>
      </c>
      <c r="Q492" s="35">
        <f t="shared" si="171"/>
        <v>430.57400000000001</v>
      </c>
      <c r="R492" s="35">
        <f t="shared" si="172"/>
        <v>409.935</v>
      </c>
      <c r="S492" s="35">
        <f t="shared" si="173"/>
        <v>22239.147099999998</v>
      </c>
      <c r="T492" s="35">
        <f t="shared" si="174"/>
        <v>21173.142749999999</v>
      </c>
      <c r="U492" s="36">
        <f t="shared" si="175"/>
        <v>1.2053451183011619E-3</v>
      </c>
      <c r="V492" s="37">
        <f t="shared" si="176"/>
        <v>1.152294953909195E-3</v>
      </c>
      <c r="W492" s="37">
        <f t="shared" si="177"/>
        <v>-5.3050164391966852E-5</v>
      </c>
      <c r="X492" s="38">
        <f t="shared" si="178"/>
        <v>-111.58306832740544</v>
      </c>
      <c r="Y492" s="39">
        <f t="shared" si="179"/>
        <v>-2160369.1834928449</v>
      </c>
      <c r="Z492" s="40">
        <f t="shared" si="180"/>
        <v>0</v>
      </c>
      <c r="AA492" s="41">
        <f t="shared" si="181"/>
        <v>0</v>
      </c>
      <c r="AB492" s="41">
        <f t="shared" si="182"/>
        <v>0</v>
      </c>
      <c r="AC492" s="42">
        <f t="shared" si="183"/>
        <v>0</v>
      </c>
      <c r="AD492" s="43">
        <f t="shared" si="184"/>
        <v>0</v>
      </c>
      <c r="AE492" s="40">
        <f t="shared" si="185"/>
        <v>2.5574235249547091E-3</v>
      </c>
      <c r="AF492" s="41">
        <f t="shared" si="186"/>
        <v>2.446922313015157E-3</v>
      </c>
      <c r="AG492" s="41">
        <f t="shared" si="187"/>
        <v>-1.1050121193955211E-4</v>
      </c>
      <c r="AH492" s="42">
        <f t="shared" si="188"/>
        <v>-1.441364335867382</v>
      </c>
      <c r="AI492" s="43">
        <f t="shared" si="189"/>
        <v>-27906.376299465286</v>
      </c>
      <c r="AJ492" s="42">
        <f t="shared" si="190"/>
        <v>-113.02443266327282</v>
      </c>
      <c r="AK492" s="31">
        <f t="shared" si="191"/>
        <v>-2188275.55979231</v>
      </c>
      <c r="AL492" s="44">
        <f t="shared" si="192"/>
        <v>-513.55435035785922</v>
      </c>
      <c r="AM492" s="31">
        <v>6643612</v>
      </c>
      <c r="AN492" s="45">
        <f t="shared" si="193"/>
        <v>-0.32938039725864637</v>
      </c>
      <c r="AP492" s="33"/>
      <c r="AR492" s="33"/>
    </row>
    <row r="493" spans="1:44">
      <c r="A493" s="6" t="s">
        <v>5816</v>
      </c>
      <c r="B493" s="6" t="s">
        <v>5815</v>
      </c>
      <c r="C493" s="6" t="s">
        <v>5886</v>
      </c>
      <c r="D493" s="30" t="s">
        <v>5827</v>
      </c>
      <c r="E493" s="6" t="s">
        <v>6286</v>
      </c>
      <c r="F493" s="31" t="s">
        <v>4470</v>
      </c>
      <c r="G493" s="6" t="str">
        <f t="shared" si="170"/>
        <v>Share Decrease</v>
      </c>
      <c r="H493" s="32">
        <v>44.15</v>
      </c>
      <c r="I493" s="33">
        <v>381.07400000000001</v>
      </c>
      <c r="J493" s="33">
        <v>371.26299999999998</v>
      </c>
      <c r="K493" s="34">
        <v>0.85</v>
      </c>
      <c r="L493" s="34">
        <v>0.85</v>
      </c>
      <c r="M493" s="7">
        <v>1</v>
      </c>
      <c r="N493" s="7">
        <v>1</v>
      </c>
      <c r="O493" s="7">
        <v>0</v>
      </c>
      <c r="P493" s="7">
        <v>0</v>
      </c>
      <c r="Q493" s="35">
        <f t="shared" si="171"/>
        <v>323.91289999999998</v>
      </c>
      <c r="R493" s="35">
        <f t="shared" si="172"/>
        <v>315.57354999999995</v>
      </c>
      <c r="S493" s="35">
        <f t="shared" si="173"/>
        <v>14300.754534999998</v>
      </c>
      <c r="T493" s="35">
        <f t="shared" si="174"/>
        <v>13932.572232499997</v>
      </c>
      <c r="U493" s="36">
        <f t="shared" si="175"/>
        <v>7.7509018620527275E-4</v>
      </c>
      <c r="V493" s="37">
        <f t="shared" si="176"/>
        <v>7.5824514423987032E-4</v>
      </c>
      <c r="W493" s="37">
        <f t="shared" si="177"/>
        <v>-1.6845041965402431E-5</v>
      </c>
      <c r="X493" s="38">
        <f t="shared" si="178"/>
        <v>-35.431020622588953</v>
      </c>
      <c r="Y493" s="39">
        <f t="shared" si="179"/>
        <v>-802514.6233881982</v>
      </c>
      <c r="Z493" s="40">
        <f t="shared" si="180"/>
        <v>1.4660642950944014E-3</v>
      </c>
      <c r="AA493" s="41">
        <f t="shared" si="181"/>
        <v>1.4331281886837397E-3</v>
      </c>
      <c r="AB493" s="41">
        <f t="shared" si="182"/>
        <v>-3.2936106410661652E-5</v>
      </c>
      <c r="AC493" s="42">
        <f t="shared" si="183"/>
        <v>-0.64255186446264723</v>
      </c>
      <c r="AD493" s="43">
        <f t="shared" si="184"/>
        <v>-14553.836114669248</v>
      </c>
      <c r="AE493" s="40">
        <f t="shared" si="185"/>
        <v>0</v>
      </c>
      <c r="AF493" s="41">
        <f t="shared" si="186"/>
        <v>0</v>
      </c>
      <c r="AG493" s="41">
        <f t="shared" si="187"/>
        <v>0</v>
      </c>
      <c r="AH493" s="42">
        <f t="shared" si="188"/>
        <v>0</v>
      </c>
      <c r="AI493" s="43">
        <f t="shared" si="189"/>
        <v>0</v>
      </c>
      <c r="AJ493" s="42">
        <f t="shared" si="190"/>
        <v>-36.073572487051599</v>
      </c>
      <c r="AK493" s="31">
        <f t="shared" si="191"/>
        <v>-817068.45950286742</v>
      </c>
      <c r="AL493" s="44">
        <f t="shared" si="192"/>
        <v>-190.77057718462547</v>
      </c>
      <c r="AM493" s="31">
        <v>2456204.25</v>
      </c>
      <c r="AN493" s="45">
        <f t="shared" si="193"/>
        <v>-0.33265493270881991</v>
      </c>
      <c r="AP493" s="33"/>
      <c r="AR493" s="33"/>
    </row>
    <row r="494" spans="1:44">
      <c r="A494" s="6" t="s">
        <v>4156</v>
      </c>
      <c r="B494" s="6" t="s">
        <v>4398</v>
      </c>
      <c r="C494" s="6" t="s">
        <v>4333</v>
      </c>
      <c r="D494" s="30">
        <v>2295172</v>
      </c>
      <c r="E494" s="6" t="s">
        <v>3993</v>
      </c>
      <c r="F494" s="31" t="s">
        <v>4454</v>
      </c>
      <c r="G494" s="6" t="str">
        <f t="shared" si="170"/>
        <v>Share Decrease</v>
      </c>
      <c r="H494" s="32">
        <v>27.86</v>
      </c>
      <c r="I494" s="33">
        <v>2034.9090000000001</v>
      </c>
      <c r="J494" s="33">
        <v>1988.087</v>
      </c>
      <c r="K494" s="34">
        <v>1</v>
      </c>
      <c r="L494" s="34">
        <v>1</v>
      </c>
      <c r="M494" s="7">
        <v>0.71</v>
      </c>
      <c r="N494" s="7">
        <v>0.71</v>
      </c>
      <c r="O494" s="7">
        <v>0.28999999999999998</v>
      </c>
      <c r="P494" s="7">
        <v>0.28999999999999998</v>
      </c>
      <c r="Q494" s="35">
        <f t="shared" si="171"/>
        <v>2034.9090000000001</v>
      </c>
      <c r="R494" s="35">
        <f t="shared" si="172"/>
        <v>1988.087</v>
      </c>
      <c r="S494" s="35">
        <f t="shared" si="173"/>
        <v>56692.564740000002</v>
      </c>
      <c r="T494" s="35">
        <f t="shared" si="174"/>
        <v>55388.103819999997</v>
      </c>
      <c r="U494" s="36">
        <f t="shared" si="175"/>
        <v>3.0726945528109567E-3</v>
      </c>
      <c r="V494" s="37">
        <f t="shared" si="176"/>
        <v>3.014358014394656E-3</v>
      </c>
      <c r="W494" s="37">
        <f t="shared" si="177"/>
        <v>-5.8336538416300671E-5</v>
      </c>
      <c r="X494" s="38">
        <f t="shared" si="178"/>
        <v>-122.7021636350683</v>
      </c>
      <c r="Y494" s="39">
        <f t="shared" si="179"/>
        <v>-4404241.3365064003</v>
      </c>
      <c r="Z494" s="40">
        <f t="shared" si="180"/>
        <v>4.1264683467609562E-3</v>
      </c>
      <c r="AA494" s="41">
        <f t="shared" si="181"/>
        <v>4.0450936567968951E-3</v>
      </c>
      <c r="AB494" s="41">
        <f t="shared" si="182"/>
        <v>-8.1374689964061088E-5</v>
      </c>
      <c r="AC494" s="42">
        <f t="shared" si="183"/>
        <v>-1.5875421977490178</v>
      </c>
      <c r="AD494" s="43">
        <f t="shared" si="184"/>
        <v>-56982.849883310046</v>
      </c>
      <c r="AE494" s="40">
        <f t="shared" si="185"/>
        <v>1.8906390811753394E-3</v>
      </c>
      <c r="AF494" s="41">
        <f t="shared" si="186"/>
        <v>1.8563050713243706E-3</v>
      </c>
      <c r="AG494" s="41">
        <f t="shared" si="187"/>
        <v>-3.4334009850968796E-5</v>
      </c>
      <c r="AH494" s="42">
        <f t="shared" si="188"/>
        <v>-0.44784863838034011</v>
      </c>
      <c r="AI494" s="43">
        <f t="shared" si="189"/>
        <v>-16074.969073235468</v>
      </c>
      <c r="AJ494" s="42">
        <f t="shared" si="190"/>
        <v>-124.73755447119765</v>
      </c>
      <c r="AK494" s="31">
        <f t="shared" si="191"/>
        <v>-4477299.1554629458</v>
      </c>
      <c r="AL494" s="44">
        <f t="shared" si="192"/>
        <v>-1046.9586937598829</v>
      </c>
      <c r="AM494" s="31">
        <v>12960608</v>
      </c>
      <c r="AN494" s="45">
        <f t="shared" si="193"/>
        <v>-0.34545440734438893</v>
      </c>
      <c r="AP494" s="33"/>
      <c r="AR494" s="33"/>
    </row>
    <row r="495" spans="1:44">
      <c r="A495" s="6" t="s">
        <v>644</v>
      </c>
      <c r="B495" s="6" t="s">
        <v>647</v>
      </c>
      <c r="C495" s="6" t="s">
        <v>5396</v>
      </c>
      <c r="D495" s="30" t="s">
        <v>5401</v>
      </c>
      <c r="E495" s="6" t="s">
        <v>5389</v>
      </c>
      <c r="F495" s="31" t="s">
        <v>4462</v>
      </c>
      <c r="G495" s="6" t="str">
        <f t="shared" si="170"/>
        <v>Share Decrease</v>
      </c>
      <c r="H495" s="32">
        <v>98.93</v>
      </c>
      <c r="I495" s="33">
        <v>285.137</v>
      </c>
      <c r="J495" s="33">
        <v>280.25099999999998</v>
      </c>
      <c r="K495" s="34">
        <v>1</v>
      </c>
      <c r="L495" s="34">
        <v>1</v>
      </c>
      <c r="M495" s="7">
        <v>0.57999999999999996</v>
      </c>
      <c r="N495" s="7">
        <v>0.57999999999999996</v>
      </c>
      <c r="O495" s="7">
        <v>0.42</v>
      </c>
      <c r="P495" s="7">
        <v>0.42</v>
      </c>
      <c r="Q495" s="35">
        <f t="shared" si="171"/>
        <v>285.137</v>
      </c>
      <c r="R495" s="35">
        <f t="shared" si="172"/>
        <v>280.25099999999998</v>
      </c>
      <c r="S495" s="35">
        <f t="shared" si="173"/>
        <v>28208.603410000003</v>
      </c>
      <c r="T495" s="35">
        <f t="shared" si="174"/>
        <v>27725.23143</v>
      </c>
      <c r="U495" s="36">
        <f t="shared" si="175"/>
        <v>1.5288851798789089E-3</v>
      </c>
      <c r="V495" s="37">
        <f t="shared" si="176"/>
        <v>1.508875874024588E-3</v>
      </c>
      <c r="W495" s="37">
        <f t="shared" si="177"/>
        <v>-2.0009305854320905E-5</v>
      </c>
      <c r="X495" s="38">
        <f t="shared" si="178"/>
        <v>-42.086575374773595</v>
      </c>
      <c r="Y495" s="39">
        <f t="shared" si="179"/>
        <v>-425417.72338798741</v>
      </c>
      <c r="Z495" s="40">
        <f t="shared" si="180"/>
        <v>1.6772725648947675E-3</v>
      </c>
      <c r="AA495" s="41">
        <f t="shared" si="181"/>
        <v>1.6540815164272479E-3</v>
      </c>
      <c r="AB495" s="41">
        <f t="shared" si="182"/>
        <v>-2.3191048467519591E-5</v>
      </c>
      <c r="AC495" s="42">
        <f t="shared" si="183"/>
        <v>-0.45243512532570102</v>
      </c>
      <c r="AD495" s="43">
        <f t="shared" si="184"/>
        <v>-4573.2854071131196</v>
      </c>
      <c r="AE495" s="40">
        <f t="shared" si="185"/>
        <v>1.3624337826371807E-3</v>
      </c>
      <c r="AF495" s="41">
        <f t="shared" si="186"/>
        <v>1.345734313165294E-3</v>
      </c>
      <c r="AG495" s="41">
        <f t="shared" si="187"/>
        <v>-1.6699469471886724E-5</v>
      </c>
      <c r="AH495" s="42">
        <f t="shared" si="188"/>
        <v>-0.21782584373690619</v>
      </c>
      <c r="AI495" s="43">
        <f t="shared" si="189"/>
        <v>-2201.8178887789968</v>
      </c>
      <c r="AJ495" s="42">
        <f t="shared" si="190"/>
        <v>-42.756836343836198</v>
      </c>
      <c r="AK495" s="31">
        <f t="shared" si="191"/>
        <v>-432192.82668387954</v>
      </c>
      <c r="AL495" s="44">
        <f t="shared" si="192"/>
        <v>-101.12860534883707</v>
      </c>
      <c r="AM495" s="31">
        <v>1199948.875</v>
      </c>
      <c r="AN495" s="45">
        <f t="shared" si="193"/>
        <v>-0.36017603390301067</v>
      </c>
      <c r="AP495" s="33"/>
      <c r="AR495" s="33"/>
    </row>
    <row r="496" spans="1:44">
      <c r="A496" s="6" t="s">
        <v>1198</v>
      </c>
      <c r="B496" s="6" t="s">
        <v>2100</v>
      </c>
      <c r="C496" s="6" t="s">
        <v>5756</v>
      </c>
      <c r="D496" s="30">
        <v>2142922</v>
      </c>
      <c r="E496" s="6" t="s">
        <v>165</v>
      </c>
      <c r="F496" s="31" t="s">
        <v>4458</v>
      </c>
      <c r="G496" s="6" t="str">
        <f t="shared" si="170"/>
        <v>Share Decrease</v>
      </c>
      <c r="H496" s="32">
        <v>64.33</v>
      </c>
      <c r="I496" s="33">
        <v>121.09</v>
      </c>
      <c r="J496" s="33">
        <v>116.884</v>
      </c>
      <c r="K496" s="34">
        <v>0.9</v>
      </c>
      <c r="L496" s="34">
        <v>0.9</v>
      </c>
      <c r="M496" s="7">
        <v>1</v>
      </c>
      <c r="N496" s="7">
        <v>1</v>
      </c>
      <c r="O496" s="7">
        <v>0</v>
      </c>
      <c r="P496" s="7">
        <v>0</v>
      </c>
      <c r="Q496" s="35">
        <f t="shared" si="171"/>
        <v>108.98100000000001</v>
      </c>
      <c r="R496" s="35">
        <f t="shared" si="172"/>
        <v>105.1956</v>
      </c>
      <c r="S496" s="35">
        <f t="shared" si="173"/>
        <v>7010.74773</v>
      </c>
      <c r="T496" s="35">
        <f t="shared" si="174"/>
        <v>6767.2329479999999</v>
      </c>
      <c r="U496" s="36">
        <f t="shared" si="175"/>
        <v>3.7997727673632107E-4</v>
      </c>
      <c r="V496" s="37">
        <f t="shared" si="176"/>
        <v>3.682896049009279E-4</v>
      </c>
      <c r="W496" s="37">
        <f t="shared" si="177"/>
        <v>-1.168767183539317E-5</v>
      </c>
      <c r="X496" s="38">
        <f t="shared" si="178"/>
        <v>-24.58326566834257</v>
      </c>
      <c r="Y496" s="39">
        <f t="shared" si="179"/>
        <v>-382143.10070484329</v>
      </c>
      <c r="Z496" s="40">
        <f t="shared" si="180"/>
        <v>7.187178063725241E-4</v>
      </c>
      <c r="AA496" s="41">
        <f t="shared" si="181"/>
        <v>6.9608914530120065E-4</v>
      </c>
      <c r="AB496" s="41">
        <f t="shared" si="182"/>
        <v>-2.2628661071323456E-5</v>
      </c>
      <c r="AC496" s="42">
        <f t="shared" si="183"/>
        <v>-0.44146348631438354</v>
      </c>
      <c r="AD496" s="43">
        <f t="shared" si="184"/>
        <v>-6862.4822993064436</v>
      </c>
      <c r="AE496" s="40">
        <f t="shared" si="185"/>
        <v>0</v>
      </c>
      <c r="AF496" s="41">
        <f t="shared" si="186"/>
        <v>0</v>
      </c>
      <c r="AG496" s="41">
        <f t="shared" si="187"/>
        <v>0</v>
      </c>
      <c r="AH496" s="42">
        <f t="shared" si="188"/>
        <v>0</v>
      </c>
      <c r="AI496" s="43">
        <f t="shared" si="189"/>
        <v>0</v>
      </c>
      <c r="AJ496" s="42">
        <f t="shared" si="190"/>
        <v>-25.024729154656953</v>
      </c>
      <c r="AK496" s="31">
        <f t="shared" si="191"/>
        <v>-389005.58300414972</v>
      </c>
      <c r="AL496" s="44">
        <f t="shared" si="192"/>
        <v>-90.841534551478077</v>
      </c>
      <c r="AM496" s="31">
        <v>1076707</v>
      </c>
      <c r="AN496" s="45">
        <f t="shared" si="193"/>
        <v>-0.36129196058365898</v>
      </c>
      <c r="AP496" s="33"/>
      <c r="AR496" s="33"/>
    </row>
    <row r="497" spans="1:44">
      <c r="A497" s="6" t="s">
        <v>1141</v>
      </c>
      <c r="B497" s="6" t="s">
        <v>2045</v>
      </c>
      <c r="C497" s="6" t="s">
        <v>3306</v>
      </c>
      <c r="D497" s="30">
        <v>2447218</v>
      </c>
      <c r="E497" s="6" t="s">
        <v>113</v>
      </c>
      <c r="F497" s="31" t="s">
        <v>4458</v>
      </c>
      <c r="G497" s="6" t="str">
        <f t="shared" si="170"/>
        <v>Share Decrease</v>
      </c>
      <c r="H497" s="32">
        <v>66.83</v>
      </c>
      <c r="I497" s="33">
        <v>187.822</v>
      </c>
      <c r="J497" s="33">
        <v>183.41499999999999</v>
      </c>
      <c r="K497" s="34">
        <v>1</v>
      </c>
      <c r="L497" s="34">
        <v>1</v>
      </c>
      <c r="M497" s="7">
        <v>1</v>
      </c>
      <c r="N497" s="7">
        <v>1</v>
      </c>
      <c r="O497" s="7">
        <v>0</v>
      </c>
      <c r="P497" s="7">
        <v>0</v>
      </c>
      <c r="Q497" s="35">
        <f t="shared" si="171"/>
        <v>187.822</v>
      </c>
      <c r="R497" s="35">
        <f t="shared" si="172"/>
        <v>183.41499999999999</v>
      </c>
      <c r="S497" s="35">
        <f t="shared" si="173"/>
        <v>12552.144259999999</v>
      </c>
      <c r="T497" s="35">
        <f t="shared" si="174"/>
        <v>12257.624449999999</v>
      </c>
      <c r="U497" s="36">
        <f t="shared" si="175"/>
        <v>6.803168188047531E-4</v>
      </c>
      <c r="V497" s="37">
        <f t="shared" si="176"/>
        <v>6.6709033077524461E-4</v>
      </c>
      <c r="W497" s="37">
        <f t="shared" si="177"/>
        <v>-1.3226488029508487E-5</v>
      </c>
      <c r="X497" s="38">
        <f t="shared" si="178"/>
        <v>-27.819934856822748</v>
      </c>
      <c r="Y497" s="39">
        <f t="shared" si="179"/>
        <v>-416279.1389618846</v>
      </c>
      <c r="Z497" s="40">
        <f t="shared" si="180"/>
        <v>1.2868027684428847E-3</v>
      </c>
      <c r="AA497" s="41">
        <f t="shared" si="181"/>
        <v>1.2608401975205065E-3</v>
      </c>
      <c r="AB497" s="41">
        <f t="shared" si="182"/>
        <v>-2.5962570922378201E-5</v>
      </c>
      <c r="AC497" s="42">
        <f t="shared" si="183"/>
        <v>-0.50650487171785563</v>
      </c>
      <c r="AD497" s="43">
        <f t="shared" si="184"/>
        <v>-7579.0045147068031</v>
      </c>
      <c r="AE497" s="40">
        <f t="shared" si="185"/>
        <v>0</v>
      </c>
      <c r="AF497" s="41">
        <f t="shared" si="186"/>
        <v>0</v>
      </c>
      <c r="AG497" s="41">
        <f t="shared" si="187"/>
        <v>0</v>
      </c>
      <c r="AH497" s="42">
        <f t="shared" si="188"/>
        <v>0</v>
      </c>
      <c r="AI497" s="43">
        <f t="shared" si="189"/>
        <v>0</v>
      </c>
      <c r="AJ497" s="42">
        <f t="shared" si="190"/>
        <v>-28.326439728540603</v>
      </c>
      <c r="AK497" s="31">
        <f t="shared" si="191"/>
        <v>-423858.14347659139</v>
      </c>
      <c r="AL497" s="44">
        <f t="shared" si="192"/>
        <v>-98.956217488466919</v>
      </c>
      <c r="AM497" s="31">
        <v>1134576.375</v>
      </c>
      <c r="AN497" s="45">
        <f t="shared" si="193"/>
        <v>-0.37358273344673809</v>
      </c>
      <c r="AP497" s="33"/>
      <c r="AR497" s="33"/>
    </row>
    <row r="498" spans="1:44">
      <c r="A498" s="6" t="s">
        <v>3562</v>
      </c>
      <c r="B498" s="6" t="s">
        <v>400</v>
      </c>
      <c r="C498" s="6" t="s">
        <v>6269</v>
      </c>
      <c r="D498" s="30" t="s">
        <v>6254</v>
      </c>
      <c r="E498" s="6" t="s">
        <v>6288</v>
      </c>
      <c r="F498" s="31" t="s">
        <v>4471</v>
      </c>
      <c r="G498" s="6" t="str">
        <f t="shared" si="170"/>
        <v>Share Decrease</v>
      </c>
      <c r="H498" s="32">
        <v>64.25</v>
      </c>
      <c r="I498" s="33">
        <v>186.79400000000001</v>
      </c>
      <c r="J498" s="33">
        <v>182.44200000000001</v>
      </c>
      <c r="K498" s="34">
        <v>1</v>
      </c>
      <c r="L498" s="34">
        <v>1</v>
      </c>
      <c r="M498" s="7">
        <v>0</v>
      </c>
      <c r="N498" s="7">
        <v>0</v>
      </c>
      <c r="O498" s="7">
        <v>1</v>
      </c>
      <c r="P498" s="7">
        <v>1</v>
      </c>
      <c r="Q498" s="35">
        <f t="shared" si="171"/>
        <v>186.79400000000001</v>
      </c>
      <c r="R498" s="35">
        <f t="shared" si="172"/>
        <v>182.44200000000001</v>
      </c>
      <c r="S498" s="35">
        <f t="shared" si="173"/>
        <v>12001.514500000001</v>
      </c>
      <c r="T498" s="35">
        <f t="shared" si="174"/>
        <v>11721.898500000001</v>
      </c>
      <c r="U498" s="36">
        <f t="shared" si="175"/>
        <v>6.5047309817001079E-4</v>
      </c>
      <c r="V498" s="37">
        <f t="shared" si="176"/>
        <v>6.3793479556953174E-4</v>
      </c>
      <c r="W498" s="37">
        <f t="shared" si="177"/>
        <v>-1.2538302600479051E-5</v>
      </c>
      <c r="X498" s="38">
        <f t="shared" si="178"/>
        <v>-26.372439969117099</v>
      </c>
      <c r="Y498" s="39">
        <f t="shared" si="179"/>
        <v>-410465.99173723115</v>
      </c>
      <c r="Z498" s="40">
        <f t="shared" si="180"/>
        <v>0</v>
      </c>
      <c r="AA498" s="41">
        <f t="shared" si="181"/>
        <v>0</v>
      </c>
      <c r="AB498" s="41">
        <f t="shared" si="182"/>
        <v>0</v>
      </c>
      <c r="AC498" s="42">
        <f t="shared" si="183"/>
        <v>0</v>
      </c>
      <c r="AD498" s="43">
        <f t="shared" si="184"/>
        <v>0</v>
      </c>
      <c r="AE498" s="40">
        <f t="shared" si="185"/>
        <v>1.3801318629429388E-3</v>
      </c>
      <c r="AF498" s="41">
        <f t="shared" si="186"/>
        <v>1.3546678133338945E-3</v>
      </c>
      <c r="AG498" s="41">
        <f t="shared" si="187"/>
        <v>-2.5464049609044302E-5</v>
      </c>
      <c r="AH498" s="42">
        <f t="shared" si="188"/>
        <v>-0.33214995843947825</v>
      </c>
      <c r="AI498" s="43">
        <f t="shared" si="189"/>
        <v>-5169.6491585911017</v>
      </c>
      <c r="AJ498" s="42">
        <f t="shared" si="190"/>
        <v>-26.704589927556576</v>
      </c>
      <c r="AK498" s="31">
        <f t="shared" si="191"/>
        <v>-415635.64089582226</v>
      </c>
      <c r="AL498" s="44">
        <f t="shared" si="192"/>
        <v>-97.574339303338917</v>
      </c>
      <c r="AM498" s="31">
        <v>1111477.125</v>
      </c>
      <c r="AN498" s="45">
        <f t="shared" si="193"/>
        <v>-0.37394889336640397</v>
      </c>
      <c r="AP498" s="33"/>
      <c r="AR498" s="33"/>
    </row>
    <row r="499" spans="1:44">
      <c r="A499" s="6" t="s">
        <v>4577</v>
      </c>
      <c r="B499" s="6" t="s">
        <v>1886</v>
      </c>
      <c r="C499" s="6" t="s">
        <v>3190</v>
      </c>
      <c r="D499" s="30">
        <v>2293819</v>
      </c>
      <c r="E499" s="6" t="s">
        <v>3105</v>
      </c>
      <c r="F499" s="31" t="s">
        <v>4458</v>
      </c>
      <c r="G499" s="6" t="str">
        <f t="shared" si="170"/>
        <v>Share Decrease</v>
      </c>
      <c r="H499" s="32">
        <v>60.805</v>
      </c>
      <c r="I499" s="33">
        <v>1242.367</v>
      </c>
      <c r="J499" s="33">
        <v>1210.047</v>
      </c>
      <c r="K499" s="34">
        <v>0.91</v>
      </c>
      <c r="L499" s="34">
        <v>0.91</v>
      </c>
      <c r="M499" s="7">
        <v>1</v>
      </c>
      <c r="N499" s="7">
        <v>1</v>
      </c>
      <c r="O499" s="7">
        <v>0</v>
      </c>
      <c r="P499" s="7">
        <v>0</v>
      </c>
      <c r="Q499" s="35">
        <f t="shared" si="171"/>
        <v>1130.5539699999999</v>
      </c>
      <c r="R499" s="35">
        <f t="shared" si="172"/>
        <v>1101.1427700000002</v>
      </c>
      <c r="S499" s="35">
        <f t="shared" si="173"/>
        <v>68743.334145849993</v>
      </c>
      <c r="T499" s="35">
        <f t="shared" si="174"/>
        <v>66954.986129850004</v>
      </c>
      <c r="U499" s="36">
        <f t="shared" si="175"/>
        <v>3.7258372299918763E-3</v>
      </c>
      <c r="V499" s="37">
        <f t="shared" si="176"/>
        <v>3.6438564443384914E-3</v>
      </c>
      <c r="W499" s="37">
        <f t="shared" si="177"/>
        <v>-8.1980785653384958E-5</v>
      </c>
      <c r="X499" s="38">
        <f t="shared" si="178"/>
        <v>-172.43429331354199</v>
      </c>
      <c r="Y499" s="39">
        <f t="shared" si="179"/>
        <v>-2835857.138615936</v>
      </c>
      <c r="Z499" s="40">
        <f t="shared" si="180"/>
        <v>7.0473307873593592E-3</v>
      </c>
      <c r="AA499" s="41">
        <f t="shared" si="181"/>
        <v>6.8871042901745005E-3</v>
      </c>
      <c r="AB499" s="41">
        <f t="shared" si="182"/>
        <v>-1.6022649718485868E-4</v>
      </c>
      <c r="AC499" s="42">
        <f t="shared" si="183"/>
        <v>-3.1258653715401876</v>
      </c>
      <c r="AD499" s="43">
        <f t="shared" si="184"/>
        <v>-51408.031766140739</v>
      </c>
      <c r="AE499" s="40">
        <f t="shared" si="185"/>
        <v>0</v>
      </c>
      <c r="AF499" s="41">
        <f t="shared" si="186"/>
        <v>0</v>
      </c>
      <c r="AG499" s="41">
        <f t="shared" si="187"/>
        <v>0</v>
      </c>
      <c r="AH499" s="42">
        <f t="shared" si="188"/>
        <v>0</v>
      </c>
      <c r="AI499" s="43">
        <f t="shared" si="189"/>
        <v>0</v>
      </c>
      <c r="AJ499" s="42">
        <f t="shared" si="190"/>
        <v>-175.56015868508217</v>
      </c>
      <c r="AK499" s="31">
        <f t="shared" si="191"/>
        <v>-2887265.1703820769</v>
      </c>
      <c r="AL499" s="44">
        <f t="shared" si="192"/>
        <v>-674.12865433257923</v>
      </c>
      <c r="AM499" s="31">
        <v>7666406</v>
      </c>
      <c r="AN499" s="45">
        <f t="shared" si="193"/>
        <v>-0.37661260966117327</v>
      </c>
      <c r="AP499" s="33"/>
      <c r="AR499" s="33"/>
    </row>
    <row r="500" spans="1:44">
      <c r="A500" s="6" t="s">
        <v>3965</v>
      </c>
      <c r="B500" s="6" t="s">
        <v>4449</v>
      </c>
      <c r="C500" s="6" t="s">
        <v>4041</v>
      </c>
      <c r="D500" s="30">
        <v>2985202</v>
      </c>
      <c r="E500" s="6" t="s">
        <v>4302</v>
      </c>
      <c r="F500" s="31" t="s">
        <v>4458</v>
      </c>
      <c r="G500" s="6" t="str">
        <f t="shared" si="170"/>
        <v>Share Decrease</v>
      </c>
      <c r="H500" s="32">
        <v>13.26</v>
      </c>
      <c r="I500" s="33">
        <v>1141.556</v>
      </c>
      <c r="J500" s="33">
        <v>1112.2</v>
      </c>
      <c r="K500" s="34">
        <v>0.94</v>
      </c>
      <c r="L500" s="34">
        <v>0.94</v>
      </c>
      <c r="M500" s="7">
        <v>0</v>
      </c>
      <c r="N500" s="7">
        <v>0</v>
      </c>
      <c r="O500" s="7">
        <v>1</v>
      </c>
      <c r="P500" s="7">
        <v>1</v>
      </c>
      <c r="Q500" s="35">
        <f t="shared" si="171"/>
        <v>1073.0626399999999</v>
      </c>
      <c r="R500" s="35">
        <f t="shared" si="172"/>
        <v>1045.4680000000001</v>
      </c>
      <c r="S500" s="35">
        <f t="shared" si="173"/>
        <v>14228.810606399999</v>
      </c>
      <c r="T500" s="35">
        <f t="shared" si="174"/>
        <v>13862.905680000002</v>
      </c>
      <c r="U500" s="36">
        <f t="shared" si="175"/>
        <v>7.7119087915273666E-4</v>
      </c>
      <c r="V500" s="37">
        <f t="shared" si="176"/>
        <v>7.5445371762692716E-4</v>
      </c>
      <c r="W500" s="37">
        <f t="shared" si="177"/>
        <v>-1.6737161525809505E-5</v>
      </c>
      <c r="X500" s="38">
        <f t="shared" si="178"/>
        <v>-35.204110289694469</v>
      </c>
      <c r="Y500" s="39">
        <f t="shared" si="179"/>
        <v>-2654910.2782575018</v>
      </c>
      <c r="Z500" s="40">
        <f t="shared" si="180"/>
        <v>0</v>
      </c>
      <c r="AA500" s="41">
        <f t="shared" si="181"/>
        <v>0</v>
      </c>
      <c r="AB500" s="41">
        <f t="shared" si="182"/>
        <v>0</v>
      </c>
      <c r="AC500" s="42">
        <f t="shared" si="183"/>
        <v>0</v>
      </c>
      <c r="AD500" s="43">
        <f t="shared" si="184"/>
        <v>0</v>
      </c>
      <c r="AE500" s="40">
        <f t="shared" si="185"/>
        <v>1.6362630641052075E-3</v>
      </c>
      <c r="AF500" s="41">
        <f t="shared" si="186"/>
        <v>1.6020981689936684E-3</v>
      </c>
      <c r="AG500" s="41">
        <f t="shared" si="187"/>
        <v>-3.4164895111539082E-5</v>
      </c>
      <c r="AH500" s="42">
        <f t="shared" si="188"/>
        <v>-0.44564272633824559</v>
      </c>
      <c r="AI500" s="43">
        <f t="shared" si="189"/>
        <v>-33608.048743457439</v>
      </c>
      <c r="AJ500" s="42">
        <f t="shared" si="190"/>
        <v>-35.649753016032712</v>
      </c>
      <c r="AK500" s="31">
        <f t="shared" si="191"/>
        <v>-2688518.3270009593</v>
      </c>
      <c r="AL500" s="44">
        <f t="shared" si="192"/>
        <v>-631.11468800186663</v>
      </c>
      <c r="AM500" s="31">
        <v>6852158.5</v>
      </c>
      <c r="AN500" s="45">
        <f t="shared" si="193"/>
        <v>-0.39236079069113178</v>
      </c>
      <c r="AP500" s="33"/>
      <c r="AR500" s="33"/>
    </row>
    <row r="501" spans="1:44">
      <c r="A501" s="6" t="s">
        <v>4171</v>
      </c>
      <c r="B501" s="6" t="s">
        <v>1945</v>
      </c>
      <c r="C501" s="6" t="s">
        <v>4348</v>
      </c>
      <c r="D501" s="30">
        <v>2463247</v>
      </c>
      <c r="E501" s="6" t="s">
        <v>4007</v>
      </c>
      <c r="F501" s="31" t="s">
        <v>4459</v>
      </c>
      <c r="G501" s="6" t="str">
        <f t="shared" si="170"/>
        <v>Share Decrease</v>
      </c>
      <c r="H501" s="32">
        <v>32.72</v>
      </c>
      <c r="I501" s="33">
        <v>4835</v>
      </c>
      <c r="J501" s="33">
        <v>4736</v>
      </c>
      <c r="K501" s="34">
        <v>1</v>
      </c>
      <c r="L501" s="34">
        <v>1</v>
      </c>
      <c r="M501" s="7">
        <v>1</v>
      </c>
      <c r="N501" s="7">
        <v>1</v>
      </c>
      <c r="O501" s="7">
        <v>0</v>
      </c>
      <c r="P501" s="7">
        <v>0</v>
      </c>
      <c r="Q501" s="35">
        <f t="shared" si="171"/>
        <v>4835</v>
      </c>
      <c r="R501" s="35">
        <f t="shared" si="172"/>
        <v>4736</v>
      </c>
      <c r="S501" s="35">
        <f t="shared" si="173"/>
        <v>158201.19999999998</v>
      </c>
      <c r="T501" s="35">
        <f t="shared" si="174"/>
        <v>154961.91999999998</v>
      </c>
      <c r="U501" s="36">
        <f t="shared" si="175"/>
        <v>8.5743865658132971E-3</v>
      </c>
      <c r="V501" s="37">
        <f t="shared" si="176"/>
        <v>8.4334121095027501E-3</v>
      </c>
      <c r="W501" s="37">
        <f t="shared" si="177"/>
        <v>-1.4097445631054695E-4</v>
      </c>
      <c r="X501" s="38">
        <f t="shared" si="178"/>
        <v>-296.51863611002443</v>
      </c>
      <c r="Y501" s="39">
        <f t="shared" si="179"/>
        <v>-9062305.5045850985</v>
      </c>
      <c r="Z501" s="40">
        <f t="shared" si="180"/>
        <v>1.6218244302665979E-2</v>
      </c>
      <c r="AA501" s="41">
        <f t="shared" si="181"/>
        <v>1.5939647899798147E-2</v>
      </c>
      <c r="AB501" s="41">
        <f t="shared" si="182"/>
        <v>-2.7859640286783185E-4</v>
      </c>
      <c r="AC501" s="42">
        <f t="shared" si="183"/>
        <v>-5.4351487654097594</v>
      </c>
      <c r="AD501" s="43">
        <f t="shared" si="184"/>
        <v>-166110.90358831783</v>
      </c>
      <c r="AE501" s="40">
        <f t="shared" si="185"/>
        <v>0</v>
      </c>
      <c r="AF501" s="41">
        <f t="shared" si="186"/>
        <v>0</v>
      </c>
      <c r="AG501" s="41">
        <f t="shared" si="187"/>
        <v>0</v>
      </c>
      <c r="AH501" s="42">
        <f t="shared" si="188"/>
        <v>0</v>
      </c>
      <c r="AI501" s="43">
        <f t="shared" si="189"/>
        <v>0</v>
      </c>
      <c r="AJ501" s="42">
        <f t="shared" si="190"/>
        <v>-301.95378487543417</v>
      </c>
      <c r="AK501" s="31">
        <f t="shared" si="191"/>
        <v>-9228416.4081734158</v>
      </c>
      <c r="AL501" s="44">
        <f t="shared" si="192"/>
        <v>-2154.2551392198493</v>
      </c>
      <c r="AM501" s="31">
        <v>23466066</v>
      </c>
      <c r="AN501" s="45">
        <f t="shared" si="193"/>
        <v>-0.39326644731048721</v>
      </c>
      <c r="AP501" s="33"/>
      <c r="AR501" s="33"/>
    </row>
    <row r="502" spans="1:44">
      <c r="A502" s="6" t="s">
        <v>4623</v>
      </c>
      <c r="B502" s="6" t="s">
        <v>1931</v>
      </c>
      <c r="C502" s="6" t="s">
        <v>1254</v>
      </c>
      <c r="D502" s="30">
        <v>2023748</v>
      </c>
      <c r="E502" s="6" t="s">
        <v>7</v>
      </c>
      <c r="F502" s="31" t="s">
        <v>4467</v>
      </c>
      <c r="G502" s="6" t="str">
        <f t="shared" si="170"/>
        <v>Share Decrease</v>
      </c>
      <c r="H502" s="32">
        <v>70.42</v>
      </c>
      <c r="I502" s="33">
        <v>298.96899999999999</v>
      </c>
      <c r="J502" s="33">
        <v>285.83499999999998</v>
      </c>
      <c r="K502" s="34">
        <v>0.85</v>
      </c>
      <c r="L502" s="34">
        <v>0.85</v>
      </c>
      <c r="M502" s="7">
        <v>0</v>
      </c>
      <c r="N502" s="7">
        <v>0</v>
      </c>
      <c r="O502" s="7">
        <v>1</v>
      </c>
      <c r="P502" s="7">
        <v>1</v>
      </c>
      <c r="Q502" s="35">
        <f t="shared" si="171"/>
        <v>254.12365</v>
      </c>
      <c r="R502" s="35">
        <f t="shared" si="172"/>
        <v>242.95974999999999</v>
      </c>
      <c r="S502" s="35">
        <f t="shared" si="173"/>
        <v>17895.387433</v>
      </c>
      <c r="T502" s="35">
        <f t="shared" si="174"/>
        <v>17109.225595</v>
      </c>
      <c r="U502" s="36">
        <f t="shared" si="175"/>
        <v>9.6991659731746234E-4</v>
      </c>
      <c r="V502" s="37">
        <f t="shared" si="176"/>
        <v>9.3112650073700308E-4</v>
      </c>
      <c r="W502" s="37">
        <f t="shared" si="177"/>
        <v>-3.879009658045926E-5</v>
      </c>
      <c r="X502" s="38">
        <f t="shared" si="178"/>
        <v>-81.589153337656001</v>
      </c>
      <c r="Y502" s="39">
        <f t="shared" si="179"/>
        <v>-1158607.6872714569</v>
      </c>
      <c r="Z502" s="40">
        <f t="shared" si="180"/>
        <v>0</v>
      </c>
      <c r="AA502" s="41">
        <f t="shared" si="181"/>
        <v>0</v>
      </c>
      <c r="AB502" s="41">
        <f t="shared" si="182"/>
        <v>0</v>
      </c>
      <c r="AC502" s="42">
        <f t="shared" si="183"/>
        <v>0</v>
      </c>
      <c r="AD502" s="43">
        <f t="shared" si="184"/>
        <v>0</v>
      </c>
      <c r="AE502" s="40">
        <f t="shared" si="185"/>
        <v>2.057906474719665E-3</v>
      </c>
      <c r="AF502" s="41">
        <f t="shared" si="186"/>
        <v>1.977266500355292E-3</v>
      </c>
      <c r="AG502" s="41">
        <f t="shared" si="187"/>
        <v>-8.0639974364373011E-5</v>
      </c>
      <c r="AH502" s="42">
        <f t="shared" si="188"/>
        <v>-1.051857993717298</v>
      </c>
      <c r="AI502" s="43">
        <f t="shared" si="189"/>
        <v>-14936.92123995027</v>
      </c>
      <c r="AJ502" s="42">
        <f t="shared" si="190"/>
        <v>-82.641011331373292</v>
      </c>
      <c r="AK502" s="31">
        <f t="shared" si="191"/>
        <v>-1173544.6085114072</v>
      </c>
      <c r="AL502" s="44">
        <f t="shared" si="192"/>
        <v>-275.41960082689053</v>
      </c>
      <c r="AM502" s="31">
        <v>2937852</v>
      </c>
      <c r="AN502" s="45">
        <f t="shared" si="193"/>
        <v>-0.39945668076928559</v>
      </c>
      <c r="AP502" s="33"/>
      <c r="AR502" s="33"/>
    </row>
    <row r="503" spans="1:44">
      <c r="A503" s="6" t="s">
        <v>4624</v>
      </c>
      <c r="B503" s="6" t="s">
        <v>1932</v>
      </c>
      <c r="C503" s="6" t="s">
        <v>3221</v>
      </c>
      <c r="D503" s="30">
        <v>2476193</v>
      </c>
      <c r="E503" s="6" t="s">
        <v>8</v>
      </c>
      <c r="F503" s="31" t="s">
        <v>4462</v>
      </c>
      <c r="G503" s="6" t="str">
        <f t="shared" si="170"/>
        <v>Share Decrease</v>
      </c>
      <c r="H503" s="32">
        <v>41.38</v>
      </c>
      <c r="I503" s="33">
        <v>431.48099999999999</v>
      </c>
      <c r="J503" s="33">
        <v>420.95100000000002</v>
      </c>
      <c r="K503" s="34">
        <v>1</v>
      </c>
      <c r="L503" s="34">
        <v>1</v>
      </c>
      <c r="M503" s="7">
        <v>0</v>
      </c>
      <c r="N503" s="7">
        <v>0</v>
      </c>
      <c r="O503" s="7">
        <v>1</v>
      </c>
      <c r="P503" s="7">
        <v>1</v>
      </c>
      <c r="Q503" s="35">
        <f t="shared" si="171"/>
        <v>431.48099999999999</v>
      </c>
      <c r="R503" s="35">
        <f t="shared" si="172"/>
        <v>420.95100000000002</v>
      </c>
      <c r="S503" s="35">
        <f t="shared" si="173"/>
        <v>17854.683779999999</v>
      </c>
      <c r="T503" s="35">
        <f t="shared" si="174"/>
        <v>17418.952380000002</v>
      </c>
      <c r="U503" s="36">
        <f t="shared" si="175"/>
        <v>9.6771048980713549E-4</v>
      </c>
      <c r="V503" s="37">
        <f t="shared" si="176"/>
        <v>9.4798260073406285E-4</v>
      </c>
      <c r="W503" s="37">
        <f t="shared" si="177"/>
        <v>-1.9727889073072632E-5</v>
      </c>
      <c r="X503" s="38">
        <f t="shared" si="178"/>
        <v>-41.49465736112726</v>
      </c>
      <c r="Y503" s="39">
        <f t="shared" si="179"/>
        <v>-1002770.8400465747</v>
      </c>
      <c r="Z503" s="40">
        <f t="shared" si="180"/>
        <v>0</v>
      </c>
      <c r="AA503" s="41">
        <f t="shared" si="181"/>
        <v>0</v>
      </c>
      <c r="AB503" s="41">
        <f t="shared" si="182"/>
        <v>0</v>
      </c>
      <c r="AC503" s="42">
        <f t="shared" si="183"/>
        <v>0</v>
      </c>
      <c r="AD503" s="43">
        <f t="shared" si="184"/>
        <v>0</v>
      </c>
      <c r="AE503" s="40">
        <f t="shared" si="185"/>
        <v>2.0532256981023911E-3</v>
      </c>
      <c r="AF503" s="41">
        <f t="shared" si="186"/>
        <v>2.0130607794617774E-3</v>
      </c>
      <c r="AG503" s="41">
        <f t="shared" si="187"/>
        <v>-4.016491864061375E-5</v>
      </c>
      <c r="AH503" s="42">
        <f t="shared" si="188"/>
        <v>-0.52390630170884189</v>
      </c>
      <c r="AI503" s="43">
        <f t="shared" si="189"/>
        <v>-12660.857943664618</v>
      </c>
      <c r="AJ503" s="42">
        <f t="shared" si="190"/>
        <v>-42.018563662836101</v>
      </c>
      <c r="AK503" s="31">
        <f t="shared" si="191"/>
        <v>-1015431.6979902394</v>
      </c>
      <c r="AL503" s="44">
        <f t="shared" si="192"/>
        <v>-238.37468672151562</v>
      </c>
      <c r="AM503" s="31">
        <v>2479892</v>
      </c>
      <c r="AN503" s="45">
        <f t="shared" si="193"/>
        <v>-0.40946609690673602</v>
      </c>
      <c r="AP503" s="33"/>
      <c r="AR503" s="33"/>
    </row>
    <row r="504" spans="1:44">
      <c r="A504" s="6" t="s">
        <v>1175</v>
      </c>
      <c r="B504" s="6" t="s">
        <v>2077</v>
      </c>
      <c r="C504" s="6" t="s">
        <v>1770</v>
      </c>
      <c r="D504" s="30" t="s">
        <v>2135</v>
      </c>
      <c r="E504" s="6" t="s">
        <v>142</v>
      </c>
      <c r="F504" s="31" t="s">
        <v>4458</v>
      </c>
      <c r="G504" s="6" t="str">
        <f t="shared" si="170"/>
        <v>Share Decrease</v>
      </c>
      <c r="H504" s="32">
        <v>42.85</v>
      </c>
      <c r="I504" s="33">
        <v>153</v>
      </c>
      <c r="J504" s="33">
        <v>146</v>
      </c>
      <c r="K504" s="34">
        <v>1</v>
      </c>
      <c r="L504" s="34">
        <v>1</v>
      </c>
      <c r="M504" s="7">
        <v>0.53</v>
      </c>
      <c r="N504" s="7">
        <v>0.53</v>
      </c>
      <c r="O504" s="7">
        <v>0.47</v>
      </c>
      <c r="P504" s="7">
        <v>0.47</v>
      </c>
      <c r="Q504" s="35">
        <f t="shared" si="171"/>
        <v>153</v>
      </c>
      <c r="R504" s="35">
        <f t="shared" si="172"/>
        <v>146</v>
      </c>
      <c r="S504" s="35">
        <f t="shared" si="173"/>
        <v>6556.05</v>
      </c>
      <c r="T504" s="35">
        <f t="shared" si="174"/>
        <v>6256.1</v>
      </c>
      <c r="U504" s="36">
        <f t="shared" si="175"/>
        <v>3.5533300028571388E-4</v>
      </c>
      <c r="V504" s="37">
        <f t="shared" si="176"/>
        <v>3.4047248187335418E-4</v>
      </c>
      <c r="W504" s="37">
        <f t="shared" si="177"/>
        <v>-1.4860518412359702E-5</v>
      </c>
      <c r="X504" s="38">
        <f t="shared" si="178"/>
        <v>-31.256872818250688</v>
      </c>
      <c r="Y504" s="39">
        <f t="shared" si="179"/>
        <v>-729448.60719371494</v>
      </c>
      <c r="Z504" s="40">
        <f t="shared" si="180"/>
        <v>3.5621499013320669E-4</v>
      </c>
      <c r="AA504" s="41">
        <f t="shared" si="181"/>
        <v>3.4106196251144417E-4</v>
      </c>
      <c r="AB504" s="41">
        <f t="shared" si="182"/>
        <v>-1.5153027621762525E-5</v>
      </c>
      <c r="AC504" s="42">
        <f t="shared" si="183"/>
        <v>-0.29562104364180991</v>
      </c>
      <c r="AD504" s="43">
        <f t="shared" si="184"/>
        <v>-6898.9741806723432</v>
      </c>
      <c r="AE504" s="40">
        <f t="shared" si="185"/>
        <v>3.5434364096482285E-4</v>
      </c>
      <c r="AF504" s="41">
        <f t="shared" si="186"/>
        <v>3.3981018810981371E-4</v>
      </c>
      <c r="AG504" s="41">
        <f t="shared" si="187"/>
        <v>-1.4533452855009139E-5</v>
      </c>
      <c r="AH504" s="42">
        <f t="shared" si="188"/>
        <v>-0.18957258707424329</v>
      </c>
      <c r="AI504" s="43">
        <f t="shared" si="189"/>
        <v>-4424.0977146847908</v>
      </c>
      <c r="AJ504" s="42">
        <f t="shared" si="190"/>
        <v>-31.742066448966739</v>
      </c>
      <c r="AK504" s="31">
        <f t="shared" si="191"/>
        <v>-740771.67908907204</v>
      </c>
      <c r="AL504" s="44">
        <f t="shared" si="192"/>
        <v>-173.4016150800432</v>
      </c>
      <c r="AM504" s="31">
        <v>1802455.5</v>
      </c>
      <c r="AN504" s="45">
        <f t="shared" si="193"/>
        <v>-0.410979177621346</v>
      </c>
      <c r="AP504" s="33"/>
      <c r="AR504" s="33"/>
    </row>
    <row r="505" spans="1:44">
      <c r="A505" s="6" t="s">
        <v>4531</v>
      </c>
      <c r="B505" s="6" t="s">
        <v>1836</v>
      </c>
      <c r="C505" s="6" t="s">
        <v>3159</v>
      </c>
      <c r="D505" s="30">
        <v>2195722</v>
      </c>
      <c r="E505" s="6" t="s">
        <v>3065</v>
      </c>
      <c r="F505" s="31" t="s">
        <v>4462</v>
      </c>
      <c r="G505" s="6" t="str">
        <f t="shared" si="170"/>
        <v>Share Decrease</v>
      </c>
      <c r="H505" s="32">
        <v>100.44</v>
      </c>
      <c r="I505" s="33">
        <v>235.81399999999999</v>
      </c>
      <c r="J505" s="33">
        <v>230.857</v>
      </c>
      <c r="K505" s="34">
        <v>1</v>
      </c>
      <c r="L505" s="34">
        <v>1</v>
      </c>
      <c r="M505" s="7">
        <v>0</v>
      </c>
      <c r="N505" s="7">
        <v>0</v>
      </c>
      <c r="O505" s="7">
        <v>1</v>
      </c>
      <c r="P505" s="7">
        <v>1</v>
      </c>
      <c r="Q505" s="35">
        <f t="shared" si="171"/>
        <v>235.81399999999999</v>
      </c>
      <c r="R505" s="35">
        <f t="shared" si="172"/>
        <v>230.857</v>
      </c>
      <c r="S505" s="35">
        <f t="shared" si="173"/>
        <v>23685.158159999999</v>
      </c>
      <c r="T505" s="35">
        <f t="shared" si="174"/>
        <v>23187.27708</v>
      </c>
      <c r="U505" s="36">
        <f t="shared" si="175"/>
        <v>1.2837178348600847E-3</v>
      </c>
      <c r="V505" s="37">
        <f t="shared" si="176"/>
        <v>1.2619091407286872E-3</v>
      </c>
      <c r="W505" s="37">
        <f t="shared" si="177"/>
        <v>-2.180869413139744E-5</v>
      </c>
      <c r="X505" s="38">
        <f t="shared" si="178"/>
        <v>-45.871318878772364</v>
      </c>
      <c r="Y505" s="39">
        <f t="shared" si="179"/>
        <v>-456703.69254054525</v>
      </c>
      <c r="Z505" s="40">
        <f t="shared" si="180"/>
        <v>0</v>
      </c>
      <c r="AA505" s="41">
        <f t="shared" si="181"/>
        <v>0</v>
      </c>
      <c r="AB505" s="41">
        <f t="shared" si="182"/>
        <v>0</v>
      </c>
      <c r="AC505" s="42">
        <f t="shared" si="183"/>
        <v>0</v>
      </c>
      <c r="AD505" s="43">
        <f t="shared" si="184"/>
        <v>0</v>
      </c>
      <c r="AE505" s="40">
        <f t="shared" si="185"/>
        <v>2.7237096997598884E-3</v>
      </c>
      <c r="AF505" s="41">
        <f t="shared" si="186"/>
        <v>2.6796903197149101E-3</v>
      </c>
      <c r="AG505" s="41">
        <f t="shared" si="187"/>
        <v>-4.4019380044978303E-5</v>
      </c>
      <c r="AH505" s="42">
        <f t="shared" si="188"/>
        <v>-0.57418342631872876</v>
      </c>
      <c r="AI505" s="43">
        <f t="shared" si="189"/>
        <v>-5716.6808673708556</v>
      </c>
      <c r="AJ505" s="42">
        <f t="shared" si="190"/>
        <v>-46.44550230509109</v>
      </c>
      <c r="AK505" s="31">
        <f t="shared" si="191"/>
        <v>-462420.37340791611</v>
      </c>
      <c r="AL505" s="44">
        <f t="shared" si="192"/>
        <v>-108.56578121962086</v>
      </c>
      <c r="AM505" s="31">
        <v>1106354.875</v>
      </c>
      <c r="AN505" s="45">
        <f t="shared" si="193"/>
        <v>-0.41796749294200569</v>
      </c>
      <c r="AP505" s="33"/>
      <c r="AR505" s="33"/>
    </row>
    <row r="506" spans="1:44">
      <c r="A506" s="6" t="s">
        <v>3376</v>
      </c>
      <c r="B506" s="6" t="s">
        <v>6202</v>
      </c>
      <c r="C506" s="6" t="s">
        <v>514</v>
      </c>
      <c r="D506" s="30">
        <v>2089212</v>
      </c>
      <c r="E506" s="6" t="s">
        <v>2495</v>
      </c>
      <c r="F506" s="31" t="s">
        <v>4471</v>
      </c>
      <c r="G506" s="6" t="str">
        <f t="shared" si="170"/>
        <v>Share Decrease</v>
      </c>
      <c r="H506" s="32">
        <v>52.21</v>
      </c>
      <c r="I506" s="33">
        <v>245.93299999999999</v>
      </c>
      <c r="J506" s="33">
        <v>241.06800000000001</v>
      </c>
      <c r="K506" s="34">
        <v>1</v>
      </c>
      <c r="L506" s="34">
        <v>1</v>
      </c>
      <c r="M506" s="7">
        <v>0.6</v>
      </c>
      <c r="N506" s="7">
        <v>0.6</v>
      </c>
      <c r="O506" s="7">
        <v>0.4</v>
      </c>
      <c r="P506" s="7">
        <v>0.4</v>
      </c>
      <c r="Q506" s="35">
        <f t="shared" si="171"/>
        <v>245.93299999999999</v>
      </c>
      <c r="R506" s="35">
        <f t="shared" si="172"/>
        <v>241.06800000000001</v>
      </c>
      <c r="S506" s="35">
        <f t="shared" si="173"/>
        <v>12840.16193</v>
      </c>
      <c r="T506" s="35">
        <f t="shared" si="174"/>
        <v>12586.16028</v>
      </c>
      <c r="U506" s="36">
        <f t="shared" si="175"/>
        <v>6.9592716082722105E-4</v>
      </c>
      <c r="V506" s="37">
        <f t="shared" si="176"/>
        <v>6.849700656619028E-4</v>
      </c>
      <c r="W506" s="37">
        <f t="shared" si="177"/>
        <v>-1.095709516531825E-5</v>
      </c>
      <c r="X506" s="38">
        <f t="shared" si="178"/>
        <v>-23.046607159745708</v>
      </c>
      <c r="Y506" s="39">
        <f t="shared" si="179"/>
        <v>-441421.32081489579</v>
      </c>
      <c r="Z506" s="40">
        <f t="shared" si="180"/>
        <v>7.8979761114276428E-4</v>
      </c>
      <c r="AA506" s="41">
        <f t="shared" si="181"/>
        <v>7.767803726500995E-4</v>
      </c>
      <c r="AB506" s="41">
        <f t="shared" si="182"/>
        <v>-1.3017238492664786E-5</v>
      </c>
      <c r="AC506" s="42">
        <f t="shared" si="183"/>
        <v>-0.25395384503947099</v>
      </c>
      <c r="AD506" s="43">
        <f t="shared" si="184"/>
        <v>-4864.084371566194</v>
      </c>
      <c r="AE506" s="40">
        <f t="shared" si="185"/>
        <v>5.9062934448614476E-4</v>
      </c>
      <c r="AF506" s="41">
        <f t="shared" si="186"/>
        <v>5.8181927525741736E-4</v>
      </c>
      <c r="AG506" s="41">
        <f t="shared" si="187"/>
        <v>-8.8100692287273975E-6</v>
      </c>
      <c r="AH506" s="42">
        <f t="shared" si="188"/>
        <v>-0.11491746886682874</v>
      </c>
      <c r="AI506" s="43">
        <f t="shared" si="189"/>
        <v>-2201.0624184414623</v>
      </c>
      <c r="AJ506" s="42">
        <f t="shared" si="190"/>
        <v>-23.415478473652009</v>
      </c>
      <c r="AK506" s="31">
        <f t="shared" si="191"/>
        <v>-448486.46760490345</v>
      </c>
      <c r="AL506" s="44">
        <f t="shared" si="192"/>
        <v>-104.93291673355917</v>
      </c>
      <c r="AM506" s="31">
        <v>1067671.5</v>
      </c>
      <c r="AN506" s="45">
        <f t="shared" si="193"/>
        <v>-0.4200603533998083</v>
      </c>
      <c r="AP506" s="33"/>
      <c r="AR506" s="33"/>
    </row>
    <row r="507" spans="1:44">
      <c r="A507" s="6" t="s">
        <v>1158</v>
      </c>
      <c r="B507" s="6" t="s">
        <v>2060</v>
      </c>
      <c r="C507" s="6" t="s">
        <v>3317</v>
      </c>
      <c r="D507" s="30" t="s">
        <v>2133</v>
      </c>
      <c r="E507" s="6" t="s">
        <v>126</v>
      </c>
      <c r="F507" s="31" t="s">
        <v>4475</v>
      </c>
      <c r="G507" s="6" t="str">
        <f t="shared" si="170"/>
        <v>Share Decrease</v>
      </c>
      <c r="H507" s="32">
        <v>73.47</v>
      </c>
      <c r="I507" s="33">
        <v>137.11199999999999</v>
      </c>
      <c r="J507" s="33">
        <v>131.66300000000001</v>
      </c>
      <c r="K507" s="34">
        <v>0.74</v>
      </c>
      <c r="L507" s="34">
        <v>0.74</v>
      </c>
      <c r="M507" s="7">
        <v>1</v>
      </c>
      <c r="N507" s="7">
        <v>1</v>
      </c>
      <c r="O507" s="7">
        <v>0</v>
      </c>
      <c r="P507" s="7">
        <v>0</v>
      </c>
      <c r="Q507" s="35">
        <f t="shared" si="171"/>
        <v>101.46288</v>
      </c>
      <c r="R507" s="35">
        <f t="shared" si="172"/>
        <v>97.430620000000005</v>
      </c>
      <c r="S507" s="35">
        <f t="shared" si="173"/>
        <v>7454.4777936</v>
      </c>
      <c r="T507" s="35">
        <f t="shared" si="174"/>
        <v>7158.2276514000005</v>
      </c>
      <c r="U507" s="36">
        <f t="shared" si="175"/>
        <v>4.0402711388154704E-4</v>
      </c>
      <c r="V507" s="37">
        <f t="shared" si="176"/>
        <v>3.8956850662339625E-4</v>
      </c>
      <c r="W507" s="37">
        <f t="shared" si="177"/>
        <v>-1.445860725815079E-5</v>
      </c>
      <c r="X507" s="38">
        <f t="shared" si="178"/>
        <v>-30.411512953759292</v>
      </c>
      <c r="Y507" s="39">
        <f t="shared" si="179"/>
        <v>-413931.03244534222</v>
      </c>
      <c r="Z507" s="40">
        <f t="shared" si="180"/>
        <v>7.6420749024282543E-4</v>
      </c>
      <c r="AA507" s="41">
        <f t="shared" si="181"/>
        <v>7.3630752864907098E-4</v>
      </c>
      <c r="AB507" s="41">
        <f t="shared" si="182"/>
        <v>-2.789996159375445E-5</v>
      </c>
      <c r="AC507" s="42">
        <f t="shared" si="183"/>
        <v>-0.54430150658913401</v>
      </c>
      <c r="AD507" s="43">
        <f t="shared" si="184"/>
        <v>-7408.4865467419895</v>
      </c>
      <c r="AE507" s="40">
        <f t="shared" si="185"/>
        <v>0</v>
      </c>
      <c r="AF507" s="41">
        <f t="shared" si="186"/>
        <v>0</v>
      </c>
      <c r="AG507" s="41">
        <f t="shared" si="187"/>
        <v>0</v>
      </c>
      <c r="AH507" s="42">
        <f t="shared" si="188"/>
        <v>0</v>
      </c>
      <c r="AI507" s="43">
        <f t="shared" si="189"/>
        <v>0</v>
      </c>
      <c r="AJ507" s="42">
        <f t="shared" si="190"/>
        <v>-30.955814460348424</v>
      </c>
      <c r="AK507" s="31">
        <f t="shared" si="191"/>
        <v>-421339.51899208419</v>
      </c>
      <c r="AL507" s="44">
        <f t="shared" si="192"/>
        <v>-98.398034967679266</v>
      </c>
      <c r="AM507" s="31">
        <v>1001888.25</v>
      </c>
      <c r="AN507" s="45">
        <f t="shared" si="193"/>
        <v>-0.42054542409503676</v>
      </c>
      <c r="AP507" s="33"/>
      <c r="AR507" s="33"/>
    </row>
    <row r="508" spans="1:44">
      <c r="A508" s="6" t="s">
        <v>4150</v>
      </c>
      <c r="B508" s="6" t="s">
        <v>4392</v>
      </c>
      <c r="C508" s="6" t="s">
        <v>4327</v>
      </c>
      <c r="D508" s="30">
        <v>2577609</v>
      </c>
      <c r="E508" s="6" t="s">
        <v>6308</v>
      </c>
      <c r="F508" s="31" t="s">
        <v>4476</v>
      </c>
      <c r="G508" s="6" t="str">
        <f t="shared" si="170"/>
        <v>Share Decrease</v>
      </c>
      <c r="H508" s="32">
        <v>102.5</v>
      </c>
      <c r="I508" s="33">
        <v>1146.383</v>
      </c>
      <c r="J508" s="33">
        <v>1125.2529999999999</v>
      </c>
      <c r="K508" s="34">
        <v>1</v>
      </c>
      <c r="L508" s="34">
        <v>1</v>
      </c>
      <c r="M508" s="7">
        <v>1</v>
      </c>
      <c r="N508" s="7">
        <v>1</v>
      </c>
      <c r="O508" s="7">
        <v>0</v>
      </c>
      <c r="P508" s="7">
        <v>0</v>
      </c>
      <c r="Q508" s="35">
        <f t="shared" si="171"/>
        <v>1146.383</v>
      </c>
      <c r="R508" s="35">
        <f t="shared" si="172"/>
        <v>1125.2529999999999</v>
      </c>
      <c r="S508" s="35">
        <f t="shared" si="173"/>
        <v>117504.25750000001</v>
      </c>
      <c r="T508" s="35">
        <f t="shared" si="174"/>
        <v>115338.4325</v>
      </c>
      <c r="U508" s="36">
        <f t="shared" si="175"/>
        <v>6.3686427595610311E-3</v>
      </c>
      <c r="V508" s="37">
        <f t="shared" si="176"/>
        <v>6.2770036234486874E-3</v>
      </c>
      <c r="W508" s="37">
        <f t="shared" si="177"/>
        <v>-9.1639136112343748E-5</v>
      </c>
      <c r="X508" s="38">
        <f t="shared" si="178"/>
        <v>-192.74918567144803</v>
      </c>
      <c r="Y508" s="39">
        <f t="shared" si="179"/>
        <v>-1880479.8602092492</v>
      </c>
      <c r="Z508" s="40">
        <f t="shared" si="180"/>
        <v>1.204613337154441E-2</v>
      </c>
      <c r="AA508" s="41">
        <f t="shared" si="181"/>
        <v>1.1863908264460297E-2</v>
      </c>
      <c r="AB508" s="41">
        <f t="shared" si="182"/>
        <v>-1.8222510708411355E-4</v>
      </c>
      <c r="AC508" s="42">
        <f t="shared" si="183"/>
        <v>-3.5550371634365416</v>
      </c>
      <c r="AD508" s="43">
        <f t="shared" si="184"/>
        <v>-34683.289399380898</v>
      </c>
      <c r="AE508" s="40">
        <f t="shared" si="185"/>
        <v>0</v>
      </c>
      <c r="AF508" s="41">
        <f t="shared" si="186"/>
        <v>0</v>
      </c>
      <c r="AG508" s="41">
        <f t="shared" si="187"/>
        <v>0</v>
      </c>
      <c r="AH508" s="42">
        <f t="shared" si="188"/>
        <v>0</v>
      </c>
      <c r="AI508" s="43">
        <f t="shared" si="189"/>
        <v>0</v>
      </c>
      <c r="AJ508" s="42">
        <f t="shared" si="190"/>
        <v>-196.30422283488457</v>
      </c>
      <c r="AK508" s="31">
        <f t="shared" si="191"/>
        <v>-1915163.14960863</v>
      </c>
      <c r="AL508" s="44">
        <f t="shared" si="192"/>
        <v>-447.02017615777442</v>
      </c>
      <c r="AM508" s="31">
        <v>4472016</v>
      </c>
      <c r="AN508" s="45">
        <f t="shared" si="193"/>
        <v>-0.4282549860306023</v>
      </c>
      <c r="AP508" s="33"/>
      <c r="AR508" s="33"/>
    </row>
    <row r="509" spans="1:44">
      <c r="A509" s="6" t="s">
        <v>4657</v>
      </c>
      <c r="B509" s="6" t="s">
        <v>1966</v>
      </c>
      <c r="C509" s="6" t="s">
        <v>3243</v>
      </c>
      <c r="D509" s="30">
        <v>2491839</v>
      </c>
      <c r="E509" s="6" t="s">
        <v>39</v>
      </c>
      <c r="F509" s="31" t="s">
        <v>4469</v>
      </c>
      <c r="G509" s="6" t="str">
        <f t="shared" si="170"/>
        <v>Share Decrease</v>
      </c>
      <c r="H509" s="32">
        <v>107.02</v>
      </c>
      <c r="I509" s="33">
        <v>372.45499999999998</v>
      </c>
      <c r="J509" s="33">
        <v>365.46899999999999</v>
      </c>
      <c r="K509" s="34">
        <v>1</v>
      </c>
      <c r="L509" s="34">
        <v>1</v>
      </c>
      <c r="M509" s="7">
        <v>0.56000000000000005</v>
      </c>
      <c r="N509" s="7">
        <v>0.56000000000000005</v>
      </c>
      <c r="O509" s="7">
        <v>0.44</v>
      </c>
      <c r="P509" s="7">
        <v>0.44</v>
      </c>
      <c r="Q509" s="35">
        <f t="shared" si="171"/>
        <v>372.45499999999998</v>
      </c>
      <c r="R509" s="35">
        <f t="shared" si="172"/>
        <v>365.46899999999999</v>
      </c>
      <c r="S509" s="35">
        <f t="shared" si="173"/>
        <v>39860.134099999996</v>
      </c>
      <c r="T509" s="35">
        <f t="shared" si="174"/>
        <v>39112.492379999996</v>
      </c>
      <c r="U509" s="36">
        <f t="shared" si="175"/>
        <v>2.1603894176438392E-3</v>
      </c>
      <c r="V509" s="37">
        <f t="shared" si="176"/>
        <v>2.1285988639681672E-3</v>
      </c>
      <c r="W509" s="37">
        <f t="shared" si="177"/>
        <v>-3.1790553675672007E-5</v>
      </c>
      <c r="X509" s="38">
        <f t="shared" si="178"/>
        <v>-66.866664102094845</v>
      </c>
      <c r="Y509" s="39">
        <f t="shared" si="179"/>
        <v>-624805.30837315309</v>
      </c>
      <c r="Z509" s="40">
        <f t="shared" si="180"/>
        <v>2.2883415546257747E-3</v>
      </c>
      <c r="AA509" s="41">
        <f t="shared" si="181"/>
        <v>2.2529795702816106E-3</v>
      </c>
      <c r="AB509" s="41">
        <f t="shared" si="182"/>
        <v>-3.5361984344164151E-5</v>
      </c>
      <c r="AC509" s="42">
        <f t="shared" si="183"/>
        <v>-0.68987841756809398</v>
      </c>
      <c r="AD509" s="43">
        <f t="shared" si="184"/>
        <v>-6446.2569385917959</v>
      </c>
      <c r="AE509" s="40">
        <f t="shared" si="185"/>
        <v>2.0168609635341337E-3</v>
      </c>
      <c r="AF509" s="41">
        <f t="shared" si="186"/>
        <v>1.9888545521563258E-3</v>
      </c>
      <c r="AG509" s="41">
        <f t="shared" si="187"/>
        <v>-2.8006411377807811E-5</v>
      </c>
      <c r="AH509" s="42">
        <f t="shared" si="188"/>
        <v>-0.36531221537809921</v>
      </c>
      <c r="AI509" s="43">
        <f t="shared" si="189"/>
        <v>-3413.4948175864251</v>
      </c>
      <c r="AJ509" s="42">
        <f t="shared" si="190"/>
        <v>-67.921854735041038</v>
      </c>
      <c r="AK509" s="31">
        <f t="shared" si="191"/>
        <v>-634665.06012933131</v>
      </c>
      <c r="AL509" s="44">
        <f t="shared" si="192"/>
        <v>-148.52622722702301</v>
      </c>
      <c r="AM509" s="31">
        <v>1453684.5</v>
      </c>
      <c r="AN509" s="45">
        <f t="shared" si="193"/>
        <v>-0.43659064957308913</v>
      </c>
      <c r="AP509" s="33"/>
      <c r="AR509" s="33"/>
    </row>
    <row r="510" spans="1:44">
      <c r="A510" s="6" t="s">
        <v>3506</v>
      </c>
      <c r="B510" s="6" t="s">
        <v>347</v>
      </c>
      <c r="C510" s="6" t="s">
        <v>3666</v>
      </c>
      <c r="D510" s="30">
        <v>2983563</v>
      </c>
      <c r="E510" s="6" t="s">
        <v>2620</v>
      </c>
      <c r="F510" s="31" t="s">
        <v>4466</v>
      </c>
      <c r="G510" s="6" t="str">
        <f t="shared" si="170"/>
        <v>Share Decrease</v>
      </c>
      <c r="H510" s="32">
        <v>63.2</v>
      </c>
      <c r="I510" s="33">
        <v>215.39500000000001</v>
      </c>
      <c r="J510" s="33">
        <v>210.012</v>
      </c>
      <c r="K510" s="34">
        <v>1</v>
      </c>
      <c r="L510" s="34">
        <v>1</v>
      </c>
      <c r="M510" s="7">
        <v>0.5</v>
      </c>
      <c r="N510" s="7">
        <v>0.5</v>
      </c>
      <c r="O510" s="7">
        <v>0.5</v>
      </c>
      <c r="P510" s="7">
        <v>0.5</v>
      </c>
      <c r="Q510" s="35">
        <f t="shared" si="171"/>
        <v>215.39500000000001</v>
      </c>
      <c r="R510" s="35">
        <f t="shared" si="172"/>
        <v>210.012</v>
      </c>
      <c r="S510" s="35">
        <f t="shared" si="173"/>
        <v>13612.964000000002</v>
      </c>
      <c r="T510" s="35">
        <f t="shared" si="174"/>
        <v>13272.758400000001</v>
      </c>
      <c r="U510" s="36">
        <f t="shared" si="175"/>
        <v>7.3781245428290103E-4</v>
      </c>
      <c r="V510" s="37">
        <f t="shared" si="176"/>
        <v>7.2233643863643638E-4</v>
      </c>
      <c r="W510" s="37">
        <f t="shared" si="177"/>
        <v>-1.5476015646464646E-5</v>
      </c>
      <c r="X510" s="38">
        <f t="shared" si="178"/>
        <v>-32.551478984237626</v>
      </c>
      <c r="Y510" s="39">
        <f t="shared" si="179"/>
        <v>-515055.04721894977</v>
      </c>
      <c r="Z510" s="40">
        <f t="shared" si="180"/>
        <v>6.9777718448215678E-4</v>
      </c>
      <c r="AA510" s="41">
        <f t="shared" si="181"/>
        <v>6.8262930517087113E-4</v>
      </c>
      <c r="AB510" s="41">
        <f t="shared" si="182"/>
        <v>-1.5147879311285645E-5</v>
      </c>
      <c r="AC510" s="42">
        <f t="shared" si="183"/>
        <v>-0.29552060503942912</v>
      </c>
      <c r="AD510" s="43">
        <f t="shared" si="184"/>
        <v>-4675.9589404972967</v>
      </c>
      <c r="AE510" s="40">
        <f t="shared" si="185"/>
        <v>7.8272143759419537E-4</v>
      </c>
      <c r="AF510" s="41">
        <f t="shared" si="186"/>
        <v>7.6694822936050329E-4</v>
      </c>
      <c r="AG510" s="41">
        <f t="shared" si="187"/>
        <v>-1.5773208233692076E-5</v>
      </c>
      <c r="AH510" s="42">
        <f t="shared" si="188"/>
        <v>-0.2057438050787197</v>
      </c>
      <c r="AI510" s="43">
        <f t="shared" si="189"/>
        <v>-3255.4399537772101</v>
      </c>
      <c r="AJ510" s="42">
        <f t="shared" si="190"/>
        <v>-33.052743394355772</v>
      </c>
      <c r="AK510" s="31">
        <f t="shared" si="191"/>
        <v>-522986.44611322426</v>
      </c>
      <c r="AL510" s="44">
        <f t="shared" si="192"/>
        <v>-122.43683264608103</v>
      </c>
      <c r="AM510" s="31">
        <v>1196884.25</v>
      </c>
      <c r="AN510" s="45">
        <f t="shared" si="193"/>
        <v>-0.43695657797587717</v>
      </c>
      <c r="AP510" s="33"/>
      <c r="AR510" s="33"/>
    </row>
    <row r="511" spans="1:44">
      <c r="A511" s="6" t="s">
        <v>4600</v>
      </c>
      <c r="B511" s="6" t="s">
        <v>1909</v>
      </c>
      <c r="C511" s="6" t="s">
        <v>3205</v>
      </c>
      <c r="D511" s="30">
        <v>2342034</v>
      </c>
      <c r="E511" s="6" t="s">
        <v>3126</v>
      </c>
      <c r="F511" s="31" t="s">
        <v>4458</v>
      </c>
      <c r="G511" s="6" t="str">
        <f t="shared" si="170"/>
        <v>Share Decrease</v>
      </c>
      <c r="H511" s="32">
        <v>78.14</v>
      </c>
      <c r="I511" s="33">
        <v>243.96600000000001</v>
      </c>
      <c r="J511" s="33">
        <v>238.69300000000001</v>
      </c>
      <c r="K511" s="34">
        <v>1</v>
      </c>
      <c r="L511" s="34">
        <v>1</v>
      </c>
      <c r="M511" s="7">
        <v>1</v>
      </c>
      <c r="N511" s="7">
        <v>1</v>
      </c>
      <c r="O511" s="7">
        <v>0</v>
      </c>
      <c r="P511" s="7">
        <v>0</v>
      </c>
      <c r="Q511" s="35">
        <f t="shared" si="171"/>
        <v>243.96600000000001</v>
      </c>
      <c r="R511" s="35">
        <f t="shared" si="172"/>
        <v>238.69300000000001</v>
      </c>
      <c r="S511" s="35">
        <f t="shared" si="173"/>
        <v>19063.503240000002</v>
      </c>
      <c r="T511" s="35">
        <f t="shared" si="174"/>
        <v>18651.471020000001</v>
      </c>
      <c r="U511" s="36">
        <f t="shared" si="175"/>
        <v>1.0332275992748115E-3</v>
      </c>
      <c r="V511" s="37">
        <f t="shared" si="176"/>
        <v>1.0150593227039755E-3</v>
      </c>
      <c r="W511" s="37">
        <f t="shared" si="177"/>
        <v>-1.8168276570835942E-5</v>
      </c>
      <c r="X511" s="38">
        <f t="shared" si="178"/>
        <v>-38.214246255978935</v>
      </c>
      <c r="Y511" s="39">
        <f t="shared" si="179"/>
        <v>-489048.45477321389</v>
      </c>
      <c r="Z511" s="40">
        <f t="shared" si="180"/>
        <v>1.9543249533567667E-3</v>
      </c>
      <c r="AA511" s="41">
        <f t="shared" si="181"/>
        <v>1.918522181914686E-3</v>
      </c>
      <c r="AB511" s="41">
        <f t="shared" si="182"/>
        <v>-3.5802771442080715E-5</v>
      </c>
      <c r="AC511" s="42">
        <f t="shared" si="183"/>
        <v>-0.69847775132254419</v>
      </c>
      <c r="AD511" s="43">
        <f t="shared" si="184"/>
        <v>-8938.7989675268018</v>
      </c>
      <c r="AE511" s="40">
        <f t="shared" si="185"/>
        <v>0</v>
      </c>
      <c r="AF511" s="41">
        <f t="shared" si="186"/>
        <v>0</v>
      </c>
      <c r="AG511" s="41">
        <f t="shared" si="187"/>
        <v>0</v>
      </c>
      <c r="AH511" s="42">
        <f t="shared" si="188"/>
        <v>0</v>
      </c>
      <c r="AI511" s="43">
        <f t="shared" si="189"/>
        <v>0</v>
      </c>
      <c r="AJ511" s="42">
        <f t="shared" si="190"/>
        <v>-38.912724007301478</v>
      </c>
      <c r="AK511" s="31">
        <f t="shared" si="191"/>
        <v>-497987.25374074071</v>
      </c>
      <c r="AL511" s="44">
        <f t="shared" si="192"/>
        <v>-116.25464916071117</v>
      </c>
      <c r="AM511" s="31">
        <v>1123064.375</v>
      </c>
      <c r="AN511" s="45">
        <f t="shared" si="193"/>
        <v>-0.4434182624132661</v>
      </c>
      <c r="AP511" s="33"/>
      <c r="AR511" s="33"/>
    </row>
    <row r="512" spans="1:44">
      <c r="A512" s="6" t="s">
        <v>5460</v>
      </c>
      <c r="B512" s="6" t="s">
        <v>5468</v>
      </c>
      <c r="C512" s="6" t="s">
        <v>5477</v>
      </c>
      <c r="D512" s="30" t="s">
        <v>5487</v>
      </c>
      <c r="E512" s="6" t="s">
        <v>5500</v>
      </c>
      <c r="F512" s="31" t="s">
        <v>4455</v>
      </c>
      <c r="G512" s="6" t="str">
        <f t="shared" si="170"/>
        <v>Share Decrease</v>
      </c>
      <c r="H512" s="32">
        <v>87.6</v>
      </c>
      <c r="I512" s="33">
        <v>500.66800000000001</v>
      </c>
      <c r="J512" s="33">
        <v>477.142</v>
      </c>
      <c r="K512" s="34">
        <v>0.83</v>
      </c>
      <c r="L512" s="34">
        <v>0.83</v>
      </c>
      <c r="M512" s="7">
        <v>0</v>
      </c>
      <c r="N512" s="7">
        <v>0</v>
      </c>
      <c r="O512" s="7">
        <v>1</v>
      </c>
      <c r="P512" s="7">
        <v>1</v>
      </c>
      <c r="Q512" s="35">
        <f t="shared" si="171"/>
        <v>415.55444</v>
      </c>
      <c r="R512" s="35">
        <f t="shared" si="172"/>
        <v>396.02785999999998</v>
      </c>
      <c r="S512" s="35">
        <f t="shared" si="173"/>
        <v>36402.568943999999</v>
      </c>
      <c r="T512" s="35">
        <f t="shared" si="174"/>
        <v>34692.040535999993</v>
      </c>
      <c r="U512" s="36">
        <f t="shared" si="175"/>
        <v>1.9729919755003501E-3</v>
      </c>
      <c r="V512" s="37">
        <f t="shared" si="176"/>
        <v>1.8880269085441291E-3</v>
      </c>
      <c r="W512" s="37">
        <f t="shared" si="177"/>
        <v>-8.4965066956220947E-5</v>
      </c>
      <c r="X512" s="38">
        <f t="shared" si="178"/>
        <v>-178.71128167614489</v>
      </c>
      <c r="Y512" s="39">
        <f t="shared" si="179"/>
        <v>-2040083.1241569053</v>
      </c>
      <c r="Z512" s="40">
        <f t="shared" si="180"/>
        <v>0</v>
      </c>
      <c r="AA512" s="41">
        <f t="shared" si="181"/>
        <v>0</v>
      </c>
      <c r="AB512" s="41">
        <f t="shared" si="182"/>
        <v>0</v>
      </c>
      <c r="AC512" s="42">
        <f t="shared" si="183"/>
        <v>0</v>
      </c>
      <c r="AD512" s="43">
        <f t="shared" si="184"/>
        <v>0</v>
      </c>
      <c r="AE512" s="40">
        <f t="shared" si="185"/>
        <v>4.1861671118750459E-3</v>
      </c>
      <c r="AF512" s="41">
        <f t="shared" si="186"/>
        <v>4.0092644287095594E-3</v>
      </c>
      <c r="AG512" s="41">
        <f t="shared" si="187"/>
        <v>-1.7690268316548647E-4</v>
      </c>
      <c r="AH512" s="42">
        <f t="shared" si="188"/>
        <v>-2.3074970306521401</v>
      </c>
      <c r="AI512" s="43">
        <f t="shared" si="189"/>
        <v>-26341.290304248174</v>
      </c>
      <c r="AJ512" s="42">
        <f t="shared" si="190"/>
        <v>-181.01877870679704</v>
      </c>
      <c r="AK512" s="31">
        <f t="shared" si="191"/>
        <v>-2066424.4144611536</v>
      </c>
      <c r="AL512" s="44">
        <f t="shared" si="192"/>
        <v>-484.96042783231132</v>
      </c>
      <c r="AM512" s="31">
        <v>4397863.5</v>
      </c>
      <c r="AN512" s="45">
        <f t="shared" si="193"/>
        <v>-0.46987006633133421</v>
      </c>
      <c r="AP512" s="33"/>
      <c r="AR512" s="33"/>
    </row>
    <row r="513" spans="1:44">
      <c r="A513" s="6" t="s">
        <v>4637</v>
      </c>
      <c r="B513" s="6" t="s">
        <v>1946</v>
      </c>
      <c r="C513" s="6" t="s">
        <v>3231</v>
      </c>
      <c r="D513" s="30">
        <v>2459020</v>
      </c>
      <c r="E513" s="6" t="s">
        <v>19</v>
      </c>
      <c r="F513" s="31" t="s">
        <v>4458</v>
      </c>
      <c r="G513" s="6" t="str">
        <f t="shared" si="170"/>
        <v>Share Decrease</v>
      </c>
      <c r="H513" s="32">
        <v>97.644999999999996</v>
      </c>
      <c r="I513" s="33">
        <v>285.52499999999998</v>
      </c>
      <c r="J513" s="33">
        <v>276.726</v>
      </c>
      <c r="K513" s="34">
        <v>1</v>
      </c>
      <c r="L513" s="34">
        <v>1</v>
      </c>
      <c r="M513" s="7">
        <v>1</v>
      </c>
      <c r="N513" s="7">
        <v>1</v>
      </c>
      <c r="O513" s="7">
        <v>0</v>
      </c>
      <c r="P513" s="7">
        <v>0</v>
      </c>
      <c r="Q513" s="35">
        <f t="shared" si="171"/>
        <v>285.52499999999998</v>
      </c>
      <c r="R513" s="35">
        <f t="shared" si="172"/>
        <v>276.726</v>
      </c>
      <c r="S513" s="35">
        <f t="shared" si="173"/>
        <v>27880.088624999997</v>
      </c>
      <c r="T513" s="35">
        <f t="shared" si="174"/>
        <v>27020.91027</v>
      </c>
      <c r="U513" s="36">
        <f t="shared" si="175"/>
        <v>1.511079924551041E-3</v>
      </c>
      <c r="V513" s="37">
        <f t="shared" si="176"/>
        <v>1.4705449692466719E-3</v>
      </c>
      <c r="W513" s="37">
        <f t="shared" si="177"/>
        <v>-4.0534955304369086E-5</v>
      </c>
      <c r="X513" s="38">
        <f t="shared" si="178"/>
        <v>-85.259202100807087</v>
      </c>
      <c r="Y513" s="39">
        <f t="shared" si="179"/>
        <v>-873154.81694717694</v>
      </c>
      <c r="Z513" s="40">
        <f t="shared" si="180"/>
        <v>2.8581710410554967E-3</v>
      </c>
      <c r="AA513" s="41">
        <f t="shared" si="181"/>
        <v>2.7794170053897093E-3</v>
      </c>
      <c r="AB513" s="41">
        <f t="shared" si="182"/>
        <v>-7.8754035665787488E-5</v>
      </c>
      <c r="AC513" s="42">
        <f t="shared" si="183"/>
        <v>-1.5364157444739379</v>
      </c>
      <c r="AD513" s="43">
        <f t="shared" si="184"/>
        <v>-15734.709861989226</v>
      </c>
      <c r="AE513" s="40">
        <f t="shared" si="185"/>
        <v>0</v>
      </c>
      <c r="AF513" s="41">
        <f t="shared" si="186"/>
        <v>0</v>
      </c>
      <c r="AG513" s="41">
        <f t="shared" si="187"/>
        <v>0</v>
      </c>
      <c r="AH513" s="42">
        <f t="shared" si="188"/>
        <v>0</v>
      </c>
      <c r="AI513" s="43">
        <f t="shared" si="189"/>
        <v>0</v>
      </c>
      <c r="AJ513" s="42">
        <f t="shared" si="190"/>
        <v>-86.795617845281029</v>
      </c>
      <c r="AK513" s="31">
        <f t="shared" si="191"/>
        <v>-888889.52680916619</v>
      </c>
      <c r="AL513" s="44">
        <f t="shared" si="192"/>
        <v>-207.56288240242247</v>
      </c>
      <c r="AM513" s="31">
        <v>1876978.75</v>
      </c>
      <c r="AN513" s="45">
        <f t="shared" si="193"/>
        <v>-0.47357463519987436</v>
      </c>
      <c r="AP513" s="33"/>
      <c r="AR513" s="33"/>
    </row>
    <row r="514" spans="1:44">
      <c r="A514" s="6" t="s">
        <v>4664</v>
      </c>
      <c r="B514" s="6" t="s">
        <v>1973</v>
      </c>
      <c r="C514" s="6" t="s">
        <v>3249</v>
      </c>
      <c r="D514" s="30">
        <v>2247366</v>
      </c>
      <c r="E514" s="6" t="s">
        <v>45</v>
      </c>
      <c r="F514" s="31" t="s">
        <v>4471</v>
      </c>
      <c r="G514" s="6" t="str">
        <f t="shared" si="170"/>
        <v>Share Decrease</v>
      </c>
      <c r="H514" s="32">
        <v>126.28</v>
      </c>
      <c r="I514" s="33">
        <v>85.132999999999996</v>
      </c>
      <c r="J514" s="33">
        <v>82.527000000000001</v>
      </c>
      <c r="K514" s="34">
        <v>1</v>
      </c>
      <c r="L514" s="34">
        <v>1</v>
      </c>
      <c r="M514" s="7">
        <v>0</v>
      </c>
      <c r="N514" s="7">
        <v>0</v>
      </c>
      <c r="O514" s="7">
        <v>1</v>
      </c>
      <c r="P514" s="7">
        <v>1</v>
      </c>
      <c r="Q514" s="35">
        <f t="shared" si="171"/>
        <v>85.132999999999996</v>
      </c>
      <c r="R514" s="35">
        <f t="shared" si="172"/>
        <v>82.527000000000001</v>
      </c>
      <c r="S514" s="35">
        <f t="shared" si="173"/>
        <v>10750.595239999999</v>
      </c>
      <c r="T514" s="35">
        <f t="shared" si="174"/>
        <v>10421.50956</v>
      </c>
      <c r="U514" s="36">
        <f t="shared" si="175"/>
        <v>5.8267421107015868E-4</v>
      </c>
      <c r="V514" s="37">
        <f t="shared" si="176"/>
        <v>5.6716440350379428E-4</v>
      </c>
      <c r="W514" s="37">
        <f t="shared" si="177"/>
        <v>-1.5509807566364397E-5</v>
      </c>
      <c r="X514" s="38">
        <f t="shared" si="178"/>
        <v>-32.622555222177787</v>
      </c>
      <c r="Y514" s="39">
        <f t="shared" si="179"/>
        <v>-258335.09045120201</v>
      </c>
      <c r="Z514" s="40">
        <f t="shared" si="180"/>
        <v>0</v>
      </c>
      <c r="AA514" s="41">
        <f t="shared" si="181"/>
        <v>0</v>
      </c>
      <c r="AB514" s="41">
        <f t="shared" si="182"/>
        <v>0</v>
      </c>
      <c r="AC514" s="42">
        <f t="shared" si="183"/>
        <v>0</v>
      </c>
      <c r="AD514" s="43">
        <f t="shared" si="184"/>
        <v>0</v>
      </c>
      <c r="AE514" s="40">
        <f t="shared" si="185"/>
        <v>1.2362805574518689E-3</v>
      </c>
      <c r="AF514" s="41">
        <f t="shared" si="186"/>
        <v>1.2043854131038138E-3</v>
      </c>
      <c r="AG514" s="41">
        <f t="shared" si="187"/>
        <v>-3.1895144348055094E-5</v>
      </c>
      <c r="AH514" s="42">
        <f t="shared" si="188"/>
        <v>-0.416036374114858</v>
      </c>
      <c r="AI514" s="43">
        <f t="shared" si="189"/>
        <v>-3294.5547522557649</v>
      </c>
      <c r="AJ514" s="42">
        <f t="shared" si="190"/>
        <v>-33.038591596292648</v>
      </c>
      <c r="AK514" s="31">
        <f t="shared" si="191"/>
        <v>-261629.64520345777</v>
      </c>
      <c r="AL514" s="44">
        <f t="shared" si="192"/>
        <v>-61.410387893428883</v>
      </c>
      <c r="AM514" s="31">
        <v>531564.8125</v>
      </c>
      <c r="AN514" s="45">
        <f t="shared" si="193"/>
        <v>-0.49218766752635223</v>
      </c>
      <c r="AP514" s="33"/>
      <c r="AR514" s="33"/>
    </row>
    <row r="515" spans="1:44">
      <c r="A515" s="6" t="s">
        <v>4679</v>
      </c>
      <c r="B515" s="6" t="s">
        <v>1986</v>
      </c>
      <c r="C515" s="6" t="s">
        <v>3262</v>
      </c>
      <c r="D515" s="30">
        <v>2252058</v>
      </c>
      <c r="E515" s="6" t="s">
        <v>59</v>
      </c>
      <c r="F515" s="31" t="s">
        <v>4464</v>
      </c>
      <c r="G515" s="6" t="str">
        <f t="shared" si="170"/>
        <v>Share Decrease</v>
      </c>
      <c r="H515" s="32">
        <v>96.43</v>
      </c>
      <c r="I515" s="33">
        <v>208.6</v>
      </c>
      <c r="J515" s="33">
        <v>202.7</v>
      </c>
      <c r="K515" s="34">
        <v>0.88</v>
      </c>
      <c r="L515" s="34">
        <v>0.88</v>
      </c>
      <c r="M515" s="7">
        <v>1</v>
      </c>
      <c r="N515" s="7">
        <v>1</v>
      </c>
      <c r="O515" s="7">
        <v>0</v>
      </c>
      <c r="P515" s="7">
        <v>0</v>
      </c>
      <c r="Q515" s="35">
        <f t="shared" si="171"/>
        <v>183.56799999999998</v>
      </c>
      <c r="R515" s="35">
        <f t="shared" si="172"/>
        <v>178.376</v>
      </c>
      <c r="S515" s="35">
        <f t="shared" si="173"/>
        <v>17701.462240000001</v>
      </c>
      <c r="T515" s="35">
        <f t="shared" si="174"/>
        <v>17200.797680000003</v>
      </c>
      <c r="U515" s="36">
        <f t="shared" si="175"/>
        <v>9.5940599708413963E-4</v>
      </c>
      <c r="V515" s="37">
        <f t="shared" si="176"/>
        <v>9.3611008077093289E-4</v>
      </c>
      <c r="W515" s="37">
        <f t="shared" si="177"/>
        <v>-2.3295916313206735E-5</v>
      </c>
      <c r="X515" s="38">
        <f t="shared" si="178"/>
        <v>-48.999467796553823</v>
      </c>
      <c r="Y515" s="39">
        <f t="shared" si="179"/>
        <v>-508135.10107387562</v>
      </c>
      <c r="Z515" s="40">
        <f t="shared" si="180"/>
        <v>1.8146931826227427E-3</v>
      </c>
      <c r="AA515" s="41">
        <f t="shared" si="181"/>
        <v>1.7693034431611643E-3</v>
      </c>
      <c r="AB515" s="41">
        <f t="shared" si="182"/>
        <v>-4.5389739461578404E-5</v>
      </c>
      <c r="AC515" s="42">
        <f t="shared" si="183"/>
        <v>-0.88551030758966676</v>
      </c>
      <c r="AD515" s="43">
        <f t="shared" si="184"/>
        <v>-9182.9338130215365</v>
      </c>
      <c r="AE515" s="40">
        <f t="shared" si="185"/>
        <v>0</v>
      </c>
      <c r="AF515" s="41">
        <f t="shared" si="186"/>
        <v>0</v>
      </c>
      <c r="AG515" s="41">
        <f t="shared" si="187"/>
        <v>0</v>
      </c>
      <c r="AH515" s="42">
        <f t="shared" si="188"/>
        <v>0</v>
      </c>
      <c r="AI515" s="43">
        <f t="shared" si="189"/>
        <v>0</v>
      </c>
      <c r="AJ515" s="42">
        <f t="shared" si="190"/>
        <v>-49.884978104143492</v>
      </c>
      <c r="AK515" s="31">
        <f t="shared" si="191"/>
        <v>-517318.03488689713</v>
      </c>
      <c r="AL515" s="44">
        <f t="shared" si="192"/>
        <v>-120.79185063365514</v>
      </c>
      <c r="AM515" s="31">
        <v>1046938.25</v>
      </c>
      <c r="AN515" s="45">
        <f t="shared" si="193"/>
        <v>-0.49412468680640631</v>
      </c>
      <c r="AP515" s="33"/>
      <c r="AR515" s="33"/>
    </row>
    <row r="516" spans="1:44">
      <c r="A516" s="6" t="s">
        <v>1185</v>
      </c>
      <c r="B516" s="6" t="s">
        <v>2087</v>
      </c>
      <c r="C516" s="6" t="s">
        <v>5755</v>
      </c>
      <c r="D516" s="30">
        <v>2769503</v>
      </c>
      <c r="E516" s="6" t="s">
        <v>152</v>
      </c>
      <c r="F516" s="31" t="s">
        <v>4462</v>
      </c>
      <c r="G516" s="6" t="str">
        <f t="shared" si="170"/>
        <v>Share Decrease</v>
      </c>
      <c r="H516" s="32">
        <v>106.72</v>
      </c>
      <c r="I516" s="33">
        <v>331.39600000000002</v>
      </c>
      <c r="J516" s="33">
        <v>321.36900000000003</v>
      </c>
      <c r="K516" s="34">
        <v>1</v>
      </c>
      <c r="L516" s="34">
        <v>1</v>
      </c>
      <c r="M516" s="7">
        <v>0</v>
      </c>
      <c r="N516" s="7">
        <v>0</v>
      </c>
      <c r="O516" s="7">
        <v>1</v>
      </c>
      <c r="P516" s="7">
        <v>1</v>
      </c>
      <c r="Q516" s="35">
        <f t="shared" si="171"/>
        <v>331.39600000000002</v>
      </c>
      <c r="R516" s="35">
        <f t="shared" si="172"/>
        <v>321.36900000000003</v>
      </c>
      <c r="S516" s="35">
        <f t="shared" si="173"/>
        <v>35366.581120000003</v>
      </c>
      <c r="T516" s="35">
        <f t="shared" si="174"/>
        <v>34296.499680000001</v>
      </c>
      <c r="U516" s="36">
        <f t="shared" si="175"/>
        <v>1.9168422112732031E-3</v>
      </c>
      <c r="V516" s="37">
        <f t="shared" si="176"/>
        <v>1.8665005939192624E-3</v>
      </c>
      <c r="W516" s="37">
        <f t="shared" si="177"/>
        <v>-5.0341617353940726E-5</v>
      </c>
      <c r="X516" s="38">
        <f t="shared" si="178"/>
        <v>-105.88604565695682</v>
      </c>
      <c r="Y516" s="39">
        <f t="shared" si="179"/>
        <v>-992185.58524134953</v>
      </c>
      <c r="Z516" s="40">
        <f t="shared" si="180"/>
        <v>0</v>
      </c>
      <c r="AA516" s="41">
        <f t="shared" si="181"/>
        <v>0</v>
      </c>
      <c r="AB516" s="41">
        <f t="shared" si="182"/>
        <v>0</v>
      </c>
      <c r="AC516" s="42">
        <f t="shared" si="183"/>
        <v>0</v>
      </c>
      <c r="AD516" s="43">
        <f t="shared" si="184"/>
        <v>0</v>
      </c>
      <c r="AE516" s="40">
        <f t="shared" si="185"/>
        <v>4.0670321639046615E-3</v>
      </c>
      <c r="AF516" s="41">
        <f t="shared" si="186"/>
        <v>3.9635528516572816E-3</v>
      </c>
      <c r="AG516" s="41">
        <f t="shared" si="187"/>
        <v>-1.0347931224737993E-4</v>
      </c>
      <c r="AH516" s="42">
        <f t="shared" si="188"/>
        <v>-1.3497715324158532</v>
      </c>
      <c r="AI516" s="43">
        <f t="shared" si="189"/>
        <v>-12647.784224286481</v>
      </c>
      <c r="AJ516" s="42">
        <f t="shared" si="190"/>
        <v>-107.23581718937268</v>
      </c>
      <c r="AK516" s="31">
        <f t="shared" si="191"/>
        <v>-1004833.369465636</v>
      </c>
      <c r="AL516" s="44">
        <f t="shared" si="192"/>
        <v>-235.85840214552439</v>
      </c>
      <c r="AM516" s="31">
        <v>2010488.75</v>
      </c>
      <c r="AN516" s="45">
        <f t="shared" si="193"/>
        <v>-0.4997955693438404</v>
      </c>
      <c r="AP516" s="33"/>
      <c r="AR516" s="33"/>
    </row>
    <row r="517" spans="1:44">
      <c r="A517" s="6" t="s">
        <v>1121</v>
      </c>
      <c r="B517" s="6" t="s">
        <v>2024</v>
      </c>
      <c r="C517" s="6" t="s">
        <v>3292</v>
      </c>
      <c r="D517" s="30">
        <v>2671501</v>
      </c>
      <c r="E517" s="6" t="s">
        <v>96</v>
      </c>
      <c r="F517" s="31" t="s">
        <v>4471</v>
      </c>
      <c r="G517" s="6" t="str">
        <f t="shared" si="170"/>
        <v>Share Decrease</v>
      </c>
      <c r="H517" s="32">
        <v>118.41</v>
      </c>
      <c r="I517" s="33">
        <v>148.64500000000001</v>
      </c>
      <c r="J517" s="33">
        <v>142.45500000000001</v>
      </c>
      <c r="K517" s="34">
        <v>1</v>
      </c>
      <c r="L517" s="34">
        <v>1</v>
      </c>
      <c r="M517" s="7">
        <v>0</v>
      </c>
      <c r="N517" s="7">
        <v>0</v>
      </c>
      <c r="O517" s="7">
        <v>1</v>
      </c>
      <c r="P517" s="7">
        <v>1</v>
      </c>
      <c r="Q517" s="35">
        <f t="shared" si="171"/>
        <v>148.64500000000001</v>
      </c>
      <c r="R517" s="35">
        <f t="shared" si="172"/>
        <v>142.45500000000001</v>
      </c>
      <c r="S517" s="35">
        <f t="shared" si="173"/>
        <v>17601.05445</v>
      </c>
      <c r="T517" s="35">
        <f t="shared" si="174"/>
        <v>16868.096550000002</v>
      </c>
      <c r="U517" s="36">
        <f t="shared" si="175"/>
        <v>9.5396397005982495E-4</v>
      </c>
      <c r="V517" s="37">
        <f t="shared" si="176"/>
        <v>9.1800365992517118E-4</v>
      </c>
      <c r="W517" s="37">
        <f t="shared" si="177"/>
        <v>-3.5960310134653772E-5</v>
      </c>
      <c r="X517" s="38">
        <f t="shared" si="178"/>
        <v>-75.6371217473054</v>
      </c>
      <c r="Y517" s="39">
        <f t="shared" si="179"/>
        <v>-638773.09135466104</v>
      </c>
      <c r="Z517" s="40">
        <f t="shared" si="180"/>
        <v>0</v>
      </c>
      <c r="AA517" s="41">
        <f t="shared" si="181"/>
        <v>0</v>
      </c>
      <c r="AB517" s="41">
        <f t="shared" si="182"/>
        <v>0</v>
      </c>
      <c r="AC517" s="42">
        <f t="shared" si="183"/>
        <v>0</v>
      </c>
      <c r="AD517" s="43">
        <f t="shared" si="184"/>
        <v>0</v>
      </c>
      <c r="AE517" s="40">
        <f t="shared" si="185"/>
        <v>2.0240592191792628E-3</v>
      </c>
      <c r="AF517" s="41">
        <f t="shared" si="186"/>
        <v>1.9493998748149467E-3</v>
      </c>
      <c r="AG517" s="41">
        <f t="shared" si="187"/>
        <v>-7.4659344364316066E-5</v>
      </c>
      <c r="AH517" s="42">
        <f t="shared" si="188"/>
        <v>-0.97384738517468594</v>
      </c>
      <c r="AI517" s="43">
        <f t="shared" si="189"/>
        <v>-8224.3677491317121</v>
      </c>
      <c r="AJ517" s="42">
        <f t="shared" si="190"/>
        <v>-76.610969132480079</v>
      </c>
      <c r="AK517" s="31">
        <f t="shared" si="191"/>
        <v>-646997.45910379279</v>
      </c>
      <c r="AL517" s="44">
        <f t="shared" si="192"/>
        <v>-151.84659291721042</v>
      </c>
      <c r="AM517" s="31">
        <v>1164818.875</v>
      </c>
      <c r="AN517" s="45">
        <f t="shared" si="193"/>
        <v>-0.55544898266161147</v>
      </c>
      <c r="AP517" s="33"/>
      <c r="AR517" s="33"/>
    </row>
    <row r="518" spans="1:44">
      <c r="A518" s="6" t="s">
        <v>4489</v>
      </c>
      <c r="B518" s="6" t="s">
        <v>1793</v>
      </c>
      <c r="C518" s="6" t="s">
        <v>189</v>
      </c>
      <c r="D518" s="30">
        <v>2026361</v>
      </c>
      <c r="E518" s="6" t="s">
        <v>3026</v>
      </c>
      <c r="F518" s="31" t="s">
        <v>4462</v>
      </c>
      <c r="G518" s="6" t="str">
        <f t="shared" si="170"/>
        <v>Share Decrease</v>
      </c>
      <c r="H518" s="32">
        <v>62.3</v>
      </c>
      <c r="I518" s="33">
        <v>450.58699999999999</v>
      </c>
      <c r="J518" s="33">
        <v>438.90300000000002</v>
      </c>
      <c r="K518" s="34">
        <v>1</v>
      </c>
      <c r="L518" s="34">
        <v>1</v>
      </c>
      <c r="M518" s="7">
        <v>0</v>
      </c>
      <c r="N518" s="7">
        <v>0</v>
      </c>
      <c r="O518" s="7">
        <v>1</v>
      </c>
      <c r="P518" s="7">
        <v>1</v>
      </c>
      <c r="Q518" s="35">
        <f t="shared" si="171"/>
        <v>450.58699999999999</v>
      </c>
      <c r="R518" s="35">
        <f t="shared" si="172"/>
        <v>438.90300000000002</v>
      </c>
      <c r="S518" s="35">
        <f t="shared" si="173"/>
        <v>28071.570099999997</v>
      </c>
      <c r="T518" s="35">
        <f t="shared" si="174"/>
        <v>27343.656900000002</v>
      </c>
      <c r="U518" s="36">
        <f t="shared" si="175"/>
        <v>1.5214580770988226E-3</v>
      </c>
      <c r="V518" s="37">
        <f t="shared" si="176"/>
        <v>1.4881096415077231E-3</v>
      </c>
      <c r="W518" s="37">
        <f t="shared" si="177"/>
        <v>-3.3348435591099533E-5</v>
      </c>
      <c r="X518" s="38">
        <f t="shared" si="178"/>
        <v>-70.143435177313251</v>
      </c>
      <c r="Y518" s="39">
        <f t="shared" si="179"/>
        <v>-1125897.8359119303</v>
      </c>
      <c r="Z518" s="40">
        <f t="shared" si="180"/>
        <v>0</v>
      </c>
      <c r="AA518" s="41">
        <f t="shared" si="181"/>
        <v>0</v>
      </c>
      <c r="AB518" s="41">
        <f t="shared" si="182"/>
        <v>0</v>
      </c>
      <c r="AC518" s="42">
        <f t="shared" si="183"/>
        <v>0</v>
      </c>
      <c r="AD518" s="43">
        <f t="shared" si="184"/>
        <v>0</v>
      </c>
      <c r="AE518" s="40">
        <f t="shared" si="185"/>
        <v>3.2281316110434476E-3</v>
      </c>
      <c r="AF518" s="41">
        <f t="shared" si="186"/>
        <v>3.1600317901810237E-3</v>
      </c>
      <c r="AG518" s="41">
        <f t="shared" si="187"/>
        <v>-6.8099820862423891E-5</v>
      </c>
      <c r="AH518" s="42">
        <f t="shared" si="188"/>
        <v>-0.88828576037473961</v>
      </c>
      <c r="AI518" s="43">
        <f t="shared" si="189"/>
        <v>-14258.198400878646</v>
      </c>
      <c r="AJ518" s="42">
        <f t="shared" si="190"/>
        <v>-71.031720937687993</v>
      </c>
      <c r="AK518" s="31">
        <f t="shared" si="191"/>
        <v>-1140156.0343128089</v>
      </c>
      <c r="AL518" s="44">
        <f t="shared" si="192"/>
        <v>-267.64394535392887</v>
      </c>
      <c r="AM518" s="31">
        <v>1967200.5</v>
      </c>
      <c r="AN518" s="45">
        <f t="shared" si="193"/>
        <v>-0.57958303401855016</v>
      </c>
      <c r="AP518" s="33"/>
      <c r="AR518" s="33"/>
    </row>
    <row r="519" spans="1:44">
      <c r="A519" s="6" t="s">
        <v>3944</v>
      </c>
      <c r="B519" s="6" t="s">
        <v>4430</v>
      </c>
      <c r="C519" s="6" t="s">
        <v>4368</v>
      </c>
      <c r="D519" s="30">
        <v>2684703</v>
      </c>
      <c r="E519" s="6" t="s">
        <v>4200</v>
      </c>
      <c r="F519" s="31" t="s">
        <v>4457</v>
      </c>
      <c r="G519" s="6" t="str">
        <f t="shared" si="170"/>
        <v>Share Decrease</v>
      </c>
      <c r="H519" s="32">
        <v>34.03</v>
      </c>
      <c r="I519" s="33">
        <v>6300.6570000000002</v>
      </c>
      <c r="J519" s="33">
        <v>6128.8549999999996</v>
      </c>
      <c r="K519" s="34">
        <v>1</v>
      </c>
      <c r="L519" s="34">
        <v>1</v>
      </c>
      <c r="M519" s="7">
        <v>0</v>
      </c>
      <c r="N519" s="7">
        <v>0</v>
      </c>
      <c r="O519" s="7">
        <v>1</v>
      </c>
      <c r="P519" s="7">
        <v>1</v>
      </c>
      <c r="Q519" s="35">
        <f t="shared" si="171"/>
        <v>6300.6570000000002</v>
      </c>
      <c r="R519" s="35">
        <f t="shared" si="172"/>
        <v>6128.8549999999996</v>
      </c>
      <c r="S519" s="35">
        <f t="shared" si="173"/>
        <v>214411.35771000001</v>
      </c>
      <c r="T519" s="35">
        <f t="shared" si="174"/>
        <v>208564.93565</v>
      </c>
      <c r="U519" s="36">
        <f t="shared" si="175"/>
        <v>1.1620935018864673E-2</v>
      </c>
      <c r="V519" s="37">
        <f t="shared" si="176"/>
        <v>1.1350621197313327E-2</v>
      </c>
      <c r="W519" s="37">
        <f t="shared" si="177"/>
        <v>-2.7031382155134551E-4</v>
      </c>
      <c r="X519" s="38">
        <f t="shared" si="178"/>
        <v>-568.56460231013409</v>
      </c>
      <c r="Y519" s="39">
        <f t="shared" si="179"/>
        <v>-16707746.17426195</v>
      </c>
      <c r="Z519" s="40">
        <f t="shared" si="180"/>
        <v>0</v>
      </c>
      <c r="AA519" s="41">
        <f t="shared" si="181"/>
        <v>0</v>
      </c>
      <c r="AB519" s="41">
        <f t="shared" si="182"/>
        <v>0</v>
      </c>
      <c r="AC519" s="42">
        <f t="shared" si="183"/>
        <v>0</v>
      </c>
      <c r="AD519" s="43">
        <f t="shared" si="184"/>
        <v>0</v>
      </c>
      <c r="AE519" s="40">
        <f t="shared" si="185"/>
        <v>2.4656550350576768E-2</v>
      </c>
      <c r="AF519" s="41">
        <f t="shared" si="186"/>
        <v>2.4103280310361831E-2</v>
      </c>
      <c r="AG519" s="41">
        <f t="shared" si="187"/>
        <v>-5.5327004021493709E-4</v>
      </c>
      <c r="AH519" s="42">
        <f t="shared" si="188"/>
        <v>-7.2167869480559377</v>
      </c>
      <c r="AI519" s="43">
        <f t="shared" si="189"/>
        <v>-212071.3178976179</v>
      </c>
      <c r="AJ519" s="42">
        <f t="shared" si="190"/>
        <v>-575.78138925819007</v>
      </c>
      <c r="AK519" s="31">
        <f t="shared" si="191"/>
        <v>-16919817.492159568</v>
      </c>
      <c r="AL519" s="44">
        <f t="shared" si="192"/>
        <v>-3971.6988179745154</v>
      </c>
      <c r="AM519" s="31">
        <v>28863832</v>
      </c>
      <c r="AN519" s="45">
        <f t="shared" si="193"/>
        <v>-0.58619442810502664</v>
      </c>
      <c r="AP519" s="33"/>
      <c r="AR519" s="33"/>
    </row>
    <row r="520" spans="1:44">
      <c r="A520" s="6" t="s">
        <v>4643</v>
      </c>
      <c r="B520" s="6" t="s">
        <v>1952</v>
      </c>
      <c r="C520" s="6" t="s">
        <v>3234</v>
      </c>
      <c r="D520" s="30">
        <v>2457552</v>
      </c>
      <c r="E520" s="6" t="s">
        <v>25</v>
      </c>
      <c r="F520" s="31" t="s">
        <v>4471</v>
      </c>
      <c r="G520" s="6" t="str">
        <f t="shared" si="170"/>
        <v>Share Decrease</v>
      </c>
      <c r="H520" s="32">
        <v>98.69</v>
      </c>
      <c r="I520" s="33">
        <v>390.93400000000003</v>
      </c>
      <c r="J520" s="33">
        <v>379.447</v>
      </c>
      <c r="K520" s="34">
        <v>0.92</v>
      </c>
      <c r="L520" s="34">
        <v>0.92</v>
      </c>
      <c r="M520" s="7">
        <v>0.56000000000000005</v>
      </c>
      <c r="N520" s="7">
        <v>0.56000000000000005</v>
      </c>
      <c r="O520" s="7">
        <v>0.44</v>
      </c>
      <c r="P520" s="7">
        <v>0.44</v>
      </c>
      <c r="Q520" s="35">
        <f t="shared" si="171"/>
        <v>359.65928000000002</v>
      </c>
      <c r="R520" s="35">
        <f t="shared" si="172"/>
        <v>349.09124000000003</v>
      </c>
      <c r="S520" s="35">
        <f t="shared" si="173"/>
        <v>35494.774343199999</v>
      </c>
      <c r="T520" s="35">
        <f t="shared" si="174"/>
        <v>34451.814475600004</v>
      </c>
      <c r="U520" s="36">
        <f t="shared" si="175"/>
        <v>1.9237901879689194E-3</v>
      </c>
      <c r="V520" s="37">
        <f t="shared" si="176"/>
        <v>1.8749532103943165E-3</v>
      </c>
      <c r="W520" s="37">
        <f t="shared" si="177"/>
        <v>-4.8836977574602883E-5</v>
      </c>
      <c r="X520" s="38">
        <f t="shared" si="178"/>
        <v>-102.72126143375449</v>
      </c>
      <c r="Y520" s="39">
        <f t="shared" si="179"/>
        <v>-1040847.7194625037</v>
      </c>
      <c r="Z520" s="40">
        <f t="shared" si="180"/>
        <v>2.0377293989487445E-3</v>
      </c>
      <c r="AA520" s="41">
        <f t="shared" si="181"/>
        <v>1.9845126058074818E-3</v>
      </c>
      <c r="AB520" s="41">
        <f t="shared" si="182"/>
        <v>-5.3216793141262764E-5</v>
      </c>
      <c r="AC520" s="42">
        <f t="shared" si="183"/>
        <v>-1.0382086220905693</v>
      </c>
      <c r="AD520" s="43">
        <f t="shared" si="184"/>
        <v>-10519.896869901402</v>
      </c>
      <c r="AE520" s="40">
        <f t="shared" si="185"/>
        <v>1.7959805303879547E-3</v>
      </c>
      <c r="AF520" s="41">
        <f t="shared" si="186"/>
        <v>1.7518609497992384E-3</v>
      </c>
      <c r="AG520" s="41">
        <f t="shared" si="187"/>
        <v>-4.4119580588716225E-5</v>
      </c>
      <c r="AH520" s="42">
        <f t="shared" si="188"/>
        <v>-0.57549042999446542</v>
      </c>
      <c r="AI520" s="43">
        <f t="shared" si="189"/>
        <v>-5831.2942546809754</v>
      </c>
      <c r="AJ520" s="42">
        <f t="shared" si="190"/>
        <v>-104.33496048583952</v>
      </c>
      <c r="AK520" s="31">
        <f t="shared" si="191"/>
        <v>-1057198.9105870859</v>
      </c>
      <c r="AL520" s="44">
        <f t="shared" si="192"/>
        <v>-247.42617070930632</v>
      </c>
      <c r="AM520" s="31">
        <v>1563680.5</v>
      </c>
      <c r="AN520" s="45">
        <f t="shared" si="193"/>
        <v>-0.67609649834930208</v>
      </c>
      <c r="AP520" s="33"/>
      <c r="AR520" s="33"/>
    </row>
    <row r="521" spans="1:44">
      <c r="A521" s="6" t="s">
        <v>4560</v>
      </c>
      <c r="B521" s="6" t="s">
        <v>1869</v>
      </c>
      <c r="C521" s="6" t="s">
        <v>3182</v>
      </c>
      <c r="D521" s="30">
        <v>2261203</v>
      </c>
      <c r="E521" s="6" t="s">
        <v>3092</v>
      </c>
      <c r="F521" s="31" t="s">
        <v>4471</v>
      </c>
      <c r="G521" s="6" t="str">
        <f t="shared" si="170"/>
        <v>Share Decrease</v>
      </c>
      <c r="H521" s="32">
        <v>92.02</v>
      </c>
      <c r="I521" s="33">
        <v>358.42</v>
      </c>
      <c r="J521" s="33">
        <v>339.49599999999998</v>
      </c>
      <c r="K521" s="34">
        <v>1</v>
      </c>
      <c r="L521" s="34">
        <v>1</v>
      </c>
      <c r="M521" s="7">
        <v>0</v>
      </c>
      <c r="N521" s="7">
        <v>0</v>
      </c>
      <c r="O521" s="7">
        <v>1</v>
      </c>
      <c r="P521" s="7">
        <v>1</v>
      </c>
      <c r="Q521" s="35">
        <f t="shared" si="171"/>
        <v>358.42</v>
      </c>
      <c r="R521" s="35">
        <f t="shared" si="172"/>
        <v>339.49599999999998</v>
      </c>
      <c r="S521" s="35">
        <f t="shared" si="173"/>
        <v>32981.808400000002</v>
      </c>
      <c r="T521" s="35">
        <f t="shared" si="174"/>
        <v>31240.421919999997</v>
      </c>
      <c r="U521" s="36">
        <f t="shared" si="175"/>
        <v>1.7875893157649134E-3</v>
      </c>
      <c r="V521" s="37">
        <f t="shared" si="176"/>
        <v>1.7001812608291324E-3</v>
      </c>
      <c r="W521" s="37">
        <f t="shared" si="177"/>
        <v>-8.7408054935780941E-5</v>
      </c>
      <c r="X521" s="38">
        <f t="shared" si="178"/>
        <v>-183.8497406756716</v>
      </c>
      <c r="Y521" s="39">
        <f t="shared" si="179"/>
        <v>-1997932.4133413562</v>
      </c>
      <c r="Z521" s="40">
        <f t="shared" si="180"/>
        <v>0</v>
      </c>
      <c r="AA521" s="41">
        <f t="shared" si="181"/>
        <v>0</v>
      </c>
      <c r="AB521" s="41">
        <f t="shared" si="182"/>
        <v>0</v>
      </c>
      <c r="AC521" s="42">
        <f t="shared" si="183"/>
        <v>0</v>
      </c>
      <c r="AD521" s="43">
        <f t="shared" si="184"/>
        <v>0</v>
      </c>
      <c r="AE521" s="40">
        <f t="shared" si="185"/>
        <v>3.7927917072732003E-3</v>
      </c>
      <c r="AF521" s="41">
        <f t="shared" si="186"/>
        <v>3.6103702868604997E-3</v>
      </c>
      <c r="AG521" s="41">
        <f t="shared" si="187"/>
        <v>-1.8242142041270063E-4</v>
      </c>
      <c r="AH521" s="42">
        <f t="shared" si="188"/>
        <v>-2.3794827664421585</v>
      </c>
      <c r="AI521" s="43">
        <f t="shared" si="189"/>
        <v>-25858.321739210591</v>
      </c>
      <c r="AJ521" s="42">
        <f t="shared" si="190"/>
        <v>-186.22922344211375</v>
      </c>
      <c r="AK521" s="31">
        <f t="shared" si="191"/>
        <v>-2023790.7350805667</v>
      </c>
      <c r="AL521" s="44">
        <f t="shared" si="192"/>
        <v>-474.9405288838347</v>
      </c>
      <c r="AM521" s="31">
        <v>2718592.25</v>
      </c>
      <c r="AN521" s="45">
        <f t="shared" si="193"/>
        <v>-0.74442599293092471</v>
      </c>
      <c r="AP521" s="33"/>
      <c r="AR521" s="33"/>
    </row>
    <row r="522" spans="1:44">
      <c r="D522" s="30"/>
      <c r="I522" s="35"/>
      <c r="J522" s="35"/>
      <c r="K522" s="34"/>
      <c r="L522" s="34"/>
      <c r="M522" s="46"/>
      <c r="N522" s="46"/>
      <c r="O522" s="46"/>
      <c r="P522" s="46"/>
      <c r="Q522" s="35"/>
      <c r="R522" s="35"/>
      <c r="S522" s="35"/>
      <c r="T522" s="35"/>
      <c r="U522" s="40"/>
      <c r="V522" s="41"/>
      <c r="W522" s="41"/>
      <c r="X522" s="42"/>
      <c r="Y522" s="43"/>
      <c r="Z522" s="40"/>
      <c r="AA522" s="41"/>
      <c r="AB522" s="41"/>
      <c r="AC522" s="42"/>
      <c r="AD522" s="43"/>
      <c r="AE522" s="40"/>
      <c r="AF522" s="41"/>
      <c r="AG522" s="41"/>
      <c r="AH522" s="42"/>
      <c r="AI522" s="43"/>
      <c r="AJ522" s="42"/>
      <c r="AK522" s="31"/>
      <c r="AL522" s="31"/>
      <c r="AM522" s="31"/>
      <c r="AN522" s="45"/>
      <c r="AR522" s="33"/>
    </row>
    <row r="523" spans="1:44">
      <c r="D523" s="30"/>
      <c r="I523" s="35"/>
      <c r="J523" s="35"/>
      <c r="K523" s="34"/>
      <c r="L523" s="34"/>
      <c r="M523" s="46"/>
      <c r="N523" s="46"/>
      <c r="O523" s="46"/>
      <c r="P523" s="46"/>
      <c r="Q523" s="35"/>
      <c r="R523" s="35"/>
      <c r="S523" s="35"/>
      <c r="T523" s="35"/>
      <c r="U523" s="40"/>
      <c r="V523" s="41"/>
      <c r="W523" s="41"/>
      <c r="X523" s="42"/>
      <c r="Y523" s="43"/>
      <c r="Z523" s="40"/>
      <c r="AA523" s="41"/>
      <c r="AB523" s="41"/>
      <c r="AC523" s="42"/>
      <c r="AD523" s="43"/>
      <c r="AE523" s="40"/>
      <c r="AF523" s="41"/>
      <c r="AG523" s="41"/>
      <c r="AH523" s="42"/>
      <c r="AI523" s="43"/>
      <c r="AJ523" s="42"/>
      <c r="AK523" s="31"/>
      <c r="AL523" s="31"/>
      <c r="AM523" s="31"/>
      <c r="AN523" s="45"/>
      <c r="AR523" s="33"/>
    </row>
    <row r="524" spans="1:44">
      <c r="A524" s="47" t="s">
        <v>6392</v>
      </c>
      <c r="D524" s="30"/>
      <c r="I524" s="35"/>
      <c r="J524" s="35"/>
      <c r="K524" s="34"/>
      <c r="L524" s="34"/>
      <c r="M524" s="46"/>
      <c r="N524" s="46"/>
      <c r="O524" s="46"/>
      <c r="P524" s="46"/>
      <c r="Q524" s="35"/>
      <c r="R524" s="35"/>
      <c r="S524" s="35"/>
      <c r="T524" s="35"/>
      <c r="U524" s="40"/>
      <c r="V524" s="41"/>
      <c r="W524" s="41"/>
      <c r="X524" s="42"/>
      <c r="Y524" s="43"/>
      <c r="Z524" s="40"/>
      <c r="AA524" s="41"/>
      <c r="AB524" s="41"/>
      <c r="AC524" s="42"/>
      <c r="AD524" s="43"/>
      <c r="AE524" s="40"/>
      <c r="AF524" s="41"/>
      <c r="AG524" s="41"/>
      <c r="AH524" s="42"/>
      <c r="AI524" s="43"/>
      <c r="AJ524" s="42"/>
      <c r="AK524" s="31"/>
      <c r="AL524" s="31"/>
      <c r="AM524" s="31"/>
      <c r="AN524" s="45"/>
      <c r="AR524" s="33"/>
    </row>
    <row r="525" spans="1:44">
      <c r="A525" s="47" t="s">
        <v>5455</v>
      </c>
      <c r="D525" s="30"/>
      <c r="I525" s="35"/>
      <c r="J525" s="35"/>
      <c r="K525" s="34"/>
      <c r="L525" s="34"/>
      <c r="M525" s="46"/>
      <c r="N525" s="46"/>
      <c r="O525" s="46"/>
      <c r="P525" s="46"/>
      <c r="Q525" s="35"/>
      <c r="R525" s="35"/>
      <c r="S525" s="35"/>
      <c r="T525" s="35"/>
      <c r="U525" s="40"/>
      <c r="V525" s="41"/>
      <c r="W525" s="41"/>
      <c r="X525" s="42"/>
      <c r="Y525" s="43"/>
      <c r="Z525" s="40"/>
      <c r="AA525" s="41"/>
      <c r="AB525" s="41"/>
      <c r="AC525" s="42"/>
      <c r="AD525" s="43"/>
      <c r="AE525" s="40"/>
      <c r="AF525" s="41"/>
      <c r="AG525" s="41"/>
      <c r="AH525" s="42"/>
      <c r="AI525" s="43"/>
      <c r="AJ525" s="42"/>
      <c r="AK525" s="31"/>
      <c r="AL525" s="31"/>
      <c r="AM525" s="31"/>
      <c r="AN525" s="45"/>
      <c r="AR525" s="33"/>
    </row>
    <row r="526" spans="1:44">
      <c r="A526" s="47"/>
      <c r="D526" s="30"/>
      <c r="I526" s="35"/>
      <c r="J526" s="35"/>
      <c r="K526" s="34"/>
      <c r="L526" s="34"/>
      <c r="M526" s="46"/>
      <c r="N526" s="46"/>
      <c r="O526" s="46"/>
      <c r="P526" s="46"/>
      <c r="Q526" s="35"/>
      <c r="R526" s="35"/>
      <c r="S526" s="35"/>
      <c r="T526" s="35"/>
      <c r="U526" s="40"/>
      <c r="V526" s="41"/>
      <c r="W526" s="41"/>
      <c r="X526" s="42"/>
      <c r="Y526" s="43"/>
      <c r="Z526" s="40"/>
      <c r="AA526" s="41"/>
      <c r="AB526" s="41"/>
      <c r="AC526" s="42"/>
      <c r="AD526" s="43"/>
      <c r="AE526" s="40"/>
      <c r="AF526" s="41"/>
      <c r="AG526" s="41"/>
      <c r="AH526" s="42"/>
      <c r="AI526" s="43"/>
      <c r="AJ526" s="42"/>
      <c r="AK526" s="31"/>
      <c r="AL526" s="31"/>
      <c r="AM526" s="31"/>
      <c r="AN526" s="45"/>
      <c r="AR526" s="33"/>
    </row>
    <row r="527" spans="1:44">
      <c r="D527" s="30"/>
      <c r="I527" s="35"/>
      <c r="J527" s="35"/>
      <c r="K527" s="34"/>
      <c r="L527" s="34"/>
      <c r="M527" s="46"/>
      <c r="N527" s="46"/>
      <c r="O527" s="46"/>
      <c r="P527" s="46"/>
      <c r="Q527" s="35"/>
      <c r="R527" s="35"/>
      <c r="S527" s="35"/>
      <c r="T527" s="35"/>
      <c r="U527" s="40"/>
      <c r="V527" s="41"/>
      <c r="W527" s="41"/>
      <c r="X527" s="42"/>
      <c r="Y527" s="43"/>
      <c r="Z527" s="40"/>
      <c r="AA527" s="41"/>
      <c r="AB527" s="41"/>
      <c r="AC527" s="42"/>
      <c r="AD527" s="43"/>
      <c r="AE527" s="40"/>
      <c r="AF527" s="41"/>
      <c r="AG527" s="41"/>
      <c r="AH527" s="42"/>
      <c r="AI527" s="43"/>
      <c r="AJ527" s="42"/>
      <c r="AK527" s="31"/>
      <c r="AL527" s="31"/>
      <c r="AM527" s="31"/>
      <c r="AN527" s="45"/>
      <c r="AR527" s="33"/>
    </row>
    <row r="528" spans="1:44">
      <c r="D528" s="30"/>
      <c r="I528" s="35"/>
      <c r="J528" s="35"/>
      <c r="K528" s="34"/>
      <c r="L528" s="34"/>
      <c r="M528" s="46"/>
      <c r="N528" s="46"/>
      <c r="O528" s="46"/>
      <c r="P528" s="46"/>
      <c r="Q528" s="35"/>
      <c r="R528" s="35"/>
      <c r="S528" s="35"/>
      <c r="T528" s="35"/>
      <c r="U528" s="40"/>
      <c r="V528" s="41"/>
      <c r="W528" s="41"/>
      <c r="X528" s="42"/>
      <c r="Y528" s="43"/>
      <c r="Z528" s="40"/>
      <c r="AA528" s="41"/>
      <c r="AB528" s="41"/>
      <c r="AC528" s="42"/>
      <c r="AD528" s="43"/>
      <c r="AE528" s="40"/>
      <c r="AF528" s="41"/>
      <c r="AG528" s="41"/>
      <c r="AH528" s="42"/>
      <c r="AI528" s="43"/>
      <c r="AJ528" s="42"/>
      <c r="AK528" s="31"/>
      <c r="AL528" s="31"/>
      <c r="AM528" s="31"/>
      <c r="AN528" s="45"/>
      <c r="AR528" s="33"/>
    </row>
    <row r="529" spans="4:44">
      <c r="D529" s="30"/>
      <c r="I529" s="35"/>
      <c r="J529" s="35"/>
      <c r="K529" s="34"/>
      <c r="L529" s="34"/>
      <c r="M529" s="46"/>
      <c r="N529" s="46"/>
      <c r="O529" s="46"/>
      <c r="P529" s="46"/>
      <c r="Q529" s="35"/>
      <c r="R529" s="35"/>
      <c r="S529" s="35"/>
      <c r="T529" s="35"/>
      <c r="U529" s="40"/>
      <c r="V529" s="41"/>
      <c r="W529" s="41"/>
      <c r="X529" s="42"/>
      <c r="Y529" s="43"/>
      <c r="Z529" s="40"/>
      <c r="AA529" s="41"/>
      <c r="AB529" s="41"/>
      <c r="AC529" s="42"/>
      <c r="AD529" s="43"/>
      <c r="AE529" s="40"/>
      <c r="AF529" s="41"/>
      <c r="AG529" s="41"/>
      <c r="AH529" s="42"/>
      <c r="AI529" s="43"/>
      <c r="AJ529" s="42"/>
      <c r="AK529" s="31"/>
      <c r="AL529" s="31"/>
      <c r="AM529" s="31"/>
      <c r="AN529" s="45"/>
      <c r="AR529" s="33"/>
    </row>
    <row r="530" spans="4:44">
      <c r="D530" s="30"/>
      <c r="I530" s="35"/>
      <c r="J530" s="35"/>
      <c r="K530" s="34"/>
      <c r="L530" s="34"/>
      <c r="M530" s="46"/>
      <c r="N530" s="46"/>
      <c r="O530" s="46"/>
      <c r="P530" s="46"/>
      <c r="Q530" s="35"/>
      <c r="R530" s="35"/>
      <c r="S530" s="35"/>
      <c r="T530" s="35"/>
      <c r="U530" s="40"/>
      <c r="V530" s="41"/>
      <c r="W530" s="41"/>
      <c r="X530" s="42"/>
      <c r="Y530" s="43"/>
      <c r="Z530" s="40"/>
      <c r="AA530" s="41"/>
      <c r="AB530" s="41"/>
      <c r="AC530" s="42"/>
      <c r="AD530" s="43"/>
      <c r="AE530" s="40"/>
      <c r="AF530" s="41"/>
      <c r="AG530" s="41"/>
      <c r="AH530" s="42"/>
      <c r="AI530" s="43"/>
      <c r="AJ530" s="42"/>
      <c r="AK530" s="31"/>
      <c r="AL530" s="31"/>
      <c r="AM530" s="31"/>
      <c r="AN530" s="45"/>
      <c r="AR530" s="33"/>
    </row>
    <row r="531" spans="4:44">
      <c r="D531" s="30"/>
      <c r="I531" s="35"/>
      <c r="J531" s="35"/>
      <c r="K531" s="34"/>
      <c r="L531" s="34"/>
      <c r="M531" s="46"/>
      <c r="N531" s="46"/>
      <c r="O531" s="46"/>
      <c r="P531" s="46"/>
      <c r="Q531" s="35"/>
      <c r="R531" s="35"/>
      <c r="S531" s="35"/>
      <c r="T531" s="35"/>
      <c r="U531" s="40"/>
      <c r="V531" s="41"/>
      <c r="W531" s="41"/>
      <c r="X531" s="42"/>
      <c r="Y531" s="43"/>
      <c r="Z531" s="40"/>
      <c r="AA531" s="41"/>
      <c r="AB531" s="41"/>
      <c r="AC531" s="42"/>
      <c r="AD531" s="43"/>
      <c r="AE531" s="40"/>
      <c r="AF531" s="41"/>
      <c r="AG531" s="41"/>
      <c r="AH531" s="42"/>
      <c r="AI531" s="43"/>
      <c r="AJ531" s="42"/>
      <c r="AK531" s="31"/>
      <c r="AL531" s="31"/>
      <c r="AM531" s="31"/>
      <c r="AN531" s="45"/>
      <c r="AR531" s="33"/>
    </row>
    <row r="532" spans="4:44">
      <c r="D532" s="30"/>
      <c r="I532" s="35"/>
      <c r="J532" s="35"/>
      <c r="K532" s="34"/>
      <c r="L532" s="34"/>
      <c r="M532" s="46"/>
      <c r="N532" s="46"/>
      <c r="O532" s="46"/>
      <c r="P532" s="46"/>
      <c r="Q532" s="35"/>
      <c r="R532" s="35"/>
      <c r="S532" s="35"/>
      <c r="T532" s="35"/>
      <c r="U532" s="40"/>
      <c r="V532" s="41"/>
      <c r="W532" s="41"/>
      <c r="X532" s="42"/>
      <c r="Y532" s="43"/>
      <c r="Z532" s="40"/>
      <c r="AA532" s="41"/>
      <c r="AB532" s="41"/>
      <c r="AC532" s="42"/>
      <c r="AD532" s="43"/>
      <c r="AE532" s="40"/>
      <c r="AF532" s="41"/>
      <c r="AG532" s="41"/>
      <c r="AH532" s="42"/>
      <c r="AI532" s="43"/>
      <c r="AJ532" s="42"/>
      <c r="AK532" s="31"/>
      <c r="AL532" s="31"/>
      <c r="AM532" s="31"/>
      <c r="AN532" s="45"/>
      <c r="AR532" s="33"/>
    </row>
    <row r="533" spans="4:44">
      <c r="D533" s="30"/>
      <c r="I533" s="35"/>
      <c r="J533" s="35"/>
      <c r="K533" s="34"/>
      <c r="L533" s="34"/>
      <c r="M533" s="46"/>
      <c r="N533" s="46"/>
      <c r="O533" s="46"/>
      <c r="P533" s="46"/>
      <c r="Q533" s="35"/>
      <c r="R533" s="35"/>
      <c r="S533" s="35"/>
      <c r="T533" s="35"/>
      <c r="U533" s="40"/>
      <c r="V533" s="41"/>
      <c r="W533" s="41"/>
      <c r="X533" s="42"/>
      <c r="Y533" s="43"/>
      <c r="Z533" s="40"/>
      <c r="AA533" s="41"/>
      <c r="AB533" s="41"/>
      <c r="AC533" s="42"/>
      <c r="AD533" s="43"/>
      <c r="AE533" s="40"/>
      <c r="AF533" s="41"/>
      <c r="AG533" s="41"/>
      <c r="AH533" s="42"/>
      <c r="AI533" s="43"/>
      <c r="AJ533" s="42"/>
      <c r="AK533" s="31"/>
      <c r="AL533" s="31"/>
      <c r="AM533" s="31"/>
      <c r="AN533" s="45"/>
      <c r="AR533" s="33"/>
    </row>
    <row r="534" spans="4:44">
      <c r="D534" s="30"/>
      <c r="I534" s="35"/>
      <c r="J534" s="35"/>
      <c r="K534" s="34"/>
      <c r="L534" s="34"/>
      <c r="M534" s="46"/>
      <c r="N534" s="46"/>
      <c r="O534" s="46"/>
      <c r="P534" s="46"/>
      <c r="Q534" s="35"/>
      <c r="R534" s="35"/>
      <c r="S534" s="35"/>
      <c r="T534" s="35"/>
      <c r="U534" s="40"/>
      <c r="V534" s="41"/>
      <c r="W534" s="41"/>
      <c r="X534" s="42"/>
      <c r="Y534" s="43"/>
      <c r="Z534" s="40"/>
      <c r="AA534" s="41"/>
      <c r="AB534" s="41"/>
      <c r="AC534" s="42"/>
      <c r="AD534" s="43"/>
      <c r="AE534" s="40"/>
      <c r="AF534" s="41"/>
      <c r="AG534" s="41"/>
      <c r="AH534" s="42"/>
      <c r="AI534" s="43"/>
      <c r="AJ534" s="42"/>
      <c r="AK534" s="31"/>
      <c r="AL534" s="31"/>
      <c r="AM534" s="31"/>
      <c r="AN534" s="45"/>
      <c r="AR534" s="33"/>
    </row>
    <row r="535" spans="4:44">
      <c r="D535" s="30"/>
      <c r="I535" s="35"/>
      <c r="J535" s="35"/>
      <c r="K535" s="34"/>
      <c r="L535" s="34"/>
      <c r="M535" s="46"/>
      <c r="N535" s="46"/>
      <c r="O535" s="46"/>
      <c r="P535" s="46"/>
      <c r="Q535" s="35"/>
      <c r="R535" s="35"/>
      <c r="S535" s="35"/>
      <c r="T535" s="35"/>
      <c r="U535" s="40"/>
      <c r="V535" s="41"/>
      <c r="W535" s="41"/>
      <c r="X535" s="42"/>
      <c r="Y535" s="43"/>
      <c r="Z535" s="40"/>
      <c r="AA535" s="41"/>
      <c r="AB535" s="41"/>
      <c r="AC535" s="42"/>
      <c r="AD535" s="43"/>
      <c r="AE535" s="40"/>
      <c r="AF535" s="41"/>
      <c r="AG535" s="41"/>
      <c r="AH535" s="42"/>
      <c r="AI535" s="43"/>
      <c r="AJ535" s="42"/>
      <c r="AK535" s="31"/>
      <c r="AL535" s="31"/>
      <c r="AM535" s="31"/>
      <c r="AN535" s="45"/>
      <c r="AR535" s="33"/>
    </row>
    <row r="536" spans="4:44">
      <c r="D536" s="30"/>
      <c r="I536" s="35"/>
      <c r="J536" s="35"/>
      <c r="K536" s="34"/>
      <c r="L536" s="34"/>
      <c r="M536" s="46"/>
      <c r="N536" s="46"/>
      <c r="O536" s="46"/>
      <c r="P536" s="46"/>
      <c r="Q536" s="35"/>
      <c r="R536" s="35"/>
      <c r="S536" s="35"/>
      <c r="T536" s="35"/>
      <c r="U536" s="40"/>
      <c r="V536" s="41"/>
      <c r="W536" s="41"/>
      <c r="X536" s="42"/>
      <c r="Y536" s="43"/>
      <c r="Z536" s="40"/>
      <c r="AA536" s="41"/>
      <c r="AB536" s="41"/>
      <c r="AC536" s="42"/>
      <c r="AD536" s="43"/>
      <c r="AE536" s="40"/>
      <c r="AF536" s="41"/>
      <c r="AG536" s="41"/>
      <c r="AH536" s="42"/>
      <c r="AI536" s="43"/>
      <c r="AJ536" s="42"/>
      <c r="AK536" s="31"/>
      <c r="AL536" s="31"/>
      <c r="AM536" s="31"/>
      <c r="AN536" s="45"/>
      <c r="AR536" s="33"/>
    </row>
    <row r="537" spans="4:44">
      <c r="D537" s="30"/>
      <c r="I537" s="35"/>
      <c r="J537" s="35"/>
      <c r="K537" s="34"/>
      <c r="L537" s="34"/>
      <c r="M537" s="46"/>
      <c r="N537" s="46"/>
      <c r="O537" s="46"/>
      <c r="P537" s="46"/>
      <c r="Q537" s="35"/>
      <c r="R537" s="35"/>
      <c r="S537" s="35"/>
      <c r="T537" s="35"/>
      <c r="U537" s="40"/>
      <c r="V537" s="41"/>
      <c r="W537" s="41"/>
      <c r="X537" s="42"/>
      <c r="Y537" s="43"/>
      <c r="Z537" s="40"/>
      <c r="AA537" s="41"/>
      <c r="AB537" s="41"/>
      <c r="AC537" s="42"/>
      <c r="AD537" s="43"/>
      <c r="AE537" s="40"/>
      <c r="AF537" s="41"/>
      <c r="AG537" s="41"/>
      <c r="AH537" s="42"/>
      <c r="AI537" s="43"/>
      <c r="AJ537" s="42"/>
      <c r="AK537" s="31"/>
      <c r="AL537" s="31"/>
      <c r="AM537" s="31"/>
      <c r="AN537" s="45"/>
      <c r="AR537" s="33"/>
    </row>
    <row r="538" spans="4:44">
      <c r="D538" s="30"/>
      <c r="I538" s="35"/>
      <c r="J538" s="35"/>
      <c r="K538" s="34"/>
      <c r="L538" s="34"/>
      <c r="M538" s="46"/>
      <c r="N538" s="46"/>
      <c r="O538" s="46"/>
      <c r="P538" s="46"/>
      <c r="Q538" s="35"/>
      <c r="R538" s="35"/>
      <c r="S538" s="35"/>
      <c r="T538" s="35"/>
      <c r="U538" s="40"/>
      <c r="V538" s="41"/>
      <c r="W538" s="41"/>
      <c r="X538" s="42"/>
      <c r="Y538" s="43"/>
      <c r="Z538" s="40"/>
      <c r="AA538" s="41"/>
      <c r="AB538" s="41"/>
      <c r="AC538" s="42"/>
      <c r="AD538" s="43"/>
      <c r="AE538" s="40"/>
      <c r="AF538" s="41"/>
      <c r="AG538" s="41"/>
      <c r="AH538" s="42"/>
      <c r="AI538" s="43"/>
      <c r="AJ538" s="42"/>
      <c r="AK538" s="31"/>
      <c r="AL538" s="31"/>
      <c r="AM538" s="31"/>
      <c r="AN538" s="45"/>
      <c r="AR538" s="33"/>
    </row>
    <row r="539" spans="4:44">
      <c r="D539" s="30"/>
      <c r="I539" s="35"/>
      <c r="J539" s="35"/>
      <c r="K539" s="34"/>
      <c r="L539" s="34"/>
      <c r="M539" s="46"/>
      <c r="N539" s="46"/>
      <c r="O539" s="46"/>
      <c r="P539" s="46"/>
      <c r="Q539" s="35"/>
      <c r="R539" s="35"/>
      <c r="S539" s="35"/>
      <c r="T539" s="35"/>
      <c r="U539" s="40"/>
      <c r="V539" s="41"/>
      <c r="W539" s="41"/>
      <c r="X539" s="42"/>
      <c r="Y539" s="43"/>
      <c r="Z539" s="40"/>
      <c r="AA539" s="41"/>
      <c r="AB539" s="41"/>
      <c r="AC539" s="42"/>
      <c r="AD539" s="43"/>
      <c r="AE539" s="40"/>
      <c r="AF539" s="41"/>
      <c r="AG539" s="41"/>
      <c r="AH539" s="42"/>
      <c r="AI539" s="43"/>
      <c r="AJ539" s="42"/>
      <c r="AK539" s="31"/>
      <c r="AL539" s="31"/>
      <c r="AM539" s="31"/>
      <c r="AN539" s="45"/>
      <c r="AR539" s="33"/>
    </row>
    <row r="540" spans="4:44">
      <c r="D540" s="30"/>
      <c r="I540" s="35"/>
      <c r="J540" s="35"/>
      <c r="K540" s="34"/>
      <c r="L540" s="34"/>
      <c r="M540" s="46"/>
      <c r="N540" s="46"/>
      <c r="O540" s="46"/>
      <c r="P540" s="46"/>
      <c r="Q540" s="35"/>
      <c r="R540" s="35"/>
      <c r="S540" s="35"/>
      <c r="T540" s="35"/>
      <c r="U540" s="40"/>
      <c r="V540" s="41"/>
      <c r="W540" s="41"/>
      <c r="X540" s="42"/>
      <c r="Y540" s="43"/>
      <c r="Z540" s="40"/>
      <c r="AA540" s="41"/>
      <c r="AB540" s="41"/>
      <c r="AC540" s="42"/>
      <c r="AD540" s="43"/>
      <c r="AE540" s="40"/>
      <c r="AF540" s="41"/>
      <c r="AG540" s="41"/>
      <c r="AH540" s="42"/>
      <c r="AI540" s="43"/>
      <c r="AJ540" s="42"/>
      <c r="AK540" s="31"/>
      <c r="AL540" s="31"/>
      <c r="AM540" s="31"/>
      <c r="AN540" s="45"/>
      <c r="AR540" s="33"/>
    </row>
    <row r="541" spans="4:44">
      <c r="D541" s="30"/>
      <c r="I541" s="35"/>
      <c r="J541" s="35"/>
      <c r="K541" s="34"/>
      <c r="L541" s="34"/>
      <c r="M541" s="46"/>
      <c r="N541" s="46"/>
      <c r="O541" s="46"/>
      <c r="P541" s="46"/>
      <c r="Q541" s="35"/>
      <c r="R541" s="35"/>
      <c r="S541" s="35"/>
      <c r="T541" s="35"/>
      <c r="U541" s="40"/>
      <c r="V541" s="41"/>
      <c r="W541" s="41"/>
      <c r="X541" s="42"/>
      <c r="Y541" s="43"/>
      <c r="Z541" s="40"/>
      <c r="AA541" s="41"/>
      <c r="AB541" s="41"/>
      <c r="AC541" s="42"/>
      <c r="AD541" s="43"/>
      <c r="AE541" s="40"/>
      <c r="AF541" s="41"/>
      <c r="AG541" s="41"/>
      <c r="AH541" s="42"/>
      <c r="AI541" s="43"/>
      <c r="AJ541" s="42"/>
      <c r="AK541" s="31"/>
      <c r="AL541" s="31"/>
      <c r="AM541" s="31"/>
      <c r="AN541" s="45"/>
      <c r="AR541" s="33"/>
    </row>
    <row r="542" spans="4:44">
      <c r="D542" s="30"/>
      <c r="I542" s="35"/>
      <c r="J542" s="35"/>
      <c r="K542" s="34"/>
      <c r="L542" s="34"/>
      <c r="M542" s="46"/>
      <c r="N542" s="46"/>
      <c r="O542" s="46"/>
      <c r="P542" s="46"/>
      <c r="Q542" s="35"/>
      <c r="R542" s="35"/>
      <c r="S542" s="35"/>
      <c r="T542" s="35"/>
      <c r="U542" s="40"/>
      <c r="V542" s="41"/>
      <c r="W542" s="41"/>
      <c r="X542" s="42"/>
      <c r="Y542" s="43"/>
      <c r="Z542" s="40"/>
      <c r="AA542" s="41"/>
      <c r="AB542" s="41"/>
      <c r="AC542" s="42"/>
      <c r="AD542" s="43"/>
      <c r="AE542" s="40"/>
      <c r="AF542" s="41"/>
      <c r="AG542" s="41"/>
      <c r="AH542" s="42"/>
      <c r="AI542" s="43"/>
      <c r="AJ542" s="42"/>
      <c r="AK542" s="31"/>
      <c r="AL542" s="31"/>
      <c r="AM542" s="31"/>
      <c r="AN542" s="45"/>
      <c r="AR542" s="33"/>
    </row>
    <row r="543" spans="4:44">
      <c r="D543" s="30"/>
      <c r="I543" s="35"/>
      <c r="J543" s="35"/>
      <c r="K543" s="34"/>
      <c r="L543" s="34"/>
      <c r="M543" s="46"/>
      <c r="N543" s="46"/>
      <c r="O543" s="46"/>
      <c r="P543" s="46"/>
      <c r="Q543" s="35"/>
      <c r="R543" s="35"/>
      <c r="S543" s="35"/>
      <c r="T543" s="35"/>
      <c r="U543" s="40"/>
      <c r="V543" s="41"/>
      <c r="W543" s="41"/>
      <c r="X543" s="42"/>
      <c r="Y543" s="43"/>
      <c r="Z543" s="40"/>
      <c r="AA543" s="41"/>
      <c r="AB543" s="41"/>
      <c r="AC543" s="42"/>
      <c r="AD543" s="43"/>
      <c r="AE543" s="40"/>
      <c r="AF543" s="41"/>
      <c r="AG543" s="41"/>
      <c r="AH543" s="42"/>
      <c r="AI543" s="43"/>
      <c r="AJ543" s="42"/>
      <c r="AK543" s="31"/>
      <c r="AL543" s="31"/>
      <c r="AM543" s="31"/>
      <c r="AN543" s="45"/>
      <c r="AR543" s="33"/>
    </row>
    <row r="544" spans="4:44">
      <c r="D544" s="30"/>
      <c r="I544" s="35"/>
      <c r="J544" s="35"/>
      <c r="K544" s="34"/>
      <c r="L544" s="34"/>
      <c r="M544" s="46"/>
      <c r="N544" s="46"/>
      <c r="O544" s="46"/>
      <c r="P544" s="46"/>
      <c r="Q544" s="35"/>
      <c r="R544" s="35"/>
      <c r="S544" s="35"/>
      <c r="T544" s="35"/>
      <c r="U544" s="40"/>
      <c r="V544" s="41"/>
      <c r="W544" s="41"/>
      <c r="X544" s="42"/>
      <c r="Y544" s="43"/>
      <c r="Z544" s="40"/>
      <c r="AA544" s="41"/>
      <c r="AB544" s="41"/>
      <c r="AC544" s="42"/>
      <c r="AD544" s="43"/>
      <c r="AE544" s="40"/>
      <c r="AF544" s="41"/>
      <c r="AG544" s="41"/>
      <c r="AH544" s="42"/>
      <c r="AI544" s="43"/>
      <c r="AJ544" s="42"/>
      <c r="AK544" s="31"/>
      <c r="AL544" s="31"/>
      <c r="AM544" s="31"/>
      <c r="AN544" s="45"/>
      <c r="AR544" s="33"/>
    </row>
    <row r="545" spans="4:44">
      <c r="D545" s="30"/>
      <c r="I545" s="35"/>
      <c r="J545" s="35"/>
      <c r="K545" s="34"/>
      <c r="L545" s="34"/>
      <c r="M545" s="46"/>
      <c r="N545" s="46"/>
      <c r="O545" s="46"/>
      <c r="P545" s="46"/>
      <c r="Q545" s="35"/>
      <c r="R545" s="35"/>
      <c r="S545" s="35"/>
      <c r="T545" s="35"/>
      <c r="U545" s="40"/>
      <c r="V545" s="41"/>
      <c r="W545" s="41"/>
      <c r="X545" s="42"/>
      <c r="Y545" s="43"/>
      <c r="Z545" s="40"/>
      <c r="AA545" s="41"/>
      <c r="AB545" s="41"/>
      <c r="AC545" s="42"/>
      <c r="AD545" s="43"/>
      <c r="AE545" s="40"/>
      <c r="AF545" s="41"/>
      <c r="AG545" s="41"/>
      <c r="AH545" s="42"/>
      <c r="AI545" s="43"/>
      <c r="AJ545" s="42"/>
      <c r="AK545" s="31"/>
      <c r="AL545" s="31"/>
      <c r="AM545" s="31"/>
      <c r="AN545" s="45"/>
      <c r="AR545" s="33"/>
    </row>
    <row r="546" spans="4:44">
      <c r="D546" s="30"/>
      <c r="I546" s="35"/>
      <c r="J546" s="35"/>
      <c r="K546" s="34"/>
      <c r="L546" s="34"/>
      <c r="M546" s="46"/>
      <c r="N546" s="46"/>
      <c r="O546" s="46"/>
      <c r="P546" s="46"/>
      <c r="Q546" s="35"/>
      <c r="R546" s="35"/>
      <c r="S546" s="35"/>
      <c r="T546" s="35"/>
      <c r="U546" s="40"/>
      <c r="V546" s="41"/>
      <c r="W546" s="41"/>
      <c r="X546" s="42"/>
      <c r="Y546" s="43"/>
      <c r="Z546" s="40"/>
      <c r="AA546" s="41"/>
      <c r="AB546" s="41"/>
      <c r="AC546" s="42"/>
      <c r="AD546" s="43"/>
      <c r="AE546" s="40"/>
      <c r="AF546" s="41"/>
      <c r="AG546" s="41"/>
      <c r="AH546" s="42"/>
      <c r="AI546" s="43"/>
      <c r="AJ546" s="42"/>
      <c r="AK546" s="31"/>
      <c r="AL546" s="31"/>
      <c r="AM546" s="31"/>
      <c r="AN546" s="45"/>
      <c r="AR546" s="33"/>
    </row>
    <row r="547" spans="4:44">
      <c r="D547" s="30"/>
      <c r="I547" s="35"/>
      <c r="J547" s="35"/>
      <c r="K547" s="34"/>
      <c r="L547" s="34"/>
      <c r="M547" s="46"/>
      <c r="N547" s="46"/>
      <c r="O547" s="46"/>
      <c r="P547" s="46"/>
      <c r="Q547" s="35"/>
      <c r="R547" s="35"/>
      <c r="S547" s="35"/>
      <c r="T547" s="35"/>
      <c r="U547" s="40"/>
      <c r="V547" s="41"/>
      <c r="W547" s="41"/>
      <c r="X547" s="42"/>
      <c r="Y547" s="43"/>
      <c r="Z547" s="40"/>
      <c r="AA547" s="41"/>
      <c r="AB547" s="41"/>
      <c r="AC547" s="42"/>
      <c r="AD547" s="43"/>
      <c r="AE547" s="40"/>
      <c r="AF547" s="41"/>
      <c r="AG547" s="41"/>
      <c r="AH547" s="42"/>
      <c r="AI547" s="43"/>
      <c r="AJ547" s="42"/>
      <c r="AK547" s="31"/>
      <c r="AL547" s="31"/>
      <c r="AM547" s="31"/>
      <c r="AN547" s="45"/>
      <c r="AR547" s="33"/>
    </row>
    <row r="548" spans="4:44">
      <c r="D548" s="30"/>
      <c r="I548" s="35"/>
      <c r="J548" s="35"/>
      <c r="K548" s="34"/>
      <c r="L548" s="34"/>
      <c r="M548" s="46"/>
      <c r="N548" s="46"/>
      <c r="O548" s="46"/>
      <c r="P548" s="46"/>
      <c r="Q548" s="35"/>
      <c r="R548" s="35"/>
      <c r="S548" s="35"/>
      <c r="T548" s="35"/>
      <c r="U548" s="40"/>
      <c r="V548" s="41"/>
      <c r="W548" s="41"/>
      <c r="X548" s="42"/>
      <c r="Y548" s="43"/>
      <c r="Z548" s="40"/>
      <c r="AA548" s="41"/>
      <c r="AB548" s="41"/>
      <c r="AC548" s="42"/>
      <c r="AD548" s="43"/>
      <c r="AE548" s="40"/>
      <c r="AF548" s="41"/>
      <c r="AG548" s="41"/>
      <c r="AH548" s="42"/>
      <c r="AI548" s="43"/>
      <c r="AJ548" s="42"/>
      <c r="AK548" s="31"/>
      <c r="AL548" s="31"/>
      <c r="AM548" s="31"/>
      <c r="AN548" s="45"/>
      <c r="AR548" s="33"/>
    </row>
    <row r="549" spans="4:44">
      <c r="D549" s="30"/>
      <c r="I549" s="35"/>
      <c r="J549" s="35"/>
      <c r="K549" s="34"/>
      <c r="L549" s="34"/>
      <c r="M549" s="46"/>
      <c r="N549" s="46"/>
      <c r="O549" s="46"/>
      <c r="P549" s="46"/>
      <c r="Q549" s="35"/>
      <c r="R549" s="35"/>
      <c r="S549" s="35"/>
      <c r="T549" s="35"/>
      <c r="U549" s="40"/>
      <c r="V549" s="41"/>
      <c r="W549" s="41"/>
      <c r="X549" s="42"/>
      <c r="Y549" s="43"/>
      <c r="Z549" s="40"/>
      <c r="AA549" s="41"/>
      <c r="AB549" s="41"/>
      <c r="AC549" s="42"/>
      <c r="AD549" s="43"/>
      <c r="AE549" s="40"/>
      <c r="AF549" s="41"/>
      <c r="AG549" s="41"/>
      <c r="AH549" s="42"/>
      <c r="AI549" s="43"/>
      <c r="AJ549" s="42"/>
      <c r="AK549" s="31"/>
      <c r="AL549" s="31"/>
      <c r="AM549" s="31"/>
      <c r="AN549" s="45"/>
      <c r="AR549" s="33"/>
    </row>
    <row r="550" spans="4:44">
      <c r="D550" s="30"/>
      <c r="I550" s="35"/>
      <c r="J550" s="35"/>
      <c r="K550" s="34"/>
      <c r="L550" s="34"/>
      <c r="M550" s="46"/>
      <c r="N550" s="46"/>
      <c r="O550" s="46"/>
      <c r="P550" s="46"/>
      <c r="Q550" s="35"/>
      <c r="R550" s="35"/>
      <c r="S550" s="35"/>
      <c r="T550" s="35"/>
      <c r="U550" s="40"/>
      <c r="V550" s="41"/>
      <c r="W550" s="41"/>
      <c r="X550" s="42"/>
      <c r="Y550" s="43"/>
      <c r="Z550" s="40"/>
      <c r="AA550" s="41"/>
      <c r="AB550" s="41"/>
      <c r="AC550" s="42"/>
      <c r="AD550" s="43"/>
      <c r="AE550" s="40"/>
      <c r="AF550" s="41"/>
      <c r="AG550" s="41"/>
      <c r="AH550" s="42"/>
      <c r="AI550" s="43"/>
      <c r="AJ550" s="42"/>
      <c r="AK550" s="31"/>
      <c r="AL550" s="31"/>
      <c r="AM550" s="31"/>
      <c r="AN550" s="45"/>
      <c r="AR550" s="33"/>
    </row>
    <row r="551" spans="4:44">
      <c r="D551" s="30"/>
      <c r="I551" s="35"/>
      <c r="J551" s="35"/>
      <c r="K551" s="34"/>
      <c r="L551" s="34"/>
      <c r="M551" s="46"/>
      <c r="N551" s="46"/>
      <c r="O551" s="46"/>
      <c r="P551" s="46"/>
      <c r="Q551" s="35"/>
      <c r="R551" s="35"/>
      <c r="S551" s="35"/>
      <c r="T551" s="35"/>
      <c r="U551" s="40"/>
      <c r="V551" s="41"/>
      <c r="W551" s="41"/>
      <c r="X551" s="42"/>
      <c r="Y551" s="43"/>
      <c r="Z551" s="40"/>
      <c r="AA551" s="41"/>
      <c r="AB551" s="41"/>
      <c r="AC551" s="42"/>
      <c r="AD551" s="43"/>
      <c r="AE551" s="40"/>
      <c r="AF551" s="41"/>
      <c r="AG551" s="41"/>
      <c r="AH551" s="42"/>
      <c r="AI551" s="43"/>
      <c r="AJ551" s="42"/>
      <c r="AK551" s="31"/>
      <c r="AL551" s="31"/>
      <c r="AM551" s="31"/>
      <c r="AN551" s="45"/>
      <c r="AR551" s="33"/>
    </row>
    <row r="552" spans="4:44">
      <c r="D552" s="30"/>
      <c r="I552" s="35"/>
      <c r="J552" s="35"/>
      <c r="K552" s="34"/>
      <c r="L552" s="34"/>
      <c r="M552" s="46"/>
      <c r="N552" s="46"/>
      <c r="O552" s="46"/>
      <c r="P552" s="46"/>
      <c r="Q552" s="35"/>
      <c r="R552" s="35"/>
      <c r="S552" s="35"/>
      <c r="T552" s="35"/>
      <c r="U552" s="40"/>
      <c r="V552" s="41"/>
      <c r="W552" s="41"/>
      <c r="X552" s="42"/>
      <c r="Y552" s="43"/>
      <c r="Z552" s="40"/>
      <c r="AA552" s="41"/>
      <c r="AB552" s="41"/>
      <c r="AC552" s="42"/>
      <c r="AD552" s="43"/>
      <c r="AE552" s="40"/>
      <c r="AF552" s="41"/>
      <c r="AG552" s="41"/>
      <c r="AH552" s="42"/>
      <c r="AI552" s="43"/>
      <c r="AJ552" s="42"/>
      <c r="AK552" s="31"/>
      <c r="AL552" s="31"/>
      <c r="AM552" s="31"/>
      <c r="AN552" s="45"/>
      <c r="AR552" s="33"/>
    </row>
    <row r="553" spans="4:44">
      <c r="D553" s="30"/>
      <c r="I553" s="35"/>
      <c r="J553" s="35"/>
      <c r="K553" s="34"/>
      <c r="L553" s="34"/>
      <c r="M553" s="46"/>
      <c r="N553" s="46"/>
      <c r="O553" s="46"/>
      <c r="P553" s="46"/>
      <c r="Q553" s="35"/>
      <c r="R553" s="35"/>
      <c r="S553" s="35"/>
      <c r="T553" s="35"/>
      <c r="U553" s="40"/>
      <c r="V553" s="41"/>
      <c r="W553" s="41"/>
      <c r="X553" s="42"/>
      <c r="Y553" s="43"/>
      <c r="Z553" s="40"/>
      <c r="AA553" s="41"/>
      <c r="AB553" s="41"/>
      <c r="AC553" s="42"/>
      <c r="AD553" s="43"/>
      <c r="AE553" s="40"/>
      <c r="AF553" s="41"/>
      <c r="AG553" s="41"/>
      <c r="AH553" s="42"/>
      <c r="AI553" s="43"/>
      <c r="AJ553" s="42"/>
      <c r="AK553" s="31"/>
      <c r="AL553" s="31"/>
      <c r="AM553" s="31"/>
      <c r="AN553" s="45"/>
      <c r="AR553" s="33"/>
    </row>
    <row r="554" spans="4:44">
      <c r="D554" s="30"/>
      <c r="I554" s="35"/>
      <c r="J554" s="35"/>
      <c r="K554" s="34"/>
      <c r="L554" s="34"/>
      <c r="M554" s="46"/>
      <c r="N554" s="46"/>
      <c r="O554" s="46"/>
      <c r="P554" s="46"/>
      <c r="Q554" s="35"/>
      <c r="R554" s="35"/>
      <c r="S554" s="35"/>
      <c r="T554" s="35"/>
      <c r="U554" s="40"/>
      <c r="V554" s="41"/>
      <c r="W554" s="41"/>
      <c r="X554" s="42"/>
      <c r="Y554" s="43"/>
      <c r="Z554" s="40"/>
      <c r="AA554" s="41"/>
      <c r="AB554" s="41"/>
      <c r="AC554" s="42"/>
      <c r="AD554" s="43"/>
      <c r="AE554" s="40"/>
      <c r="AF554" s="41"/>
      <c r="AG554" s="41"/>
      <c r="AH554" s="42"/>
      <c r="AI554" s="43"/>
      <c r="AJ554" s="42"/>
      <c r="AK554" s="31"/>
      <c r="AL554" s="31"/>
      <c r="AM554" s="31"/>
      <c r="AN554" s="45"/>
      <c r="AR554" s="33"/>
    </row>
    <row r="555" spans="4:44">
      <c r="D555" s="30"/>
      <c r="I555" s="35"/>
      <c r="J555" s="35"/>
      <c r="K555" s="34"/>
      <c r="L555" s="34"/>
      <c r="M555" s="46"/>
      <c r="N555" s="46"/>
      <c r="O555" s="46"/>
      <c r="P555" s="46"/>
      <c r="Q555" s="35"/>
      <c r="R555" s="35"/>
      <c r="S555" s="35"/>
      <c r="T555" s="35"/>
      <c r="U555" s="40"/>
      <c r="V555" s="41"/>
      <c r="W555" s="41"/>
      <c r="X555" s="42"/>
      <c r="Y555" s="43"/>
      <c r="Z555" s="40"/>
      <c r="AA555" s="41"/>
      <c r="AB555" s="41"/>
      <c r="AC555" s="42"/>
      <c r="AD555" s="43"/>
      <c r="AE555" s="40"/>
      <c r="AF555" s="41"/>
      <c r="AG555" s="41"/>
      <c r="AH555" s="42"/>
      <c r="AI555" s="43"/>
      <c r="AJ555" s="42"/>
      <c r="AK555" s="31"/>
      <c r="AL555" s="31"/>
      <c r="AM555" s="31"/>
      <c r="AN555" s="45"/>
      <c r="AR555" s="33"/>
    </row>
    <row r="556" spans="4:44">
      <c r="D556" s="30"/>
      <c r="I556" s="35"/>
      <c r="J556" s="35"/>
      <c r="K556" s="34"/>
      <c r="L556" s="34"/>
      <c r="M556" s="46"/>
      <c r="N556" s="46"/>
      <c r="O556" s="46"/>
      <c r="P556" s="46"/>
      <c r="Q556" s="35"/>
      <c r="R556" s="35"/>
      <c r="S556" s="35"/>
      <c r="T556" s="35"/>
      <c r="U556" s="40"/>
      <c r="V556" s="41"/>
      <c r="W556" s="41"/>
      <c r="X556" s="42"/>
      <c r="Y556" s="43"/>
      <c r="Z556" s="40"/>
      <c r="AA556" s="41"/>
      <c r="AB556" s="41"/>
      <c r="AC556" s="42"/>
      <c r="AD556" s="43"/>
      <c r="AE556" s="40"/>
      <c r="AF556" s="41"/>
      <c r="AG556" s="41"/>
      <c r="AH556" s="42"/>
      <c r="AI556" s="43"/>
      <c r="AJ556" s="42"/>
      <c r="AK556" s="31"/>
      <c r="AL556" s="31"/>
      <c r="AM556" s="31"/>
      <c r="AN556" s="45"/>
      <c r="AR556" s="33"/>
    </row>
    <row r="557" spans="4:44">
      <c r="D557" s="30"/>
      <c r="I557" s="35"/>
      <c r="J557" s="35"/>
      <c r="K557" s="34"/>
      <c r="L557" s="34"/>
      <c r="M557" s="46"/>
      <c r="N557" s="46"/>
      <c r="O557" s="46"/>
      <c r="P557" s="46"/>
      <c r="Q557" s="35"/>
      <c r="R557" s="35"/>
      <c r="S557" s="35"/>
      <c r="T557" s="35"/>
      <c r="U557" s="40"/>
      <c r="V557" s="41"/>
      <c r="W557" s="41"/>
      <c r="X557" s="42"/>
      <c r="Y557" s="43"/>
      <c r="Z557" s="40"/>
      <c r="AA557" s="41"/>
      <c r="AB557" s="41"/>
      <c r="AC557" s="42"/>
      <c r="AD557" s="43"/>
      <c r="AE557" s="40"/>
      <c r="AF557" s="41"/>
      <c r="AG557" s="41"/>
      <c r="AH557" s="42"/>
      <c r="AI557" s="43"/>
      <c r="AJ557" s="42"/>
      <c r="AK557" s="31"/>
      <c r="AL557" s="31"/>
      <c r="AM557" s="31"/>
      <c r="AN557" s="45"/>
      <c r="AR557" s="33"/>
    </row>
    <row r="558" spans="4:44">
      <c r="D558" s="30"/>
      <c r="I558" s="35"/>
      <c r="J558" s="35"/>
      <c r="K558" s="34"/>
      <c r="L558" s="34"/>
      <c r="M558" s="46"/>
      <c r="N558" s="46"/>
      <c r="O558" s="46"/>
      <c r="P558" s="46"/>
      <c r="Q558" s="35"/>
      <c r="R558" s="35"/>
      <c r="S558" s="35"/>
      <c r="T558" s="35"/>
      <c r="U558" s="40"/>
      <c r="V558" s="41"/>
      <c r="W558" s="41"/>
      <c r="X558" s="42"/>
      <c r="Y558" s="43"/>
      <c r="Z558" s="40"/>
      <c r="AA558" s="41"/>
      <c r="AB558" s="41"/>
      <c r="AC558" s="42"/>
      <c r="AD558" s="43"/>
      <c r="AE558" s="40"/>
      <c r="AF558" s="41"/>
      <c r="AG558" s="41"/>
      <c r="AH558" s="42"/>
      <c r="AI558" s="43"/>
      <c r="AJ558" s="42"/>
      <c r="AK558" s="31"/>
      <c r="AL558" s="31"/>
      <c r="AM558" s="31"/>
      <c r="AN558" s="45"/>
      <c r="AR558" s="33"/>
    </row>
    <row r="559" spans="4:44">
      <c r="D559" s="30"/>
      <c r="I559" s="35"/>
      <c r="J559" s="35"/>
      <c r="K559" s="34"/>
      <c r="L559" s="34"/>
      <c r="M559" s="46"/>
      <c r="N559" s="46"/>
      <c r="O559" s="46"/>
      <c r="P559" s="46"/>
      <c r="Q559" s="35"/>
      <c r="R559" s="35"/>
      <c r="S559" s="35"/>
      <c r="T559" s="35"/>
      <c r="U559" s="40"/>
      <c r="V559" s="41"/>
      <c r="W559" s="41"/>
      <c r="X559" s="42"/>
      <c r="Y559" s="43"/>
      <c r="Z559" s="40"/>
      <c r="AA559" s="41"/>
      <c r="AB559" s="41"/>
      <c r="AC559" s="42"/>
      <c r="AD559" s="43"/>
      <c r="AE559" s="40"/>
      <c r="AF559" s="41"/>
      <c r="AG559" s="41"/>
      <c r="AH559" s="42"/>
      <c r="AI559" s="43"/>
      <c r="AJ559" s="42"/>
      <c r="AK559" s="31"/>
      <c r="AL559" s="31"/>
      <c r="AM559" s="31"/>
      <c r="AN559" s="45"/>
      <c r="AR559" s="33"/>
    </row>
    <row r="560" spans="4:44">
      <c r="D560" s="30"/>
      <c r="I560" s="35"/>
      <c r="J560" s="35"/>
      <c r="K560" s="34"/>
      <c r="L560" s="34"/>
      <c r="M560" s="46"/>
      <c r="N560" s="46"/>
      <c r="O560" s="46"/>
      <c r="P560" s="46"/>
      <c r="Q560" s="35"/>
      <c r="R560" s="35"/>
      <c r="S560" s="35"/>
      <c r="T560" s="35"/>
      <c r="U560" s="40"/>
      <c r="V560" s="41"/>
      <c r="W560" s="41"/>
      <c r="X560" s="42"/>
      <c r="Y560" s="43"/>
      <c r="Z560" s="40"/>
      <c r="AA560" s="41"/>
      <c r="AB560" s="41"/>
      <c r="AC560" s="42"/>
      <c r="AD560" s="43"/>
      <c r="AE560" s="40"/>
      <c r="AF560" s="41"/>
      <c r="AG560" s="41"/>
      <c r="AH560" s="42"/>
      <c r="AI560" s="43"/>
      <c r="AJ560" s="42"/>
      <c r="AK560" s="31"/>
      <c r="AL560" s="31"/>
      <c r="AM560" s="31"/>
      <c r="AN560" s="45"/>
      <c r="AR560" s="33"/>
    </row>
    <row r="561" spans="4:44">
      <c r="D561" s="30"/>
      <c r="I561" s="35"/>
      <c r="J561" s="35"/>
      <c r="K561" s="34"/>
      <c r="L561" s="34"/>
      <c r="M561" s="46"/>
      <c r="N561" s="46"/>
      <c r="O561" s="46"/>
      <c r="P561" s="46"/>
      <c r="Q561" s="35"/>
      <c r="R561" s="35"/>
      <c r="S561" s="35"/>
      <c r="T561" s="35"/>
      <c r="U561" s="40"/>
      <c r="V561" s="41"/>
      <c r="W561" s="41"/>
      <c r="X561" s="42"/>
      <c r="Y561" s="43"/>
      <c r="Z561" s="40"/>
      <c r="AA561" s="41"/>
      <c r="AB561" s="41"/>
      <c r="AC561" s="42"/>
      <c r="AD561" s="43"/>
      <c r="AE561" s="40"/>
      <c r="AF561" s="41"/>
      <c r="AG561" s="41"/>
      <c r="AH561" s="42"/>
      <c r="AI561" s="43"/>
      <c r="AJ561" s="42"/>
      <c r="AK561" s="31"/>
      <c r="AL561" s="31"/>
      <c r="AM561" s="31"/>
      <c r="AN561" s="45"/>
      <c r="AR561" s="33"/>
    </row>
    <row r="562" spans="4:44">
      <c r="D562" s="30"/>
      <c r="I562" s="35"/>
      <c r="J562" s="35"/>
      <c r="K562" s="34"/>
      <c r="L562" s="34"/>
      <c r="M562" s="46"/>
      <c r="N562" s="46"/>
      <c r="O562" s="46"/>
      <c r="P562" s="46"/>
      <c r="Q562" s="35"/>
      <c r="R562" s="35"/>
      <c r="S562" s="35"/>
      <c r="T562" s="35"/>
      <c r="U562" s="40"/>
      <c r="V562" s="41"/>
      <c r="W562" s="41"/>
      <c r="X562" s="42"/>
      <c r="Y562" s="43"/>
      <c r="Z562" s="40"/>
      <c r="AA562" s="41"/>
      <c r="AB562" s="41"/>
      <c r="AC562" s="42"/>
      <c r="AD562" s="43"/>
      <c r="AE562" s="40"/>
      <c r="AF562" s="41"/>
      <c r="AG562" s="41"/>
      <c r="AH562" s="42"/>
      <c r="AI562" s="43"/>
      <c r="AJ562" s="42"/>
      <c r="AK562" s="31"/>
      <c r="AL562" s="31"/>
      <c r="AM562" s="31"/>
      <c r="AN562" s="45"/>
      <c r="AR562" s="33"/>
    </row>
    <row r="563" spans="4:44">
      <c r="D563" s="30"/>
      <c r="I563" s="35"/>
      <c r="J563" s="35"/>
      <c r="K563" s="34"/>
      <c r="L563" s="34"/>
      <c r="M563" s="46"/>
      <c r="N563" s="46"/>
      <c r="O563" s="46"/>
      <c r="P563" s="46"/>
      <c r="Q563" s="35"/>
      <c r="R563" s="35"/>
      <c r="S563" s="35"/>
      <c r="T563" s="35"/>
      <c r="U563" s="40"/>
      <c r="V563" s="41"/>
      <c r="W563" s="41"/>
      <c r="X563" s="42"/>
      <c r="Y563" s="43"/>
      <c r="Z563" s="40"/>
      <c r="AA563" s="41"/>
      <c r="AB563" s="41"/>
      <c r="AC563" s="42"/>
      <c r="AD563" s="43"/>
      <c r="AE563" s="40"/>
      <c r="AF563" s="41"/>
      <c r="AG563" s="41"/>
      <c r="AH563" s="42"/>
      <c r="AI563" s="43"/>
      <c r="AJ563" s="42"/>
      <c r="AK563" s="31"/>
      <c r="AL563" s="31"/>
      <c r="AM563" s="31"/>
      <c r="AN563" s="45"/>
      <c r="AR563" s="33"/>
    </row>
    <row r="564" spans="4:44">
      <c r="D564" s="30"/>
      <c r="I564" s="35"/>
      <c r="J564" s="35"/>
      <c r="K564" s="34"/>
      <c r="L564" s="34"/>
      <c r="M564" s="46"/>
      <c r="N564" s="46"/>
      <c r="O564" s="46"/>
      <c r="P564" s="46"/>
      <c r="Q564" s="35"/>
      <c r="R564" s="35"/>
      <c r="S564" s="35"/>
      <c r="T564" s="35"/>
      <c r="U564" s="40"/>
      <c r="V564" s="41"/>
      <c r="W564" s="41"/>
      <c r="X564" s="42"/>
      <c r="Y564" s="43"/>
      <c r="Z564" s="40"/>
      <c r="AA564" s="41"/>
      <c r="AB564" s="41"/>
      <c r="AC564" s="42"/>
      <c r="AD564" s="43"/>
      <c r="AE564" s="40"/>
      <c r="AF564" s="41"/>
      <c r="AG564" s="41"/>
      <c r="AH564" s="42"/>
      <c r="AI564" s="43"/>
      <c r="AJ564" s="42"/>
      <c r="AK564" s="31"/>
      <c r="AL564" s="31"/>
      <c r="AM564" s="31"/>
      <c r="AN564" s="45"/>
      <c r="AR564" s="33"/>
    </row>
    <row r="565" spans="4:44">
      <c r="D565" s="30"/>
      <c r="I565" s="35"/>
      <c r="J565" s="35"/>
      <c r="K565" s="34"/>
      <c r="L565" s="34"/>
      <c r="M565" s="46"/>
      <c r="N565" s="46"/>
      <c r="O565" s="46"/>
      <c r="P565" s="46"/>
      <c r="Q565" s="35"/>
      <c r="R565" s="35"/>
      <c r="S565" s="35"/>
      <c r="T565" s="35"/>
      <c r="U565" s="40"/>
      <c r="V565" s="41"/>
      <c r="W565" s="41"/>
      <c r="X565" s="42"/>
      <c r="Y565" s="43"/>
      <c r="Z565" s="40"/>
      <c r="AA565" s="41"/>
      <c r="AB565" s="41"/>
      <c r="AC565" s="42"/>
      <c r="AD565" s="43"/>
      <c r="AE565" s="40"/>
      <c r="AF565" s="41"/>
      <c r="AG565" s="41"/>
      <c r="AH565" s="42"/>
      <c r="AI565" s="43"/>
      <c r="AJ565" s="42"/>
      <c r="AK565" s="31"/>
      <c r="AL565" s="31"/>
      <c r="AM565" s="31"/>
      <c r="AN565" s="45"/>
      <c r="AR565" s="33"/>
    </row>
    <row r="566" spans="4:44">
      <c r="D566" s="30"/>
      <c r="I566" s="35"/>
      <c r="J566" s="35"/>
      <c r="K566" s="34"/>
      <c r="L566" s="34"/>
      <c r="M566" s="46"/>
      <c r="N566" s="46"/>
      <c r="O566" s="46"/>
      <c r="P566" s="46"/>
      <c r="Q566" s="35"/>
      <c r="R566" s="35"/>
      <c r="S566" s="35"/>
      <c r="T566" s="35"/>
      <c r="U566" s="40"/>
      <c r="V566" s="41"/>
      <c r="W566" s="41"/>
      <c r="X566" s="42"/>
      <c r="Y566" s="43"/>
      <c r="Z566" s="40"/>
      <c r="AA566" s="41"/>
      <c r="AB566" s="41"/>
      <c r="AC566" s="42"/>
      <c r="AD566" s="43"/>
      <c r="AE566" s="40"/>
      <c r="AF566" s="41"/>
      <c r="AG566" s="41"/>
      <c r="AH566" s="42"/>
      <c r="AI566" s="43"/>
      <c r="AJ566" s="42"/>
      <c r="AK566" s="31"/>
      <c r="AL566" s="31"/>
      <c r="AM566" s="31"/>
      <c r="AN566" s="45"/>
      <c r="AR566" s="33"/>
    </row>
    <row r="567" spans="4:44">
      <c r="D567" s="30"/>
      <c r="I567" s="35"/>
      <c r="J567" s="35"/>
      <c r="K567" s="34"/>
      <c r="L567" s="34"/>
      <c r="M567" s="46"/>
      <c r="N567" s="46"/>
      <c r="O567" s="46"/>
      <c r="P567" s="46"/>
      <c r="Q567" s="35"/>
      <c r="R567" s="35"/>
      <c r="S567" s="35"/>
      <c r="T567" s="35"/>
      <c r="U567" s="40"/>
      <c r="V567" s="41"/>
      <c r="W567" s="41"/>
      <c r="X567" s="42"/>
      <c r="Y567" s="43"/>
      <c r="Z567" s="40"/>
      <c r="AA567" s="41"/>
      <c r="AB567" s="41"/>
      <c r="AC567" s="42"/>
      <c r="AD567" s="43"/>
      <c r="AE567" s="40"/>
      <c r="AF567" s="41"/>
      <c r="AG567" s="41"/>
      <c r="AH567" s="42"/>
      <c r="AI567" s="43"/>
      <c r="AJ567" s="42"/>
      <c r="AK567" s="31"/>
      <c r="AL567" s="31"/>
      <c r="AM567" s="31"/>
      <c r="AN567" s="45"/>
      <c r="AR567" s="33"/>
    </row>
    <row r="568" spans="4:44">
      <c r="D568" s="30"/>
      <c r="I568" s="35"/>
      <c r="J568" s="35"/>
      <c r="K568" s="34"/>
      <c r="L568" s="34"/>
      <c r="M568" s="46"/>
      <c r="N568" s="46"/>
      <c r="O568" s="46"/>
      <c r="P568" s="46"/>
      <c r="Q568" s="35"/>
      <c r="R568" s="35"/>
      <c r="S568" s="35"/>
      <c r="T568" s="35"/>
      <c r="U568" s="40"/>
      <c r="V568" s="41"/>
      <c r="W568" s="41"/>
      <c r="X568" s="42"/>
      <c r="Y568" s="43"/>
      <c r="Z568" s="40"/>
      <c r="AA568" s="41"/>
      <c r="AB568" s="41"/>
      <c r="AC568" s="42"/>
      <c r="AD568" s="43"/>
      <c r="AE568" s="40"/>
      <c r="AF568" s="41"/>
      <c r="AG568" s="41"/>
      <c r="AH568" s="42"/>
      <c r="AI568" s="43"/>
      <c r="AJ568" s="42"/>
      <c r="AK568" s="31"/>
      <c r="AL568" s="31"/>
      <c r="AM568" s="31"/>
      <c r="AN568" s="45"/>
      <c r="AR568" s="33"/>
    </row>
    <row r="569" spans="4:44">
      <c r="D569" s="30"/>
      <c r="I569" s="35"/>
      <c r="J569" s="35"/>
      <c r="K569" s="34"/>
      <c r="L569" s="34"/>
      <c r="M569" s="46"/>
      <c r="N569" s="46"/>
      <c r="O569" s="46"/>
      <c r="P569" s="46"/>
      <c r="Q569" s="35"/>
      <c r="R569" s="35"/>
      <c r="S569" s="35"/>
      <c r="T569" s="35"/>
      <c r="U569" s="40"/>
      <c r="V569" s="41"/>
      <c r="W569" s="41"/>
      <c r="X569" s="42"/>
      <c r="Y569" s="43"/>
      <c r="Z569" s="40"/>
      <c r="AA569" s="41"/>
      <c r="AB569" s="41"/>
      <c r="AC569" s="42"/>
      <c r="AD569" s="43"/>
      <c r="AE569" s="40"/>
      <c r="AF569" s="41"/>
      <c r="AG569" s="41"/>
      <c r="AH569" s="42"/>
      <c r="AI569" s="43"/>
      <c r="AJ569" s="42"/>
      <c r="AK569" s="31"/>
      <c r="AL569" s="31"/>
      <c r="AM569" s="31"/>
      <c r="AN569" s="45"/>
      <c r="AR569" s="33"/>
    </row>
    <row r="570" spans="4:44">
      <c r="D570" s="30"/>
      <c r="I570" s="35"/>
      <c r="J570" s="35"/>
      <c r="K570" s="34"/>
      <c r="L570" s="34"/>
      <c r="M570" s="46"/>
      <c r="N570" s="46"/>
      <c r="O570" s="46"/>
      <c r="P570" s="46"/>
      <c r="Q570" s="35"/>
      <c r="R570" s="35"/>
      <c r="S570" s="35"/>
      <c r="T570" s="35"/>
      <c r="U570" s="40"/>
      <c r="V570" s="41"/>
      <c r="W570" s="41"/>
      <c r="X570" s="42"/>
      <c r="Y570" s="43"/>
      <c r="Z570" s="40"/>
      <c r="AA570" s="41"/>
      <c r="AB570" s="41"/>
      <c r="AC570" s="42"/>
      <c r="AD570" s="43"/>
      <c r="AE570" s="40"/>
      <c r="AF570" s="41"/>
      <c r="AG570" s="41"/>
      <c r="AH570" s="42"/>
      <c r="AI570" s="43"/>
      <c r="AJ570" s="42"/>
      <c r="AK570" s="31"/>
      <c r="AL570" s="31"/>
      <c r="AM570" s="31"/>
      <c r="AN570" s="45"/>
      <c r="AR570" s="33"/>
    </row>
    <row r="571" spans="4:44">
      <c r="D571" s="30"/>
      <c r="I571" s="35"/>
      <c r="J571" s="35"/>
      <c r="K571" s="34"/>
      <c r="L571" s="34"/>
      <c r="M571" s="46"/>
      <c r="N571" s="46"/>
      <c r="O571" s="46"/>
      <c r="P571" s="46"/>
      <c r="Q571" s="35"/>
      <c r="R571" s="35"/>
      <c r="S571" s="35"/>
      <c r="T571" s="35"/>
      <c r="U571" s="40"/>
      <c r="V571" s="41"/>
      <c r="W571" s="41"/>
      <c r="X571" s="42"/>
      <c r="Y571" s="43"/>
      <c r="Z571" s="40"/>
      <c r="AA571" s="41"/>
      <c r="AB571" s="41"/>
      <c r="AC571" s="42"/>
      <c r="AD571" s="43"/>
      <c r="AE571" s="40"/>
      <c r="AF571" s="41"/>
      <c r="AG571" s="41"/>
      <c r="AH571" s="42"/>
      <c r="AI571" s="43"/>
      <c r="AJ571" s="42"/>
      <c r="AK571" s="31"/>
      <c r="AL571" s="31"/>
      <c r="AM571" s="31"/>
      <c r="AN571" s="45"/>
      <c r="AR571" s="33"/>
    </row>
    <row r="572" spans="4:44">
      <c r="D572" s="30"/>
      <c r="I572" s="35"/>
      <c r="J572" s="35"/>
      <c r="K572" s="34"/>
      <c r="L572" s="34"/>
      <c r="M572" s="46"/>
      <c r="N572" s="46"/>
      <c r="O572" s="46"/>
      <c r="P572" s="46"/>
      <c r="Q572" s="35"/>
      <c r="R572" s="35"/>
      <c r="S572" s="35"/>
      <c r="T572" s="35"/>
      <c r="U572" s="40"/>
      <c r="V572" s="41"/>
      <c r="W572" s="41"/>
      <c r="X572" s="42"/>
      <c r="Y572" s="43"/>
      <c r="Z572" s="40"/>
      <c r="AA572" s="41"/>
      <c r="AB572" s="41"/>
      <c r="AC572" s="42"/>
      <c r="AD572" s="43"/>
      <c r="AE572" s="40"/>
      <c r="AF572" s="41"/>
      <c r="AG572" s="41"/>
      <c r="AH572" s="42"/>
      <c r="AI572" s="43"/>
      <c r="AJ572" s="42"/>
      <c r="AK572" s="31"/>
      <c r="AL572" s="31"/>
      <c r="AM572" s="31"/>
      <c r="AN572" s="45"/>
      <c r="AR572" s="33"/>
    </row>
    <row r="573" spans="4:44">
      <c r="D573" s="30"/>
      <c r="I573" s="35"/>
      <c r="J573" s="35"/>
      <c r="K573" s="34"/>
      <c r="L573" s="34"/>
      <c r="M573" s="46"/>
      <c r="N573" s="46"/>
      <c r="O573" s="46"/>
      <c r="P573" s="46"/>
      <c r="Q573" s="35"/>
      <c r="R573" s="35"/>
      <c r="S573" s="35"/>
      <c r="T573" s="35"/>
      <c r="U573" s="40"/>
      <c r="V573" s="41"/>
      <c r="W573" s="41"/>
      <c r="X573" s="42"/>
      <c r="Y573" s="43"/>
      <c r="Z573" s="40"/>
      <c r="AA573" s="41"/>
      <c r="AB573" s="41"/>
      <c r="AC573" s="42"/>
      <c r="AD573" s="43"/>
      <c r="AE573" s="40"/>
      <c r="AF573" s="41"/>
      <c r="AG573" s="41"/>
      <c r="AH573" s="42"/>
      <c r="AI573" s="43"/>
      <c r="AJ573" s="42"/>
      <c r="AK573" s="31"/>
      <c r="AL573" s="31"/>
      <c r="AM573" s="31"/>
      <c r="AN573" s="45"/>
      <c r="AR573" s="33"/>
    </row>
    <row r="574" spans="4:44">
      <c r="D574" s="30"/>
      <c r="I574" s="35"/>
      <c r="J574" s="35"/>
      <c r="K574" s="34"/>
      <c r="L574" s="34"/>
      <c r="M574" s="46"/>
      <c r="N574" s="46"/>
      <c r="O574" s="46"/>
      <c r="P574" s="46"/>
      <c r="Q574" s="35"/>
      <c r="R574" s="35"/>
      <c r="S574" s="35"/>
      <c r="T574" s="35"/>
      <c r="U574" s="40"/>
      <c r="V574" s="41"/>
      <c r="W574" s="41"/>
      <c r="X574" s="42"/>
      <c r="Y574" s="43"/>
      <c r="Z574" s="40"/>
      <c r="AA574" s="41"/>
      <c r="AB574" s="41"/>
      <c r="AC574" s="42"/>
      <c r="AD574" s="43"/>
      <c r="AE574" s="40"/>
      <c r="AF574" s="41"/>
      <c r="AG574" s="41"/>
      <c r="AH574" s="42"/>
      <c r="AI574" s="43"/>
      <c r="AJ574" s="42"/>
      <c r="AK574" s="31"/>
      <c r="AL574" s="31"/>
      <c r="AM574" s="31"/>
      <c r="AN574" s="45"/>
      <c r="AR574" s="33"/>
    </row>
    <row r="575" spans="4:44">
      <c r="D575" s="30"/>
      <c r="I575" s="35"/>
      <c r="J575" s="35"/>
      <c r="K575" s="34"/>
      <c r="L575" s="34"/>
      <c r="M575" s="46"/>
      <c r="N575" s="46"/>
      <c r="O575" s="46"/>
      <c r="P575" s="46"/>
      <c r="Q575" s="35"/>
      <c r="R575" s="35"/>
      <c r="S575" s="35"/>
      <c r="T575" s="35"/>
      <c r="U575" s="40"/>
      <c r="V575" s="41"/>
      <c r="W575" s="41"/>
      <c r="X575" s="42"/>
      <c r="Y575" s="43"/>
      <c r="Z575" s="40"/>
      <c r="AA575" s="41"/>
      <c r="AB575" s="41"/>
      <c r="AC575" s="42"/>
      <c r="AD575" s="43"/>
      <c r="AE575" s="40"/>
      <c r="AF575" s="41"/>
      <c r="AG575" s="41"/>
      <c r="AH575" s="42"/>
      <c r="AI575" s="43"/>
      <c r="AJ575" s="42"/>
      <c r="AK575" s="31"/>
      <c r="AL575" s="31"/>
      <c r="AM575" s="31"/>
      <c r="AN575" s="45"/>
      <c r="AR575" s="33"/>
    </row>
    <row r="576" spans="4:44">
      <c r="D576" s="30"/>
      <c r="I576" s="35"/>
      <c r="J576" s="35"/>
      <c r="K576" s="34"/>
      <c r="L576" s="34"/>
      <c r="M576" s="46"/>
      <c r="N576" s="46"/>
      <c r="O576" s="46"/>
      <c r="P576" s="46"/>
      <c r="Q576" s="35"/>
      <c r="R576" s="35"/>
      <c r="S576" s="35"/>
      <c r="T576" s="35"/>
      <c r="U576" s="40"/>
      <c r="V576" s="41"/>
      <c r="W576" s="41"/>
      <c r="X576" s="42"/>
      <c r="Y576" s="43"/>
      <c r="Z576" s="40"/>
      <c r="AA576" s="41"/>
      <c r="AB576" s="41"/>
      <c r="AC576" s="42"/>
      <c r="AD576" s="43"/>
      <c r="AE576" s="40"/>
      <c r="AF576" s="41"/>
      <c r="AG576" s="41"/>
      <c r="AH576" s="42"/>
      <c r="AI576" s="43"/>
      <c r="AJ576" s="42"/>
      <c r="AK576" s="31"/>
      <c r="AL576" s="31"/>
      <c r="AM576" s="31"/>
      <c r="AN576" s="45"/>
      <c r="AR576" s="33"/>
    </row>
    <row r="577" spans="4:44">
      <c r="D577" s="30"/>
      <c r="I577" s="35"/>
      <c r="J577" s="35"/>
      <c r="K577" s="34"/>
      <c r="L577" s="34"/>
      <c r="M577" s="46"/>
      <c r="N577" s="46"/>
      <c r="O577" s="46"/>
      <c r="P577" s="46"/>
      <c r="Q577" s="35"/>
      <c r="R577" s="35"/>
      <c r="S577" s="35"/>
      <c r="T577" s="35"/>
      <c r="U577" s="40"/>
      <c r="V577" s="41"/>
      <c r="W577" s="41"/>
      <c r="X577" s="42"/>
      <c r="Y577" s="43"/>
      <c r="Z577" s="40"/>
      <c r="AA577" s="41"/>
      <c r="AB577" s="41"/>
      <c r="AC577" s="42"/>
      <c r="AD577" s="43"/>
      <c r="AE577" s="40"/>
      <c r="AF577" s="41"/>
      <c r="AG577" s="41"/>
      <c r="AH577" s="42"/>
      <c r="AI577" s="43"/>
      <c r="AJ577" s="42"/>
      <c r="AK577" s="31"/>
      <c r="AL577" s="31"/>
      <c r="AM577" s="31"/>
      <c r="AN577" s="45"/>
      <c r="AR577" s="33"/>
    </row>
    <row r="578" spans="4:44">
      <c r="D578" s="30"/>
      <c r="I578" s="35"/>
      <c r="J578" s="35"/>
      <c r="K578" s="34"/>
      <c r="L578" s="34"/>
      <c r="M578" s="46"/>
      <c r="N578" s="46"/>
      <c r="O578" s="46"/>
      <c r="P578" s="46"/>
      <c r="Q578" s="35"/>
      <c r="R578" s="35"/>
      <c r="S578" s="35"/>
      <c r="T578" s="35"/>
      <c r="U578" s="40"/>
      <c r="V578" s="41"/>
      <c r="W578" s="41"/>
      <c r="X578" s="42"/>
      <c r="Y578" s="43"/>
      <c r="Z578" s="40"/>
      <c r="AA578" s="41"/>
      <c r="AB578" s="41"/>
      <c r="AC578" s="42"/>
      <c r="AD578" s="43"/>
      <c r="AE578" s="40"/>
      <c r="AF578" s="41"/>
      <c r="AG578" s="41"/>
      <c r="AH578" s="42"/>
      <c r="AI578" s="43"/>
      <c r="AJ578" s="42"/>
      <c r="AK578" s="31"/>
      <c r="AL578" s="31"/>
      <c r="AM578" s="31"/>
      <c r="AN578" s="45"/>
      <c r="AR578" s="33"/>
    </row>
    <row r="579" spans="4:44">
      <c r="D579" s="30"/>
      <c r="I579" s="35"/>
      <c r="J579" s="35"/>
      <c r="K579" s="34"/>
      <c r="L579" s="34"/>
      <c r="M579" s="46"/>
      <c r="N579" s="46"/>
      <c r="O579" s="46"/>
      <c r="P579" s="46"/>
      <c r="Q579" s="35"/>
      <c r="R579" s="35"/>
      <c r="S579" s="35"/>
      <c r="T579" s="35"/>
      <c r="U579" s="40"/>
      <c r="V579" s="41"/>
      <c r="W579" s="41"/>
      <c r="X579" s="42"/>
      <c r="Y579" s="43"/>
      <c r="Z579" s="40"/>
      <c r="AA579" s="41"/>
      <c r="AB579" s="41"/>
      <c r="AC579" s="42"/>
      <c r="AD579" s="43"/>
      <c r="AE579" s="40"/>
      <c r="AF579" s="41"/>
      <c r="AG579" s="41"/>
      <c r="AH579" s="42"/>
      <c r="AI579" s="43"/>
      <c r="AJ579" s="42"/>
      <c r="AK579" s="31"/>
      <c r="AL579" s="31"/>
      <c r="AM579" s="31"/>
      <c r="AN579" s="45"/>
      <c r="AR579" s="33"/>
    </row>
    <row r="580" spans="4:44">
      <c r="D580" s="30"/>
      <c r="I580" s="35"/>
      <c r="J580" s="35"/>
      <c r="K580" s="34"/>
      <c r="L580" s="34"/>
      <c r="M580" s="46"/>
      <c r="N580" s="46"/>
      <c r="O580" s="46"/>
      <c r="P580" s="46"/>
      <c r="Q580" s="35"/>
      <c r="R580" s="35"/>
      <c r="S580" s="35"/>
      <c r="T580" s="35"/>
      <c r="U580" s="40"/>
      <c r="V580" s="41"/>
      <c r="W580" s="41"/>
      <c r="X580" s="42"/>
      <c r="Y580" s="43"/>
      <c r="Z580" s="40"/>
      <c r="AA580" s="41"/>
      <c r="AB580" s="41"/>
      <c r="AC580" s="42"/>
      <c r="AD580" s="43"/>
      <c r="AE580" s="40"/>
      <c r="AF580" s="41"/>
      <c r="AG580" s="41"/>
      <c r="AH580" s="42"/>
      <c r="AI580" s="43"/>
      <c r="AJ580" s="42"/>
      <c r="AK580" s="31"/>
      <c r="AL580" s="31"/>
      <c r="AM580" s="31"/>
      <c r="AN580" s="45"/>
      <c r="AR580" s="33"/>
    </row>
    <row r="581" spans="4:44">
      <c r="D581" s="30"/>
      <c r="I581" s="35"/>
      <c r="J581" s="35"/>
      <c r="K581" s="34"/>
      <c r="L581" s="34"/>
      <c r="M581" s="46"/>
      <c r="N581" s="46"/>
      <c r="O581" s="46"/>
      <c r="P581" s="46"/>
      <c r="Q581" s="35"/>
      <c r="R581" s="35"/>
      <c r="S581" s="35"/>
      <c r="T581" s="35"/>
      <c r="U581" s="40"/>
      <c r="V581" s="41"/>
      <c r="W581" s="41"/>
      <c r="X581" s="42"/>
      <c r="Y581" s="43"/>
      <c r="Z581" s="40"/>
      <c r="AA581" s="41"/>
      <c r="AB581" s="41"/>
      <c r="AC581" s="42"/>
      <c r="AD581" s="43"/>
      <c r="AE581" s="40"/>
      <c r="AF581" s="41"/>
      <c r="AG581" s="41"/>
      <c r="AH581" s="42"/>
      <c r="AI581" s="43"/>
      <c r="AJ581" s="42"/>
      <c r="AK581" s="31"/>
      <c r="AL581" s="31"/>
      <c r="AM581" s="31"/>
      <c r="AN581" s="45"/>
      <c r="AR581" s="33"/>
    </row>
    <row r="582" spans="4:44">
      <c r="D582" s="30"/>
      <c r="I582" s="35"/>
      <c r="J582" s="35"/>
      <c r="K582" s="34"/>
      <c r="L582" s="34"/>
      <c r="M582" s="46"/>
      <c r="N582" s="46"/>
      <c r="O582" s="46"/>
      <c r="P582" s="46"/>
      <c r="Q582" s="35"/>
      <c r="R582" s="35"/>
      <c r="S582" s="35"/>
      <c r="T582" s="35"/>
      <c r="U582" s="40"/>
      <c r="V582" s="41"/>
      <c r="W582" s="41"/>
      <c r="X582" s="42"/>
      <c r="Y582" s="43"/>
      <c r="Z582" s="40"/>
      <c r="AA582" s="41"/>
      <c r="AB582" s="41"/>
      <c r="AC582" s="42"/>
      <c r="AD582" s="43"/>
      <c r="AE582" s="40"/>
      <c r="AF582" s="41"/>
      <c r="AG582" s="41"/>
      <c r="AH582" s="42"/>
      <c r="AI582" s="43"/>
      <c r="AJ582" s="42"/>
      <c r="AK582" s="31"/>
      <c r="AL582" s="31"/>
      <c r="AM582" s="31"/>
      <c r="AN582" s="45"/>
      <c r="AR582" s="33"/>
    </row>
    <row r="583" spans="4:44">
      <c r="D583" s="30"/>
      <c r="I583" s="35"/>
      <c r="J583" s="35"/>
      <c r="K583" s="34"/>
      <c r="L583" s="34"/>
      <c r="M583" s="46"/>
      <c r="N583" s="46"/>
      <c r="O583" s="46"/>
      <c r="P583" s="46"/>
      <c r="Q583" s="35"/>
      <c r="R583" s="35"/>
      <c r="S583" s="35"/>
      <c r="T583" s="35"/>
      <c r="U583" s="40"/>
      <c r="V583" s="41"/>
      <c r="W583" s="41"/>
      <c r="X583" s="42"/>
      <c r="Y583" s="43"/>
      <c r="Z583" s="40"/>
      <c r="AA583" s="41"/>
      <c r="AB583" s="41"/>
      <c r="AC583" s="42"/>
      <c r="AD583" s="43"/>
      <c r="AE583" s="40"/>
      <c r="AF583" s="41"/>
      <c r="AG583" s="41"/>
      <c r="AH583" s="42"/>
      <c r="AI583" s="43"/>
      <c r="AJ583" s="42"/>
      <c r="AK583" s="31"/>
      <c r="AL583" s="31"/>
      <c r="AM583" s="31"/>
      <c r="AN583" s="45"/>
      <c r="AR583" s="33"/>
    </row>
    <row r="584" spans="4:44">
      <c r="D584" s="30"/>
      <c r="I584" s="35"/>
      <c r="J584" s="35"/>
      <c r="K584" s="34"/>
      <c r="L584" s="34"/>
      <c r="M584" s="46"/>
      <c r="N584" s="46"/>
      <c r="O584" s="46"/>
      <c r="P584" s="46"/>
      <c r="Q584" s="35"/>
      <c r="R584" s="35"/>
      <c r="S584" s="35"/>
      <c r="T584" s="35"/>
      <c r="U584" s="40"/>
      <c r="V584" s="41"/>
      <c r="W584" s="41"/>
      <c r="X584" s="42"/>
      <c r="Y584" s="43"/>
      <c r="Z584" s="40"/>
      <c r="AA584" s="41"/>
      <c r="AB584" s="41"/>
      <c r="AC584" s="42"/>
      <c r="AD584" s="43"/>
      <c r="AE584" s="40"/>
      <c r="AF584" s="41"/>
      <c r="AG584" s="41"/>
      <c r="AH584" s="42"/>
      <c r="AI584" s="43"/>
      <c r="AJ584" s="42"/>
      <c r="AK584" s="31"/>
      <c r="AL584" s="31"/>
      <c r="AM584" s="31"/>
      <c r="AN584" s="45"/>
      <c r="AR584" s="33"/>
    </row>
    <row r="585" spans="4:44">
      <c r="D585" s="30"/>
      <c r="I585" s="35"/>
      <c r="J585" s="35"/>
      <c r="K585" s="34"/>
      <c r="L585" s="34"/>
      <c r="M585" s="46"/>
      <c r="N585" s="46"/>
      <c r="O585" s="46"/>
      <c r="P585" s="46"/>
      <c r="Q585" s="35"/>
      <c r="R585" s="35"/>
      <c r="S585" s="35"/>
      <c r="T585" s="35"/>
      <c r="U585" s="40"/>
      <c r="V585" s="41"/>
      <c r="W585" s="41"/>
      <c r="X585" s="42"/>
      <c r="Y585" s="43"/>
      <c r="Z585" s="40"/>
      <c r="AA585" s="41"/>
      <c r="AB585" s="41"/>
      <c r="AC585" s="42"/>
      <c r="AD585" s="43"/>
      <c r="AE585" s="40"/>
      <c r="AF585" s="41"/>
      <c r="AG585" s="41"/>
      <c r="AH585" s="42"/>
      <c r="AI585" s="43"/>
      <c r="AJ585" s="42"/>
      <c r="AK585" s="31"/>
      <c r="AL585" s="31"/>
      <c r="AM585" s="31"/>
      <c r="AN585" s="45"/>
      <c r="AR585" s="33"/>
    </row>
    <row r="586" spans="4:44">
      <c r="D586" s="30"/>
      <c r="I586" s="35"/>
      <c r="J586" s="35"/>
      <c r="K586" s="34"/>
      <c r="L586" s="34"/>
      <c r="M586" s="46"/>
      <c r="N586" s="46"/>
      <c r="O586" s="46"/>
      <c r="P586" s="46"/>
      <c r="Q586" s="35"/>
      <c r="R586" s="35"/>
      <c r="S586" s="35"/>
      <c r="T586" s="35"/>
      <c r="U586" s="40"/>
      <c r="V586" s="41"/>
      <c r="W586" s="41"/>
      <c r="X586" s="42"/>
      <c r="Y586" s="43"/>
      <c r="Z586" s="40"/>
      <c r="AA586" s="41"/>
      <c r="AB586" s="41"/>
      <c r="AC586" s="42"/>
      <c r="AD586" s="43"/>
      <c r="AE586" s="40"/>
      <c r="AF586" s="41"/>
      <c r="AG586" s="41"/>
      <c r="AH586" s="42"/>
      <c r="AI586" s="43"/>
      <c r="AJ586" s="42"/>
      <c r="AK586" s="31"/>
      <c r="AL586" s="31"/>
      <c r="AM586" s="31"/>
      <c r="AN586" s="45"/>
      <c r="AR586" s="33"/>
    </row>
    <row r="587" spans="4:44">
      <c r="D587" s="30"/>
      <c r="I587" s="35"/>
      <c r="J587" s="35"/>
      <c r="K587" s="34"/>
      <c r="L587" s="34"/>
      <c r="M587" s="46"/>
      <c r="N587" s="46"/>
      <c r="O587" s="46"/>
      <c r="P587" s="46"/>
      <c r="Q587" s="35"/>
      <c r="R587" s="35"/>
      <c r="S587" s="35"/>
      <c r="T587" s="35"/>
      <c r="U587" s="40"/>
      <c r="V587" s="41"/>
      <c r="W587" s="41"/>
      <c r="X587" s="42"/>
      <c r="Y587" s="43"/>
      <c r="Z587" s="40"/>
      <c r="AA587" s="41"/>
      <c r="AB587" s="41"/>
      <c r="AC587" s="42"/>
      <c r="AD587" s="43"/>
      <c r="AE587" s="40"/>
      <c r="AF587" s="41"/>
      <c r="AG587" s="41"/>
      <c r="AH587" s="42"/>
      <c r="AI587" s="43"/>
      <c r="AJ587" s="42"/>
      <c r="AK587" s="31"/>
      <c r="AL587" s="31"/>
      <c r="AM587" s="31"/>
      <c r="AN587" s="45"/>
      <c r="AR587" s="33"/>
    </row>
    <row r="588" spans="4:44">
      <c r="D588" s="30"/>
      <c r="I588" s="35"/>
      <c r="J588" s="35"/>
      <c r="K588" s="34"/>
      <c r="L588" s="34"/>
      <c r="M588" s="46"/>
      <c r="N588" s="46"/>
      <c r="O588" s="46"/>
      <c r="P588" s="46"/>
      <c r="Q588" s="35"/>
      <c r="R588" s="35"/>
      <c r="S588" s="35"/>
      <c r="T588" s="35"/>
      <c r="U588" s="40"/>
      <c r="V588" s="41"/>
      <c r="W588" s="41"/>
      <c r="X588" s="42"/>
      <c r="Y588" s="43"/>
      <c r="Z588" s="40"/>
      <c r="AA588" s="41"/>
      <c r="AB588" s="41"/>
      <c r="AC588" s="42"/>
      <c r="AD588" s="43"/>
      <c r="AE588" s="40"/>
      <c r="AF588" s="41"/>
      <c r="AG588" s="41"/>
      <c r="AH588" s="42"/>
      <c r="AI588" s="43"/>
      <c r="AJ588" s="42"/>
      <c r="AK588" s="31"/>
      <c r="AL588" s="31"/>
      <c r="AM588" s="31"/>
      <c r="AN588" s="45"/>
      <c r="AR588" s="33"/>
    </row>
    <row r="589" spans="4:44">
      <c r="D589" s="30"/>
      <c r="I589" s="35"/>
      <c r="J589" s="35"/>
      <c r="K589" s="34"/>
      <c r="L589" s="34"/>
      <c r="M589" s="46"/>
      <c r="N589" s="46"/>
      <c r="O589" s="46"/>
      <c r="P589" s="46"/>
      <c r="Q589" s="35"/>
      <c r="R589" s="35"/>
      <c r="S589" s="35"/>
      <c r="T589" s="35"/>
      <c r="U589" s="40"/>
      <c r="V589" s="41"/>
      <c r="W589" s="41"/>
      <c r="X589" s="42"/>
      <c r="Y589" s="43"/>
      <c r="Z589" s="40"/>
      <c r="AA589" s="41"/>
      <c r="AB589" s="41"/>
      <c r="AC589" s="42"/>
      <c r="AD589" s="43"/>
      <c r="AE589" s="40"/>
      <c r="AF589" s="41"/>
      <c r="AG589" s="41"/>
      <c r="AH589" s="42"/>
      <c r="AI589" s="43"/>
      <c r="AJ589" s="42"/>
      <c r="AK589" s="31"/>
      <c r="AL589" s="31"/>
      <c r="AM589" s="31"/>
      <c r="AN589" s="45"/>
      <c r="AR589" s="33"/>
    </row>
    <row r="590" spans="4:44">
      <c r="D590" s="30"/>
      <c r="I590" s="35"/>
      <c r="J590" s="35"/>
      <c r="K590" s="34"/>
      <c r="L590" s="34"/>
      <c r="M590" s="46"/>
      <c r="N590" s="46"/>
      <c r="O590" s="46"/>
      <c r="P590" s="46"/>
      <c r="Q590" s="35"/>
      <c r="R590" s="35"/>
      <c r="S590" s="35"/>
      <c r="T590" s="35"/>
      <c r="U590" s="40"/>
      <c r="V590" s="41"/>
      <c r="W590" s="41"/>
      <c r="X590" s="42"/>
      <c r="Y590" s="43"/>
      <c r="Z590" s="40"/>
      <c r="AA590" s="41"/>
      <c r="AB590" s="41"/>
      <c r="AC590" s="42"/>
      <c r="AD590" s="43"/>
      <c r="AE590" s="40"/>
      <c r="AF590" s="41"/>
      <c r="AG590" s="41"/>
      <c r="AH590" s="42"/>
      <c r="AI590" s="43"/>
      <c r="AJ590" s="42"/>
      <c r="AK590" s="31"/>
      <c r="AL590" s="31"/>
      <c r="AM590" s="31"/>
      <c r="AN590" s="45"/>
      <c r="AR590" s="33"/>
    </row>
    <row r="591" spans="4:44">
      <c r="D591" s="30"/>
      <c r="I591" s="35"/>
      <c r="J591" s="35"/>
      <c r="K591" s="34"/>
      <c r="L591" s="34"/>
      <c r="M591" s="46"/>
      <c r="N591" s="46"/>
      <c r="O591" s="46"/>
      <c r="P591" s="46"/>
      <c r="Q591" s="35"/>
      <c r="R591" s="35"/>
      <c r="S591" s="35"/>
      <c r="T591" s="35"/>
      <c r="U591" s="40"/>
      <c r="V591" s="41"/>
      <c r="W591" s="41"/>
      <c r="X591" s="42"/>
      <c r="Y591" s="43"/>
      <c r="Z591" s="40"/>
      <c r="AA591" s="41"/>
      <c r="AB591" s="41"/>
      <c r="AC591" s="42"/>
      <c r="AD591" s="43"/>
      <c r="AE591" s="40"/>
      <c r="AF591" s="41"/>
      <c r="AG591" s="41"/>
      <c r="AH591" s="42"/>
      <c r="AI591" s="43"/>
      <c r="AJ591" s="42"/>
      <c r="AK591" s="31"/>
      <c r="AL591" s="31"/>
      <c r="AM591" s="31"/>
      <c r="AN591" s="45"/>
      <c r="AR591" s="33"/>
    </row>
    <row r="592" spans="4:44">
      <c r="D592" s="30"/>
      <c r="I592" s="35"/>
      <c r="J592" s="35"/>
      <c r="K592" s="34"/>
      <c r="L592" s="34"/>
      <c r="M592" s="46"/>
      <c r="N592" s="46"/>
      <c r="O592" s="46"/>
      <c r="P592" s="46"/>
      <c r="Q592" s="35"/>
      <c r="R592" s="35"/>
      <c r="S592" s="35"/>
      <c r="T592" s="35"/>
      <c r="U592" s="40"/>
      <c r="V592" s="41"/>
      <c r="W592" s="41"/>
      <c r="X592" s="42"/>
      <c r="Y592" s="43"/>
      <c r="Z592" s="40"/>
      <c r="AA592" s="41"/>
      <c r="AB592" s="41"/>
      <c r="AC592" s="42"/>
      <c r="AD592" s="43"/>
      <c r="AE592" s="40"/>
      <c r="AF592" s="41"/>
      <c r="AG592" s="41"/>
      <c r="AH592" s="42"/>
      <c r="AI592" s="43"/>
      <c r="AJ592" s="42"/>
      <c r="AK592" s="31"/>
      <c r="AL592" s="31"/>
      <c r="AM592" s="31"/>
      <c r="AN592" s="45"/>
      <c r="AR592" s="33"/>
    </row>
    <row r="593" spans="4:44">
      <c r="D593" s="30"/>
      <c r="I593" s="35"/>
      <c r="J593" s="35"/>
      <c r="K593" s="34"/>
      <c r="L593" s="34"/>
      <c r="M593" s="46"/>
      <c r="N593" s="46"/>
      <c r="O593" s="46"/>
      <c r="P593" s="46"/>
      <c r="Q593" s="35"/>
      <c r="R593" s="35"/>
      <c r="S593" s="35"/>
      <c r="T593" s="35"/>
      <c r="U593" s="40"/>
      <c r="V593" s="41"/>
      <c r="W593" s="41"/>
      <c r="X593" s="42"/>
      <c r="Y593" s="43"/>
      <c r="Z593" s="40"/>
      <c r="AA593" s="41"/>
      <c r="AB593" s="41"/>
      <c r="AC593" s="42"/>
      <c r="AD593" s="43"/>
      <c r="AE593" s="40"/>
      <c r="AF593" s="41"/>
      <c r="AG593" s="41"/>
      <c r="AH593" s="42"/>
      <c r="AI593" s="43"/>
      <c r="AJ593" s="42"/>
      <c r="AK593" s="31"/>
      <c r="AL593" s="31"/>
      <c r="AM593" s="31"/>
      <c r="AN593" s="45"/>
      <c r="AR593" s="33"/>
    </row>
    <row r="594" spans="4:44">
      <c r="D594" s="30"/>
      <c r="I594" s="35"/>
      <c r="J594" s="35"/>
      <c r="K594" s="34"/>
      <c r="L594" s="34"/>
      <c r="M594" s="46"/>
      <c r="N594" s="46"/>
      <c r="O594" s="46"/>
      <c r="P594" s="46"/>
      <c r="Q594" s="35"/>
      <c r="R594" s="35"/>
      <c r="S594" s="35"/>
      <c r="T594" s="35"/>
      <c r="U594" s="40"/>
      <c r="V594" s="41"/>
      <c r="W594" s="41"/>
      <c r="X594" s="42"/>
      <c r="Y594" s="43"/>
      <c r="Z594" s="40"/>
      <c r="AA594" s="41"/>
      <c r="AB594" s="41"/>
      <c r="AC594" s="42"/>
      <c r="AD594" s="43"/>
      <c r="AE594" s="40"/>
      <c r="AF594" s="41"/>
      <c r="AG594" s="41"/>
      <c r="AH594" s="42"/>
      <c r="AI594" s="43"/>
      <c r="AJ594" s="42"/>
      <c r="AK594" s="31"/>
      <c r="AL594" s="31"/>
      <c r="AM594" s="31"/>
      <c r="AN594" s="45"/>
      <c r="AR594" s="33"/>
    </row>
    <row r="595" spans="4:44">
      <c r="D595" s="30"/>
      <c r="I595" s="35"/>
      <c r="J595" s="35"/>
      <c r="K595" s="34"/>
      <c r="L595" s="34"/>
      <c r="M595" s="46"/>
      <c r="N595" s="46"/>
      <c r="O595" s="46"/>
      <c r="P595" s="46"/>
      <c r="Q595" s="35"/>
      <c r="R595" s="35"/>
      <c r="S595" s="35"/>
      <c r="T595" s="35"/>
      <c r="U595" s="40"/>
      <c r="V595" s="41"/>
      <c r="W595" s="41"/>
      <c r="X595" s="42"/>
      <c r="Y595" s="43"/>
      <c r="Z595" s="40"/>
      <c r="AA595" s="41"/>
      <c r="AB595" s="41"/>
      <c r="AC595" s="42"/>
      <c r="AD595" s="43"/>
      <c r="AE595" s="40"/>
      <c r="AF595" s="41"/>
      <c r="AG595" s="41"/>
      <c r="AH595" s="42"/>
      <c r="AI595" s="43"/>
      <c r="AJ595" s="42"/>
      <c r="AK595" s="31"/>
      <c r="AL595" s="31"/>
      <c r="AM595" s="31"/>
      <c r="AN595" s="45"/>
      <c r="AR595" s="33"/>
    </row>
    <row r="596" spans="4:44">
      <c r="D596" s="30"/>
      <c r="I596" s="35"/>
      <c r="J596" s="35"/>
      <c r="K596" s="34"/>
      <c r="L596" s="34"/>
      <c r="M596" s="46"/>
      <c r="N596" s="46"/>
      <c r="O596" s="46"/>
      <c r="P596" s="46"/>
      <c r="Q596" s="35"/>
      <c r="R596" s="35"/>
      <c r="S596" s="35"/>
      <c r="T596" s="35"/>
      <c r="U596" s="40"/>
      <c r="V596" s="41"/>
      <c r="W596" s="41"/>
      <c r="X596" s="42"/>
      <c r="Y596" s="43"/>
      <c r="Z596" s="40"/>
      <c r="AA596" s="41"/>
      <c r="AB596" s="41"/>
      <c r="AC596" s="42"/>
      <c r="AD596" s="43"/>
      <c r="AE596" s="40"/>
      <c r="AF596" s="41"/>
      <c r="AG596" s="41"/>
      <c r="AH596" s="42"/>
      <c r="AI596" s="43"/>
      <c r="AJ596" s="42"/>
      <c r="AK596" s="31"/>
      <c r="AL596" s="31"/>
      <c r="AM596" s="31"/>
      <c r="AN596" s="45"/>
      <c r="AR596" s="33"/>
    </row>
    <row r="597" spans="4:44">
      <c r="D597" s="30"/>
      <c r="I597" s="35"/>
      <c r="J597" s="35"/>
      <c r="K597" s="34"/>
      <c r="L597" s="34"/>
      <c r="M597" s="46"/>
      <c r="N597" s="46"/>
      <c r="O597" s="46"/>
      <c r="P597" s="46"/>
      <c r="Q597" s="35"/>
      <c r="R597" s="35"/>
      <c r="S597" s="35"/>
      <c r="T597" s="35"/>
      <c r="U597" s="40"/>
      <c r="V597" s="41"/>
      <c r="W597" s="41"/>
      <c r="X597" s="42"/>
      <c r="Y597" s="43"/>
      <c r="Z597" s="40"/>
      <c r="AA597" s="41"/>
      <c r="AB597" s="41"/>
      <c r="AC597" s="42"/>
      <c r="AD597" s="43"/>
      <c r="AE597" s="40"/>
      <c r="AF597" s="41"/>
      <c r="AG597" s="41"/>
      <c r="AH597" s="42"/>
      <c r="AI597" s="43"/>
      <c r="AJ597" s="42"/>
      <c r="AK597" s="31"/>
      <c r="AL597" s="31"/>
      <c r="AM597" s="31"/>
      <c r="AN597" s="45"/>
      <c r="AR597" s="33"/>
    </row>
    <row r="598" spans="4:44">
      <c r="D598" s="30"/>
      <c r="I598" s="35"/>
      <c r="J598" s="35"/>
      <c r="K598" s="34"/>
      <c r="L598" s="34"/>
      <c r="M598" s="46"/>
      <c r="N598" s="46"/>
      <c r="O598" s="46"/>
      <c r="P598" s="46"/>
      <c r="Q598" s="35"/>
      <c r="R598" s="35"/>
      <c r="S598" s="35"/>
      <c r="T598" s="35"/>
      <c r="U598" s="40"/>
      <c r="V598" s="41"/>
      <c r="W598" s="41"/>
      <c r="X598" s="42"/>
      <c r="Y598" s="43"/>
      <c r="Z598" s="40"/>
      <c r="AA598" s="41"/>
      <c r="AB598" s="41"/>
      <c r="AC598" s="42"/>
      <c r="AD598" s="43"/>
      <c r="AE598" s="40"/>
      <c r="AF598" s="41"/>
      <c r="AG598" s="41"/>
      <c r="AH598" s="42"/>
      <c r="AI598" s="43"/>
      <c r="AJ598" s="42"/>
      <c r="AK598" s="31"/>
      <c r="AL598" s="31"/>
      <c r="AM598" s="31"/>
      <c r="AN598" s="45"/>
      <c r="AR598" s="33"/>
    </row>
    <row r="599" spans="4:44">
      <c r="D599" s="30"/>
      <c r="I599" s="35"/>
      <c r="J599" s="35"/>
      <c r="K599" s="34"/>
      <c r="L599" s="34"/>
      <c r="M599" s="46"/>
      <c r="N599" s="46"/>
      <c r="O599" s="46"/>
      <c r="P599" s="46"/>
      <c r="Q599" s="35"/>
      <c r="R599" s="35"/>
      <c r="S599" s="35"/>
      <c r="T599" s="35"/>
      <c r="U599" s="40"/>
      <c r="V599" s="41"/>
      <c r="W599" s="41"/>
      <c r="X599" s="42"/>
      <c r="Y599" s="43"/>
      <c r="Z599" s="40"/>
      <c r="AA599" s="41"/>
      <c r="AB599" s="41"/>
      <c r="AC599" s="42"/>
      <c r="AD599" s="43"/>
      <c r="AE599" s="40"/>
      <c r="AF599" s="41"/>
      <c r="AG599" s="41"/>
      <c r="AH599" s="42"/>
      <c r="AI599" s="43"/>
      <c r="AJ599" s="42"/>
      <c r="AK599" s="31"/>
      <c r="AL599" s="31"/>
      <c r="AM599" s="31"/>
      <c r="AN599" s="45"/>
      <c r="AR599" s="33"/>
    </row>
    <row r="600" spans="4:44">
      <c r="D600" s="30"/>
      <c r="I600" s="35"/>
      <c r="J600" s="35"/>
      <c r="K600" s="34"/>
      <c r="L600" s="34"/>
      <c r="M600" s="46"/>
      <c r="N600" s="46"/>
      <c r="O600" s="46"/>
      <c r="P600" s="46"/>
      <c r="Q600" s="35"/>
      <c r="R600" s="35"/>
      <c r="S600" s="35"/>
      <c r="T600" s="35"/>
      <c r="U600" s="40"/>
      <c r="V600" s="41"/>
      <c r="W600" s="41"/>
      <c r="X600" s="42"/>
      <c r="Y600" s="43"/>
      <c r="Z600" s="40"/>
      <c r="AA600" s="41"/>
      <c r="AB600" s="41"/>
      <c r="AC600" s="42"/>
      <c r="AD600" s="43"/>
      <c r="AE600" s="40"/>
      <c r="AF600" s="41"/>
      <c r="AG600" s="41"/>
      <c r="AH600" s="42"/>
      <c r="AI600" s="43"/>
      <c r="AJ600" s="42"/>
      <c r="AK600" s="31"/>
      <c r="AL600" s="31"/>
      <c r="AM600" s="31"/>
      <c r="AN600" s="45"/>
      <c r="AR600" s="33"/>
    </row>
    <row r="601" spans="4:44">
      <c r="D601" s="30"/>
      <c r="I601" s="35"/>
      <c r="J601" s="35"/>
      <c r="K601" s="34"/>
      <c r="L601" s="34"/>
      <c r="M601" s="46"/>
      <c r="N601" s="46"/>
      <c r="O601" s="46"/>
      <c r="P601" s="46"/>
      <c r="Q601" s="35"/>
      <c r="R601" s="35"/>
      <c r="S601" s="35"/>
      <c r="T601" s="35"/>
      <c r="U601" s="40"/>
      <c r="V601" s="41"/>
      <c r="W601" s="41"/>
      <c r="X601" s="42"/>
      <c r="Y601" s="43"/>
      <c r="Z601" s="40"/>
      <c r="AA601" s="41"/>
      <c r="AB601" s="41"/>
      <c r="AC601" s="42"/>
      <c r="AD601" s="43"/>
      <c r="AE601" s="40"/>
      <c r="AF601" s="41"/>
      <c r="AG601" s="41"/>
      <c r="AH601" s="42"/>
      <c r="AI601" s="43"/>
      <c r="AJ601" s="42"/>
      <c r="AK601" s="31"/>
      <c r="AL601" s="31"/>
      <c r="AM601" s="31"/>
      <c r="AN601" s="45"/>
      <c r="AR601" s="33"/>
    </row>
    <row r="602" spans="4:44">
      <c r="D602" s="30"/>
      <c r="I602" s="35"/>
      <c r="J602" s="35"/>
      <c r="K602" s="34"/>
      <c r="L602" s="34"/>
      <c r="M602" s="46"/>
      <c r="N602" s="46"/>
      <c r="O602" s="46"/>
      <c r="P602" s="46"/>
      <c r="Q602" s="35"/>
      <c r="R602" s="35"/>
      <c r="S602" s="35"/>
      <c r="T602" s="35"/>
      <c r="U602" s="40"/>
      <c r="V602" s="41"/>
      <c r="W602" s="41"/>
      <c r="X602" s="42"/>
      <c r="Y602" s="43"/>
      <c r="Z602" s="40"/>
      <c r="AA602" s="41"/>
      <c r="AB602" s="41"/>
      <c r="AC602" s="42"/>
      <c r="AD602" s="43"/>
      <c r="AE602" s="40"/>
      <c r="AF602" s="41"/>
      <c r="AG602" s="41"/>
      <c r="AH602" s="42"/>
      <c r="AI602" s="43"/>
      <c r="AJ602" s="42"/>
      <c r="AK602" s="31"/>
      <c r="AL602" s="31"/>
      <c r="AM602" s="31"/>
      <c r="AN602" s="45"/>
      <c r="AR602" s="33"/>
    </row>
    <row r="603" spans="4:44">
      <c r="D603" s="30"/>
      <c r="I603" s="35"/>
      <c r="J603" s="35"/>
      <c r="K603" s="34"/>
      <c r="L603" s="34"/>
      <c r="M603" s="46"/>
      <c r="N603" s="46"/>
      <c r="O603" s="46"/>
      <c r="P603" s="46"/>
      <c r="Q603" s="35"/>
      <c r="R603" s="35"/>
      <c r="S603" s="35"/>
      <c r="T603" s="35"/>
      <c r="U603" s="40"/>
      <c r="V603" s="41"/>
      <c r="W603" s="41"/>
      <c r="X603" s="42"/>
      <c r="Y603" s="43"/>
      <c r="Z603" s="40"/>
      <c r="AA603" s="41"/>
      <c r="AB603" s="41"/>
      <c r="AC603" s="42"/>
      <c r="AD603" s="43"/>
      <c r="AE603" s="40"/>
      <c r="AF603" s="41"/>
      <c r="AG603" s="41"/>
      <c r="AH603" s="42"/>
      <c r="AI603" s="43"/>
      <c r="AJ603" s="42"/>
      <c r="AK603" s="31"/>
      <c r="AL603" s="31"/>
      <c r="AM603" s="31"/>
      <c r="AN603" s="45"/>
      <c r="AR603" s="33"/>
    </row>
    <row r="604" spans="4:44">
      <c r="D604" s="30"/>
      <c r="I604" s="35"/>
      <c r="J604" s="35"/>
      <c r="K604" s="34"/>
      <c r="L604" s="34"/>
      <c r="M604" s="46"/>
      <c r="N604" s="46"/>
      <c r="O604" s="46"/>
      <c r="P604" s="46"/>
      <c r="Q604" s="35"/>
      <c r="R604" s="35"/>
      <c r="S604" s="35"/>
      <c r="T604" s="35"/>
      <c r="U604" s="40"/>
      <c r="V604" s="41"/>
      <c r="W604" s="41"/>
      <c r="X604" s="42"/>
      <c r="Y604" s="43"/>
      <c r="Z604" s="40"/>
      <c r="AA604" s="41"/>
      <c r="AB604" s="41"/>
      <c r="AC604" s="42"/>
      <c r="AD604" s="43"/>
      <c r="AE604" s="40"/>
      <c r="AF604" s="41"/>
      <c r="AG604" s="41"/>
      <c r="AH604" s="42"/>
      <c r="AI604" s="43"/>
      <c r="AJ604" s="42"/>
      <c r="AK604" s="31"/>
      <c r="AL604" s="31"/>
      <c r="AM604" s="31"/>
      <c r="AN604" s="45"/>
      <c r="AR604" s="33"/>
    </row>
    <row r="605" spans="4:44">
      <c r="D605" s="30"/>
      <c r="I605" s="35"/>
      <c r="J605" s="35"/>
      <c r="K605" s="34"/>
      <c r="L605" s="34"/>
      <c r="M605" s="46"/>
      <c r="N605" s="46"/>
      <c r="O605" s="46"/>
      <c r="P605" s="46"/>
      <c r="Q605" s="35"/>
      <c r="R605" s="35"/>
      <c r="S605" s="35"/>
      <c r="T605" s="35"/>
      <c r="U605" s="40"/>
      <c r="V605" s="41"/>
      <c r="W605" s="41"/>
      <c r="X605" s="42"/>
      <c r="Y605" s="43"/>
      <c r="Z605" s="40"/>
      <c r="AA605" s="41"/>
      <c r="AB605" s="41"/>
      <c r="AC605" s="42"/>
      <c r="AD605" s="43"/>
      <c r="AE605" s="40"/>
      <c r="AF605" s="41"/>
      <c r="AG605" s="41"/>
      <c r="AH605" s="42"/>
      <c r="AI605" s="43"/>
      <c r="AJ605" s="42"/>
      <c r="AK605" s="31"/>
      <c r="AL605" s="31"/>
      <c r="AM605" s="31"/>
      <c r="AN605" s="45"/>
      <c r="AR605" s="33"/>
    </row>
    <row r="606" spans="4:44">
      <c r="D606" s="30"/>
      <c r="I606" s="35"/>
      <c r="J606" s="35"/>
      <c r="K606" s="34"/>
      <c r="L606" s="34"/>
      <c r="M606" s="46"/>
      <c r="N606" s="46"/>
      <c r="O606" s="46"/>
      <c r="P606" s="46"/>
      <c r="Q606" s="35"/>
      <c r="R606" s="35"/>
      <c r="S606" s="35"/>
      <c r="T606" s="35"/>
      <c r="U606" s="40"/>
      <c r="V606" s="41"/>
      <c r="W606" s="41"/>
      <c r="X606" s="42"/>
      <c r="Y606" s="43"/>
      <c r="Z606" s="40"/>
      <c r="AA606" s="41"/>
      <c r="AB606" s="41"/>
      <c r="AC606" s="42"/>
      <c r="AD606" s="43"/>
      <c r="AE606" s="40"/>
      <c r="AF606" s="41"/>
      <c r="AG606" s="41"/>
      <c r="AH606" s="42"/>
      <c r="AI606" s="43"/>
      <c r="AJ606" s="42"/>
      <c r="AK606" s="31"/>
      <c r="AL606" s="31"/>
      <c r="AM606" s="31"/>
      <c r="AN606" s="45"/>
      <c r="AR606" s="33"/>
    </row>
    <row r="607" spans="4:44">
      <c r="D607" s="30"/>
      <c r="I607" s="35"/>
      <c r="J607" s="35"/>
      <c r="K607" s="34"/>
      <c r="L607" s="34"/>
      <c r="M607" s="46"/>
      <c r="N607" s="46"/>
      <c r="O607" s="46"/>
      <c r="P607" s="46"/>
      <c r="Q607" s="35"/>
      <c r="R607" s="35"/>
      <c r="S607" s="35"/>
      <c r="T607" s="35"/>
      <c r="U607" s="40"/>
      <c r="V607" s="41"/>
      <c r="W607" s="41"/>
      <c r="X607" s="42"/>
      <c r="Y607" s="43"/>
      <c r="Z607" s="40"/>
      <c r="AA607" s="41"/>
      <c r="AB607" s="41"/>
      <c r="AC607" s="42"/>
      <c r="AD607" s="43"/>
      <c r="AE607" s="40"/>
      <c r="AF607" s="41"/>
      <c r="AG607" s="41"/>
      <c r="AH607" s="42"/>
      <c r="AI607" s="43"/>
      <c r="AJ607" s="42"/>
      <c r="AK607" s="31"/>
      <c r="AL607" s="31"/>
      <c r="AM607" s="31"/>
      <c r="AN607" s="45"/>
      <c r="AR607" s="33"/>
    </row>
    <row r="608" spans="4:44">
      <c r="D608" s="30"/>
      <c r="I608" s="35"/>
      <c r="J608" s="35"/>
      <c r="K608" s="34"/>
      <c r="L608" s="34"/>
      <c r="M608" s="46"/>
      <c r="N608" s="46"/>
      <c r="O608" s="46"/>
      <c r="P608" s="46"/>
      <c r="Q608" s="35"/>
      <c r="R608" s="35"/>
      <c r="S608" s="35"/>
      <c r="T608" s="35"/>
      <c r="U608" s="40"/>
      <c r="V608" s="41"/>
      <c r="W608" s="41"/>
      <c r="X608" s="42"/>
      <c r="Y608" s="43"/>
      <c r="Z608" s="40"/>
      <c r="AA608" s="41"/>
      <c r="AB608" s="41"/>
      <c r="AC608" s="42"/>
      <c r="AD608" s="43"/>
      <c r="AE608" s="40"/>
      <c r="AF608" s="41"/>
      <c r="AG608" s="41"/>
      <c r="AH608" s="42"/>
      <c r="AI608" s="43"/>
      <c r="AJ608" s="42"/>
      <c r="AK608" s="31"/>
      <c r="AL608" s="31"/>
      <c r="AM608" s="31"/>
      <c r="AN608" s="45"/>
      <c r="AR608" s="33"/>
    </row>
    <row r="609" spans="4:44">
      <c r="D609" s="30"/>
      <c r="I609" s="35"/>
      <c r="J609" s="35"/>
      <c r="K609" s="34"/>
      <c r="L609" s="34"/>
      <c r="M609" s="46"/>
      <c r="N609" s="46"/>
      <c r="O609" s="46"/>
      <c r="P609" s="46"/>
      <c r="Q609" s="35"/>
      <c r="R609" s="35"/>
      <c r="S609" s="35"/>
      <c r="T609" s="35"/>
      <c r="U609" s="40"/>
      <c r="V609" s="41"/>
      <c r="W609" s="41"/>
      <c r="X609" s="42"/>
      <c r="Y609" s="43"/>
      <c r="Z609" s="40"/>
      <c r="AA609" s="41"/>
      <c r="AB609" s="41"/>
      <c r="AC609" s="42"/>
      <c r="AD609" s="43"/>
      <c r="AE609" s="40"/>
      <c r="AF609" s="41"/>
      <c r="AG609" s="41"/>
      <c r="AH609" s="42"/>
      <c r="AI609" s="43"/>
      <c r="AJ609" s="42"/>
      <c r="AK609" s="31"/>
      <c r="AL609" s="31"/>
      <c r="AM609" s="31"/>
      <c r="AN609" s="45"/>
      <c r="AR609" s="33"/>
    </row>
    <row r="610" spans="4:44">
      <c r="D610" s="30"/>
      <c r="I610" s="35"/>
      <c r="J610" s="35"/>
      <c r="K610" s="34"/>
      <c r="L610" s="34"/>
      <c r="M610" s="46"/>
      <c r="N610" s="46"/>
      <c r="O610" s="46"/>
      <c r="P610" s="46"/>
      <c r="Q610" s="35"/>
      <c r="R610" s="35"/>
      <c r="S610" s="35"/>
      <c r="T610" s="35"/>
      <c r="U610" s="40"/>
      <c r="V610" s="41"/>
      <c r="W610" s="41"/>
      <c r="X610" s="42"/>
      <c r="Y610" s="43"/>
      <c r="Z610" s="40"/>
      <c r="AA610" s="41"/>
      <c r="AB610" s="41"/>
      <c r="AC610" s="42"/>
      <c r="AD610" s="43"/>
      <c r="AE610" s="40"/>
      <c r="AF610" s="41"/>
      <c r="AG610" s="41"/>
      <c r="AH610" s="42"/>
      <c r="AI610" s="43"/>
      <c r="AJ610" s="42"/>
      <c r="AK610" s="31"/>
      <c r="AL610" s="31"/>
      <c r="AM610" s="31"/>
      <c r="AN610" s="45"/>
      <c r="AR610" s="33"/>
    </row>
    <row r="611" spans="4:44">
      <c r="D611" s="30"/>
      <c r="I611" s="35"/>
      <c r="J611" s="35"/>
      <c r="K611" s="34"/>
      <c r="L611" s="34"/>
      <c r="M611" s="46"/>
      <c r="N611" s="46"/>
      <c r="O611" s="46"/>
      <c r="P611" s="46"/>
      <c r="Q611" s="35"/>
      <c r="R611" s="35"/>
      <c r="S611" s="35"/>
      <c r="T611" s="35"/>
      <c r="U611" s="40"/>
      <c r="V611" s="41"/>
      <c r="W611" s="41"/>
      <c r="X611" s="42"/>
      <c r="Y611" s="43"/>
      <c r="Z611" s="40"/>
      <c r="AA611" s="41"/>
      <c r="AB611" s="41"/>
      <c r="AC611" s="42"/>
      <c r="AD611" s="43"/>
      <c r="AE611" s="40"/>
      <c r="AF611" s="41"/>
      <c r="AG611" s="41"/>
      <c r="AH611" s="42"/>
      <c r="AI611" s="43"/>
      <c r="AJ611" s="42"/>
      <c r="AK611" s="31"/>
      <c r="AL611" s="31"/>
      <c r="AM611" s="31"/>
      <c r="AN611" s="45"/>
      <c r="AR611" s="33"/>
    </row>
    <row r="612" spans="4:44">
      <c r="D612" s="30"/>
      <c r="I612" s="35"/>
      <c r="J612" s="35"/>
      <c r="K612" s="34"/>
      <c r="L612" s="34"/>
      <c r="M612" s="46"/>
      <c r="N612" s="46"/>
      <c r="O612" s="46"/>
      <c r="P612" s="46"/>
      <c r="Q612" s="35"/>
      <c r="R612" s="35"/>
      <c r="S612" s="35"/>
      <c r="T612" s="35"/>
      <c r="U612" s="40"/>
      <c r="V612" s="41"/>
      <c r="W612" s="41"/>
      <c r="X612" s="42"/>
      <c r="Y612" s="43"/>
      <c r="Z612" s="40"/>
      <c r="AA612" s="41"/>
      <c r="AB612" s="41"/>
      <c r="AC612" s="42"/>
      <c r="AD612" s="43"/>
      <c r="AE612" s="40"/>
      <c r="AF612" s="41"/>
      <c r="AG612" s="41"/>
      <c r="AH612" s="42"/>
      <c r="AI612" s="43"/>
      <c r="AJ612" s="42"/>
      <c r="AK612" s="31"/>
      <c r="AL612" s="31"/>
      <c r="AM612" s="31"/>
      <c r="AN612" s="45"/>
      <c r="AR612" s="33"/>
    </row>
    <row r="613" spans="4:44">
      <c r="D613" s="30"/>
      <c r="I613" s="35"/>
      <c r="J613" s="35"/>
      <c r="K613" s="34"/>
      <c r="L613" s="34"/>
      <c r="M613" s="46"/>
      <c r="N613" s="46"/>
      <c r="O613" s="46"/>
      <c r="P613" s="46"/>
      <c r="Q613" s="35"/>
      <c r="R613" s="35"/>
      <c r="S613" s="35"/>
      <c r="T613" s="35"/>
      <c r="U613" s="40"/>
      <c r="V613" s="41"/>
      <c r="W613" s="41"/>
      <c r="X613" s="42"/>
      <c r="Y613" s="43"/>
      <c r="Z613" s="40"/>
      <c r="AA613" s="41"/>
      <c r="AB613" s="41"/>
      <c r="AC613" s="42"/>
      <c r="AD613" s="43"/>
      <c r="AE613" s="40"/>
      <c r="AF613" s="41"/>
      <c r="AG613" s="41"/>
      <c r="AH613" s="42"/>
      <c r="AI613" s="43"/>
      <c r="AJ613" s="42"/>
      <c r="AK613" s="31"/>
      <c r="AL613" s="31"/>
      <c r="AM613" s="31"/>
      <c r="AN613" s="45"/>
      <c r="AR613" s="33"/>
    </row>
    <row r="614" spans="4:44">
      <c r="D614" s="30"/>
      <c r="I614" s="35"/>
      <c r="J614" s="35"/>
      <c r="K614" s="34"/>
      <c r="L614" s="34"/>
      <c r="M614" s="46"/>
      <c r="N614" s="46"/>
      <c r="O614" s="46"/>
      <c r="P614" s="46"/>
      <c r="Q614" s="35"/>
      <c r="R614" s="35"/>
      <c r="S614" s="35"/>
      <c r="T614" s="35"/>
      <c r="U614" s="40"/>
      <c r="V614" s="41"/>
      <c r="W614" s="41"/>
      <c r="X614" s="42"/>
      <c r="Y614" s="43"/>
      <c r="Z614" s="40"/>
      <c r="AA614" s="41"/>
      <c r="AB614" s="41"/>
      <c r="AC614" s="42"/>
      <c r="AD614" s="43"/>
      <c r="AE614" s="40"/>
      <c r="AF614" s="41"/>
      <c r="AG614" s="41"/>
      <c r="AH614" s="42"/>
      <c r="AI614" s="43"/>
      <c r="AJ614" s="42"/>
      <c r="AK614" s="31"/>
      <c r="AL614" s="31"/>
      <c r="AM614" s="31"/>
      <c r="AN614" s="45"/>
      <c r="AR614" s="33"/>
    </row>
    <row r="615" spans="4:44">
      <c r="D615" s="30"/>
      <c r="I615" s="35"/>
      <c r="J615" s="35"/>
      <c r="K615" s="34"/>
      <c r="L615" s="34"/>
      <c r="M615" s="46"/>
      <c r="N615" s="46"/>
      <c r="O615" s="46"/>
      <c r="P615" s="46"/>
      <c r="Q615" s="35"/>
      <c r="R615" s="35"/>
      <c r="S615" s="35"/>
      <c r="T615" s="35"/>
      <c r="U615" s="40"/>
      <c r="V615" s="41"/>
      <c r="W615" s="41"/>
      <c r="X615" s="42"/>
      <c r="Y615" s="43"/>
      <c r="Z615" s="40"/>
      <c r="AA615" s="41"/>
      <c r="AB615" s="41"/>
      <c r="AC615" s="42"/>
      <c r="AD615" s="43"/>
      <c r="AE615" s="40"/>
      <c r="AF615" s="41"/>
      <c r="AG615" s="41"/>
      <c r="AH615" s="42"/>
      <c r="AI615" s="43"/>
      <c r="AJ615" s="42"/>
      <c r="AK615" s="31"/>
      <c r="AL615" s="31"/>
      <c r="AM615" s="31"/>
      <c r="AN615" s="45"/>
      <c r="AR615" s="33"/>
    </row>
    <row r="616" spans="4:44">
      <c r="D616" s="30"/>
      <c r="I616" s="35"/>
      <c r="J616" s="35"/>
      <c r="K616" s="34"/>
      <c r="L616" s="34"/>
      <c r="M616" s="46"/>
      <c r="N616" s="46"/>
      <c r="O616" s="46"/>
      <c r="P616" s="46"/>
      <c r="Q616" s="35"/>
      <c r="R616" s="35"/>
      <c r="S616" s="35"/>
      <c r="T616" s="35"/>
      <c r="U616" s="40"/>
      <c r="V616" s="41"/>
      <c r="W616" s="41"/>
      <c r="X616" s="42"/>
      <c r="Y616" s="43"/>
      <c r="Z616" s="40"/>
      <c r="AA616" s="41"/>
      <c r="AB616" s="41"/>
      <c r="AC616" s="42"/>
      <c r="AD616" s="43"/>
      <c r="AE616" s="40"/>
      <c r="AF616" s="41"/>
      <c r="AG616" s="41"/>
      <c r="AH616" s="42"/>
      <c r="AI616" s="43"/>
      <c r="AJ616" s="42"/>
      <c r="AK616" s="31"/>
      <c r="AL616" s="31"/>
      <c r="AM616" s="31"/>
      <c r="AN616" s="45"/>
      <c r="AR616" s="33"/>
    </row>
    <row r="617" spans="4:44">
      <c r="D617" s="30"/>
      <c r="I617" s="35"/>
      <c r="J617" s="35"/>
      <c r="K617" s="34"/>
      <c r="L617" s="34"/>
      <c r="M617" s="46"/>
      <c r="N617" s="46"/>
      <c r="O617" s="46"/>
      <c r="P617" s="46"/>
      <c r="Q617" s="35"/>
      <c r="R617" s="35"/>
      <c r="S617" s="35"/>
      <c r="T617" s="35"/>
      <c r="U617" s="40"/>
      <c r="V617" s="41"/>
      <c r="W617" s="41"/>
      <c r="X617" s="42"/>
      <c r="Y617" s="43"/>
      <c r="Z617" s="40"/>
      <c r="AA617" s="41"/>
      <c r="AB617" s="41"/>
      <c r="AC617" s="42"/>
      <c r="AD617" s="43"/>
      <c r="AE617" s="40"/>
      <c r="AF617" s="41"/>
      <c r="AG617" s="41"/>
      <c r="AH617" s="42"/>
      <c r="AI617" s="43"/>
      <c r="AJ617" s="42"/>
      <c r="AK617" s="31"/>
      <c r="AL617" s="31"/>
      <c r="AM617" s="31"/>
      <c r="AN617" s="45"/>
      <c r="AR617" s="33"/>
    </row>
    <row r="618" spans="4:44">
      <c r="D618" s="30"/>
      <c r="I618" s="35"/>
      <c r="J618" s="35"/>
      <c r="K618" s="34"/>
      <c r="L618" s="34"/>
      <c r="M618" s="46"/>
      <c r="N618" s="46"/>
      <c r="O618" s="46"/>
      <c r="P618" s="46"/>
      <c r="Q618" s="35"/>
      <c r="R618" s="35"/>
      <c r="S618" s="35"/>
      <c r="T618" s="35"/>
      <c r="U618" s="40"/>
      <c r="V618" s="41"/>
      <c r="W618" s="41"/>
      <c r="X618" s="42"/>
      <c r="Y618" s="43"/>
      <c r="Z618" s="40"/>
      <c r="AA618" s="41"/>
      <c r="AB618" s="41"/>
      <c r="AC618" s="42"/>
      <c r="AD618" s="43"/>
      <c r="AE618" s="40"/>
      <c r="AF618" s="41"/>
      <c r="AG618" s="41"/>
      <c r="AH618" s="42"/>
      <c r="AI618" s="43"/>
      <c r="AJ618" s="42"/>
      <c r="AK618" s="31"/>
      <c r="AL618" s="31"/>
      <c r="AM618" s="31"/>
      <c r="AN618" s="45"/>
      <c r="AR618" s="33"/>
    </row>
    <row r="619" spans="4:44">
      <c r="D619" s="30"/>
      <c r="I619" s="35"/>
      <c r="J619" s="35"/>
      <c r="K619" s="34"/>
      <c r="L619" s="34"/>
      <c r="M619" s="46"/>
      <c r="N619" s="46"/>
      <c r="O619" s="46"/>
      <c r="P619" s="46"/>
      <c r="Q619" s="35"/>
      <c r="R619" s="35"/>
      <c r="S619" s="35"/>
      <c r="T619" s="35"/>
      <c r="U619" s="40"/>
      <c r="V619" s="41"/>
      <c r="W619" s="41"/>
      <c r="X619" s="42"/>
      <c r="Y619" s="43"/>
      <c r="Z619" s="40"/>
      <c r="AA619" s="41"/>
      <c r="AB619" s="41"/>
      <c r="AC619" s="42"/>
      <c r="AD619" s="43"/>
      <c r="AE619" s="40"/>
      <c r="AF619" s="41"/>
      <c r="AG619" s="41"/>
      <c r="AH619" s="42"/>
      <c r="AI619" s="43"/>
      <c r="AJ619" s="42"/>
      <c r="AK619" s="31"/>
      <c r="AL619" s="31"/>
      <c r="AM619" s="31"/>
      <c r="AN619" s="45"/>
      <c r="AR619" s="33"/>
    </row>
    <row r="620" spans="4:44">
      <c r="D620" s="30"/>
      <c r="I620" s="35"/>
      <c r="J620" s="35"/>
      <c r="K620" s="34"/>
      <c r="L620" s="34"/>
      <c r="M620" s="46"/>
      <c r="N620" s="46"/>
      <c r="O620" s="46"/>
      <c r="P620" s="46"/>
      <c r="Q620" s="35"/>
      <c r="R620" s="35"/>
      <c r="S620" s="35"/>
      <c r="T620" s="35"/>
      <c r="U620" s="40"/>
      <c r="V620" s="41"/>
      <c r="W620" s="41"/>
      <c r="X620" s="42"/>
      <c r="Y620" s="43"/>
      <c r="Z620" s="40"/>
      <c r="AA620" s="41"/>
      <c r="AB620" s="41"/>
      <c r="AC620" s="42"/>
      <c r="AD620" s="43"/>
      <c r="AE620" s="40"/>
      <c r="AF620" s="41"/>
      <c r="AG620" s="41"/>
      <c r="AH620" s="42"/>
      <c r="AI620" s="43"/>
      <c r="AJ620" s="42"/>
      <c r="AK620" s="31"/>
      <c r="AL620" s="31"/>
      <c r="AM620" s="31"/>
      <c r="AN620" s="45"/>
      <c r="AR620" s="33"/>
    </row>
    <row r="621" spans="4:44">
      <c r="D621" s="30"/>
      <c r="I621" s="35"/>
      <c r="J621" s="35"/>
      <c r="K621" s="34"/>
      <c r="L621" s="34"/>
      <c r="M621" s="46"/>
      <c r="N621" s="46"/>
      <c r="O621" s="46"/>
      <c r="P621" s="46"/>
      <c r="Q621" s="35"/>
      <c r="R621" s="35"/>
      <c r="S621" s="35"/>
      <c r="T621" s="35"/>
      <c r="U621" s="40"/>
      <c r="V621" s="41"/>
      <c r="W621" s="41"/>
      <c r="X621" s="42"/>
      <c r="Y621" s="43"/>
      <c r="Z621" s="40"/>
      <c r="AA621" s="41"/>
      <c r="AB621" s="41"/>
      <c r="AC621" s="42"/>
      <c r="AD621" s="43"/>
      <c r="AE621" s="40"/>
      <c r="AF621" s="41"/>
      <c r="AG621" s="41"/>
      <c r="AH621" s="42"/>
      <c r="AI621" s="43"/>
      <c r="AJ621" s="42"/>
      <c r="AK621" s="31"/>
      <c r="AL621" s="31"/>
      <c r="AM621" s="31"/>
      <c r="AN621" s="45"/>
      <c r="AR621" s="33"/>
    </row>
    <row r="622" spans="4:44">
      <c r="D622" s="30"/>
      <c r="I622" s="35"/>
      <c r="J622" s="35"/>
      <c r="K622" s="34"/>
      <c r="L622" s="34"/>
      <c r="M622" s="46"/>
      <c r="N622" s="46"/>
      <c r="O622" s="46"/>
      <c r="P622" s="46"/>
      <c r="Q622" s="35"/>
      <c r="R622" s="35"/>
      <c r="S622" s="35"/>
      <c r="T622" s="35"/>
      <c r="U622" s="40"/>
      <c r="V622" s="41"/>
      <c r="W622" s="41"/>
      <c r="X622" s="42"/>
      <c r="Y622" s="43"/>
      <c r="Z622" s="40"/>
      <c r="AA622" s="41"/>
      <c r="AB622" s="41"/>
      <c r="AC622" s="42"/>
      <c r="AD622" s="43"/>
      <c r="AE622" s="40"/>
      <c r="AF622" s="41"/>
      <c r="AG622" s="41"/>
      <c r="AH622" s="42"/>
      <c r="AI622" s="43"/>
      <c r="AJ622" s="42"/>
      <c r="AK622" s="31"/>
      <c r="AL622" s="31"/>
      <c r="AM622" s="31"/>
      <c r="AN622" s="45"/>
      <c r="AR622" s="33"/>
    </row>
    <row r="623" spans="4:44">
      <c r="AR623" s="33"/>
    </row>
    <row r="624" spans="4:44">
      <c r="AR624" s="33"/>
    </row>
    <row r="625" spans="13:44">
      <c r="AR625" s="33"/>
    </row>
    <row r="626" spans="13:44">
      <c r="AR626" s="33"/>
    </row>
    <row r="627" spans="13:44">
      <c r="M627" s="6"/>
      <c r="N627" s="6"/>
      <c r="O627" s="6"/>
      <c r="P627" s="6"/>
      <c r="AM627" s="6"/>
      <c r="AR627" s="33"/>
    </row>
    <row r="628" spans="13:44">
      <c r="M628" s="6"/>
      <c r="N628" s="6"/>
      <c r="O628" s="6"/>
      <c r="P628" s="6"/>
      <c r="AM628" s="6"/>
      <c r="AR628" s="33"/>
    </row>
    <row r="629" spans="13:44">
      <c r="M629" s="6"/>
      <c r="N629" s="6"/>
      <c r="O629" s="6"/>
      <c r="P629" s="6"/>
      <c r="AM629" s="6"/>
      <c r="AR629" s="33"/>
    </row>
    <row r="630" spans="13:44">
      <c r="M630" s="6"/>
      <c r="N630" s="6"/>
      <c r="O630" s="6"/>
      <c r="P630" s="6"/>
      <c r="AM630" s="6"/>
      <c r="AR630" s="33"/>
    </row>
    <row r="631" spans="13:44">
      <c r="M631" s="6"/>
      <c r="N631" s="6"/>
      <c r="O631" s="6"/>
      <c r="P631" s="6"/>
      <c r="AM631" s="6"/>
      <c r="AR631" s="33"/>
    </row>
    <row r="632" spans="13:44">
      <c r="M632" s="6"/>
      <c r="N632" s="6"/>
      <c r="O632" s="6"/>
      <c r="P632" s="6"/>
      <c r="AM632" s="6"/>
      <c r="AR632" s="33"/>
    </row>
    <row r="633" spans="13:44">
      <c r="M633" s="6"/>
      <c r="N633" s="6"/>
      <c r="O633" s="6"/>
      <c r="P633" s="6"/>
      <c r="AM633" s="6"/>
      <c r="AR633" s="33"/>
    </row>
    <row r="634" spans="13:44">
      <c r="M634" s="6"/>
      <c r="N634" s="6"/>
      <c r="O634" s="6"/>
      <c r="P634" s="6"/>
      <c r="AM634" s="6"/>
      <c r="AR634" s="33"/>
    </row>
    <row r="635" spans="13:44">
      <c r="M635" s="6"/>
      <c r="N635" s="6"/>
      <c r="O635" s="6"/>
      <c r="P635" s="6"/>
      <c r="AM635" s="6"/>
      <c r="AR635" s="33"/>
    </row>
    <row r="636" spans="13:44">
      <c r="M636" s="6"/>
      <c r="N636" s="6"/>
      <c r="O636" s="6"/>
      <c r="P636" s="6"/>
      <c r="AM636" s="6"/>
      <c r="AR636" s="33"/>
    </row>
    <row r="637" spans="13:44">
      <c r="M637" s="6"/>
      <c r="N637" s="6"/>
      <c r="O637" s="6"/>
      <c r="P637" s="6"/>
      <c r="AM637" s="6"/>
      <c r="AR637" s="33"/>
    </row>
    <row r="638" spans="13:44">
      <c r="M638" s="6"/>
      <c r="N638" s="6"/>
      <c r="O638" s="6"/>
      <c r="P638" s="6"/>
      <c r="AM638" s="6"/>
      <c r="AR638" s="33"/>
    </row>
    <row r="639" spans="13:44">
      <c r="M639" s="6"/>
      <c r="N639" s="6"/>
      <c r="O639" s="6"/>
      <c r="P639" s="6"/>
      <c r="AM639" s="6"/>
      <c r="AR639" s="33"/>
    </row>
    <row r="640" spans="13:44">
      <c r="M640" s="6"/>
      <c r="N640" s="6"/>
      <c r="O640" s="6"/>
      <c r="P640" s="6"/>
      <c r="AM640" s="6"/>
      <c r="AR640" s="33"/>
    </row>
    <row r="641" spans="13:44">
      <c r="M641" s="6"/>
      <c r="N641" s="6"/>
      <c r="O641" s="6"/>
      <c r="P641" s="6"/>
      <c r="AM641" s="6"/>
      <c r="AR641" s="33"/>
    </row>
    <row r="642" spans="13:44">
      <c r="M642" s="6"/>
      <c r="N642" s="6"/>
      <c r="O642" s="6"/>
      <c r="P642" s="6"/>
      <c r="AM642" s="6"/>
      <c r="AR642" s="33"/>
    </row>
    <row r="643" spans="13:44">
      <c r="M643" s="6"/>
      <c r="N643" s="6"/>
      <c r="O643" s="6"/>
      <c r="P643" s="6"/>
      <c r="AM643" s="6"/>
      <c r="AR643" s="33"/>
    </row>
    <row r="644" spans="13:44">
      <c r="M644" s="6"/>
      <c r="N644" s="6"/>
      <c r="O644" s="6"/>
      <c r="P644" s="6"/>
      <c r="AM644" s="6"/>
      <c r="AR644" s="33"/>
    </row>
    <row r="645" spans="13:44">
      <c r="M645" s="6"/>
      <c r="N645" s="6"/>
      <c r="O645" s="6"/>
      <c r="P645" s="6"/>
      <c r="AM645" s="6"/>
      <c r="AR645" s="33"/>
    </row>
    <row r="646" spans="13:44">
      <c r="M646" s="6"/>
      <c r="N646" s="6"/>
      <c r="O646" s="6"/>
      <c r="P646" s="6"/>
      <c r="AM646" s="6"/>
      <c r="AR646" s="33"/>
    </row>
    <row r="647" spans="13:44">
      <c r="M647" s="6"/>
      <c r="N647" s="6"/>
      <c r="O647" s="6"/>
      <c r="P647" s="6"/>
      <c r="AM647" s="6"/>
      <c r="AR647" s="33"/>
    </row>
    <row r="648" spans="13:44">
      <c r="M648" s="6"/>
      <c r="N648" s="6"/>
      <c r="O648" s="6"/>
      <c r="P648" s="6"/>
      <c r="AM648" s="6"/>
      <c r="AR648" s="33"/>
    </row>
    <row r="649" spans="13:44">
      <c r="M649" s="6"/>
      <c r="N649" s="6"/>
      <c r="O649" s="6"/>
      <c r="P649" s="6"/>
      <c r="AM649" s="6"/>
      <c r="AR649" s="33"/>
    </row>
    <row r="650" spans="13:44">
      <c r="M650" s="6"/>
      <c r="N650" s="6"/>
      <c r="O650" s="6"/>
      <c r="P650" s="6"/>
      <c r="AM650" s="6"/>
      <c r="AR650" s="33"/>
    </row>
    <row r="651" spans="13:44">
      <c r="M651" s="6"/>
      <c r="N651" s="6"/>
      <c r="O651" s="6"/>
      <c r="P651" s="6"/>
      <c r="AM651" s="6"/>
      <c r="AR651" s="33"/>
    </row>
    <row r="652" spans="13:44">
      <c r="M652" s="6"/>
      <c r="N652" s="6"/>
      <c r="O652" s="6"/>
      <c r="P652" s="6"/>
      <c r="AM652" s="6"/>
      <c r="AR652" s="33"/>
    </row>
    <row r="653" spans="13:44">
      <c r="M653" s="6"/>
      <c r="N653" s="6"/>
      <c r="O653" s="6"/>
      <c r="P653" s="6"/>
      <c r="AM653" s="6"/>
      <c r="AR653" s="33"/>
    </row>
    <row r="654" spans="13:44">
      <c r="M654" s="6"/>
      <c r="N654" s="6"/>
      <c r="O654" s="6"/>
      <c r="P654" s="6"/>
      <c r="AM654" s="6"/>
      <c r="AR654" s="33"/>
    </row>
    <row r="655" spans="13:44">
      <c r="M655" s="6"/>
      <c r="N655" s="6"/>
      <c r="O655" s="6"/>
      <c r="P655" s="6"/>
      <c r="AM655" s="6"/>
      <c r="AR655" s="33"/>
    </row>
    <row r="656" spans="13:44">
      <c r="M656" s="6"/>
      <c r="N656" s="6"/>
      <c r="O656" s="6"/>
      <c r="P656" s="6"/>
      <c r="AM656" s="6"/>
      <c r="AR656" s="33"/>
    </row>
    <row r="657" spans="13:44">
      <c r="M657" s="6"/>
      <c r="N657" s="6"/>
      <c r="O657" s="6"/>
      <c r="P657" s="6"/>
      <c r="AM657" s="6"/>
      <c r="AR657" s="33"/>
    </row>
    <row r="658" spans="13:44">
      <c r="M658" s="6"/>
      <c r="N658" s="6"/>
      <c r="O658" s="6"/>
      <c r="P658" s="6"/>
      <c r="AM658" s="6"/>
      <c r="AR658" s="33"/>
    </row>
    <row r="659" spans="13:44">
      <c r="M659" s="6"/>
      <c r="N659" s="6"/>
      <c r="O659" s="6"/>
      <c r="P659" s="6"/>
      <c r="AM659" s="6"/>
      <c r="AR659" s="33"/>
    </row>
    <row r="660" spans="13:44">
      <c r="M660" s="6"/>
      <c r="N660" s="6"/>
      <c r="O660" s="6"/>
      <c r="P660" s="6"/>
      <c r="AM660" s="6"/>
      <c r="AR660" s="33"/>
    </row>
    <row r="661" spans="13:44">
      <c r="M661" s="6"/>
      <c r="N661" s="6"/>
      <c r="O661" s="6"/>
      <c r="P661" s="6"/>
      <c r="AM661" s="6"/>
      <c r="AR661" s="33"/>
    </row>
    <row r="662" spans="13:44">
      <c r="M662" s="6"/>
      <c r="N662" s="6"/>
      <c r="O662" s="6"/>
      <c r="P662" s="6"/>
      <c r="AM662" s="6"/>
      <c r="AR662" s="33"/>
    </row>
    <row r="663" spans="13:44">
      <c r="M663" s="6"/>
      <c r="N663" s="6"/>
      <c r="O663" s="6"/>
      <c r="P663" s="6"/>
      <c r="AM663" s="6"/>
      <c r="AR663" s="33"/>
    </row>
    <row r="664" spans="13:44">
      <c r="M664" s="6"/>
      <c r="N664" s="6"/>
      <c r="O664" s="6"/>
      <c r="P664" s="6"/>
      <c r="AM664" s="6"/>
      <c r="AR664" s="33"/>
    </row>
    <row r="665" spans="13:44">
      <c r="M665" s="6"/>
      <c r="N665" s="6"/>
      <c r="O665" s="6"/>
      <c r="P665" s="6"/>
      <c r="AM665" s="6"/>
      <c r="AR665" s="33"/>
    </row>
    <row r="666" spans="13:44">
      <c r="M666" s="6"/>
      <c r="N666" s="6"/>
      <c r="O666" s="6"/>
      <c r="P666" s="6"/>
      <c r="AM666" s="6"/>
      <c r="AR666" s="33"/>
    </row>
    <row r="667" spans="13:44">
      <c r="M667" s="6"/>
      <c r="N667" s="6"/>
      <c r="O667" s="6"/>
      <c r="P667" s="6"/>
      <c r="AM667" s="6"/>
      <c r="AR667" s="33"/>
    </row>
    <row r="668" spans="13:44">
      <c r="M668" s="6"/>
      <c r="N668" s="6"/>
      <c r="O668" s="6"/>
      <c r="P668" s="6"/>
      <c r="AM668" s="6"/>
      <c r="AR668" s="33"/>
    </row>
    <row r="669" spans="13:44">
      <c r="M669" s="6"/>
      <c r="N669" s="6"/>
      <c r="O669" s="6"/>
      <c r="P669" s="6"/>
      <c r="AM669" s="6"/>
      <c r="AR669" s="33"/>
    </row>
    <row r="670" spans="13:44">
      <c r="M670" s="6"/>
      <c r="N670" s="6"/>
      <c r="O670" s="6"/>
      <c r="P670" s="6"/>
      <c r="AM670" s="6"/>
      <c r="AR670" s="33"/>
    </row>
    <row r="671" spans="13:44">
      <c r="M671" s="6"/>
      <c r="N671" s="6"/>
      <c r="O671" s="6"/>
      <c r="P671" s="6"/>
      <c r="AM671" s="6"/>
      <c r="AR671" s="33"/>
    </row>
    <row r="672" spans="13:44">
      <c r="M672" s="6"/>
      <c r="N672" s="6"/>
      <c r="O672" s="6"/>
      <c r="P672" s="6"/>
      <c r="AM672" s="6"/>
      <c r="AR672" s="33"/>
    </row>
    <row r="673" spans="13:44">
      <c r="M673" s="6"/>
      <c r="N673" s="6"/>
      <c r="O673" s="6"/>
      <c r="P673" s="6"/>
      <c r="AM673" s="6"/>
      <c r="AR673" s="33"/>
    </row>
    <row r="674" spans="13:44">
      <c r="M674" s="6"/>
      <c r="N674" s="6"/>
      <c r="O674" s="6"/>
      <c r="P674" s="6"/>
      <c r="AM674" s="6"/>
      <c r="AR674" s="33"/>
    </row>
    <row r="675" spans="13:44">
      <c r="M675" s="6"/>
      <c r="N675" s="6"/>
      <c r="O675" s="6"/>
      <c r="P675" s="6"/>
      <c r="AM675" s="6"/>
      <c r="AR675" s="33"/>
    </row>
    <row r="676" spans="13:44">
      <c r="M676" s="6"/>
      <c r="N676" s="6"/>
      <c r="O676" s="6"/>
      <c r="P676" s="6"/>
      <c r="AM676" s="6"/>
      <c r="AR676" s="33"/>
    </row>
    <row r="677" spans="13:44">
      <c r="M677" s="6"/>
      <c r="N677" s="6"/>
      <c r="O677" s="6"/>
      <c r="P677" s="6"/>
      <c r="AM677" s="6"/>
      <c r="AR677" s="33"/>
    </row>
    <row r="678" spans="13:44">
      <c r="M678" s="6"/>
      <c r="N678" s="6"/>
      <c r="O678" s="6"/>
      <c r="P678" s="6"/>
      <c r="AM678" s="6"/>
      <c r="AR678" s="33"/>
    </row>
    <row r="679" spans="13:44">
      <c r="M679" s="6"/>
      <c r="N679" s="6"/>
      <c r="O679" s="6"/>
      <c r="P679" s="6"/>
      <c r="AM679" s="6"/>
      <c r="AR679" s="33"/>
    </row>
    <row r="680" spans="13:44">
      <c r="M680" s="6"/>
      <c r="N680" s="6"/>
      <c r="O680" s="6"/>
      <c r="P680" s="6"/>
      <c r="AM680" s="6"/>
      <c r="AR680" s="33"/>
    </row>
    <row r="681" spans="13:44">
      <c r="M681" s="6"/>
      <c r="N681" s="6"/>
      <c r="O681" s="6"/>
      <c r="P681" s="6"/>
      <c r="AM681" s="6"/>
      <c r="AR681" s="33"/>
    </row>
    <row r="682" spans="13:44">
      <c r="M682" s="6"/>
      <c r="N682" s="6"/>
      <c r="O682" s="6"/>
      <c r="P682" s="6"/>
      <c r="AM682" s="6"/>
      <c r="AR682" s="33"/>
    </row>
    <row r="683" spans="13:44">
      <c r="M683" s="6"/>
      <c r="N683" s="6"/>
      <c r="O683" s="6"/>
      <c r="P683" s="6"/>
      <c r="AM683" s="6"/>
      <c r="AR683" s="33"/>
    </row>
    <row r="684" spans="13:44">
      <c r="M684" s="6"/>
      <c r="N684" s="6"/>
      <c r="O684" s="6"/>
      <c r="P684" s="6"/>
      <c r="AM684" s="6"/>
      <c r="AR684" s="33"/>
    </row>
    <row r="685" spans="13:44">
      <c r="M685" s="6"/>
      <c r="N685" s="6"/>
      <c r="O685" s="6"/>
      <c r="P685" s="6"/>
      <c r="AM685" s="6"/>
      <c r="AR685" s="33"/>
    </row>
    <row r="686" spans="13:44">
      <c r="M686" s="6"/>
      <c r="N686" s="6"/>
      <c r="O686" s="6"/>
      <c r="P686" s="6"/>
      <c r="AM686" s="6"/>
      <c r="AR686" s="33"/>
    </row>
    <row r="687" spans="13:44">
      <c r="M687" s="6"/>
      <c r="N687" s="6"/>
      <c r="O687" s="6"/>
      <c r="P687" s="6"/>
      <c r="AM687" s="6"/>
      <c r="AR687" s="33"/>
    </row>
    <row r="688" spans="13:44">
      <c r="M688" s="6"/>
      <c r="N688" s="6"/>
      <c r="O688" s="6"/>
      <c r="P688" s="6"/>
      <c r="AM688" s="6"/>
      <c r="AR688" s="33"/>
    </row>
    <row r="689" spans="13:44">
      <c r="M689" s="6"/>
      <c r="N689" s="6"/>
      <c r="O689" s="6"/>
      <c r="P689" s="6"/>
      <c r="AM689" s="6"/>
      <c r="AR689" s="33"/>
    </row>
    <row r="690" spans="13:44">
      <c r="M690" s="6"/>
      <c r="N690" s="6"/>
      <c r="O690" s="6"/>
      <c r="P690" s="6"/>
      <c r="AM690" s="6"/>
      <c r="AR690" s="33"/>
    </row>
    <row r="691" spans="13:44">
      <c r="M691" s="6"/>
      <c r="N691" s="6"/>
      <c r="O691" s="6"/>
      <c r="P691" s="6"/>
      <c r="AM691" s="6"/>
      <c r="AR691" s="33"/>
    </row>
    <row r="692" spans="13:44">
      <c r="M692" s="6"/>
      <c r="N692" s="6"/>
      <c r="O692" s="6"/>
      <c r="P692" s="6"/>
      <c r="AM692" s="6"/>
      <c r="AR692" s="33"/>
    </row>
    <row r="693" spans="13:44">
      <c r="M693" s="6"/>
      <c r="N693" s="6"/>
      <c r="O693" s="6"/>
      <c r="P693" s="6"/>
      <c r="AM693" s="6"/>
      <c r="AR693" s="33"/>
    </row>
    <row r="694" spans="13:44">
      <c r="M694" s="6"/>
      <c r="N694" s="6"/>
      <c r="O694" s="6"/>
      <c r="P694" s="6"/>
      <c r="AM694" s="6"/>
      <c r="AR694" s="33"/>
    </row>
    <row r="695" spans="13:44">
      <c r="M695" s="6"/>
      <c r="N695" s="6"/>
      <c r="O695" s="6"/>
      <c r="P695" s="6"/>
      <c r="AM695" s="6"/>
      <c r="AR695" s="33"/>
    </row>
    <row r="696" spans="13:44">
      <c r="M696" s="6"/>
      <c r="N696" s="6"/>
      <c r="O696" s="6"/>
      <c r="P696" s="6"/>
      <c r="AM696" s="6"/>
      <c r="AR696" s="33"/>
    </row>
    <row r="697" spans="13:44">
      <c r="M697" s="6"/>
      <c r="N697" s="6"/>
      <c r="O697" s="6"/>
      <c r="P697" s="6"/>
      <c r="AM697" s="6"/>
      <c r="AR697" s="33"/>
    </row>
    <row r="698" spans="13:44">
      <c r="M698" s="6"/>
      <c r="N698" s="6"/>
      <c r="O698" s="6"/>
      <c r="P698" s="6"/>
      <c r="AM698" s="6"/>
      <c r="AR698" s="33"/>
    </row>
    <row r="699" spans="13:44">
      <c r="M699" s="6"/>
      <c r="N699" s="6"/>
      <c r="O699" s="6"/>
      <c r="P699" s="6"/>
      <c r="AM699" s="6"/>
      <c r="AR699" s="33"/>
    </row>
    <row r="700" spans="13:44">
      <c r="M700" s="6"/>
      <c r="N700" s="6"/>
      <c r="O700" s="6"/>
      <c r="P700" s="6"/>
      <c r="AM700" s="6"/>
      <c r="AR700" s="33"/>
    </row>
    <row r="701" spans="13:44">
      <c r="M701" s="6"/>
      <c r="N701" s="6"/>
      <c r="O701" s="6"/>
      <c r="P701" s="6"/>
      <c r="AM701" s="6"/>
      <c r="AR701" s="33"/>
    </row>
    <row r="702" spans="13:44">
      <c r="M702" s="6"/>
      <c r="N702" s="6"/>
      <c r="O702" s="6"/>
      <c r="P702" s="6"/>
      <c r="AM702" s="6"/>
      <c r="AR702" s="33"/>
    </row>
    <row r="703" spans="13:44">
      <c r="M703" s="6"/>
      <c r="N703" s="6"/>
      <c r="O703" s="6"/>
      <c r="P703" s="6"/>
      <c r="AM703" s="6"/>
      <c r="AR703" s="33"/>
    </row>
    <row r="704" spans="13:44">
      <c r="M704" s="6"/>
      <c r="N704" s="6"/>
      <c r="O704" s="6"/>
      <c r="P704" s="6"/>
      <c r="AM704" s="6"/>
      <c r="AR704" s="33"/>
    </row>
    <row r="705" spans="13:44">
      <c r="M705" s="6"/>
      <c r="N705" s="6"/>
      <c r="O705" s="6"/>
      <c r="P705" s="6"/>
      <c r="AM705" s="6"/>
      <c r="AR705" s="33"/>
    </row>
    <row r="706" spans="13:44">
      <c r="M706" s="6"/>
      <c r="N706" s="6"/>
      <c r="O706" s="6"/>
      <c r="P706" s="6"/>
      <c r="AM706" s="6"/>
      <c r="AR706" s="33"/>
    </row>
    <row r="707" spans="13:44">
      <c r="M707" s="6"/>
      <c r="N707" s="6"/>
      <c r="O707" s="6"/>
      <c r="P707" s="6"/>
      <c r="AM707" s="6"/>
      <c r="AR707" s="33"/>
    </row>
    <row r="708" spans="13:44">
      <c r="M708" s="6"/>
      <c r="N708" s="6"/>
      <c r="O708" s="6"/>
      <c r="P708" s="6"/>
      <c r="AM708" s="6"/>
      <c r="AR708" s="33"/>
    </row>
    <row r="709" spans="13:44">
      <c r="M709" s="6"/>
      <c r="N709" s="6"/>
      <c r="O709" s="6"/>
      <c r="P709" s="6"/>
      <c r="AM709" s="6"/>
      <c r="AR709" s="33"/>
    </row>
    <row r="710" spans="13:44">
      <c r="M710" s="6"/>
      <c r="N710" s="6"/>
      <c r="O710" s="6"/>
      <c r="P710" s="6"/>
      <c r="AM710" s="6"/>
      <c r="AR710" s="33"/>
    </row>
    <row r="711" spans="13:44">
      <c r="M711" s="6"/>
      <c r="N711" s="6"/>
      <c r="O711" s="6"/>
      <c r="P711" s="6"/>
      <c r="AM711" s="6"/>
      <c r="AR711" s="33"/>
    </row>
    <row r="712" spans="13:44">
      <c r="M712" s="6"/>
      <c r="N712" s="6"/>
      <c r="O712" s="6"/>
      <c r="P712" s="6"/>
      <c r="AM712" s="6"/>
      <c r="AR712" s="33"/>
    </row>
    <row r="713" spans="13:44">
      <c r="M713" s="6"/>
      <c r="N713" s="6"/>
      <c r="O713" s="6"/>
      <c r="P713" s="6"/>
      <c r="AM713" s="6"/>
      <c r="AR713" s="33"/>
    </row>
    <row r="714" spans="13:44">
      <c r="M714" s="6"/>
      <c r="N714" s="6"/>
      <c r="O714" s="6"/>
      <c r="P714" s="6"/>
      <c r="AM714" s="6"/>
      <c r="AR714" s="33"/>
    </row>
    <row r="715" spans="13:44">
      <c r="M715" s="6"/>
      <c r="N715" s="6"/>
      <c r="O715" s="6"/>
      <c r="P715" s="6"/>
      <c r="AM715" s="6"/>
      <c r="AR715" s="33"/>
    </row>
    <row r="716" spans="13:44">
      <c r="M716" s="6"/>
      <c r="N716" s="6"/>
      <c r="O716" s="6"/>
      <c r="P716" s="6"/>
      <c r="AM716" s="6"/>
      <c r="AR716" s="33"/>
    </row>
    <row r="717" spans="13:44">
      <c r="M717" s="6"/>
      <c r="N717" s="6"/>
      <c r="O717" s="6"/>
      <c r="P717" s="6"/>
      <c r="AM717" s="6"/>
      <c r="AR717" s="33"/>
    </row>
    <row r="718" spans="13:44">
      <c r="M718" s="6"/>
      <c r="N718" s="6"/>
      <c r="O718" s="6"/>
      <c r="P718" s="6"/>
      <c r="AM718" s="6"/>
      <c r="AR718" s="33"/>
    </row>
    <row r="719" spans="13:44">
      <c r="M719" s="6"/>
      <c r="N719" s="6"/>
      <c r="O719" s="6"/>
      <c r="P719" s="6"/>
      <c r="AM719" s="6"/>
      <c r="AR719" s="33"/>
    </row>
    <row r="720" spans="13:44">
      <c r="M720" s="6"/>
      <c r="N720" s="6"/>
      <c r="O720" s="6"/>
      <c r="P720" s="6"/>
      <c r="AM720" s="6"/>
      <c r="AR720" s="33"/>
    </row>
    <row r="721" spans="13:44">
      <c r="M721" s="6"/>
      <c r="N721" s="6"/>
      <c r="O721" s="6"/>
      <c r="P721" s="6"/>
      <c r="AM721" s="6"/>
      <c r="AR721" s="33"/>
    </row>
    <row r="722" spans="13:44">
      <c r="M722" s="6"/>
      <c r="N722" s="6"/>
      <c r="O722" s="6"/>
      <c r="P722" s="6"/>
      <c r="AM722" s="6"/>
      <c r="AR722" s="33"/>
    </row>
    <row r="723" spans="13:44">
      <c r="M723" s="6"/>
      <c r="N723" s="6"/>
      <c r="O723" s="6"/>
      <c r="P723" s="6"/>
      <c r="AM723" s="6"/>
      <c r="AR723" s="33"/>
    </row>
    <row r="724" spans="13:44">
      <c r="M724" s="6"/>
      <c r="N724" s="6"/>
      <c r="O724" s="6"/>
      <c r="P724" s="6"/>
      <c r="AM724" s="6"/>
      <c r="AR724" s="33"/>
    </row>
    <row r="725" spans="13:44">
      <c r="M725" s="6"/>
      <c r="N725" s="6"/>
      <c r="O725" s="6"/>
      <c r="P725" s="6"/>
      <c r="AM725" s="6"/>
      <c r="AR725" s="33"/>
    </row>
    <row r="726" spans="13:44">
      <c r="M726" s="6"/>
      <c r="N726" s="6"/>
      <c r="O726" s="6"/>
      <c r="P726" s="6"/>
      <c r="AM726" s="6"/>
      <c r="AR726" s="33"/>
    </row>
    <row r="727" spans="13:44">
      <c r="M727" s="6"/>
      <c r="N727" s="6"/>
      <c r="O727" s="6"/>
      <c r="P727" s="6"/>
      <c r="AM727" s="6"/>
      <c r="AR727" s="33"/>
    </row>
    <row r="728" spans="13:44">
      <c r="M728" s="6"/>
      <c r="N728" s="6"/>
      <c r="O728" s="6"/>
      <c r="P728" s="6"/>
      <c r="AM728" s="6"/>
      <c r="AR728" s="33"/>
    </row>
    <row r="729" spans="13:44">
      <c r="M729" s="6"/>
      <c r="N729" s="6"/>
      <c r="O729" s="6"/>
      <c r="P729" s="6"/>
      <c r="AM729" s="6"/>
      <c r="AR729" s="33"/>
    </row>
    <row r="730" spans="13:44">
      <c r="M730" s="6"/>
      <c r="N730" s="6"/>
      <c r="O730" s="6"/>
      <c r="P730" s="6"/>
      <c r="AM730" s="6"/>
      <c r="AR730" s="33"/>
    </row>
    <row r="731" spans="13:44">
      <c r="M731" s="6"/>
      <c r="N731" s="6"/>
      <c r="O731" s="6"/>
      <c r="P731" s="6"/>
      <c r="AM731" s="6"/>
      <c r="AR731" s="33"/>
    </row>
    <row r="732" spans="13:44">
      <c r="M732" s="6"/>
      <c r="N732" s="6"/>
      <c r="O732" s="6"/>
      <c r="P732" s="6"/>
      <c r="AM732" s="6"/>
      <c r="AR732" s="33"/>
    </row>
    <row r="733" spans="13:44">
      <c r="M733" s="6"/>
      <c r="N733" s="6"/>
      <c r="O733" s="6"/>
      <c r="P733" s="6"/>
      <c r="AM733" s="6"/>
      <c r="AR733" s="33"/>
    </row>
    <row r="734" spans="13:44">
      <c r="M734" s="6"/>
      <c r="N734" s="6"/>
      <c r="O734" s="6"/>
      <c r="P734" s="6"/>
      <c r="AM734" s="6"/>
      <c r="AR734" s="33"/>
    </row>
    <row r="735" spans="13:44">
      <c r="M735" s="6"/>
      <c r="N735" s="6"/>
      <c r="O735" s="6"/>
      <c r="P735" s="6"/>
      <c r="AM735" s="6"/>
      <c r="AR735" s="33"/>
    </row>
    <row r="736" spans="13:44">
      <c r="M736" s="6"/>
      <c r="N736" s="6"/>
      <c r="O736" s="6"/>
      <c r="P736" s="6"/>
      <c r="AM736" s="6"/>
      <c r="AR736" s="33"/>
    </row>
    <row r="737" spans="13:44">
      <c r="M737" s="6"/>
      <c r="N737" s="6"/>
      <c r="O737" s="6"/>
      <c r="P737" s="6"/>
      <c r="AM737" s="6"/>
      <c r="AR737" s="33"/>
    </row>
    <row r="738" spans="13:44">
      <c r="M738" s="6"/>
      <c r="N738" s="6"/>
      <c r="O738" s="6"/>
      <c r="P738" s="6"/>
      <c r="AM738" s="6"/>
      <c r="AR738" s="33"/>
    </row>
    <row r="739" spans="13:44">
      <c r="M739" s="6"/>
      <c r="N739" s="6"/>
      <c r="O739" s="6"/>
      <c r="P739" s="6"/>
      <c r="AM739" s="6"/>
      <c r="AR739" s="33"/>
    </row>
    <row r="740" spans="13:44">
      <c r="M740" s="6"/>
      <c r="N740" s="6"/>
      <c r="O740" s="6"/>
      <c r="P740" s="6"/>
      <c r="AM740" s="6"/>
      <c r="AR740" s="33"/>
    </row>
    <row r="741" spans="13:44">
      <c r="M741" s="6"/>
      <c r="N741" s="6"/>
      <c r="O741" s="6"/>
      <c r="P741" s="6"/>
      <c r="AM741" s="6"/>
      <c r="AR741" s="33"/>
    </row>
    <row r="742" spans="13:44">
      <c r="M742" s="6"/>
      <c r="N742" s="6"/>
      <c r="O742" s="6"/>
      <c r="P742" s="6"/>
      <c r="AM742" s="6"/>
      <c r="AR742" s="33"/>
    </row>
    <row r="743" spans="13:44">
      <c r="M743" s="6"/>
      <c r="N743" s="6"/>
      <c r="O743" s="6"/>
      <c r="P743" s="6"/>
      <c r="AM743" s="6"/>
      <c r="AR743" s="33"/>
    </row>
    <row r="744" spans="13:44">
      <c r="M744" s="6"/>
      <c r="N744" s="6"/>
      <c r="O744" s="6"/>
      <c r="P744" s="6"/>
      <c r="AM744" s="6"/>
      <c r="AR744" s="33"/>
    </row>
    <row r="745" spans="13:44">
      <c r="M745" s="6"/>
      <c r="N745" s="6"/>
      <c r="O745" s="6"/>
      <c r="P745" s="6"/>
      <c r="AM745" s="6"/>
      <c r="AR745" s="33"/>
    </row>
    <row r="746" spans="13:44">
      <c r="M746" s="6"/>
      <c r="N746" s="6"/>
      <c r="O746" s="6"/>
      <c r="P746" s="6"/>
      <c r="AM746" s="6"/>
      <c r="AR746" s="33"/>
    </row>
    <row r="747" spans="13:44">
      <c r="M747" s="6"/>
      <c r="N747" s="6"/>
      <c r="O747" s="6"/>
      <c r="P747" s="6"/>
      <c r="AM747" s="6"/>
      <c r="AR747" s="33"/>
    </row>
    <row r="748" spans="13:44">
      <c r="M748" s="6"/>
      <c r="N748" s="6"/>
      <c r="O748" s="6"/>
      <c r="P748" s="6"/>
      <c r="AM748" s="6"/>
      <c r="AR748" s="33"/>
    </row>
    <row r="749" spans="13:44">
      <c r="M749" s="6"/>
      <c r="N749" s="6"/>
      <c r="O749" s="6"/>
      <c r="P749" s="6"/>
      <c r="AM749" s="6"/>
      <c r="AR749" s="33"/>
    </row>
    <row r="750" spans="13:44">
      <c r="M750" s="6"/>
      <c r="N750" s="6"/>
      <c r="O750" s="6"/>
      <c r="P750" s="6"/>
      <c r="AM750" s="6"/>
      <c r="AR750" s="33"/>
    </row>
    <row r="751" spans="13:44">
      <c r="M751" s="6"/>
      <c r="N751" s="6"/>
      <c r="O751" s="6"/>
      <c r="P751" s="6"/>
      <c r="AM751" s="6"/>
      <c r="AR751" s="33"/>
    </row>
    <row r="752" spans="13:44">
      <c r="M752" s="6"/>
      <c r="N752" s="6"/>
      <c r="O752" s="6"/>
      <c r="P752" s="6"/>
      <c r="AM752" s="6"/>
      <c r="AR752" s="33"/>
    </row>
    <row r="753" spans="13:44">
      <c r="M753" s="6"/>
      <c r="N753" s="6"/>
      <c r="O753" s="6"/>
      <c r="P753" s="6"/>
      <c r="AM753" s="6"/>
      <c r="AR753" s="33"/>
    </row>
    <row r="754" spans="13:44">
      <c r="M754" s="6"/>
      <c r="N754" s="6"/>
      <c r="O754" s="6"/>
      <c r="P754" s="6"/>
      <c r="AM754" s="6"/>
      <c r="AR754" s="33"/>
    </row>
    <row r="755" spans="13:44">
      <c r="M755" s="6"/>
      <c r="N755" s="6"/>
      <c r="O755" s="6"/>
      <c r="P755" s="6"/>
      <c r="AM755" s="6"/>
      <c r="AR755" s="33"/>
    </row>
    <row r="756" spans="13:44">
      <c r="M756" s="6"/>
      <c r="N756" s="6"/>
      <c r="O756" s="6"/>
      <c r="P756" s="6"/>
      <c r="AM756" s="6"/>
      <c r="AR756" s="33"/>
    </row>
    <row r="757" spans="13:44">
      <c r="M757" s="6"/>
      <c r="N757" s="6"/>
      <c r="O757" s="6"/>
      <c r="P757" s="6"/>
      <c r="AM757" s="6"/>
      <c r="AR757" s="33"/>
    </row>
    <row r="758" spans="13:44">
      <c r="M758" s="6"/>
      <c r="N758" s="6"/>
      <c r="O758" s="6"/>
      <c r="P758" s="6"/>
      <c r="AM758" s="6"/>
      <c r="AR758" s="33"/>
    </row>
    <row r="759" spans="13:44">
      <c r="M759" s="6"/>
      <c r="N759" s="6"/>
      <c r="O759" s="6"/>
      <c r="P759" s="6"/>
      <c r="AM759" s="6"/>
      <c r="AR759" s="33"/>
    </row>
    <row r="760" spans="13:44">
      <c r="M760" s="6"/>
      <c r="N760" s="6"/>
      <c r="O760" s="6"/>
      <c r="P760" s="6"/>
      <c r="AM760" s="6"/>
      <c r="AR760" s="33"/>
    </row>
    <row r="761" spans="13:44">
      <c r="M761" s="6"/>
      <c r="N761" s="6"/>
      <c r="O761" s="6"/>
      <c r="P761" s="6"/>
      <c r="AM761" s="6"/>
      <c r="AR761" s="33"/>
    </row>
    <row r="762" spans="13:44">
      <c r="M762" s="6"/>
      <c r="N762" s="6"/>
      <c r="O762" s="6"/>
      <c r="P762" s="6"/>
      <c r="AM762" s="6"/>
      <c r="AR762" s="33"/>
    </row>
    <row r="763" spans="13:44">
      <c r="M763" s="6"/>
      <c r="N763" s="6"/>
      <c r="O763" s="6"/>
      <c r="P763" s="6"/>
      <c r="AM763" s="6"/>
      <c r="AR763" s="33"/>
    </row>
    <row r="764" spans="13:44">
      <c r="M764" s="6"/>
      <c r="N764" s="6"/>
      <c r="O764" s="6"/>
      <c r="P764" s="6"/>
      <c r="AM764" s="6"/>
      <c r="AR764" s="33"/>
    </row>
    <row r="765" spans="13:44">
      <c r="M765" s="6"/>
      <c r="N765" s="6"/>
      <c r="O765" s="6"/>
      <c r="P765" s="6"/>
      <c r="AM765" s="6"/>
      <c r="AR765" s="33"/>
    </row>
    <row r="766" spans="13:44">
      <c r="M766" s="6"/>
      <c r="N766" s="6"/>
      <c r="O766" s="6"/>
      <c r="P766" s="6"/>
      <c r="AM766" s="6"/>
      <c r="AR766" s="33"/>
    </row>
    <row r="767" spans="13:44">
      <c r="M767" s="6"/>
      <c r="N767" s="6"/>
      <c r="O767" s="6"/>
      <c r="P767" s="6"/>
      <c r="AM767" s="6"/>
      <c r="AR767" s="33"/>
    </row>
    <row r="768" spans="13:44">
      <c r="M768" s="6"/>
      <c r="N768" s="6"/>
      <c r="O768" s="6"/>
      <c r="P768" s="6"/>
      <c r="AM768" s="6"/>
      <c r="AR768" s="33"/>
    </row>
    <row r="769" spans="13:44">
      <c r="M769" s="6"/>
      <c r="N769" s="6"/>
      <c r="O769" s="6"/>
      <c r="P769" s="6"/>
      <c r="AM769" s="6"/>
      <c r="AR769" s="33"/>
    </row>
    <row r="770" spans="13:44">
      <c r="M770" s="6"/>
      <c r="N770" s="6"/>
      <c r="O770" s="6"/>
      <c r="P770" s="6"/>
      <c r="AM770" s="6"/>
      <c r="AR770" s="33"/>
    </row>
    <row r="771" spans="13:44">
      <c r="M771" s="6"/>
      <c r="N771" s="6"/>
      <c r="O771" s="6"/>
      <c r="P771" s="6"/>
      <c r="AM771" s="6"/>
      <c r="AR771" s="33"/>
    </row>
    <row r="772" spans="13:44">
      <c r="M772" s="6"/>
      <c r="N772" s="6"/>
      <c r="O772" s="6"/>
      <c r="P772" s="6"/>
      <c r="AM772" s="6"/>
      <c r="AR772" s="33"/>
    </row>
    <row r="773" spans="13:44">
      <c r="M773" s="6"/>
      <c r="N773" s="6"/>
      <c r="O773" s="6"/>
      <c r="P773" s="6"/>
      <c r="AM773" s="6"/>
      <c r="AR773" s="33"/>
    </row>
    <row r="774" spans="13:44">
      <c r="M774" s="6"/>
      <c r="N774" s="6"/>
      <c r="O774" s="6"/>
      <c r="P774" s="6"/>
      <c r="AM774" s="6"/>
      <c r="AR774" s="33"/>
    </row>
    <row r="775" spans="13:44">
      <c r="M775" s="6"/>
      <c r="N775" s="6"/>
      <c r="O775" s="6"/>
      <c r="P775" s="6"/>
      <c r="AM775" s="6"/>
      <c r="AR775" s="33"/>
    </row>
    <row r="776" spans="13:44">
      <c r="M776" s="6"/>
      <c r="N776" s="6"/>
      <c r="O776" s="6"/>
      <c r="P776" s="6"/>
      <c r="AM776" s="6"/>
      <c r="AR776" s="33"/>
    </row>
    <row r="777" spans="13:44">
      <c r="M777" s="6"/>
      <c r="N777" s="6"/>
      <c r="O777" s="6"/>
      <c r="P777" s="6"/>
      <c r="AM777" s="6"/>
      <c r="AR777" s="33"/>
    </row>
    <row r="778" spans="13:44">
      <c r="M778" s="6"/>
      <c r="N778" s="6"/>
      <c r="O778" s="6"/>
      <c r="P778" s="6"/>
      <c r="AM778" s="6"/>
      <c r="AR778" s="33"/>
    </row>
    <row r="779" spans="13:44">
      <c r="M779" s="6"/>
      <c r="N779" s="6"/>
      <c r="O779" s="6"/>
      <c r="P779" s="6"/>
      <c r="AM779" s="6"/>
      <c r="AR779" s="33"/>
    </row>
    <row r="780" spans="13:44">
      <c r="M780" s="6"/>
      <c r="N780" s="6"/>
      <c r="O780" s="6"/>
      <c r="P780" s="6"/>
      <c r="AM780" s="6"/>
      <c r="AR780" s="33"/>
    </row>
    <row r="781" spans="13:44">
      <c r="M781" s="6"/>
      <c r="N781" s="6"/>
      <c r="O781" s="6"/>
      <c r="P781" s="6"/>
      <c r="AM781" s="6"/>
      <c r="AR781" s="33"/>
    </row>
    <row r="782" spans="13:44">
      <c r="M782" s="6"/>
      <c r="N782" s="6"/>
      <c r="O782" s="6"/>
      <c r="P782" s="6"/>
      <c r="AM782" s="6"/>
      <c r="AR782" s="33"/>
    </row>
    <row r="783" spans="13:44">
      <c r="M783" s="6"/>
      <c r="N783" s="6"/>
      <c r="O783" s="6"/>
      <c r="P783" s="6"/>
      <c r="AM783" s="6"/>
      <c r="AR783" s="33"/>
    </row>
    <row r="784" spans="13:44">
      <c r="M784" s="6"/>
      <c r="N784" s="6"/>
      <c r="O784" s="6"/>
      <c r="P784" s="6"/>
      <c r="AM784" s="6"/>
      <c r="AR784" s="33"/>
    </row>
    <row r="785" spans="13:44">
      <c r="M785" s="6"/>
      <c r="N785" s="6"/>
      <c r="O785" s="6"/>
      <c r="P785" s="6"/>
      <c r="AM785" s="6"/>
      <c r="AR785" s="33"/>
    </row>
    <row r="786" spans="13:44">
      <c r="M786" s="6"/>
      <c r="N786" s="6"/>
      <c r="O786" s="6"/>
      <c r="P786" s="6"/>
      <c r="AM786" s="6"/>
      <c r="AR786" s="33"/>
    </row>
    <row r="787" spans="13:44">
      <c r="M787" s="6"/>
      <c r="N787" s="6"/>
      <c r="O787" s="6"/>
      <c r="P787" s="6"/>
      <c r="AM787" s="6"/>
      <c r="AR787" s="33"/>
    </row>
    <row r="788" spans="13:44">
      <c r="M788" s="6"/>
      <c r="N788" s="6"/>
      <c r="O788" s="6"/>
      <c r="P788" s="6"/>
      <c r="AM788" s="6"/>
      <c r="AR788" s="33"/>
    </row>
    <row r="789" spans="13:44">
      <c r="M789" s="6"/>
      <c r="N789" s="6"/>
      <c r="O789" s="6"/>
      <c r="P789" s="6"/>
      <c r="AM789" s="6"/>
      <c r="AR789" s="33"/>
    </row>
    <row r="790" spans="13:44">
      <c r="M790" s="6"/>
      <c r="N790" s="6"/>
      <c r="O790" s="6"/>
      <c r="P790" s="6"/>
      <c r="AM790" s="6"/>
      <c r="AR790" s="33"/>
    </row>
    <row r="791" spans="13:44">
      <c r="M791" s="6"/>
      <c r="N791" s="6"/>
      <c r="O791" s="6"/>
      <c r="P791" s="6"/>
      <c r="AM791" s="6"/>
      <c r="AR791" s="33"/>
    </row>
    <row r="792" spans="13:44">
      <c r="M792" s="6"/>
      <c r="N792" s="6"/>
      <c r="O792" s="6"/>
      <c r="P792" s="6"/>
      <c r="AM792" s="6"/>
      <c r="AR792" s="33"/>
    </row>
    <row r="793" spans="13:44">
      <c r="M793" s="6"/>
      <c r="N793" s="6"/>
      <c r="O793" s="6"/>
      <c r="P793" s="6"/>
      <c r="AM793" s="6"/>
      <c r="AR793" s="33"/>
    </row>
    <row r="794" spans="13:44">
      <c r="M794" s="6"/>
      <c r="N794" s="6"/>
      <c r="O794" s="6"/>
      <c r="P794" s="6"/>
      <c r="AM794" s="6"/>
      <c r="AR794" s="33"/>
    </row>
    <row r="795" spans="13:44">
      <c r="M795" s="6"/>
      <c r="N795" s="6"/>
      <c r="O795" s="6"/>
      <c r="P795" s="6"/>
      <c r="AM795" s="6"/>
      <c r="AR795" s="33"/>
    </row>
    <row r="796" spans="13:44">
      <c r="M796" s="6"/>
      <c r="N796" s="6"/>
      <c r="O796" s="6"/>
      <c r="P796" s="6"/>
      <c r="AM796" s="6"/>
      <c r="AR796" s="33"/>
    </row>
    <row r="797" spans="13:44">
      <c r="M797" s="6"/>
      <c r="N797" s="6"/>
      <c r="O797" s="6"/>
      <c r="P797" s="6"/>
      <c r="AM797" s="6"/>
      <c r="AR797" s="33"/>
    </row>
    <row r="798" spans="13:44">
      <c r="M798" s="6"/>
      <c r="N798" s="6"/>
      <c r="O798" s="6"/>
      <c r="P798" s="6"/>
      <c r="AM798" s="6"/>
      <c r="AR798" s="33"/>
    </row>
    <row r="799" spans="13:44">
      <c r="M799" s="6"/>
      <c r="N799" s="6"/>
      <c r="O799" s="6"/>
      <c r="P799" s="6"/>
      <c r="AM799" s="6"/>
      <c r="AR799" s="33"/>
    </row>
    <row r="800" spans="13:44">
      <c r="M800" s="6"/>
      <c r="N800" s="6"/>
      <c r="O800" s="6"/>
      <c r="P800" s="6"/>
      <c r="AM800" s="6"/>
      <c r="AR800" s="33"/>
    </row>
    <row r="801" spans="13:44">
      <c r="M801" s="6"/>
      <c r="N801" s="6"/>
      <c r="O801" s="6"/>
      <c r="P801" s="6"/>
      <c r="AM801" s="6"/>
      <c r="AR801" s="33"/>
    </row>
    <row r="802" spans="13:44">
      <c r="M802" s="6"/>
      <c r="N802" s="6"/>
      <c r="O802" s="6"/>
      <c r="P802" s="6"/>
      <c r="AM802" s="6"/>
      <c r="AR802" s="33"/>
    </row>
    <row r="803" spans="13:44">
      <c r="M803" s="6"/>
      <c r="N803" s="6"/>
      <c r="O803" s="6"/>
      <c r="P803" s="6"/>
      <c r="AM803" s="6"/>
      <c r="AR803" s="33"/>
    </row>
    <row r="804" spans="13:44">
      <c r="M804" s="6"/>
      <c r="N804" s="6"/>
      <c r="O804" s="6"/>
      <c r="P804" s="6"/>
      <c r="AM804" s="6"/>
      <c r="AR804" s="33"/>
    </row>
    <row r="805" spans="13:44">
      <c r="M805" s="6"/>
      <c r="N805" s="6"/>
      <c r="O805" s="6"/>
      <c r="P805" s="6"/>
      <c r="AM805" s="6"/>
      <c r="AR805" s="33"/>
    </row>
    <row r="806" spans="13:44">
      <c r="M806" s="6"/>
      <c r="N806" s="6"/>
      <c r="O806" s="6"/>
      <c r="P806" s="6"/>
      <c r="AM806" s="6"/>
      <c r="AR806" s="33"/>
    </row>
    <row r="807" spans="13:44">
      <c r="M807" s="6"/>
      <c r="N807" s="6"/>
      <c r="O807" s="6"/>
      <c r="P807" s="6"/>
      <c r="AM807" s="6"/>
      <c r="AR807" s="33"/>
    </row>
    <row r="808" spans="13:44">
      <c r="M808" s="6"/>
      <c r="N808" s="6"/>
      <c r="O808" s="6"/>
      <c r="P808" s="6"/>
      <c r="AM808" s="6"/>
      <c r="AR808" s="33"/>
    </row>
    <row r="809" spans="13:44">
      <c r="M809" s="6"/>
      <c r="N809" s="6"/>
      <c r="O809" s="6"/>
      <c r="P809" s="6"/>
      <c r="AM809" s="6"/>
      <c r="AR809" s="33"/>
    </row>
    <row r="810" spans="13:44">
      <c r="M810" s="6"/>
      <c r="N810" s="6"/>
      <c r="O810" s="6"/>
      <c r="P810" s="6"/>
      <c r="AM810" s="6"/>
      <c r="AR810" s="33"/>
    </row>
    <row r="811" spans="13:44">
      <c r="M811" s="6"/>
      <c r="N811" s="6"/>
      <c r="O811" s="6"/>
      <c r="P811" s="6"/>
      <c r="AM811" s="6"/>
      <c r="AR811" s="33"/>
    </row>
    <row r="812" spans="13:44">
      <c r="M812" s="6"/>
      <c r="N812" s="6"/>
      <c r="O812" s="6"/>
      <c r="P812" s="6"/>
      <c r="AM812" s="6"/>
      <c r="AR812" s="33"/>
    </row>
    <row r="813" spans="13:44">
      <c r="M813" s="6"/>
      <c r="N813" s="6"/>
      <c r="O813" s="6"/>
      <c r="P813" s="6"/>
      <c r="AM813" s="6"/>
      <c r="AR813" s="33"/>
    </row>
    <row r="814" spans="13:44">
      <c r="M814" s="6"/>
      <c r="N814" s="6"/>
      <c r="O814" s="6"/>
      <c r="P814" s="6"/>
      <c r="AM814" s="6"/>
      <c r="AR814" s="33"/>
    </row>
    <row r="815" spans="13:44">
      <c r="M815" s="6"/>
      <c r="N815" s="6"/>
      <c r="O815" s="6"/>
      <c r="P815" s="6"/>
      <c r="AM815" s="6"/>
      <c r="AR815" s="33"/>
    </row>
    <row r="816" spans="13:44">
      <c r="M816" s="6"/>
      <c r="N816" s="6"/>
      <c r="O816" s="6"/>
      <c r="P816" s="6"/>
      <c r="AM816" s="6"/>
      <c r="AR816" s="33"/>
    </row>
    <row r="817" spans="13:44">
      <c r="M817" s="6"/>
      <c r="N817" s="6"/>
      <c r="O817" s="6"/>
      <c r="P817" s="6"/>
      <c r="AM817" s="6"/>
      <c r="AR817" s="33"/>
    </row>
    <row r="818" spans="13:44">
      <c r="M818" s="6"/>
      <c r="N818" s="6"/>
      <c r="O818" s="6"/>
      <c r="P818" s="6"/>
      <c r="AM818" s="6"/>
      <c r="AR818" s="33"/>
    </row>
    <row r="819" spans="13:44">
      <c r="M819" s="6"/>
      <c r="N819" s="6"/>
      <c r="O819" s="6"/>
      <c r="P819" s="6"/>
      <c r="AM819" s="6"/>
      <c r="AR819" s="33"/>
    </row>
    <row r="820" spans="13:44">
      <c r="M820" s="6"/>
      <c r="N820" s="6"/>
      <c r="O820" s="6"/>
      <c r="P820" s="6"/>
      <c r="AM820" s="6"/>
      <c r="AR820" s="33"/>
    </row>
    <row r="821" spans="13:44">
      <c r="M821" s="6"/>
      <c r="N821" s="6"/>
      <c r="O821" s="6"/>
      <c r="P821" s="6"/>
      <c r="AM821" s="6"/>
      <c r="AR821" s="33"/>
    </row>
    <row r="822" spans="13:44">
      <c r="M822" s="6"/>
      <c r="N822" s="6"/>
      <c r="O822" s="6"/>
      <c r="P822" s="6"/>
      <c r="AM822" s="6"/>
      <c r="AR822" s="33"/>
    </row>
    <row r="823" spans="13:44">
      <c r="M823" s="6"/>
      <c r="N823" s="6"/>
      <c r="O823" s="6"/>
      <c r="P823" s="6"/>
      <c r="AM823" s="6"/>
      <c r="AR823" s="33"/>
    </row>
    <row r="824" spans="13:44">
      <c r="M824" s="6"/>
      <c r="N824" s="6"/>
      <c r="O824" s="6"/>
      <c r="P824" s="6"/>
      <c r="AM824" s="6"/>
      <c r="AR824" s="33"/>
    </row>
    <row r="825" spans="13:44">
      <c r="M825" s="6"/>
      <c r="N825" s="6"/>
      <c r="O825" s="6"/>
      <c r="P825" s="6"/>
      <c r="AM825" s="6"/>
      <c r="AR825" s="33"/>
    </row>
    <row r="826" spans="13:44">
      <c r="M826" s="6"/>
      <c r="N826" s="6"/>
      <c r="O826" s="6"/>
      <c r="P826" s="6"/>
      <c r="AM826" s="6"/>
      <c r="AR826" s="33"/>
    </row>
    <row r="827" spans="13:44">
      <c r="M827" s="6"/>
      <c r="N827" s="6"/>
      <c r="O827" s="6"/>
      <c r="P827" s="6"/>
      <c r="AM827" s="6"/>
      <c r="AR827" s="33"/>
    </row>
    <row r="828" spans="13:44">
      <c r="M828" s="6"/>
      <c r="N828" s="6"/>
      <c r="O828" s="6"/>
      <c r="P828" s="6"/>
      <c r="AM828" s="6"/>
      <c r="AR828" s="33"/>
    </row>
    <row r="829" spans="13:44">
      <c r="M829" s="6"/>
      <c r="N829" s="6"/>
      <c r="O829" s="6"/>
      <c r="P829" s="6"/>
      <c r="AM829" s="6"/>
      <c r="AR829" s="33"/>
    </row>
    <row r="830" spans="13:44">
      <c r="M830" s="6"/>
      <c r="N830" s="6"/>
      <c r="O830" s="6"/>
      <c r="P830" s="6"/>
      <c r="AM830" s="6"/>
      <c r="AR830" s="33"/>
    </row>
    <row r="831" spans="13:44">
      <c r="M831" s="6"/>
      <c r="N831" s="6"/>
      <c r="O831" s="6"/>
      <c r="P831" s="6"/>
      <c r="AM831" s="6"/>
      <c r="AR831" s="33"/>
    </row>
    <row r="832" spans="13:44">
      <c r="M832" s="6"/>
      <c r="N832" s="6"/>
      <c r="O832" s="6"/>
      <c r="P832" s="6"/>
      <c r="AM832" s="6"/>
      <c r="AR832" s="33"/>
    </row>
    <row r="833" spans="13:44">
      <c r="M833" s="6"/>
      <c r="N833" s="6"/>
      <c r="O833" s="6"/>
      <c r="P833" s="6"/>
      <c r="AM833" s="6"/>
      <c r="AR833" s="33"/>
    </row>
    <row r="834" spans="13:44">
      <c r="M834" s="6"/>
      <c r="N834" s="6"/>
      <c r="O834" s="6"/>
      <c r="P834" s="6"/>
      <c r="AM834" s="6"/>
      <c r="AR834" s="33"/>
    </row>
    <row r="835" spans="13:44">
      <c r="M835" s="6"/>
      <c r="N835" s="6"/>
      <c r="O835" s="6"/>
      <c r="P835" s="6"/>
      <c r="AM835" s="6"/>
      <c r="AR835" s="33"/>
    </row>
    <row r="836" spans="13:44">
      <c r="M836" s="6"/>
      <c r="N836" s="6"/>
      <c r="O836" s="6"/>
      <c r="P836" s="6"/>
      <c r="AM836" s="6"/>
      <c r="AR836" s="33"/>
    </row>
    <row r="837" spans="13:44">
      <c r="M837" s="6"/>
      <c r="N837" s="6"/>
      <c r="O837" s="6"/>
      <c r="P837" s="6"/>
      <c r="AM837" s="6"/>
      <c r="AR837" s="33"/>
    </row>
    <row r="838" spans="13:44">
      <c r="M838" s="6"/>
      <c r="N838" s="6"/>
      <c r="O838" s="6"/>
      <c r="P838" s="6"/>
      <c r="AM838" s="6"/>
      <c r="AR838" s="33"/>
    </row>
    <row r="839" spans="13:44">
      <c r="M839" s="6"/>
      <c r="N839" s="6"/>
      <c r="O839" s="6"/>
      <c r="P839" s="6"/>
      <c r="AM839" s="6"/>
      <c r="AR839" s="33"/>
    </row>
    <row r="840" spans="13:44">
      <c r="M840" s="6"/>
      <c r="N840" s="6"/>
      <c r="O840" s="6"/>
      <c r="P840" s="6"/>
      <c r="AM840" s="6"/>
      <c r="AR840" s="33"/>
    </row>
    <row r="841" spans="13:44">
      <c r="M841" s="6"/>
      <c r="N841" s="6"/>
      <c r="O841" s="6"/>
      <c r="P841" s="6"/>
      <c r="AM841" s="6"/>
      <c r="AR841" s="33"/>
    </row>
    <row r="842" spans="13:44">
      <c r="M842" s="6"/>
      <c r="N842" s="6"/>
      <c r="O842" s="6"/>
      <c r="P842" s="6"/>
      <c r="AM842" s="6"/>
      <c r="AR842" s="33"/>
    </row>
    <row r="843" spans="13:44">
      <c r="M843" s="6"/>
      <c r="N843" s="6"/>
      <c r="O843" s="6"/>
      <c r="P843" s="6"/>
      <c r="AM843" s="6"/>
      <c r="AR843" s="33"/>
    </row>
    <row r="844" spans="13:44">
      <c r="M844" s="6"/>
      <c r="N844" s="6"/>
      <c r="O844" s="6"/>
      <c r="P844" s="6"/>
      <c r="AM844" s="6"/>
      <c r="AR844" s="33"/>
    </row>
    <row r="845" spans="13:44">
      <c r="M845" s="6"/>
      <c r="N845" s="6"/>
      <c r="O845" s="6"/>
      <c r="P845" s="6"/>
      <c r="AM845" s="6"/>
      <c r="AR845" s="33"/>
    </row>
    <row r="846" spans="13:44">
      <c r="M846" s="6"/>
      <c r="N846" s="6"/>
      <c r="O846" s="6"/>
      <c r="P846" s="6"/>
      <c r="AM846" s="6"/>
      <c r="AR846" s="33"/>
    </row>
    <row r="847" spans="13:44">
      <c r="M847" s="6"/>
      <c r="N847" s="6"/>
      <c r="O847" s="6"/>
      <c r="P847" s="6"/>
      <c r="AM847" s="6"/>
      <c r="AR847" s="33"/>
    </row>
    <row r="848" spans="13:44">
      <c r="M848" s="6"/>
      <c r="N848" s="6"/>
      <c r="O848" s="6"/>
      <c r="P848" s="6"/>
      <c r="AM848" s="6"/>
      <c r="AR848" s="33"/>
    </row>
    <row r="849" spans="13:44">
      <c r="M849" s="6"/>
      <c r="N849" s="6"/>
      <c r="O849" s="6"/>
      <c r="P849" s="6"/>
      <c r="AM849" s="6"/>
      <c r="AR849" s="33"/>
    </row>
    <row r="850" spans="13:44">
      <c r="M850" s="6"/>
      <c r="N850" s="6"/>
      <c r="O850" s="6"/>
      <c r="P850" s="6"/>
      <c r="AM850" s="6"/>
      <c r="AR850" s="33"/>
    </row>
    <row r="851" spans="13:44">
      <c r="M851" s="6"/>
      <c r="N851" s="6"/>
      <c r="O851" s="6"/>
      <c r="P851" s="6"/>
      <c r="AM851" s="6"/>
      <c r="AR851" s="33"/>
    </row>
    <row r="852" spans="13:44">
      <c r="M852" s="6"/>
      <c r="N852" s="6"/>
      <c r="O852" s="6"/>
      <c r="P852" s="6"/>
      <c r="AM852" s="6"/>
      <c r="AR852" s="33"/>
    </row>
    <row r="853" spans="13:44">
      <c r="M853" s="6"/>
      <c r="N853" s="6"/>
      <c r="O853" s="6"/>
      <c r="P853" s="6"/>
      <c r="AM853" s="6"/>
      <c r="AR853" s="33"/>
    </row>
    <row r="854" spans="13:44">
      <c r="M854" s="6"/>
      <c r="N854" s="6"/>
      <c r="O854" s="6"/>
      <c r="P854" s="6"/>
      <c r="AM854" s="6"/>
      <c r="AR854" s="33"/>
    </row>
    <row r="855" spans="13:44">
      <c r="M855" s="6"/>
      <c r="N855" s="6"/>
      <c r="O855" s="6"/>
      <c r="P855" s="6"/>
      <c r="AM855" s="6"/>
      <c r="AR855" s="33"/>
    </row>
    <row r="856" spans="13:44">
      <c r="M856" s="6"/>
      <c r="N856" s="6"/>
      <c r="O856" s="6"/>
      <c r="P856" s="6"/>
      <c r="AM856" s="6"/>
      <c r="AR856" s="33"/>
    </row>
    <row r="857" spans="13:44">
      <c r="M857" s="6"/>
      <c r="N857" s="6"/>
      <c r="O857" s="6"/>
      <c r="P857" s="6"/>
      <c r="AM857" s="6"/>
      <c r="AR857" s="33"/>
    </row>
    <row r="858" spans="13:44">
      <c r="M858" s="6"/>
      <c r="N858" s="6"/>
      <c r="O858" s="6"/>
      <c r="P858" s="6"/>
      <c r="AM858" s="6"/>
      <c r="AR858" s="33"/>
    </row>
    <row r="859" spans="13:44">
      <c r="M859" s="6"/>
      <c r="N859" s="6"/>
      <c r="O859" s="6"/>
      <c r="P859" s="6"/>
      <c r="AM859" s="6"/>
      <c r="AR859" s="33"/>
    </row>
    <row r="860" spans="13:44">
      <c r="M860" s="6"/>
      <c r="N860" s="6"/>
      <c r="O860" s="6"/>
      <c r="P860" s="6"/>
      <c r="AM860" s="6"/>
      <c r="AR860" s="33"/>
    </row>
    <row r="861" spans="13:44">
      <c r="M861" s="6"/>
      <c r="N861" s="6"/>
      <c r="O861" s="6"/>
      <c r="P861" s="6"/>
      <c r="AM861" s="6"/>
      <c r="AR861" s="33"/>
    </row>
    <row r="862" spans="13:44">
      <c r="M862" s="6"/>
      <c r="N862" s="6"/>
      <c r="O862" s="6"/>
      <c r="P862" s="6"/>
      <c r="AM862" s="6"/>
      <c r="AR862" s="33"/>
    </row>
    <row r="863" spans="13:44">
      <c r="M863" s="6"/>
      <c r="N863" s="6"/>
      <c r="O863" s="6"/>
      <c r="P863" s="6"/>
      <c r="AM863" s="6"/>
      <c r="AR863" s="33"/>
    </row>
    <row r="864" spans="13:44">
      <c r="M864" s="6"/>
      <c r="N864" s="6"/>
      <c r="O864" s="6"/>
      <c r="P864" s="6"/>
      <c r="AM864" s="6"/>
      <c r="AR864" s="33"/>
    </row>
    <row r="865" spans="13:44">
      <c r="M865" s="6"/>
      <c r="N865" s="6"/>
      <c r="O865" s="6"/>
      <c r="P865" s="6"/>
      <c r="AM865" s="6"/>
      <c r="AR865" s="33"/>
    </row>
    <row r="866" spans="13:44">
      <c r="M866" s="6"/>
      <c r="N866" s="6"/>
      <c r="O866" s="6"/>
      <c r="P866" s="6"/>
      <c r="AM866" s="6"/>
      <c r="AR866" s="33"/>
    </row>
    <row r="867" spans="13:44">
      <c r="M867" s="6"/>
      <c r="N867" s="6"/>
      <c r="O867" s="6"/>
      <c r="P867" s="6"/>
      <c r="AM867" s="6"/>
      <c r="AR867" s="33"/>
    </row>
    <row r="868" spans="13:44">
      <c r="M868" s="6"/>
      <c r="N868" s="6"/>
      <c r="O868" s="6"/>
      <c r="P868" s="6"/>
      <c r="AM868" s="6"/>
      <c r="AR868" s="33"/>
    </row>
    <row r="869" spans="13:44">
      <c r="M869" s="6"/>
      <c r="N869" s="6"/>
      <c r="O869" s="6"/>
      <c r="P869" s="6"/>
      <c r="AM869" s="6"/>
      <c r="AR869" s="33"/>
    </row>
    <row r="870" spans="13:44">
      <c r="M870" s="6"/>
      <c r="N870" s="6"/>
      <c r="O870" s="6"/>
      <c r="P870" s="6"/>
      <c r="AM870" s="6"/>
      <c r="AR870" s="33"/>
    </row>
    <row r="871" spans="13:44">
      <c r="M871" s="6"/>
      <c r="N871" s="6"/>
      <c r="O871" s="6"/>
      <c r="P871" s="6"/>
      <c r="AM871" s="6"/>
      <c r="AR871" s="33"/>
    </row>
    <row r="872" spans="13:44">
      <c r="M872" s="6"/>
      <c r="N872" s="6"/>
      <c r="O872" s="6"/>
      <c r="P872" s="6"/>
      <c r="AM872" s="6"/>
      <c r="AR872" s="33"/>
    </row>
    <row r="873" spans="13:44">
      <c r="M873" s="6"/>
      <c r="N873" s="6"/>
      <c r="O873" s="6"/>
      <c r="P873" s="6"/>
      <c r="AM873" s="6"/>
      <c r="AR873" s="33"/>
    </row>
    <row r="874" spans="13:44">
      <c r="M874" s="6"/>
      <c r="N874" s="6"/>
      <c r="O874" s="6"/>
      <c r="P874" s="6"/>
      <c r="AM874" s="6"/>
      <c r="AR874" s="33"/>
    </row>
    <row r="875" spans="13:44">
      <c r="M875" s="6"/>
      <c r="N875" s="6"/>
      <c r="O875" s="6"/>
      <c r="P875" s="6"/>
      <c r="AM875" s="6"/>
      <c r="AR875" s="33"/>
    </row>
    <row r="876" spans="13:44">
      <c r="M876" s="6"/>
      <c r="N876" s="6"/>
      <c r="O876" s="6"/>
      <c r="P876" s="6"/>
      <c r="AM876" s="6"/>
      <c r="AR876" s="33"/>
    </row>
    <row r="877" spans="13:44">
      <c r="M877" s="6"/>
      <c r="N877" s="6"/>
      <c r="O877" s="6"/>
      <c r="P877" s="6"/>
      <c r="AM877" s="6"/>
      <c r="AR877" s="33"/>
    </row>
    <row r="878" spans="13:44">
      <c r="M878" s="6"/>
      <c r="N878" s="6"/>
      <c r="O878" s="6"/>
      <c r="P878" s="6"/>
      <c r="AM878" s="6"/>
      <c r="AR878" s="33"/>
    </row>
    <row r="879" spans="13:44">
      <c r="M879" s="6"/>
      <c r="N879" s="6"/>
      <c r="O879" s="6"/>
      <c r="P879" s="6"/>
      <c r="AM879" s="6"/>
      <c r="AR879" s="33"/>
    </row>
    <row r="880" spans="13:44">
      <c r="M880" s="6"/>
      <c r="N880" s="6"/>
      <c r="O880" s="6"/>
      <c r="P880" s="6"/>
      <c r="AM880" s="6"/>
      <c r="AR880" s="33"/>
    </row>
    <row r="881" spans="13:44">
      <c r="M881" s="6"/>
      <c r="N881" s="6"/>
      <c r="O881" s="6"/>
      <c r="P881" s="6"/>
      <c r="AM881" s="6"/>
      <c r="AR881" s="33"/>
    </row>
    <row r="882" spans="13:44">
      <c r="M882" s="6"/>
      <c r="N882" s="6"/>
      <c r="O882" s="6"/>
      <c r="P882" s="6"/>
      <c r="AM882" s="6"/>
      <c r="AR882" s="33"/>
    </row>
    <row r="883" spans="13:44">
      <c r="M883" s="6"/>
      <c r="N883" s="6"/>
      <c r="O883" s="6"/>
      <c r="P883" s="6"/>
      <c r="AM883" s="6"/>
      <c r="AR883" s="33"/>
    </row>
    <row r="884" spans="13:44">
      <c r="M884" s="6"/>
      <c r="N884" s="6"/>
      <c r="O884" s="6"/>
      <c r="P884" s="6"/>
      <c r="AM884" s="6"/>
      <c r="AR884" s="33"/>
    </row>
    <row r="885" spans="13:44">
      <c r="M885" s="6"/>
      <c r="N885" s="6"/>
      <c r="O885" s="6"/>
      <c r="P885" s="6"/>
      <c r="AM885" s="6"/>
      <c r="AR885" s="33"/>
    </row>
    <row r="886" spans="13:44">
      <c r="M886" s="6"/>
      <c r="N886" s="6"/>
      <c r="O886" s="6"/>
      <c r="P886" s="6"/>
      <c r="AM886" s="6"/>
      <c r="AR886" s="33"/>
    </row>
    <row r="887" spans="13:44">
      <c r="M887" s="6"/>
      <c r="N887" s="6"/>
      <c r="O887" s="6"/>
      <c r="P887" s="6"/>
      <c r="AM887" s="6"/>
      <c r="AR887" s="33"/>
    </row>
    <row r="888" spans="13:44">
      <c r="M888" s="6"/>
      <c r="N888" s="6"/>
      <c r="O888" s="6"/>
      <c r="P888" s="6"/>
      <c r="AM888" s="6"/>
      <c r="AR888" s="33"/>
    </row>
    <row r="889" spans="13:44">
      <c r="M889" s="6"/>
      <c r="N889" s="6"/>
      <c r="O889" s="6"/>
      <c r="P889" s="6"/>
      <c r="AM889" s="6"/>
      <c r="AR889" s="33"/>
    </row>
    <row r="890" spans="13:44">
      <c r="M890" s="6"/>
      <c r="N890" s="6"/>
      <c r="O890" s="6"/>
      <c r="P890" s="6"/>
      <c r="AM890" s="6"/>
      <c r="AR890" s="33"/>
    </row>
    <row r="891" spans="13:44">
      <c r="M891" s="6"/>
      <c r="N891" s="6"/>
      <c r="O891" s="6"/>
      <c r="P891" s="6"/>
      <c r="AM891" s="6"/>
      <c r="AR891" s="33"/>
    </row>
    <row r="892" spans="13:44">
      <c r="M892" s="6"/>
      <c r="N892" s="6"/>
      <c r="O892" s="6"/>
      <c r="P892" s="6"/>
      <c r="AM892" s="6"/>
      <c r="AR892" s="33"/>
    </row>
    <row r="893" spans="13:44">
      <c r="M893" s="6"/>
      <c r="N893" s="6"/>
      <c r="O893" s="6"/>
      <c r="P893" s="6"/>
      <c r="AM893" s="6"/>
      <c r="AR893" s="33"/>
    </row>
    <row r="894" spans="13:44">
      <c r="M894" s="6"/>
      <c r="N894" s="6"/>
      <c r="O894" s="6"/>
      <c r="P894" s="6"/>
      <c r="AM894" s="6"/>
      <c r="AR894" s="33"/>
    </row>
    <row r="895" spans="13:44">
      <c r="M895" s="6"/>
      <c r="N895" s="6"/>
      <c r="O895" s="6"/>
      <c r="P895" s="6"/>
      <c r="AM895" s="6"/>
      <c r="AR895" s="33"/>
    </row>
    <row r="896" spans="13:44">
      <c r="M896" s="6"/>
      <c r="N896" s="6"/>
      <c r="O896" s="6"/>
      <c r="P896" s="6"/>
      <c r="AM896" s="6"/>
      <c r="AR896" s="33"/>
    </row>
    <row r="897" spans="13:44">
      <c r="M897" s="6"/>
      <c r="N897" s="6"/>
      <c r="O897" s="6"/>
      <c r="P897" s="6"/>
      <c r="AM897" s="6"/>
      <c r="AR897" s="33"/>
    </row>
    <row r="898" spans="13:44">
      <c r="M898" s="6"/>
      <c r="N898" s="6"/>
      <c r="O898" s="6"/>
      <c r="P898" s="6"/>
      <c r="AM898" s="6"/>
      <c r="AR898" s="33"/>
    </row>
    <row r="899" spans="13:44">
      <c r="M899" s="6"/>
      <c r="N899" s="6"/>
      <c r="O899" s="6"/>
      <c r="P899" s="6"/>
      <c r="AM899" s="6"/>
      <c r="AR899" s="33"/>
    </row>
    <row r="900" spans="13:44">
      <c r="M900" s="6"/>
      <c r="N900" s="6"/>
      <c r="O900" s="6"/>
      <c r="P900" s="6"/>
      <c r="AM900" s="6"/>
      <c r="AR900" s="33"/>
    </row>
    <row r="901" spans="13:44">
      <c r="M901" s="6"/>
      <c r="N901" s="6"/>
      <c r="O901" s="6"/>
      <c r="P901" s="6"/>
      <c r="AM901" s="6"/>
      <c r="AR901" s="33"/>
    </row>
    <row r="902" spans="13:44">
      <c r="M902" s="6"/>
      <c r="N902" s="6"/>
      <c r="O902" s="6"/>
      <c r="P902" s="6"/>
      <c r="AM902" s="6"/>
      <c r="AR902" s="33"/>
    </row>
    <row r="903" spans="13:44">
      <c r="M903" s="6"/>
      <c r="N903" s="6"/>
      <c r="O903" s="6"/>
      <c r="P903" s="6"/>
      <c r="AM903" s="6"/>
      <c r="AR903" s="33"/>
    </row>
    <row r="904" spans="13:44">
      <c r="M904" s="6"/>
      <c r="N904" s="6"/>
      <c r="O904" s="6"/>
      <c r="P904" s="6"/>
      <c r="AM904" s="6"/>
      <c r="AR904" s="33"/>
    </row>
    <row r="905" spans="13:44">
      <c r="M905" s="6"/>
      <c r="N905" s="6"/>
      <c r="O905" s="6"/>
      <c r="P905" s="6"/>
      <c r="AM905" s="6"/>
      <c r="AR905" s="33"/>
    </row>
    <row r="906" spans="13:44">
      <c r="M906" s="6"/>
      <c r="N906" s="6"/>
      <c r="O906" s="6"/>
      <c r="P906" s="6"/>
      <c r="AM906" s="6"/>
      <c r="AR906" s="33"/>
    </row>
    <row r="907" spans="13:44">
      <c r="M907" s="6"/>
      <c r="N907" s="6"/>
      <c r="O907" s="6"/>
      <c r="P907" s="6"/>
      <c r="AM907" s="6"/>
      <c r="AR907" s="33"/>
    </row>
    <row r="908" spans="13:44">
      <c r="M908" s="6"/>
      <c r="N908" s="6"/>
      <c r="O908" s="6"/>
      <c r="P908" s="6"/>
      <c r="AM908" s="6"/>
      <c r="AR908" s="33"/>
    </row>
    <row r="909" spans="13:44">
      <c r="M909" s="6"/>
      <c r="N909" s="6"/>
      <c r="O909" s="6"/>
      <c r="P909" s="6"/>
      <c r="AM909" s="6"/>
      <c r="AR909" s="33"/>
    </row>
    <row r="910" spans="13:44">
      <c r="M910" s="6"/>
      <c r="N910" s="6"/>
      <c r="O910" s="6"/>
      <c r="P910" s="6"/>
      <c r="AM910" s="6"/>
      <c r="AR910" s="33"/>
    </row>
    <row r="911" spans="13:44">
      <c r="M911" s="6"/>
      <c r="N911" s="6"/>
      <c r="O911" s="6"/>
      <c r="P911" s="6"/>
      <c r="AM911" s="6"/>
      <c r="AR911" s="33"/>
    </row>
    <row r="912" spans="13:44">
      <c r="M912" s="6"/>
      <c r="N912" s="6"/>
      <c r="O912" s="6"/>
      <c r="P912" s="6"/>
      <c r="AM912" s="6"/>
      <c r="AR912" s="33"/>
    </row>
    <row r="913" spans="13:44">
      <c r="M913" s="6"/>
      <c r="N913" s="6"/>
      <c r="O913" s="6"/>
      <c r="P913" s="6"/>
      <c r="AM913" s="6"/>
      <c r="AR913" s="33"/>
    </row>
    <row r="914" spans="13:44">
      <c r="M914" s="6"/>
      <c r="N914" s="6"/>
      <c r="O914" s="6"/>
      <c r="P914" s="6"/>
      <c r="AM914" s="6"/>
      <c r="AR914" s="33"/>
    </row>
    <row r="915" spans="13:44">
      <c r="M915" s="6"/>
      <c r="N915" s="6"/>
      <c r="O915" s="6"/>
      <c r="P915" s="6"/>
      <c r="AM915" s="6"/>
      <c r="AR915" s="33"/>
    </row>
    <row r="916" spans="13:44">
      <c r="M916" s="6"/>
      <c r="N916" s="6"/>
      <c r="O916" s="6"/>
      <c r="P916" s="6"/>
      <c r="AM916" s="6"/>
      <c r="AR916" s="33"/>
    </row>
    <row r="917" spans="13:44">
      <c r="M917" s="6"/>
      <c r="N917" s="6"/>
      <c r="O917" s="6"/>
      <c r="P917" s="6"/>
      <c r="AM917" s="6"/>
      <c r="AR917" s="33"/>
    </row>
    <row r="918" spans="13:44">
      <c r="M918" s="6"/>
      <c r="N918" s="6"/>
      <c r="O918" s="6"/>
      <c r="P918" s="6"/>
      <c r="AM918" s="6"/>
      <c r="AR918" s="33"/>
    </row>
    <row r="919" spans="13:44">
      <c r="M919" s="6"/>
      <c r="N919" s="6"/>
      <c r="O919" s="6"/>
      <c r="P919" s="6"/>
      <c r="AM919" s="6"/>
      <c r="AR919" s="33"/>
    </row>
    <row r="920" spans="13:44">
      <c r="M920" s="6"/>
      <c r="N920" s="6"/>
      <c r="O920" s="6"/>
      <c r="P920" s="6"/>
      <c r="AM920" s="6"/>
      <c r="AR920" s="33"/>
    </row>
    <row r="921" spans="13:44">
      <c r="M921" s="6"/>
      <c r="N921" s="6"/>
      <c r="O921" s="6"/>
      <c r="P921" s="6"/>
      <c r="AM921" s="6"/>
      <c r="AR921" s="33"/>
    </row>
    <row r="922" spans="13:44">
      <c r="M922" s="6"/>
      <c r="N922" s="6"/>
      <c r="O922" s="6"/>
      <c r="P922" s="6"/>
      <c r="AM922" s="6"/>
      <c r="AR922" s="33"/>
    </row>
    <row r="923" spans="13:44">
      <c r="M923" s="6"/>
      <c r="N923" s="6"/>
      <c r="O923" s="6"/>
      <c r="P923" s="6"/>
      <c r="AM923" s="6"/>
      <c r="AR923" s="33"/>
    </row>
    <row r="924" spans="13:44">
      <c r="M924" s="6"/>
      <c r="N924" s="6"/>
      <c r="O924" s="6"/>
      <c r="P924" s="6"/>
      <c r="AM924" s="6"/>
      <c r="AR924" s="33"/>
    </row>
    <row r="925" spans="13:44">
      <c r="M925" s="6"/>
      <c r="N925" s="6"/>
      <c r="O925" s="6"/>
      <c r="P925" s="6"/>
      <c r="AM925" s="6"/>
      <c r="AR925" s="33"/>
    </row>
    <row r="926" spans="13:44">
      <c r="M926" s="6"/>
      <c r="N926" s="6"/>
      <c r="O926" s="6"/>
      <c r="P926" s="6"/>
      <c r="AM926" s="6"/>
      <c r="AR926" s="33"/>
    </row>
    <row r="927" spans="13:44">
      <c r="M927" s="6"/>
      <c r="N927" s="6"/>
      <c r="O927" s="6"/>
      <c r="P927" s="6"/>
      <c r="AM927" s="6"/>
      <c r="AR927" s="33"/>
    </row>
    <row r="928" spans="13:44">
      <c r="M928" s="6"/>
      <c r="N928" s="6"/>
      <c r="O928" s="6"/>
      <c r="P928" s="6"/>
      <c r="AM928" s="6"/>
      <c r="AR928" s="33"/>
    </row>
    <row r="929" spans="13:44">
      <c r="M929" s="6"/>
      <c r="N929" s="6"/>
      <c r="O929" s="6"/>
      <c r="P929" s="6"/>
      <c r="AM929" s="6"/>
      <c r="AR929" s="33"/>
    </row>
    <row r="930" spans="13:44">
      <c r="M930" s="6"/>
      <c r="N930" s="6"/>
      <c r="O930" s="6"/>
      <c r="P930" s="6"/>
      <c r="AM930" s="6"/>
      <c r="AR930" s="33"/>
    </row>
    <row r="931" spans="13:44">
      <c r="M931" s="6"/>
      <c r="N931" s="6"/>
      <c r="O931" s="6"/>
      <c r="P931" s="6"/>
      <c r="AM931" s="6"/>
      <c r="AR931" s="33"/>
    </row>
    <row r="932" spans="13:44">
      <c r="M932" s="6"/>
      <c r="N932" s="6"/>
      <c r="O932" s="6"/>
      <c r="P932" s="6"/>
      <c r="AM932" s="6"/>
      <c r="AR932" s="33"/>
    </row>
    <row r="933" spans="13:44">
      <c r="M933" s="6"/>
      <c r="N933" s="6"/>
      <c r="O933" s="6"/>
      <c r="P933" s="6"/>
      <c r="AM933" s="6"/>
      <c r="AR933" s="33"/>
    </row>
    <row r="934" spans="13:44">
      <c r="M934" s="6"/>
      <c r="N934" s="6"/>
      <c r="O934" s="6"/>
      <c r="P934" s="6"/>
      <c r="AM934" s="6"/>
      <c r="AR934" s="33"/>
    </row>
    <row r="935" spans="13:44">
      <c r="M935" s="6"/>
      <c r="N935" s="6"/>
      <c r="O935" s="6"/>
      <c r="P935" s="6"/>
      <c r="AM935" s="6"/>
      <c r="AR935" s="33"/>
    </row>
    <row r="936" spans="13:44">
      <c r="M936" s="6"/>
      <c r="N936" s="6"/>
      <c r="O936" s="6"/>
      <c r="P936" s="6"/>
      <c r="AM936" s="6"/>
      <c r="AR936" s="33"/>
    </row>
    <row r="937" spans="13:44">
      <c r="M937" s="6"/>
      <c r="N937" s="6"/>
      <c r="O937" s="6"/>
      <c r="P937" s="6"/>
      <c r="AM937" s="6"/>
      <c r="AR937" s="33"/>
    </row>
    <row r="938" spans="13:44">
      <c r="M938" s="6"/>
      <c r="N938" s="6"/>
      <c r="O938" s="6"/>
      <c r="P938" s="6"/>
      <c r="AM938" s="6"/>
      <c r="AR938" s="33"/>
    </row>
    <row r="939" spans="13:44">
      <c r="M939" s="6"/>
      <c r="N939" s="6"/>
      <c r="O939" s="6"/>
      <c r="P939" s="6"/>
      <c r="AM939" s="6"/>
      <c r="AR939" s="33"/>
    </row>
    <row r="940" spans="13:44">
      <c r="M940" s="6"/>
      <c r="N940" s="6"/>
      <c r="O940" s="6"/>
      <c r="P940" s="6"/>
      <c r="AM940" s="6"/>
      <c r="AR940" s="33"/>
    </row>
    <row r="941" spans="13:44">
      <c r="M941" s="6"/>
      <c r="N941" s="6"/>
      <c r="O941" s="6"/>
      <c r="P941" s="6"/>
      <c r="AM941" s="6"/>
      <c r="AR941" s="33"/>
    </row>
    <row r="942" spans="13:44">
      <c r="M942" s="6"/>
      <c r="N942" s="6"/>
      <c r="O942" s="6"/>
      <c r="P942" s="6"/>
      <c r="AM942" s="6"/>
      <c r="AR942" s="33"/>
    </row>
    <row r="943" spans="13:44">
      <c r="M943" s="6"/>
      <c r="N943" s="6"/>
      <c r="O943" s="6"/>
      <c r="P943" s="6"/>
      <c r="AM943" s="6"/>
      <c r="AR943" s="33"/>
    </row>
    <row r="944" spans="13:44">
      <c r="M944" s="6"/>
      <c r="N944" s="6"/>
      <c r="O944" s="6"/>
      <c r="P944" s="6"/>
      <c r="AM944" s="6"/>
      <c r="AR944" s="33"/>
    </row>
    <row r="945" spans="13:44">
      <c r="M945" s="6"/>
      <c r="N945" s="6"/>
      <c r="O945" s="6"/>
      <c r="P945" s="6"/>
      <c r="AM945" s="6"/>
      <c r="AR945" s="33"/>
    </row>
    <row r="946" spans="13:44">
      <c r="M946" s="6"/>
      <c r="N946" s="6"/>
      <c r="O946" s="6"/>
      <c r="P946" s="6"/>
      <c r="AM946" s="6"/>
      <c r="AR946" s="33"/>
    </row>
    <row r="947" spans="13:44">
      <c r="M947" s="6"/>
      <c r="N947" s="6"/>
      <c r="O947" s="6"/>
      <c r="P947" s="6"/>
      <c r="AM947" s="6"/>
      <c r="AR947" s="33"/>
    </row>
    <row r="948" spans="13:44">
      <c r="M948" s="6"/>
      <c r="N948" s="6"/>
      <c r="O948" s="6"/>
      <c r="P948" s="6"/>
      <c r="AM948" s="6"/>
      <c r="AR948" s="33"/>
    </row>
    <row r="949" spans="13:44">
      <c r="M949" s="6"/>
      <c r="N949" s="6"/>
      <c r="O949" s="6"/>
      <c r="P949" s="6"/>
      <c r="AM949" s="6"/>
      <c r="AR949" s="33"/>
    </row>
    <row r="950" spans="13:44">
      <c r="M950" s="6"/>
      <c r="N950" s="6"/>
      <c r="O950" s="6"/>
      <c r="P950" s="6"/>
      <c r="AM950" s="6"/>
      <c r="AR950" s="33"/>
    </row>
    <row r="951" spans="13:44">
      <c r="M951" s="6"/>
      <c r="N951" s="6"/>
      <c r="O951" s="6"/>
      <c r="P951" s="6"/>
      <c r="AM951" s="6"/>
      <c r="AR951" s="33"/>
    </row>
    <row r="952" spans="13:44">
      <c r="M952" s="6"/>
      <c r="N952" s="6"/>
      <c r="O952" s="6"/>
      <c r="P952" s="6"/>
      <c r="AM952" s="6"/>
      <c r="AR952" s="33"/>
    </row>
    <row r="953" spans="13:44">
      <c r="M953" s="6"/>
      <c r="N953" s="6"/>
      <c r="O953" s="6"/>
      <c r="P953" s="6"/>
      <c r="AM953" s="6"/>
      <c r="AR953" s="33"/>
    </row>
    <row r="954" spans="13:44">
      <c r="M954" s="6"/>
      <c r="N954" s="6"/>
      <c r="O954" s="6"/>
      <c r="P954" s="6"/>
      <c r="AM954" s="6"/>
      <c r="AR954" s="33"/>
    </row>
    <row r="955" spans="13:44">
      <c r="M955" s="6"/>
      <c r="N955" s="6"/>
      <c r="O955" s="6"/>
      <c r="P955" s="6"/>
      <c r="AM955" s="6"/>
      <c r="AR955" s="33"/>
    </row>
    <row r="956" spans="13:44">
      <c r="M956" s="6"/>
      <c r="N956" s="6"/>
      <c r="O956" s="6"/>
      <c r="P956" s="6"/>
      <c r="AM956" s="6"/>
      <c r="AR956" s="33"/>
    </row>
    <row r="957" spans="13:44">
      <c r="M957" s="6"/>
      <c r="N957" s="6"/>
      <c r="O957" s="6"/>
      <c r="P957" s="6"/>
      <c r="AM957" s="6"/>
      <c r="AR957" s="33"/>
    </row>
    <row r="958" spans="13:44">
      <c r="M958" s="6"/>
      <c r="N958" s="6"/>
      <c r="O958" s="6"/>
      <c r="P958" s="6"/>
      <c r="AM958" s="6"/>
      <c r="AR958" s="33"/>
    </row>
    <row r="959" spans="13:44">
      <c r="M959" s="6"/>
      <c r="N959" s="6"/>
      <c r="O959" s="6"/>
      <c r="P959" s="6"/>
      <c r="AM959" s="6"/>
      <c r="AR959" s="33"/>
    </row>
    <row r="960" spans="13:44">
      <c r="M960" s="6"/>
      <c r="N960" s="6"/>
      <c r="O960" s="6"/>
      <c r="P960" s="6"/>
      <c r="AM960" s="6"/>
      <c r="AR960" s="33"/>
    </row>
    <row r="961" spans="13:44">
      <c r="M961" s="6"/>
      <c r="N961" s="6"/>
      <c r="O961" s="6"/>
      <c r="P961" s="6"/>
      <c r="AM961" s="6"/>
      <c r="AR961" s="33"/>
    </row>
    <row r="962" spans="13:44">
      <c r="M962" s="6"/>
      <c r="N962" s="6"/>
      <c r="O962" s="6"/>
      <c r="P962" s="6"/>
      <c r="AM962" s="6"/>
      <c r="AR962" s="33"/>
    </row>
    <row r="963" spans="13:44">
      <c r="M963" s="6"/>
      <c r="N963" s="6"/>
      <c r="O963" s="6"/>
      <c r="P963" s="6"/>
      <c r="AM963" s="6"/>
      <c r="AR963" s="33"/>
    </row>
    <row r="964" spans="13:44">
      <c r="M964" s="6"/>
      <c r="N964" s="6"/>
      <c r="O964" s="6"/>
      <c r="P964" s="6"/>
      <c r="AM964" s="6"/>
      <c r="AR964" s="33"/>
    </row>
    <row r="965" spans="13:44">
      <c r="M965" s="6"/>
      <c r="N965" s="6"/>
      <c r="O965" s="6"/>
      <c r="P965" s="6"/>
      <c r="AM965" s="6"/>
      <c r="AR965" s="33"/>
    </row>
    <row r="966" spans="13:44">
      <c r="M966" s="6"/>
      <c r="N966" s="6"/>
      <c r="O966" s="6"/>
      <c r="P966" s="6"/>
      <c r="AM966" s="6"/>
      <c r="AR966" s="33"/>
    </row>
    <row r="967" spans="13:44">
      <c r="M967" s="6"/>
      <c r="N967" s="6"/>
      <c r="O967" s="6"/>
      <c r="P967" s="6"/>
      <c r="AM967" s="6"/>
      <c r="AR967" s="33"/>
    </row>
    <row r="968" spans="13:44">
      <c r="M968" s="6"/>
      <c r="N968" s="6"/>
      <c r="O968" s="6"/>
      <c r="P968" s="6"/>
      <c r="AM968" s="6"/>
      <c r="AR968" s="33"/>
    </row>
    <row r="969" spans="13:44">
      <c r="M969" s="6"/>
      <c r="N969" s="6"/>
      <c r="O969" s="6"/>
      <c r="P969" s="6"/>
      <c r="AM969" s="6"/>
      <c r="AR969" s="33"/>
    </row>
    <row r="970" spans="13:44">
      <c r="M970" s="6"/>
      <c r="N970" s="6"/>
      <c r="O970" s="6"/>
      <c r="P970" s="6"/>
      <c r="AM970" s="6"/>
      <c r="AR970" s="33"/>
    </row>
    <row r="971" spans="13:44">
      <c r="M971" s="6"/>
      <c r="N971" s="6"/>
      <c r="O971" s="6"/>
      <c r="P971" s="6"/>
      <c r="AM971" s="6"/>
      <c r="AR971" s="33"/>
    </row>
    <row r="972" spans="13:44">
      <c r="M972" s="6"/>
      <c r="N972" s="6"/>
      <c r="O972" s="6"/>
      <c r="P972" s="6"/>
      <c r="AM972" s="6"/>
      <c r="AR972" s="33"/>
    </row>
    <row r="973" spans="13:44">
      <c r="M973" s="6"/>
      <c r="N973" s="6"/>
      <c r="O973" s="6"/>
      <c r="P973" s="6"/>
      <c r="AM973" s="6"/>
      <c r="AR973" s="33"/>
    </row>
    <row r="974" spans="13:44">
      <c r="M974" s="6"/>
      <c r="N974" s="6"/>
      <c r="O974" s="6"/>
      <c r="P974" s="6"/>
      <c r="AM974" s="6"/>
      <c r="AR974" s="33"/>
    </row>
    <row r="975" spans="13:44">
      <c r="M975" s="6"/>
      <c r="N975" s="6"/>
      <c r="O975" s="6"/>
      <c r="P975" s="6"/>
      <c r="AM975" s="6"/>
      <c r="AR975" s="33"/>
    </row>
    <row r="976" spans="13:44">
      <c r="M976" s="6"/>
      <c r="N976" s="6"/>
      <c r="O976" s="6"/>
      <c r="P976" s="6"/>
      <c r="AM976" s="6"/>
      <c r="AR976" s="33"/>
    </row>
    <row r="977" spans="13:44">
      <c r="M977" s="6"/>
      <c r="N977" s="6"/>
      <c r="O977" s="6"/>
      <c r="P977" s="6"/>
      <c r="AM977" s="6"/>
      <c r="AR977" s="33"/>
    </row>
    <row r="978" spans="13:44">
      <c r="M978" s="6"/>
      <c r="N978" s="6"/>
      <c r="O978" s="6"/>
      <c r="P978" s="6"/>
      <c r="AM978" s="6"/>
      <c r="AR978" s="33"/>
    </row>
    <row r="979" spans="13:44">
      <c r="M979" s="6"/>
      <c r="N979" s="6"/>
      <c r="O979" s="6"/>
      <c r="P979" s="6"/>
      <c r="AM979" s="6"/>
      <c r="AR979" s="33"/>
    </row>
    <row r="980" spans="13:44">
      <c r="M980" s="6"/>
      <c r="N980" s="6"/>
      <c r="O980" s="6"/>
      <c r="P980" s="6"/>
      <c r="AM980" s="6"/>
      <c r="AR980" s="33"/>
    </row>
    <row r="981" spans="13:44">
      <c r="M981" s="6"/>
      <c r="N981" s="6"/>
      <c r="O981" s="6"/>
      <c r="P981" s="6"/>
      <c r="AM981" s="6"/>
      <c r="AR981" s="33"/>
    </row>
    <row r="982" spans="13:44">
      <c r="M982" s="6"/>
      <c r="N982" s="6"/>
      <c r="O982" s="6"/>
      <c r="P982" s="6"/>
      <c r="AM982" s="6"/>
      <c r="AR982" s="33"/>
    </row>
    <row r="983" spans="13:44">
      <c r="M983" s="6"/>
      <c r="N983" s="6"/>
      <c r="O983" s="6"/>
      <c r="P983" s="6"/>
      <c r="AM983" s="6"/>
      <c r="AR983" s="33"/>
    </row>
    <row r="984" spans="13:44">
      <c r="M984" s="6"/>
      <c r="N984" s="6"/>
      <c r="O984" s="6"/>
      <c r="P984" s="6"/>
      <c r="AM984" s="6"/>
      <c r="AR984" s="33"/>
    </row>
    <row r="985" spans="13:44">
      <c r="M985" s="6"/>
      <c r="N985" s="6"/>
      <c r="O985" s="6"/>
      <c r="P985" s="6"/>
      <c r="AM985" s="6"/>
      <c r="AR985" s="33"/>
    </row>
    <row r="986" spans="13:44">
      <c r="M986" s="6"/>
      <c r="N986" s="6"/>
      <c r="O986" s="6"/>
      <c r="P986" s="6"/>
      <c r="AM986" s="6"/>
      <c r="AR986" s="33"/>
    </row>
    <row r="987" spans="13:44">
      <c r="M987" s="6"/>
      <c r="N987" s="6"/>
      <c r="O987" s="6"/>
      <c r="P987" s="6"/>
      <c r="AM987" s="6"/>
      <c r="AR987" s="33"/>
    </row>
    <row r="988" spans="13:44">
      <c r="M988" s="6"/>
      <c r="N988" s="6"/>
      <c r="O988" s="6"/>
      <c r="P988" s="6"/>
      <c r="AM988" s="6"/>
      <c r="AR988" s="33"/>
    </row>
    <row r="989" spans="13:44">
      <c r="M989" s="6"/>
      <c r="N989" s="6"/>
      <c r="O989" s="6"/>
      <c r="P989" s="6"/>
      <c r="AM989" s="6"/>
      <c r="AR989" s="33"/>
    </row>
    <row r="990" spans="13:44">
      <c r="M990" s="6"/>
      <c r="N990" s="6"/>
      <c r="O990" s="6"/>
      <c r="P990" s="6"/>
      <c r="AM990" s="6"/>
      <c r="AR990" s="33"/>
    </row>
    <row r="991" spans="13:44">
      <c r="M991" s="6"/>
      <c r="N991" s="6"/>
      <c r="O991" s="6"/>
      <c r="P991" s="6"/>
      <c r="AM991" s="6"/>
      <c r="AR991" s="33"/>
    </row>
    <row r="992" spans="13:44">
      <c r="M992" s="6"/>
      <c r="N992" s="6"/>
      <c r="O992" s="6"/>
      <c r="P992" s="6"/>
      <c r="AM992" s="6"/>
      <c r="AR992" s="33"/>
    </row>
    <row r="993" spans="13:44">
      <c r="M993" s="6"/>
      <c r="N993" s="6"/>
      <c r="O993" s="6"/>
      <c r="P993" s="6"/>
      <c r="AM993" s="6"/>
      <c r="AR993" s="33"/>
    </row>
    <row r="994" spans="13:44">
      <c r="M994" s="6"/>
      <c r="N994" s="6"/>
      <c r="O994" s="6"/>
      <c r="P994" s="6"/>
      <c r="AM994" s="6"/>
      <c r="AR994" s="33"/>
    </row>
    <row r="995" spans="13:44">
      <c r="M995" s="6"/>
      <c r="N995" s="6"/>
      <c r="O995" s="6"/>
      <c r="P995" s="6"/>
      <c r="AM995" s="6"/>
      <c r="AR995" s="33"/>
    </row>
    <row r="996" spans="13:44">
      <c r="M996" s="6"/>
      <c r="N996" s="6"/>
      <c r="O996" s="6"/>
      <c r="P996" s="6"/>
      <c r="AM996" s="6"/>
      <c r="AR996" s="33"/>
    </row>
    <row r="997" spans="13:44">
      <c r="M997" s="6"/>
      <c r="N997" s="6"/>
      <c r="O997" s="6"/>
      <c r="P997" s="6"/>
      <c r="AM997" s="6"/>
      <c r="AR997" s="33"/>
    </row>
    <row r="998" spans="13:44">
      <c r="M998" s="6"/>
      <c r="N998" s="6"/>
      <c r="O998" s="6"/>
      <c r="P998" s="6"/>
      <c r="AM998" s="6"/>
      <c r="AR998" s="33"/>
    </row>
    <row r="999" spans="13:44">
      <c r="M999" s="6"/>
      <c r="N999" s="6"/>
      <c r="O999" s="6"/>
      <c r="P999" s="6"/>
      <c r="AM999" s="6"/>
      <c r="AR999" s="33"/>
    </row>
    <row r="1000" spans="13:44">
      <c r="M1000" s="6"/>
      <c r="N1000" s="6"/>
      <c r="O1000" s="6"/>
      <c r="P1000" s="6"/>
      <c r="AM1000" s="6"/>
      <c r="AR1000" s="33"/>
    </row>
    <row r="1001" spans="13:44">
      <c r="M1001" s="6"/>
      <c r="N1001" s="6"/>
      <c r="O1001" s="6"/>
      <c r="P1001" s="6"/>
      <c r="AM1001" s="6"/>
      <c r="AR1001" s="33"/>
    </row>
    <row r="1002" spans="13:44">
      <c r="M1002" s="6"/>
      <c r="N1002" s="6"/>
      <c r="O1002" s="6"/>
      <c r="P1002" s="6"/>
      <c r="AM1002" s="6"/>
      <c r="AR1002" s="33"/>
    </row>
    <row r="1003" spans="13:44">
      <c r="M1003" s="6"/>
      <c r="N1003" s="6"/>
      <c r="O1003" s="6"/>
      <c r="P1003" s="6"/>
      <c r="AM1003" s="6"/>
      <c r="AR1003" s="33"/>
    </row>
    <row r="1004" spans="13:44">
      <c r="M1004" s="6"/>
      <c r="N1004" s="6"/>
      <c r="O1004" s="6"/>
      <c r="P1004" s="6"/>
      <c r="AM1004" s="6"/>
      <c r="AR1004" s="33"/>
    </row>
    <row r="1005" spans="13:44">
      <c r="M1005" s="6"/>
      <c r="N1005" s="6"/>
      <c r="O1005" s="6"/>
      <c r="P1005" s="6"/>
      <c r="AM1005" s="6"/>
      <c r="AR1005" s="33"/>
    </row>
    <row r="1006" spans="13:44">
      <c r="M1006" s="6"/>
      <c r="N1006" s="6"/>
      <c r="O1006" s="6"/>
      <c r="P1006" s="6"/>
      <c r="AM1006" s="6"/>
      <c r="AR1006" s="33"/>
    </row>
    <row r="1007" spans="13:44">
      <c r="M1007" s="6"/>
      <c r="N1007" s="6"/>
      <c r="O1007" s="6"/>
      <c r="P1007" s="6"/>
      <c r="AM1007" s="6"/>
      <c r="AR1007" s="33"/>
    </row>
    <row r="1008" spans="13:44">
      <c r="M1008" s="6"/>
      <c r="N1008" s="6"/>
      <c r="O1008" s="6"/>
      <c r="P1008" s="6"/>
      <c r="AM1008" s="6"/>
      <c r="AR1008" s="33"/>
    </row>
    <row r="1009" spans="13:44">
      <c r="M1009" s="6"/>
      <c r="N1009" s="6"/>
      <c r="O1009" s="6"/>
      <c r="P1009" s="6"/>
      <c r="AM1009" s="6"/>
      <c r="AR1009" s="33"/>
    </row>
    <row r="1010" spans="13:44">
      <c r="M1010" s="6"/>
      <c r="N1010" s="6"/>
      <c r="O1010" s="6"/>
      <c r="P1010" s="6"/>
      <c r="AM1010" s="6"/>
      <c r="AR1010" s="33"/>
    </row>
    <row r="1011" spans="13:44">
      <c r="M1011" s="6"/>
      <c r="N1011" s="6"/>
      <c r="O1011" s="6"/>
      <c r="P1011" s="6"/>
      <c r="AM1011" s="6"/>
      <c r="AR1011" s="33"/>
    </row>
    <row r="1012" spans="13:44">
      <c r="M1012" s="6"/>
      <c r="N1012" s="6"/>
      <c r="O1012" s="6"/>
      <c r="P1012" s="6"/>
      <c r="AM1012" s="6"/>
      <c r="AR1012" s="33"/>
    </row>
    <row r="1013" spans="13:44">
      <c r="M1013" s="6"/>
      <c r="N1013" s="6"/>
      <c r="O1013" s="6"/>
      <c r="P1013" s="6"/>
      <c r="AM1013" s="6"/>
      <c r="AR1013" s="33"/>
    </row>
    <row r="1014" spans="13:44">
      <c r="M1014" s="6"/>
      <c r="N1014" s="6"/>
      <c r="O1014" s="6"/>
      <c r="P1014" s="6"/>
      <c r="AM1014" s="6"/>
      <c r="AR1014" s="33"/>
    </row>
    <row r="1015" spans="13:44">
      <c r="M1015" s="6"/>
      <c r="N1015" s="6"/>
      <c r="O1015" s="6"/>
      <c r="P1015" s="6"/>
      <c r="AM1015" s="6"/>
      <c r="AR1015" s="33"/>
    </row>
    <row r="1016" spans="13:44">
      <c r="M1016" s="6"/>
      <c r="N1016" s="6"/>
      <c r="O1016" s="6"/>
      <c r="P1016" s="6"/>
      <c r="AM1016" s="6"/>
      <c r="AR1016" s="33"/>
    </row>
    <row r="1017" spans="13:44">
      <c r="M1017" s="6"/>
      <c r="N1017" s="6"/>
      <c r="O1017" s="6"/>
      <c r="P1017" s="6"/>
      <c r="AM1017" s="6"/>
      <c r="AR1017" s="33"/>
    </row>
    <row r="1018" spans="13:44">
      <c r="M1018" s="6"/>
      <c r="N1018" s="6"/>
      <c r="O1018" s="6"/>
      <c r="P1018" s="6"/>
      <c r="AM1018" s="6"/>
      <c r="AR1018" s="33"/>
    </row>
    <row r="1019" spans="13:44">
      <c r="M1019" s="6"/>
      <c r="N1019" s="6"/>
      <c r="O1019" s="6"/>
      <c r="P1019" s="6"/>
      <c r="AM1019" s="6"/>
      <c r="AR1019" s="33"/>
    </row>
    <row r="1020" spans="13:44">
      <c r="M1020" s="6"/>
      <c r="N1020" s="6"/>
      <c r="O1020" s="6"/>
      <c r="P1020" s="6"/>
      <c r="AM1020" s="6"/>
      <c r="AR1020" s="33"/>
    </row>
    <row r="1021" spans="13:44">
      <c r="M1021" s="6"/>
      <c r="N1021" s="6"/>
      <c r="O1021" s="6"/>
      <c r="P1021" s="6"/>
      <c r="AM1021" s="6"/>
      <c r="AR1021" s="33"/>
    </row>
    <row r="1022" spans="13:44">
      <c r="M1022" s="6"/>
      <c r="N1022" s="6"/>
      <c r="O1022" s="6"/>
      <c r="P1022" s="6"/>
      <c r="AM1022" s="6"/>
      <c r="AR1022" s="33"/>
    </row>
    <row r="1023" spans="13:44">
      <c r="M1023" s="6"/>
      <c r="N1023" s="6"/>
      <c r="O1023" s="6"/>
      <c r="P1023" s="6"/>
      <c r="AM1023" s="6"/>
      <c r="AR1023" s="33"/>
    </row>
    <row r="1024" spans="13:44">
      <c r="M1024" s="6"/>
      <c r="N1024" s="6"/>
      <c r="O1024" s="6"/>
      <c r="P1024" s="6"/>
      <c r="AM1024" s="6"/>
      <c r="AR1024" s="33"/>
    </row>
    <row r="1025" spans="13:44">
      <c r="M1025" s="6"/>
      <c r="N1025" s="6"/>
      <c r="O1025" s="6"/>
      <c r="P1025" s="6"/>
      <c r="AM1025" s="6"/>
      <c r="AR1025" s="33"/>
    </row>
    <row r="1026" spans="13:44">
      <c r="M1026" s="6"/>
      <c r="N1026" s="6"/>
      <c r="O1026" s="6"/>
      <c r="P1026" s="6"/>
      <c r="AM1026" s="6"/>
      <c r="AR1026" s="33"/>
    </row>
    <row r="1027" spans="13:44">
      <c r="M1027" s="6"/>
      <c r="N1027" s="6"/>
      <c r="O1027" s="6"/>
      <c r="P1027" s="6"/>
      <c r="AM1027" s="6"/>
      <c r="AR1027" s="33"/>
    </row>
    <row r="1028" spans="13:44">
      <c r="M1028" s="6"/>
      <c r="N1028" s="6"/>
      <c r="O1028" s="6"/>
      <c r="P1028" s="6"/>
      <c r="AM1028" s="6"/>
      <c r="AR1028" s="33"/>
    </row>
    <row r="1029" spans="13:44">
      <c r="M1029" s="6"/>
      <c r="N1029" s="6"/>
      <c r="O1029" s="6"/>
      <c r="P1029" s="6"/>
      <c r="AM1029" s="6"/>
      <c r="AR1029" s="33"/>
    </row>
    <row r="1030" spans="13:44">
      <c r="M1030" s="6"/>
      <c r="N1030" s="6"/>
      <c r="O1030" s="6"/>
      <c r="P1030" s="6"/>
      <c r="AM1030" s="6"/>
      <c r="AR1030" s="33"/>
    </row>
    <row r="1031" spans="13:44">
      <c r="M1031" s="6"/>
      <c r="N1031" s="6"/>
      <c r="O1031" s="6"/>
      <c r="P1031" s="6"/>
      <c r="AM1031" s="6"/>
      <c r="AR1031" s="33"/>
    </row>
    <row r="1032" spans="13:44">
      <c r="M1032" s="6"/>
      <c r="N1032" s="6"/>
      <c r="O1032" s="6"/>
      <c r="P1032" s="6"/>
      <c r="AM1032" s="6"/>
      <c r="AR1032" s="33"/>
    </row>
    <row r="1033" spans="13:44">
      <c r="M1033" s="6"/>
      <c r="N1033" s="6"/>
      <c r="O1033" s="6"/>
      <c r="P1033" s="6"/>
      <c r="AM1033" s="6"/>
      <c r="AR1033" s="33"/>
    </row>
    <row r="1034" spans="13:44">
      <c r="M1034" s="6"/>
      <c r="N1034" s="6"/>
      <c r="O1034" s="6"/>
      <c r="P1034" s="6"/>
      <c r="AM1034" s="6"/>
      <c r="AR1034" s="33"/>
    </row>
    <row r="1035" spans="13:44">
      <c r="M1035" s="6"/>
      <c r="N1035" s="6"/>
      <c r="O1035" s="6"/>
      <c r="P1035" s="6"/>
      <c r="AM1035" s="6"/>
      <c r="AR1035" s="33"/>
    </row>
    <row r="1036" spans="13:44">
      <c r="M1036" s="6"/>
      <c r="N1036" s="6"/>
      <c r="O1036" s="6"/>
      <c r="P1036" s="6"/>
      <c r="AM1036" s="6"/>
      <c r="AR1036" s="33"/>
    </row>
    <row r="1037" spans="13:44">
      <c r="M1037" s="6"/>
      <c r="N1037" s="6"/>
      <c r="O1037" s="6"/>
      <c r="P1037" s="6"/>
      <c r="AM1037" s="6"/>
      <c r="AR1037" s="33"/>
    </row>
    <row r="1038" spans="13:44">
      <c r="M1038" s="6"/>
      <c r="N1038" s="6"/>
      <c r="O1038" s="6"/>
      <c r="P1038" s="6"/>
      <c r="AM1038" s="6"/>
      <c r="AR1038" s="33"/>
    </row>
    <row r="1039" spans="13:44">
      <c r="M1039" s="6"/>
      <c r="N1039" s="6"/>
      <c r="O1039" s="6"/>
      <c r="P1039" s="6"/>
      <c r="AM1039" s="6"/>
      <c r="AR1039" s="33"/>
    </row>
    <row r="1040" spans="13:44">
      <c r="M1040" s="6"/>
      <c r="N1040" s="6"/>
      <c r="O1040" s="6"/>
      <c r="P1040" s="6"/>
      <c r="AM1040" s="6"/>
      <c r="AR1040" s="33"/>
    </row>
    <row r="1041" spans="13:44">
      <c r="M1041" s="6"/>
      <c r="N1041" s="6"/>
      <c r="O1041" s="6"/>
      <c r="P1041" s="6"/>
      <c r="AM1041" s="6"/>
      <c r="AR1041" s="33"/>
    </row>
    <row r="1042" spans="13:44">
      <c r="M1042" s="6"/>
      <c r="N1042" s="6"/>
      <c r="O1042" s="6"/>
      <c r="P1042" s="6"/>
      <c r="AM1042" s="6"/>
      <c r="AR1042" s="33"/>
    </row>
    <row r="1043" spans="13:44">
      <c r="M1043" s="6"/>
      <c r="N1043" s="6"/>
      <c r="O1043" s="6"/>
      <c r="P1043" s="6"/>
      <c r="AM1043" s="6"/>
      <c r="AR1043" s="33"/>
    </row>
    <row r="1044" spans="13:44">
      <c r="M1044" s="6"/>
      <c r="N1044" s="6"/>
      <c r="O1044" s="6"/>
      <c r="P1044" s="6"/>
      <c r="AM1044" s="6"/>
      <c r="AR1044" s="33"/>
    </row>
    <row r="1045" spans="13:44">
      <c r="M1045" s="6"/>
      <c r="N1045" s="6"/>
      <c r="O1045" s="6"/>
      <c r="P1045" s="6"/>
      <c r="AM1045" s="6"/>
      <c r="AR1045" s="33"/>
    </row>
    <row r="1046" spans="13:44">
      <c r="M1046" s="6"/>
      <c r="N1046" s="6"/>
      <c r="O1046" s="6"/>
      <c r="P1046" s="6"/>
      <c r="AM1046" s="6"/>
      <c r="AR1046" s="33"/>
    </row>
    <row r="1047" spans="13:44">
      <c r="M1047" s="6"/>
      <c r="N1047" s="6"/>
      <c r="O1047" s="6"/>
      <c r="P1047" s="6"/>
      <c r="AM1047" s="6"/>
      <c r="AR1047" s="33"/>
    </row>
    <row r="1048" spans="13:44">
      <c r="M1048" s="6"/>
      <c r="N1048" s="6"/>
      <c r="O1048" s="6"/>
      <c r="P1048" s="6"/>
      <c r="AM1048" s="6"/>
      <c r="AR1048" s="33"/>
    </row>
    <row r="1049" spans="13:44">
      <c r="M1049" s="6"/>
      <c r="N1049" s="6"/>
      <c r="O1049" s="6"/>
      <c r="P1049" s="6"/>
      <c r="AM1049" s="6"/>
      <c r="AR1049" s="33"/>
    </row>
    <row r="1050" spans="13:44">
      <c r="M1050" s="6"/>
      <c r="N1050" s="6"/>
      <c r="O1050" s="6"/>
      <c r="P1050" s="6"/>
      <c r="AM1050" s="6"/>
      <c r="AR1050" s="33"/>
    </row>
    <row r="1051" spans="13:44">
      <c r="M1051" s="6"/>
      <c r="N1051" s="6"/>
      <c r="O1051" s="6"/>
      <c r="P1051" s="6"/>
      <c r="AM1051" s="6"/>
      <c r="AR1051" s="33"/>
    </row>
    <row r="1052" spans="13:44">
      <c r="M1052" s="6"/>
      <c r="N1052" s="6"/>
      <c r="O1052" s="6"/>
      <c r="P1052" s="6"/>
      <c r="AM1052" s="6"/>
      <c r="AR1052" s="33"/>
    </row>
    <row r="1053" spans="13:44">
      <c r="M1053" s="6"/>
      <c r="N1053" s="6"/>
      <c r="O1053" s="6"/>
      <c r="P1053" s="6"/>
      <c r="AM1053" s="6"/>
      <c r="AR1053" s="33"/>
    </row>
    <row r="1054" spans="13:44">
      <c r="M1054" s="6"/>
      <c r="N1054" s="6"/>
      <c r="O1054" s="6"/>
      <c r="P1054" s="6"/>
      <c r="AM1054" s="6"/>
      <c r="AR1054" s="33"/>
    </row>
    <row r="1055" spans="13:44">
      <c r="M1055" s="6"/>
      <c r="N1055" s="6"/>
      <c r="O1055" s="6"/>
      <c r="P1055" s="6"/>
      <c r="AM1055" s="6"/>
      <c r="AR1055" s="33"/>
    </row>
    <row r="1056" spans="13:44">
      <c r="M1056" s="6"/>
      <c r="N1056" s="6"/>
      <c r="O1056" s="6"/>
      <c r="P1056" s="6"/>
      <c r="AM1056" s="6"/>
      <c r="AR1056" s="33"/>
    </row>
    <row r="1057" spans="13:44">
      <c r="M1057" s="6"/>
      <c r="N1057" s="6"/>
      <c r="O1057" s="6"/>
      <c r="P1057" s="6"/>
      <c r="AM1057" s="6"/>
      <c r="AR1057" s="33"/>
    </row>
    <row r="1058" spans="13:44">
      <c r="M1058" s="6"/>
      <c r="N1058" s="6"/>
      <c r="O1058" s="6"/>
      <c r="P1058" s="6"/>
      <c r="AM1058" s="6"/>
      <c r="AR1058" s="33"/>
    </row>
    <row r="1059" spans="13:44">
      <c r="M1059" s="6"/>
      <c r="N1059" s="6"/>
      <c r="O1059" s="6"/>
      <c r="P1059" s="6"/>
      <c r="AM1059" s="6"/>
      <c r="AR1059" s="33"/>
    </row>
    <row r="1060" spans="13:44">
      <c r="M1060" s="6"/>
      <c r="N1060" s="6"/>
      <c r="O1060" s="6"/>
      <c r="P1060" s="6"/>
      <c r="AM1060" s="6"/>
      <c r="AR1060" s="33"/>
    </row>
    <row r="1061" spans="13:44">
      <c r="M1061" s="6"/>
      <c r="N1061" s="6"/>
      <c r="O1061" s="6"/>
      <c r="P1061" s="6"/>
      <c r="AM1061" s="6"/>
      <c r="AR1061" s="33"/>
    </row>
    <row r="1062" spans="13:44">
      <c r="M1062" s="6"/>
      <c r="N1062" s="6"/>
      <c r="O1062" s="6"/>
      <c r="P1062" s="6"/>
      <c r="AM1062" s="6"/>
      <c r="AR1062" s="33"/>
    </row>
    <row r="1063" spans="13:44">
      <c r="M1063" s="6"/>
      <c r="N1063" s="6"/>
      <c r="O1063" s="6"/>
      <c r="P1063" s="6"/>
      <c r="AM1063" s="6"/>
      <c r="AR1063" s="33"/>
    </row>
    <row r="1064" spans="13:44">
      <c r="M1064" s="6"/>
      <c r="N1064" s="6"/>
      <c r="O1064" s="6"/>
      <c r="P1064" s="6"/>
      <c r="AM1064" s="6"/>
      <c r="AR1064" s="33"/>
    </row>
    <row r="1065" spans="13:44">
      <c r="M1065" s="6"/>
      <c r="N1065" s="6"/>
      <c r="O1065" s="6"/>
      <c r="P1065" s="6"/>
      <c r="AM1065" s="6"/>
      <c r="AR1065" s="33"/>
    </row>
    <row r="1066" spans="13:44">
      <c r="M1066" s="6"/>
      <c r="N1066" s="6"/>
      <c r="O1066" s="6"/>
      <c r="P1066" s="6"/>
      <c r="AM1066" s="6"/>
      <c r="AR1066" s="33"/>
    </row>
    <row r="1067" spans="13:44">
      <c r="M1067" s="6"/>
      <c r="N1067" s="6"/>
      <c r="O1067" s="6"/>
      <c r="P1067" s="6"/>
      <c r="AM1067" s="6"/>
      <c r="AR1067" s="33"/>
    </row>
    <row r="1068" spans="13:44">
      <c r="M1068" s="6"/>
      <c r="N1068" s="6"/>
      <c r="O1068" s="6"/>
      <c r="P1068" s="6"/>
      <c r="AM1068" s="6"/>
      <c r="AR1068" s="33"/>
    </row>
    <row r="1069" spans="13:44">
      <c r="M1069" s="6"/>
      <c r="N1069" s="6"/>
      <c r="O1069" s="6"/>
      <c r="P1069" s="6"/>
      <c r="AM1069" s="6"/>
      <c r="AR1069" s="33"/>
    </row>
    <row r="1070" spans="13:44">
      <c r="M1070" s="6"/>
      <c r="N1070" s="6"/>
      <c r="O1070" s="6"/>
      <c r="P1070" s="6"/>
      <c r="AM1070" s="6"/>
      <c r="AR1070" s="33"/>
    </row>
    <row r="1071" spans="13:44">
      <c r="M1071" s="6"/>
      <c r="N1071" s="6"/>
      <c r="O1071" s="6"/>
      <c r="P1071" s="6"/>
      <c r="AM1071" s="6"/>
      <c r="AR1071" s="33"/>
    </row>
    <row r="1072" spans="13:44">
      <c r="M1072" s="6"/>
      <c r="N1072" s="6"/>
      <c r="O1072" s="6"/>
      <c r="P1072" s="6"/>
      <c r="AM1072" s="6"/>
      <c r="AR1072" s="33"/>
    </row>
    <row r="1073" spans="13:44">
      <c r="M1073" s="6"/>
      <c r="N1073" s="6"/>
      <c r="O1073" s="6"/>
      <c r="P1073" s="6"/>
      <c r="AM1073" s="6"/>
      <c r="AR1073" s="33"/>
    </row>
    <row r="1074" spans="13:44">
      <c r="M1074" s="6"/>
      <c r="N1074" s="6"/>
      <c r="O1074" s="6"/>
      <c r="P1074" s="6"/>
      <c r="AM1074" s="6"/>
      <c r="AR1074" s="33"/>
    </row>
    <row r="1075" spans="13:44">
      <c r="M1075" s="6"/>
      <c r="N1075" s="6"/>
      <c r="O1075" s="6"/>
      <c r="P1075" s="6"/>
      <c r="AM1075" s="6"/>
      <c r="AR1075" s="33"/>
    </row>
    <row r="1076" spans="13:44">
      <c r="M1076" s="6"/>
      <c r="N1076" s="6"/>
      <c r="O1076" s="6"/>
      <c r="P1076" s="6"/>
      <c r="AM1076" s="6"/>
      <c r="AR1076" s="33"/>
    </row>
    <row r="1077" spans="13:44">
      <c r="M1077" s="6"/>
      <c r="N1077" s="6"/>
      <c r="O1077" s="6"/>
      <c r="P1077" s="6"/>
      <c r="AM1077" s="6"/>
      <c r="AR1077" s="33"/>
    </row>
    <row r="1078" spans="13:44">
      <c r="M1078" s="6"/>
      <c r="N1078" s="6"/>
      <c r="O1078" s="6"/>
      <c r="P1078" s="6"/>
      <c r="AM1078" s="6"/>
      <c r="AR1078" s="33"/>
    </row>
    <row r="1079" spans="13:44">
      <c r="M1079" s="6"/>
      <c r="N1079" s="6"/>
      <c r="O1079" s="6"/>
      <c r="P1079" s="6"/>
      <c r="AM1079" s="6"/>
      <c r="AR1079" s="33"/>
    </row>
    <row r="1080" spans="13:44">
      <c r="M1080" s="6"/>
      <c r="N1080" s="6"/>
      <c r="O1080" s="6"/>
      <c r="P1080" s="6"/>
      <c r="AM1080" s="6"/>
      <c r="AR1080" s="33"/>
    </row>
    <row r="1081" spans="13:44">
      <c r="M1081" s="6"/>
      <c r="N1081" s="6"/>
      <c r="O1081" s="6"/>
      <c r="P1081" s="6"/>
      <c r="AM1081" s="6"/>
      <c r="AR1081" s="33"/>
    </row>
    <row r="1082" spans="13:44">
      <c r="M1082" s="6"/>
      <c r="N1082" s="6"/>
      <c r="O1082" s="6"/>
      <c r="P1082" s="6"/>
      <c r="AM1082" s="6"/>
      <c r="AR1082" s="33"/>
    </row>
    <row r="1083" spans="13:44">
      <c r="M1083" s="6"/>
      <c r="N1083" s="6"/>
      <c r="O1083" s="6"/>
      <c r="P1083" s="6"/>
      <c r="AM1083" s="6"/>
      <c r="AR1083" s="33"/>
    </row>
    <row r="1084" spans="13:44">
      <c r="M1084" s="6"/>
      <c r="N1084" s="6"/>
      <c r="O1084" s="6"/>
      <c r="P1084" s="6"/>
      <c r="AM1084" s="6"/>
      <c r="AR1084" s="33"/>
    </row>
    <row r="1085" spans="13:44">
      <c r="M1085" s="6"/>
      <c r="N1085" s="6"/>
      <c r="O1085" s="6"/>
      <c r="P1085" s="6"/>
      <c r="AM1085" s="6"/>
      <c r="AR1085" s="33"/>
    </row>
    <row r="1086" spans="13:44">
      <c r="M1086" s="6"/>
      <c r="N1086" s="6"/>
      <c r="O1086" s="6"/>
      <c r="P1086" s="6"/>
      <c r="AM1086" s="6"/>
      <c r="AR1086" s="33"/>
    </row>
    <row r="1087" spans="13:44">
      <c r="M1087" s="6"/>
      <c r="N1087" s="6"/>
      <c r="O1087" s="6"/>
      <c r="P1087" s="6"/>
      <c r="AM1087" s="6"/>
      <c r="AR1087" s="33"/>
    </row>
    <row r="1088" spans="13:44">
      <c r="M1088" s="6"/>
      <c r="N1088" s="6"/>
      <c r="O1088" s="6"/>
      <c r="P1088" s="6"/>
      <c r="AM1088" s="6"/>
      <c r="AR1088" s="33"/>
    </row>
    <row r="1089" spans="13:44">
      <c r="M1089" s="6"/>
      <c r="N1089" s="6"/>
      <c r="O1089" s="6"/>
      <c r="P1089" s="6"/>
      <c r="AM1089" s="6"/>
      <c r="AR1089" s="33"/>
    </row>
    <row r="1090" spans="13:44">
      <c r="M1090" s="6"/>
      <c r="N1090" s="6"/>
      <c r="O1090" s="6"/>
      <c r="P1090" s="6"/>
      <c r="AM1090" s="6"/>
      <c r="AR1090" s="33"/>
    </row>
    <row r="1091" spans="13:44">
      <c r="M1091" s="6"/>
      <c r="N1091" s="6"/>
      <c r="O1091" s="6"/>
      <c r="P1091" s="6"/>
      <c r="AM1091" s="6"/>
      <c r="AR1091" s="33"/>
    </row>
    <row r="1092" spans="13:44">
      <c r="M1092" s="6"/>
      <c r="N1092" s="6"/>
      <c r="O1092" s="6"/>
      <c r="P1092" s="6"/>
      <c r="AM1092" s="6"/>
      <c r="AR1092" s="33"/>
    </row>
    <row r="1093" spans="13:44">
      <c r="M1093" s="6"/>
      <c r="N1093" s="6"/>
      <c r="O1093" s="6"/>
      <c r="P1093" s="6"/>
      <c r="AM1093" s="6"/>
      <c r="AR1093" s="33"/>
    </row>
    <row r="1094" spans="13:44">
      <c r="M1094" s="6"/>
      <c r="N1094" s="6"/>
      <c r="O1094" s="6"/>
      <c r="P1094" s="6"/>
      <c r="AM1094" s="6"/>
      <c r="AR1094" s="33"/>
    </row>
    <row r="1095" spans="13:44">
      <c r="M1095" s="6"/>
      <c r="N1095" s="6"/>
      <c r="O1095" s="6"/>
      <c r="P1095" s="6"/>
      <c r="AM1095" s="6"/>
      <c r="AR1095" s="33"/>
    </row>
    <row r="1096" spans="13:44">
      <c r="M1096" s="6"/>
      <c r="N1096" s="6"/>
      <c r="O1096" s="6"/>
      <c r="P1096" s="6"/>
      <c r="AM1096" s="6"/>
      <c r="AR1096" s="33"/>
    </row>
    <row r="1097" spans="13:44">
      <c r="M1097" s="6"/>
      <c r="N1097" s="6"/>
      <c r="O1097" s="6"/>
      <c r="P1097" s="6"/>
      <c r="AM1097" s="6"/>
      <c r="AR1097" s="33"/>
    </row>
    <row r="1098" spans="13:44">
      <c r="M1098" s="6"/>
      <c r="N1098" s="6"/>
      <c r="O1098" s="6"/>
      <c r="P1098" s="6"/>
      <c r="AM1098" s="6"/>
      <c r="AR1098" s="33"/>
    </row>
    <row r="1099" spans="13:44">
      <c r="M1099" s="6"/>
      <c r="N1099" s="6"/>
      <c r="O1099" s="6"/>
      <c r="P1099" s="6"/>
      <c r="AM1099" s="6"/>
      <c r="AR1099" s="33"/>
    </row>
    <row r="1100" spans="13:44">
      <c r="M1100" s="6"/>
      <c r="N1100" s="6"/>
      <c r="O1100" s="6"/>
      <c r="P1100" s="6"/>
      <c r="AM1100" s="6"/>
      <c r="AR1100" s="33"/>
    </row>
    <row r="1101" spans="13:44">
      <c r="M1101" s="6"/>
      <c r="N1101" s="6"/>
      <c r="O1101" s="6"/>
      <c r="P1101" s="6"/>
      <c r="AM1101" s="6"/>
      <c r="AR1101" s="33"/>
    </row>
    <row r="1102" spans="13:44">
      <c r="M1102" s="6"/>
      <c r="N1102" s="6"/>
      <c r="O1102" s="6"/>
      <c r="P1102" s="6"/>
      <c r="AM1102" s="6"/>
      <c r="AR1102" s="33"/>
    </row>
    <row r="1103" spans="13:44">
      <c r="M1103" s="6"/>
      <c r="N1103" s="6"/>
      <c r="O1103" s="6"/>
      <c r="P1103" s="6"/>
      <c r="AM1103" s="6"/>
      <c r="AR1103" s="33"/>
    </row>
    <row r="1104" spans="13:44">
      <c r="M1104" s="6"/>
      <c r="N1104" s="6"/>
      <c r="O1104" s="6"/>
      <c r="P1104" s="6"/>
      <c r="AM1104" s="6"/>
      <c r="AR1104" s="33"/>
    </row>
    <row r="1105" spans="13:44">
      <c r="M1105" s="6"/>
      <c r="N1105" s="6"/>
      <c r="O1105" s="6"/>
      <c r="P1105" s="6"/>
      <c r="AM1105" s="6"/>
      <c r="AR1105" s="33"/>
    </row>
    <row r="1106" spans="13:44">
      <c r="M1106" s="6"/>
      <c r="N1106" s="6"/>
      <c r="O1106" s="6"/>
      <c r="P1106" s="6"/>
      <c r="AM1106" s="6"/>
      <c r="AR1106" s="33"/>
    </row>
    <row r="1107" spans="13:44">
      <c r="M1107" s="6"/>
      <c r="N1107" s="6"/>
      <c r="O1107" s="6"/>
      <c r="P1107" s="6"/>
      <c r="AM1107" s="6"/>
      <c r="AR1107" s="33"/>
    </row>
    <row r="1108" spans="13:44">
      <c r="M1108" s="6"/>
      <c r="N1108" s="6"/>
      <c r="O1108" s="6"/>
      <c r="P1108" s="6"/>
      <c r="AM1108" s="6"/>
      <c r="AR1108" s="33"/>
    </row>
    <row r="1109" spans="13:44">
      <c r="M1109" s="6"/>
      <c r="N1109" s="6"/>
      <c r="O1109" s="6"/>
      <c r="P1109" s="6"/>
      <c r="AM1109" s="6"/>
      <c r="AR1109" s="33"/>
    </row>
    <row r="1110" spans="13:44">
      <c r="M1110" s="6"/>
      <c r="N1110" s="6"/>
      <c r="O1110" s="6"/>
      <c r="P1110" s="6"/>
      <c r="AM1110" s="6"/>
      <c r="AR1110" s="33"/>
    </row>
    <row r="1111" spans="13:44">
      <c r="M1111" s="6"/>
      <c r="N1111" s="6"/>
      <c r="O1111" s="6"/>
      <c r="P1111" s="6"/>
      <c r="AM1111" s="6"/>
      <c r="AR1111" s="33"/>
    </row>
    <row r="1112" spans="13:44">
      <c r="M1112" s="6"/>
      <c r="N1112" s="6"/>
      <c r="O1112" s="6"/>
      <c r="P1112" s="6"/>
      <c r="AM1112" s="6"/>
      <c r="AR1112" s="33"/>
    </row>
    <row r="1113" spans="13:44">
      <c r="M1113" s="6"/>
      <c r="N1113" s="6"/>
      <c r="O1113" s="6"/>
      <c r="P1113" s="6"/>
      <c r="AM1113" s="6"/>
      <c r="AR1113" s="33"/>
    </row>
    <row r="1114" spans="13:44">
      <c r="M1114" s="6"/>
      <c r="N1114" s="6"/>
      <c r="O1114" s="6"/>
      <c r="P1114" s="6"/>
      <c r="AM1114" s="6"/>
      <c r="AR1114" s="33"/>
    </row>
    <row r="1115" spans="13:44">
      <c r="M1115" s="6"/>
      <c r="N1115" s="6"/>
      <c r="O1115" s="6"/>
      <c r="P1115" s="6"/>
      <c r="AM1115" s="6"/>
      <c r="AR1115" s="33"/>
    </row>
    <row r="1116" spans="13:44">
      <c r="M1116" s="6"/>
      <c r="N1116" s="6"/>
      <c r="O1116" s="6"/>
      <c r="P1116" s="6"/>
      <c r="AM1116" s="6"/>
      <c r="AR1116" s="33"/>
    </row>
    <row r="1117" spans="13:44">
      <c r="M1117" s="6"/>
      <c r="N1117" s="6"/>
      <c r="O1117" s="6"/>
      <c r="P1117" s="6"/>
      <c r="AM1117" s="6"/>
      <c r="AR1117" s="33"/>
    </row>
    <row r="1118" spans="13:44">
      <c r="M1118" s="6"/>
      <c r="N1118" s="6"/>
      <c r="O1118" s="6"/>
      <c r="P1118" s="6"/>
      <c r="AM1118" s="6"/>
      <c r="AR1118" s="33"/>
    </row>
    <row r="1119" spans="13:44">
      <c r="M1119" s="6"/>
      <c r="N1119" s="6"/>
      <c r="O1119" s="6"/>
      <c r="P1119" s="6"/>
      <c r="AM1119" s="6"/>
      <c r="AR1119" s="33"/>
    </row>
    <row r="1120" spans="13:44">
      <c r="M1120" s="6"/>
      <c r="N1120" s="6"/>
      <c r="O1120" s="6"/>
      <c r="P1120" s="6"/>
      <c r="AM1120" s="6"/>
      <c r="AR1120" s="33"/>
    </row>
    <row r="1121" spans="13:44">
      <c r="M1121" s="6"/>
      <c r="N1121" s="6"/>
      <c r="O1121" s="6"/>
      <c r="P1121" s="6"/>
      <c r="AM1121" s="6"/>
      <c r="AR1121" s="33"/>
    </row>
    <row r="1122" spans="13:44">
      <c r="M1122" s="6"/>
      <c r="N1122" s="6"/>
      <c r="O1122" s="6"/>
      <c r="P1122" s="6"/>
      <c r="AM1122" s="6"/>
      <c r="AR1122" s="33"/>
    </row>
    <row r="1123" spans="13:44">
      <c r="M1123" s="6"/>
      <c r="N1123" s="6"/>
      <c r="O1123" s="6"/>
      <c r="P1123" s="6"/>
      <c r="AM1123" s="6"/>
      <c r="AR1123" s="33"/>
    </row>
    <row r="1124" spans="13:44">
      <c r="M1124" s="6"/>
      <c r="N1124" s="6"/>
      <c r="O1124" s="6"/>
      <c r="P1124" s="6"/>
      <c r="AM1124" s="6"/>
      <c r="AR1124" s="33"/>
    </row>
    <row r="1125" spans="13:44">
      <c r="M1125" s="6"/>
      <c r="N1125" s="6"/>
      <c r="O1125" s="6"/>
      <c r="P1125" s="6"/>
      <c r="AM1125" s="6"/>
      <c r="AR1125" s="33"/>
    </row>
    <row r="1126" spans="13:44">
      <c r="M1126" s="6"/>
      <c r="N1126" s="6"/>
      <c r="O1126" s="6"/>
      <c r="P1126" s="6"/>
      <c r="AM1126" s="6"/>
      <c r="AR1126" s="33"/>
    </row>
    <row r="1127" spans="13:44">
      <c r="M1127" s="6"/>
      <c r="N1127" s="6"/>
      <c r="O1127" s="6"/>
      <c r="P1127" s="6"/>
      <c r="AM1127" s="6"/>
      <c r="AR1127" s="33"/>
    </row>
    <row r="1128" spans="13:44">
      <c r="M1128" s="6"/>
      <c r="N1128" s="6"/>
      <c r="O1128" s="6"/>
      <c r="P1128" s="6"/>
      <c r="AM1128" s="6"/>
      <c r="AR1128" s="33"/>
    </row>
    <row r="1129" spans="13:44">
      <c r="M1129" s="6"/>
      <c r="N1129" s="6"/>
      <c r="O1129" s="6"/>
      <c r="P1129" s="6"/>
      <c r="AM1129" s="6"/>
      <c r="AR1129" s="33"/>
    </row>
    <row r="1130" spans="13:44">
      <c r="M1130" s="6"/>
      <c r="N1130" s="6"/>
      <c r="O1130" s="6"/>
      <c r="P1130" s="6"/>
      <c r="AM1130" s="6"/>
      <c r="AR1130" s="33"/>
    </row>
    <row r="1131" spans="13:44">
      <c r="M1131" s="6"/>
      <c r="N1131" s="6"/>
      <c r="O1131" s="6"/>
      <c r="P1131" s="6"/>
      <c r="AM1131" s="6"/>
      <c r="AR1131" s="33"/>
    </row>
    <row r="1132" spans="13:44">
      <c r="M1132" s="6"/>
      <c r="N1132" s="6"/>
      <c r="O1132" s="6"/>
      <c r="P1132" s="6"/>
      <c r="AM1132" s="6"/>
      <c r="AR1132" s="33"/>
    </row>
    <row r="1133" spans="13:44">
      <c r="M1133" s="6"/>
      <c r="N1133" s="6"/>
      <c r="O1133" s="6"/>
      <c r="P1133" s="6"/>
      <c r="AM1133" s="6"/>
      <c r="AR1133" s="33"/>
    </row>
    <row r="1134" spans="13:44">
      <c r="M1134" s="6"/>
      <c r="N1134" s="6"/>
      <c r="O1134" s="6"/>
      <c r="P1134" s="6"/>
      <c r="AM1134" s="6"/>
      <c r="AR1134" s="33"/>
    </row>
    <row r="1135" spans="13:44">
      <c r="M1135" s="6"/>
      <c r="N1135" s="6"/>
      <c r="O1135" s="6"/>
      <c r="P1135" s="6"/>
      <c r="AM1135" s="6"/>
      <c r="AR1135" s="33"/>
    </row>
    <row r="1136" spans="13:44">
      <c r="M1136" s="6"/>
      <c r="N1136" s="6"/>
      <c r="O1136" s="6"/>
      <c r="P1136" s="6"/>
      <c r="AM1136" s="6"/>
      <c r="AR1136" s="33"/>
    </row>
    <row r="1137" spans="13:44">
      <c r="M1137" s="6"/>
      <c r="N1137" s="6"/>
      <c r="O1137" s="6"/>
      <c r="P1137" s="6"/>
      <c r="AM1137" s="6"/>
      <c r="AR1137" s="33"/>
    </row>
    <row r="1138" spans="13:44">
      <c r="M1138" s="6"/>
      <c r="N1138" s="6"/>
      <c r="O1138" s="6"/>
      <c r="P1138" s="6"/>
      <c r="AM1138" s="6"/>
      <c r="AR1138" s="33"/>
    </row>
    <row r="1139" spans="13:44">
      <c r="M1139" s="6"/>
      <c r="N1139" s="6"/>
      <c r="O1139" s="6"/>
      <c r="P1139" s="6"/>
      <c r="AM1139" s="6"/>
      <c r="AR1139" s="33"/>
    </row>
    <row r="1140" spans="13:44">
      <c r="M1140" s="6"/>
      <c r="N1140" s="6"/>
      <c r="O1140" s="6"/>
      <c r="P1140" s="6"/>
      <c r="AM1140" s="6"/>
      <c r="AR1140" s="33"/>
    </row>
    <row r="1141" spans="13:44">
      <c r="M1141" s="6"/>
      <c r="N1141" s="6"/>
      <c r="O1141" s="6"/>
      <c r="P1141" s="6"/>
      <c r="AM1141" s="6"/>
      <c r="AR1141" s="33"/>
    </row>
    <row r="1142" spans="13:44">
      <c r="M1142" s="6"/>
      <c r="N1142" s="6"/>
      <c r="O1142" s="6"/>
      <c r="P1142" s="6"/>
      <c r="AM1142" s="6"/>
      <c r="AR1142" s="33"/>
    </row>
    <row r="1143" spans="13:44">
      <c r="M1143" s="6"/>
      <c r="N1143" s="6"/>
      <c r="O1143" s="6"/>
      <c r="P1143" s="6"/>
      <c r="AM1143" s="6"/>
      <c r="AR1143" s="33"/>
    </row>
    <row r="1144" spans="13:44">
      <c r="M1144" s="6"/>
      <c r="N1144" s="6"/>
      <c r="O1144" s="6"/>
      <c r="P1144" s="6"/>
      <c r="AM1144" s="6"/>
      <c r="AR1144" s="33"/>
    </row>
    <row r="1145" spans="13:44">
      <c r="M1145" s="6"/>
      <c r="N1145" s="6"/>
      <c r="O1145" s="6"/>
      <c r="P1145" s="6"/>
      <c r="AM1145" s="6"/>
      <c r="AR1145" s="33"/>
    </row>
    <row r="1146" spans="13:44">
      <c r="M1146" s="6"/>
      <c r="N1146" s="6"/>
      <c r="O1146" s="6"/>
      <c r="P1146" s="6"/>
      <c r="AM1146" s="6"/>
      <c r="AR1146" s="33"/>
    </row>
    <row r="1147" spans="13:44">
      <c r="M1147" s="6"/>
      <c r="N1147" s="6"/>
      <c r="O1147" s="6"/>
      <c r="P1147" s="6"/>
      <c r="AM1147" s="6"/>
      <c r="AR1147" s="33"/>
    </row>
    <row r="1148" spans="13:44">
      <c r="M1148" s="6"/>
      <c r="N1148" s="6"/>
      <c r="O1148" s="6"/>
      <c r="P1148" s="6"/>
      <c r="AM1148" s="6"/>
      <c r="AR1148" s="33"/>
    </row>
    <row r="1149" spans="13:44">
      <c r="M1149" s="6"/>
      <c r="N1149" s="6"/>
      <c r="O1149" s="6"/>
      <c r="P1149" s="6"/>
      <c r="AM1149" s="6"/>
      <c r="AR1149" s="33"/>
    </row>
    <row r="1150" spans="13:44">
      <c r="M1150" s="6"/>
      <c r="N1150" s="6"/>
      <c r="O1150" s="6"/>
      <c r="P1150" s="6"/>
      <c r="AM1150" s="6"/>
      <c r="AR1150" s="33"/>
    </row>
    <row r="1151" spans="13:44">
      <c r="M1151" s="6"/>
      <c r="N1151" s="6"/>
      <c r="O1151" s="6"/>
      <c r="P1151" s="6"/>
      <c r="AM1151" s="6"/>
      <c r="AR1151" s="33"/>
    </row>
    <row r="1152" spans="13:44">
      <c r="M1152" s="6"/>
      <c r="N1152" s="6"/>
      <c r="O1152" s="6"/>
      <c r="P1152" s="6"/>
      <c r="AM1152" s="6"/>
      <c r="AR1152" s="33"/>
    </row>
    <row r="1153" spans="13:44">
      <c r="M1153" s="6"/>
      <c r="N1153" s="6"/>
      <c r="O1153" s="6"/>
      <c r="P1153" s="6"/>
      <c r="AM1153" s="6"/>
      <c r="AR1153" s="33"/>
    </row>
    <row r="1154" spans="13:44">
      <c r="M1154" s="6"/>
      <c r="N1154" s="6"/>
      <c r="O1154" s="6"/>
      <c r="P1154" s="6"/>
      <c r="AM1154" s="6"/>
      <c r="AR1154" s="33"/>
    </row>
    <row r="1155" spans="13:44">
      <c r="M1155" s="6"/>
      <c r="N1155" s="6"/>
      <c r="O1155" s="6"/>
      <c r="P1155" s="6"/>
      <c r="AM1155" s="6"/>
      <c r="AR1155" s="33"/>
    </row>
    <row r="1156" spans="13:44">
      <c r="M1156" s="6"/>
      <c r="N1156" s="6"/>
      <c r="O1156" s="6"/>
      <c r="P1156" s="6"/>
      <c r="AM1156" s="6"/>
      <c r="AR1156" s="33"/>
    </row>
    <row r="1157" spans="13:44">
      <c r="M1157" s="6"/>
      <c r="N1157" s="6"/>
      <c r="O1157" s="6"/>
      <c r="P1157" s="6"/>
      <c r="AM1157" s="6"/>
      <c r="AR1157" s="33"/>
    </row>
    <row r="1158" spans="13:44">
      <c r="M1158" s="6"/>
      <c r="N1158" s="6"/>
      <c r="O1158" s="6"/>
      <c r="P1158" s="6"/>
      <c r="AM1158" s="6"/>
      <c r="AR1158" s="33"/>
    </row>
    <row r="1159" spans="13:44">
      <c r="M1159" s="6"/>
      <c r="N1159" s="6"/>
      <c r="O1159" s="6"/>
      <c r="P1159" s="6"/>
      <c r="AM1159" s="6"/>
      <c r="AR1159" s="33"/>
    </row>
    <row r="1160" spans="13:44">
      <c r="M1160" s="6"/>
      <c r="N1160" s="6"/>
      <c r="O1160" s="6"/>
      <c r="P1160" s="6"/>
      <c r="AM1160" s="6"/>
      <c r="AR1160" s="33"/>
    </row>
    <row r="1161" spans="13:44">
      <c r="M1161" s="6"/>
      <c r="N1161" s="6"/>
      <c r="O1161" s="6"/>
      <c r="P1161" s="6"/>
      <c r="AM1161" s="6"/>
      <c r="AR1161" s="33"/>
    </row>
    <row r="1162" spans="13:44">
      <c r="M1162" s="6"/>
      <c r="N1162" s="6"/>
      <c r="O1162" s="6"/>
      <c r="P1162" s="6"/>
      <c r="AM1162" s="6"/>
      <c r="AR1162" s="33"/>
    </row>
    <row r="1163" spans="13:44">
      <c r="M1163" s="6"/>
      <c r="N1163" s="6"/>
      <c r="O1163" s="6"/>
      <c r="P1163" s="6"/>
      <c r="AM1163" s="6"/>
      <c r="AR1163" s="33"/>
    </row>
    <row r="1164" spans="13:44">
      <c r="M1164" s="6"/>
      <c r="N1164" s="6"/>
      <c r="O1164" s="6"/>
      <c r="P1164" s="6"/>
      <c r="AM1164" s="6"/>
      <c r="AR1164" s="33"/>
    </row>
    <row r="1165" spans="13:44">
      <c r="M1165" s="6"/>
      <c r="N1165" s="6"/>
      <c r="O1165" s="6"/>
      <c r="P1165" s="6"/>
      <c r="AM1165" s="6"/>
      <c r="AR1165" s="33"/>
    </row>
    <row r="1166" spans="13:44">
      <c r="M1166" s="6"/>
      <c r="N1166" s="6"/>
      <c r="O1166" s="6"/>
      <c r="P1166" s="6"/>
      <c r="AM1166" s="6"/>
      <c r="AR1166" s="33"/>
    </row>
    <row r="1167" spans="13:44">
      <c r="M1167" s="6"/>
      <c r="N1167" s="6"/>
      <c r="O1167" s="6"/>
      <c r="P1167" s="6"/>
      <c r="AM1167" s="6"/>
      <c r="AR1167" s="33"/>
    </row>
    <row r="1168" spans="13:44">
      <c r="M1168" s="6"/>
      <c r="N1168" s="6"/>
      <c r="O1168" s="6"/>
      <c r="P1168" s="6"/>
      <c r="AM1168" s="6"/>
      <c r="AR1168" s="33"/>
    </row>
    <row r="1169" spans="13:44">
      <c r="M1169" s="6"/>
      <c r="N1169" s="6"/>
      <c r="O1169" s="6"/>
      <c r="P1169" s="6"/>
      <c r="AM1169" s="6"/>
      <c r="AR1169" s="33"/>
    </row>
    <row r="1170" spans="13:44">
      <c r="M1170" s="6"/>
      <c r="N1170" s="6"/>
      <c r="O1170" s="6"/>
      <c r="P1170" s="6"/>
      <c r="AM1170" s="6"/>
      <c r="AR1170" s="33"/>
    </row>
    <row r="1171" spans="13:44">
      <c r="M1171" s="6"/>
      <c r="N1171" s="6"/>
      <c r="O1171" s="6"/>
      <c r="P1171" s="6"/>
      <c r="AM1171" s="6"/>
      <c r="AR1171" s="33"/>
    </row>
    <row r="1172" spans="13:44">
      <c r="M1172" s="6"/>
      <c r="N1172" s="6"/>
      <c r="O1172" s="6"/>
      <c r="P1172" s="6"/>
      <c r="AM1172" s="6"/>
      <c r="AR1172" s="33"/>
    </row>
    <row r="1173" spans="13:44">
      <c r="M1173" s="6"/>
      <c r="N1173" s="6"/>
      <c r="O1173" s="6"/>
      <c r="P1173" s="6"/>
      <c r="AM1173" s="6"/>
      <c r="AR1173" s="33"/>
    </row>
    <row r="1174" spans="13:44">
      <c r="M1174" s="6"/>
      <c r="N1174" s="6"/>
      <c r="O1174" s="6"/>
      <c r="P1174" s="6"/>
      <c r="AM1174" s="6"/>
      <c r="AR1174" s="33"/>
    </row>
    <row r="1175" spans="13:44">
      <c r="M1175" s="6"/>
      <c r="N1175" s="6"/>
      <c r="O1175" s="6"/>
      <c r="P1175" s="6"/>
      <c r="AM1175" s="6"/>
      <c r="AR1175" s="33"/>
    </row>
    <row r="1176" spans="13:44">
      <c r="M1176" s="6"/>
      <c r="N1176" s="6"/>
      <c r="O1176" s="6"/>
      <c r="P1176" s="6"/>
      <c r="AM1176" s="6"/>
      <c r="AR1176" s="33"/>
    </row>
    <row r="1177" spans="13:44">
      <c r="M1177" s="6"/>
      <c r="N1177" s="6"/>
      <c r="O1177" s="6"/>
      <c r="P1177" s="6"/>
      <c r="AM1177" s="6"/>
      <c r="AR1177" s="33"/>
    </row>
    <row r="1178" spans="13:44">
      <c r="M1178" s="6"/>
      <c r="N1178" s="6"/>
      <c r="O1178" s="6"/>
      <c r="P1178" s="6"/>
      <c r="AM1178" s="6"/>
      <c r="AR1178" s="33"/>
    </row>
    <row r="1179" spans="13:44">
      <c r="M1179" s="6"/>
      <c r="N1179" s="6"/>
      <c r="O1179" s="6"/>
      <c r="P1179" s="6"/>
      <c r="AM1179" s="6"/>
      <c r="AR1179" s="33"/>
    </row>
    <row r="1180" spans="13:44">
      <c r="M1180" s="6"/>
      <c r="N1180" s="6"/>
      <c r="O1180" s="6"/>
      <c r="P1180" s="6"/>
      <c r="AM1180" s="6"/>
      <c r="AR1180" s="33"/>
    </row>
    <row r="1181" spans="13:44">
      <c r="M1181" s="6"/>
      <c r="N1181" s="6"/>
      <c r="O1181" s="6"/>
      <c r="P1181" s="6"/>
      <c r="AM1181" s="6"/>
      <c r="AR1181" s="33"/>
    </row>
    <row r="1182" spans="13:44">
      <c r="M1182" s="6"/>
      <c r="N1182" s="6"/>
      <c r="O1182" s="6"/>
      <c r="P1182" s="6"/>
      <c r="AM1182" s="6"/>
      <c r="AR1182" s="33"/>
    </row>
    <row r="1183" spans="13:44">
      <c r="M1183" s="6"/>
      <c r="N1183" s="6"/>
      <c r="O1183" s="6"/>
      <c r="P1183" s="6"/>
      <c r="AM1183" s="6"/>
      <c r="AR1183" s="33"/>
    </row>
    <row r="1184" spans="13:44">
      <c r="M1184" s="6"/>
      <c r="N1184" s="6"/>
      <c r="O1184" s="6"/>
      <c r="P1184" s="6"/>
      <c r="AM1184" s="6"/>
      <c r="AR1184" s="33"/>
    </row>
    <row r="1185" spans="13:44">
      <c r="M1185" s="6"/>
      <c r="N1185" s="6"/>
      <c r="O1185" s="6"/>
      <c r="P1185" s="6"/>
      <c r="AM1185" s="6"/>
      <c r="AR1185" s="33"/>
    </row>
    <row r="1186" spans="13:44">
      <c r="M1186" s="6"/>
      <c r="N1186" s="6"/>
      <c r="O1186" s="6"/>
      <c r="P1186" s="6"/>
      <c r="AM1186" s="6"/>
      <c r="AR1186" s="33"/>
    </row>
    <row r="1187" spans="13:44">
      <c r="M1187" s="6"/>
      <c r="N1187" s="6"/>
      <c r="O1187" s="6"/>
      <c r="P1187" s="6"/>
      <c r="AM1187" s="6"/>
      <c r="AR1187" s="33"/>
    </row>
    <row r="1188" spans="13:44">
      <c r="M1188" s="6"/>
      <c r="N1188" s="6"/>
      <c r="O1188" s="6"/>
      <c r="P1188" s="6"/>
      <c r="AM1188" s="6"/>
      <c r="AR1188" s="33"/>
    </row>
    <row r="1189" spans="13:44">
      <c r="M1189" s="6"/>
      <c r="N1189" s="6"/>
      <c r="O1189" s="6"/>
      <c r="P1189" s="6"/>
      <c r="AM1189" s="6"/>
      <c r="AR1189" s="33"/>
    </row>
    <row r="1190" spans="13:44">
      <c r="M1190" s="6"/>
      <c r="N1190" s="6"/>
      <c r="O1190" s="6"/>
      <c r="P1190" s="6"/>
      <c r="AM1190" s="6"/>
      <c r="AR1190" s="33"/>
    </row>
    <row r="1191" spans="13:44">
      <c r="M1191" s="6"/>
      <c r="N1191" s="6"/>
      <c r="O1191" s="6"/>
      <c r="P1191" s="6"/>
      <c r="AM1191" s="6"/>
      <c r="AR1191" s="33"/>
    </row>
    <row r="1192" spans="13:44">
      <c r="M1192" s="6"/>
      <c r="N1192" s="6"/>
      <c r="O1192" s="6"/>
      <c r="P1192" s="6"/>
      <c r="AM1192" s="6"/>
      <c r="AR1192" s="33"/>
    </row>
    <row r="1193" spans="13:44">
      <c r="M1193" s="6"/>
      <c r="N1193" s="6"/>
      <c r="O1193" s="6"/>
      <c r="P1193" s="6"/>
      <c r="AM1193" s="6"/>
      <c r="AR1193" s="33"/>
    </row>
    <row r="1194" spans="13:44">
      <c r="M1194" s="6"/>
      <c r="N1194" s="6"/>
      <c r="O1194" s="6"/>
      <c r="P1194" s="6"/>
      <c r="AM1194" s="6"/>
      <c r="AR1194" s="33"/>
    </row>
    <row r="1195" spans="13:44">
      <c r="M1195" s="6"/>
      <c r="N1195" s="6"/>
      <c r="O1195" s="6"/>
      <c r="P1195" s="6"/>
      <c r="AM1195" s="6"/>
      <c r="AR1195" s="33"/>
    </row>
    <row r="1196" spans="13:44">
      <c r="M1196" s="6"/>
      <c r="N1196" s="6"/>
      <c r="O1196" s="6"/>
      <c r="P1196" s="6"/>
      <c r="AM1196" s="6"/>
      <c r="AR1196" s="33"/>
    </row>
    <row r="1197" spans="13:44">
      <c r="M1197" s="6"/>
      <c r="N1197" s="6"/>
      <c r="O1197" s="6"/>
      <c r="P1197" s="6"/>
      <c r="AM1197" s="6"/>
      <c r="AR1197" s="33"/>
    </row>
    <row r="1198" spans="13:44">
      <c r="M1198" s="6"/>
      <c r="N1198" s="6"/>
      <c r="O1198" s="6"/>
      <c r="P1198" s="6"/>
      <c r="AM1198" s="6"/>
      <c r="AR1198" s="33"/>
    </row>
    <row r="1199" spans="13:44">
      <c r="M1199" s="6"/>
      <c r="N1199" s="6"/>
      <c r="O1199" s="6"/>
      <c r="P1199" s="6"/>
      <c r="AM1199" s="6"/>
      <c r="AR1199" s="33"/>
    </row>
    <row r="1200" spans="13:44">
      <c r="M1200" s="6"/>
      <c r="N1200" s="6"/>
      <c r="O1200" s="6"/>
      <c r="P1200" s="6"/>
      <c r="AM1200" s="6"/>
      <c r="AR1200" s="33"/>
    </row>
    <row r="1201" spans="13:44">
      <c r="M1201" s="6"/>
      <c r="N1201" s="6"/>
      <c r="O1201" s="6"/>
      <c r="P1201" s="6"/>
      <c r="AM1201" s="6"/>
      <c r="AR1201" s="33"/>
    </row>
    <row r="1202" spans="13:44">
      <c r="M1202" s="6"/>
      <c r="N1202" s="6"/>
      <c r="O1202" s="6"/>
      <c r="P1202" s="6"/>
      <c r="AM1202" s="6"/>
      <c r="AR1202" s="33"/>
    </row>
    <row r="1203" spans="13:44">
      <c r="M1203" s="6"/>
      <c r="N1203" s="6"/>
      <c r="O1203" s="6"/>
      <c r="P1203" s="6"/>
      <c r="AM1203" s="6"/>
      <c r="AR1203" s="33"/>
    </row>
    <row r="1204" spans="13:44">
      <c r="M1204" s="6"/>
      <c r="N1204" s="6"/>
      <c r="O1204" s="6"/>
      <c r="P1204" s="6"/>
      <c r="AM1204" s="6"/>
      <c r="AR1204" s="33"/>
    </row>
    <row r="1205" spans="13:44">
      <c r="M1205" s="6"/>
      <c r="N1205" s="6"/>
      <c r="O1205" s="6"/>
      <c r="P1205" s="6"/>
      <c r="AM1205" s="6"/>
      <c r="AR1205" s="33"/>
    </row>
    <row r="1206" spans="13:44">
      <c r="M1206" s="6"/>
      <c r="N1206" s="6"/>
      <c r="O1206" s="6"/>
      <c r="P1206" s="6"/>
      <c r="AM1206" s="6"/>
      <c r="AR1206" s="33"/>
    </row>
    <row r="1207" spans="13:44">
      <c r="M1207" s="6"/>
      <c r="N1207" s="6"/>
      <c r="O1207" s="6"/>
      <c r="P1207" s="6"/>
      <c r="AM1207" s="6"/>
      <c r="AR1207" s="33"/>
    </row>
    <row r="1208" spans="13:44">
      <c r="M1208" s="6"/>
      <c r="N1208" s="6"/>
      <c r="O1208" s="6"/>
      <c r="P1208" s="6"/>
      <c r="AM1208" s="6"/>
      <c r="AR1208" s="33"/>
    </row>
    <row r="1209" spans="13:44">
      <c r="M1209" s="6"/>
      <c r="N1209" s="6"/>
      <c r="O1209" s="6"/>
      <c r="P1209" s="6"/>
      <c r="AM1209" s="6"/>
      <c r="AR1209" s="33"/>
    </row>
    <row r="1210" spans="13:44">
      <c r="M1210" s="6"/>
      <c r="N1210" s="6"/>
      <c r="O1210" s="6"/>
      <c r="P1210" s="6"/>
      <c r="AM1210" s="6"/>
      <c r="AR1210" s="33"/>
    </row>
    <row r="1211" spans="13:44">
      <c r="M1211" s="6"/>
      <c r="N1211" s="6"/>
      <c r="O1211" s="6"/>
      <c r="P1211" s="6"/>
      <c r="AM1211" s="6"/>
      <c r="AR1211" s="33"/>
    </row>
    <row r="1212" spans="13:44">
      <c r="M1212" s="6"/>
      <c r="N1212" s="6"/>
      <c r="O1212" s="6"/>
      <c r="P1212" s="6"/>
      <c r="AM1212" s="6"/>
      <c r="AR1212" s="33"/>
    </row>
    <row r="1213" spans="13:44">
      <c r="M1213" s="6"/>
      <c r="N1213" s="6"/>
      <c r="O1213" s="6"/>
      <c r="P1213" s="6"/>
      <c r="AM1213" s="6"/>
      <c r="AR1213" s="33"/>
    </row>
    <row r="1214" spans="13:44">
      <c r="M1214" s="6"/>
      <c r="N1214" s="6"/>
      <c r="O1214" s="6"/>
      <c r="P1214" s="6"/>
      <c r="AM1214" s="6"/>
      <c r="AR1214" s="33"/>
    </row>
    <row r="1215" spans="13:44">
      <c r="M1215" s="6"/>
      <c r="N1215" s="6"/>
      <c r="O1215" s="6"/>
      <c r="P1215" s="6"/>
      <c r="AM1215" s="6"/>
      <c r="AR1215" s="33"/>
    </row>
    <row r="1216" spans="13:44">
      <c r="M1216" s="6"/>
      <c r="N1216" s="6"/>
      <c r="O1216" s="6"/>
      <c r="P1216" s="6"/>
      <c r="AM1216" s="6"/>
      <c r="AR1216" s="33"/>
    </row>
    <row r="1217" spans="13:44">
      <c r="M1217" s="6"/>
      <c r="N1217" s="6"/>
      <c r="O1217" s="6"/>
      <c r="P1217" s="6"/>
      <c r="AM1217" s="6"/>
      <c r="AR1217" s="33"/>
    </row>
    <row r="1218" spans="13:44">
      <c r="M1218" s="6"/>
      <c r="N1218" s="6"/>
      <c r="O1218" s="6"/>
      <c r="P1218" s="6"/>
      <c r="AM1218" s="6"/>
      <c r="AR1218" s="33"/>
    </row>
    <row r="1219" spans="13:44">
      <c r="M1219" s="6"/>
      <c r="N1219" s="6"/>
      <c r="O1219" s="6"/>
      <c r="P1219" s="6"/>
      <c r="AM1219" s="6"/>
      <c r="AR1219" s="33"/>
    </row>
    <row r="1220" spans="13:44">
      <c r="M1220" s="6"/>
      <c r="N1220" s="6"/>
      <c r="O1220" s="6"/>
      <c r="P1220" s="6"/>
      <c r="AM1220" s="6"/>
      <c r="AR1220" s="33"/>
    </row>
    <row r="1221" spans="13:44">
      <c r="M1221" s="6"/>
      <c r="N1221" s="6"/>
      <c r="O1221" s="6"/>
      <c r="P1221" s="6"/>
      <c r="AM1221" s="6"/>
      <c r="AR1221" s="33"/>
    </row>
    <row r="1222" spans="13:44">
      <c r="M1222" s="6"/>
      <c r="N1222" s="6"/>
      <c r="O1222" s="6"/>
      <c r="P1222" s="6"/>
      <c r="AM1222" s="6"/>
      <c r="AR1222" s="33"/>
    </row>
    <row r="1223" spans="13:44">
      <c r="M1223" s="6"/>
      <c r="N1223" s="6"/>
      <c r="O1223" s="6"/>
      <c r="P1223" s="6"/>
      <c r="AM1223" s="6"/>
      <c r="AR1223" s="33"/>
    </row>
    <row r="1224" spans="13:44">
      <c r="M1224" s="6"/>
      <c r="N1224" s="6"/>
      <c r="O1224" s="6"/>
      <c r="P1224" s="6"/>
      <c r="AM1224" s="6"/>
      <c r="AR1224" s="33"/>
    </row>
    <row r="1225" spans="13:44">
      <c r="M1225" s="6"/>
      <c r="N1225" s="6"/>
      <c r="O1225" s="6"/>
      <c r="P1225" s="6"/>
      <c r="AM1225" s="6"/>
      <c r="AR1225" s="33"/>
    </row>
    <row r="1226" spans="13:44">
      <c r="M1226" s="6"/>
      <c r="N1226" s="6"/>
      <c r="O1226" s="6"/>
      <c r="P1226" s="6"/>
      <c r="AM1226" s="6"/>
      <c r="AR1226" s="33"/>
    </row>
    <row r="1227" spans="13:44">
      <c r="M1227" s="6"/>
      <c r="N1227" s="6"/>
      <c r="O1227" s="6"/>
      <c r="P1227" s="6"/>
      <c r="AM1227" s="6"/>
      <c r="AR1227" s="33"/>
    </row>
    <row r="1228" spans="13:44">
      <c r="M1228" s="6"/>
      <c r="N1228" s="6"/>
      <c r="O1228" s="6"/>
      <c r="P1228" s="6"/>
      <c r="AM1228" s="6"/>
      <c r="AR1228" s="33"/>
    </row>
    <row r="1229" spans="13:44">
      <c r="M1229" s="6"/>
      <c r="N1229" s="6"/>
      <c r="O1229" s="6"/>
      <c r="P1229" s="6"/>
      <c r="AM1229" s="6"/>
      <c r="AR1229" s="33"/>
    </row>
    <row r="1230" spans="13:44">
      <c r="M1230" s="6"/>
      <c r="N1230" s="6"/>
      <c r="O1230" s="6"/>
      <c r="P1230" s="6"/>
      <c r="AM1230" s="6"/>
      <c r="AR1230" s="33"/>
    </row>
    <row r="1231" spans="13:44">
      <c r="M1231" s="6"/>
      <c r="N1231" s="6"/>
      <c r="O1231" s="6"/>
      <c r="P1231" s="6"/>
      <c r="AM1231" s="6"/>
      <c r="AR1231" s="33"/>
    </row>
    <row r="1232" spans="13:44">
      <c r="M1232" s="6"/>
      <c r="N1232" s="6"/>
      <c r="O1232" s="6"/>
      <c r="P1232" s="6"/>
      <c r="AM1232" s="6"/>
      <c r="AR1232" s="33"/>
    </row>
    <row r="1233" spans="13:44">
      <c r="M1233" s="6"/>
      <c r="N1233" s="6"/>
      <c r="O1233" s="6"/>
      <c r="P1233" s="6"/>
      <c r="AM1233" s="6"/>
      <c r="AR1233" s="33"/>
    </row>
    <row r="1234" spans="13:44">
      <c r="M1234" s="6"/>
      <c r="N1234" s="6"/>
      <c r="O1234" s="6"/>
      <c r="P1234" s="6"/>
      <c r="AM1234" s="6"/>
      <c r="AR1234" s="33"/>
    </row>
    <row r="1235" spans="13:44">
      <c r="M1235" s="6"/>
      <c r="N1235" s="6"/>
      <c r="O1235" s="6"/>
      <c r="P1235" s="6"/>
      <c r="AM1235" s="6"/>
      <c r="AR1235" s="33"/>
    </row>
    <row r="1236" spans="13:44">
      <c r="M1236" s="6"/>
      <c r="N1236" s="6"/>
      <c r="O1236" s="6"/>
      <c r="P1236" s="6"/>
      <c r="AM1236" s="6"/>
      <c r="AR1236" s="33"/>
    </row>
    <row r="1237" spans="13:44">
      <c r="M1237" s="6"/>
      <c r="N1237" s="6"/>
      <c r="O1237" s="6"/>
      <c r="P1237" s="6"/>
      <c r="AM1237" s="6"/>
      <c r="AR1237" s="33"/>
    </row>
    <row r="1238" spans="13:44">
      <c r="M1238" s="6"/>
      <c r="N1238" s="6"/>
      <c r="O1238" s="6"/>
      <c r="P1238" s="6"/>
      <c r="AM1238" s="6"/>
      <c r="AR1238" s="33"/>
    </row>
    <row r="1239" spans="13:44">
      <c r="M1239" s="6"/>
      <c r="N1239" s="6"/>
      <c r="O1239" s="6"/>
      <c r="P1239" s="6"/>
      <c r="AM1239" s="6"/>
      <c r="AR1239" s="33"/>
    </row>
    <row r="1240" spans="13:44">
      <c r="M1240" s="6"/>
      <c r="N1240" s="6"/>
      <c r="O1240" s="6"/>
      <c r="P1240" s="6"/>
      <c r="AM1240" s="6"/>
      <c r="AR1240" s="33"/>
    </row>
    <row r="1241" spans="13:44">
      <c r="M1241" s="6"/>
      <c r="N1241" s="6"/>
      <c r="O1241" s="6"/>
      <c r="P1241" s="6"/>
      <c r="AM1241" s="6"/>
      <c r="AR1241" s="33"/>
    </row>
    <row r="1242" spans="13:44">
      <c r="M1242" s="6"/>
      <c r="N1242" s="6"/>
      <c r="O1242" s="6"/>
      <c r="P1242" s="6"/>
      <c r="AM1242" s="6"/>
      <c r="AR1242" s="33"/>
    </row>
    <row r="1243" spans="13:44">
      <c r="M1243" s="6"/>
      <c r="N1243" s="6"/>
      <c r="O1243" s="6"/>
      <c r="P1243" s="6"/>
      <c r="AM1243" s="6"/>
      <c r="AR1243" s="33"/>
    </row>
    <row r="1244" spans="13:44">
      <c r="M1244" s="6"/>
      <c r="N1244" s="6"/>
      <c r="O1244" s="6"/>
      <c r="P1244" s="6"/>
      <c r="AM1244" s="6"/>
      <c r="AR1244" s="33"/>
    </row>
    <row r="1245" spans="13:44">
      <c r="M1245" s="6"/>
      <c r="N1245" s="6"/>
      <c r="O1245" s="6"/>
      <c r="P1245" s="6"/>
      <c r="AM1245" s="6"/>
      <c r="AR1245" s="33"/>
    </row>
    <row r="1246" spans="13:44">
      <c r="M1246" s="6"/>
      <c r="N1246" s="6"/>
      <c r="O1246" s="6"/>
      <c r="P1246" s="6"/>
      <c r="AM1246" s="6"/>
      <c r="AR1246" s="33"/>
    </row>
    <row r="1247" spans="13:44">
      <c r="M1247" s="6"/>
      <c r="N1247" s="6"/>
      <c r="O1247" s="6"/>
      <c r="P1247" s="6"/>
      <c r="AM1247" s="6"/>
      <c r="AR1247" s="33"/>
    </row>
    <row r="1248" spans="13:44">
      <c r="M1248" s="6"/>
      <c r="N1248" s="6"/>
      <c r="O1248" s="6"/>
      <c r="P1248" s="6"/>
      <c r="AM1248" s="6"/>
      <c r="AR1248" s="33"/>
    </row>
    <row r="1249" spans="13:44">
      <c r="M1249" s="6"/>
      <c r="N1249" s="6"/>
      <c r="O1249" s="6"/>
      <c r="P1249" s="6"/>
      <c r="AM1249" s="6"/>
      <c r="AR1249" s="33"/>
    </row>
    <row r="1250" spans="13:44">
      <c r="M1250" s="6"/>
      <c r="N1250" s="6"/>
      <c r="O1250" s="6"/>
      <c r="P1250" s="6"/>
      <c r="AM1250" s="6"/>
      <c r="AR1250" s="33"/>
    </row>
    <row r="1251" spans="13:44">
      <c r="M1251" s="6"/>
      <c r="N1251" s="6"/>
      <c r="O1251" s="6"/>
      <c r="P1251" s="6"/>
      <c r="AM1251" s="6"/>
      <c r="AR1251" s="33"/>
    </row>
    <row r="1252" spans="13:44">
      <c r="M1252" s="6"/>
      <c r="N1252" s="6"/>
      <c r="O1252" s="6"/>
      <c r="P1252" s="6"/>
      <c r="AM1252" s="6"/>
      <c r="AR1252" s="33"/>
    </row>
    <row r="1253" spans="13:44">
      <c r="M1253" s="6"/>
      <c r="N1253" s="6"/>
      <c r="O1253" s="6"/>
      <c r="P1253" s="6"/>
      <c r="AM1253" s="6"/>
      <c r="AR1253" s="33"/>
    </row>
    <row r="1254" spans="13:44">
      <c r="M1254" s="6"/>
      <c r="N1254" s="6"/>
      <c r="O1254" s="6"/>
      <c r="P1254" s="6"/>
      <c r="AM1254" s="6"/>
      <c r="AR1254" s="33"/>
    </row>
    <row r="1255" spans="13:44">
      <c r="M1255" s="6"/>
      <c r="N1255" s="6"/>
      <c r="O1255" s="6"/>
      <c r="P1255" s="6"/>
      <c r="AM1255" s="6"/>
      <c r="AR1255" s="33"/>
    </row>
    <row r="1256" spans="13:44">
      <c r="M1256" s="6"/>
      <c r="N1256" s="6"/>
      <c r="O1256" s="6"/>
      <c r="P1256" s="6"/>
      <c r="AM1256" s="6"/>
      <c r="AR1256" s="33"/>
    </row>
    <row r="1257" spans="13:44">
      <c r="M1257" s="6"/>
      <c r="N1257" s="6"/>
      <c r="O1257" s="6"/>
      <c r="P1257" s="6"/>
      <c r="AM1257" s="6"/>
      <c r="AR1257" s="33"/>
    </row>
    <row r="1258" spans="13:44">
      <c r="M1258" s="6"/>
      <c r="N1258" s="6"/>
      <c r="O1258" s="6"/>
      <c r="P1258" s="6"/>
      <c r="AM1258" s="6"/>
      <c r="AR1258" s="33"/>
    </row>
    <row r="1259" spans="13:44">
      <c r="M1259" s="6"/>
      <c r="N1259" s="6"/>
      <c r="O1259" s="6"/>
      <c r="P1259" s="6"/>
      <c r="AM1259" s="6"/>
      <c r="AR1259" s="33"/>
    </row>
    <row r="1260" spans="13:44">
      <c r="M1260" s="6"/>
      <c r="N1260" s="6"/>
      <c r="O1260" s="6"/>
      <c r="P1260" s="6"/>
      <c r="AM1260" s="6"/>
      <c r="AR1260" s="33"/>
    </row>
    <row r="1261" spans="13:44">
      <c r="M1261" s="6"/>
      <c r="N1261" s="6"/>
      <c r="O1261" s="6"/>
      <c r="P1261" s="6"/>
      <c r="AM1261" s="6"/>
      <c r="AR1261" s="33"/>
    </row>
    <row r="1262" spans="13:44">
      <c r="M1262" s="6"/>
      <c r="N1262" s="6"/>
      <c r="O1262" s="6"/>
      <c r="P1262" s="6"/>
      <c r="AM1262" s="6"/>
      <c r="AR1262" s="33"/>
    </row>
    <row r="1263" spans="13:44">
      <c r="M1263" s="6"/>
      <c r="N1263" s="6"/>
      <c r="O1263" s="6"/>
      <c r="P1263" s="6"/>
      <c r="AM1263" s="6"/>
      <c r="AR1263" s="33"/>
    </row>
    <row r="1264" spans="13:44">
      <c r="M1264" s="6"/>
      <c r="N1264" s="6"/>
      <c r="O1264" s="6"/>
      <c r="P1264" s="6"/>
      <c r="AM1264" s="6"/>
      <c r="AR1264" s="33"/>
    </row>
    <row r="1265" spans="13:44">
      <c r="M1265" s="6"/>
      <c r="N1265" s="6"/>
      <c r="O1265" s="6"/>
      <c r="P1265" s="6"/>
      <c r="AM1265" s="6"/>
      <c r="AR1265" s="33"/>
    </row>
    <row r="1266" spans="13:44">
      <c r="M1266" s="6"/>
      <c r="N1266" s="6"/>
      <c r="O1266" s="6"/>
      <c r="P1266" s="6"/>
      <c r="AM1266" s="6"/>
      <c r="AR1266" s="33"/>
    </row>
    <row r="1267" spans="13:44">
      <c r="M1267" s="6"/>
      <c r="N1267" s="6"/>
      <c r="O1267" s="6"/>
      <c r="P1267" s="6"/>
      <c r="AM1267" s="6"/>
      <c r="AR1267" s="33"/>
    </row>
    <row r="1268" spans="13:44">
      <c r="M1268" s="6"/>
      <c r="N1268" s="6"/>
      <c r="O1268" s="6"/>
      <c r="P1268" s="6"/>
      <c r="AM1268" s="6"/>
      <c r="AR1268" s="33"/>
    </row>
    <row r="1269" spans="13:44">
      <c r="M1269" s="6"/>
      <c r="N1269" s="6"/>
      <c r="O1269" s="6"/>
      <c r="P1269" s="6"/>
      <c r="AM1269" s="6"/>
      <c r="AR1269" s="33"/>
    </row>
    <row r="1270" spans="13:44">
      <c r="M1270" s="6"/>
      <c r="N1270" s="6"/>
      <c r="O1270" s="6"/>
      <c r="P1270" s="6"/>
      <c r="AM1270" s="6"/>
      <c r="AR1270" s="33"/>
    </row>
    <row r="1271" spans="13:44">
      <c r="M1271" s="6"/>
      <c r="N1271" s="6"/>
      <c r="O1271" s="6"/>
      <c r="P1271" s="6"/>
      <c r="AM1271" s="6"/>
      <c r="AR1271" s="33"/>
    </row>
    <row r="1272" spans="13:44">
      <c r="M1272" s="6"/>
      <c r="N1272" s="6"/>
      <c r="O1272" s="6"/>
      <c r="P1272" s="6"/>
      <c r="AM1272" s="6"/>
      <c r="AR1272" s="33"/>
    </row>
    <row r="1273" spans="13:44">
      <c r="M1273" s="6"/>
      <c r="N1273" s="6"/>
      <c r="O1273" s="6"/>
      <c r="P1273" s="6"/>
      <c r="AM1273" s="6"/>
      <c r="AR1273" s="33"/>
    </row>
    <row r="1274" spans="13:44">
      <c r="M1274" s="6"/>
      <c r="N1274" s="6"/>
      <c r="O1274" s="6"/>
      <c r="P1274" s="6"/>
      <c r="AM1274" s="6"/>
      <c r="AR1274" s="33"/>
    </row>
    <row r="1275" spans="13:44">
      <c r="M1275" s="6"/>
      <c r="N1275" s="6"/>
      <c r="O1275" s="6"/>
      <c r="P1275" s="6"/>
      <c r="AM1275" s="6"/>
      <c r="AR1275" s="33"/>
    </row>
    <row r="1276" spans="13:44">
      <c r="M1276" s="6"/>
      <c r="N1276" s="6"/>
      <c r="O1276" s="6"/>
      <c r="P1276" s="6"/>
      <c r="AM1276" s="6"/>
      <c r="AR1276" s="33"/>
    </row>
    <row r="1277" spans="13:44">
      <c r="M1277" s="6"/>
      <c r="N1277" s="6"/>
      <c r="O1277" s="6"/>
      <c r="P1277" s="6"/>
      <c r="AM1277" s="6"/>
      <c r="AR1277" s="33"/>
    </row>
    <row r="1278" spans="13:44">
      <c r="M1278" s="6"/>
      <c r="N1278" s="6"/>
      <c r="O1278" s="6"/>
      <c r="P1278" s="6"/>
      <c r="AM1278" s="6"/>
      <c r="AR1278" s="33"/>
    </row>
    <row r="1279" spans="13:44">
      <c r="M1279" s="6"/>
      <c r="N1279" s="6"/>
      <c r="O1279" s="6"/>
      <c r="P1279" s="6"/>
      <c r="AM1279" s="6"/>
      <c r="AR1279" s="33"/>
    </row>
    <row r="1280" spans="13:44">
      <c r="M1280" s="6"/>
      <c r="N1280" s="6"/>
      <c r="O1280" s="6"/>
      <c r="P1280" s="6"/>
      <c r="AM1280" s="6"/>
      <c r="AR1280" s="33"/>
    </row>
    <row r="1281" spans="13:44">
      <c r="M1281" s="6"/>
      <c r="N1281" s="6"/>
      <c r="O1281" s="6"/>
      <c r="P1281" s="6"/>
      <c r="AM1281" s="6"/>
      <c r="AR1281" s="33"/>
    </row>
    <row r="1282" spans="13:44">
      <c r="M1282" s="6"/>
      <c r="N1282" s="6"/>
      <c r="O1282" s="6"/>
      <c r="P1282" s="6"/>
      <c r="AM1282" s="6"/>
      <c r="AR1282" s="33"/>
    </row>
    <row r="1283" spans="13:44">
      <c r="M1283" s="6"/>
      <c r="N1283" s="6"/>
      <c r="O1283" s="6"/>
      <c r="P1283" s="6"/>
      <c r="AM1283" s="6"/>
      <c r="AR1283" s="33"/>
    </row>
    <row r="1284" spans="13:44">
      <c r="M1284" s="6"/>
      <c r="N1284" s="6"/>
      <c r="O1284" s="6"/>
      <c r="P1284" s="6"/>
      <c r="AM1284" s="6"/>
      <c r="AR1284" s="33"/>
    </row>
    <row r="1285" spans="13:44">
      <c r="M1285" s="6"/>
      <c r="N1285" s="6"/>
      <c r="O1285" s="6"/>
      <c r="P1285" s="6"/>
      <c r="AM1285" s="6"/>
      <c r="AR1285" s="33"/>
    </row>
    <row r="1286" spans="13:44">
      <c r="M1286" s="6"/>
      <c r="N1286" s="6"/>
      <c r="O1286" s="6"/>
      <c r="P1286" s="6"/>
      <c r="AM1286" s="6"/>
      <c r="AR1286" s="33"/>
    </row>
    <row r="1287" spans="13:44">
      <c r="M1287" s="6"/>
      <c r="N1287" s="6"/>
      <c r="O1287" s="6"/>
      <c r="P1287" s="6"/>
      <c r="AM1287" s="6"/>
      <c r="AR1287" s="33"/>
    </row>
    <row r="1288" spans="13:44">
      <c r="M1288" s="6"/>
      <c r="N1288" s="6"/>
      <c r="O1288" s="6"/>
      <c r="P1288" s="6"/>
      <c r="AM1288" s="6"/>
      <c r="AR1288" s="33"/>
    </row>
    <row r="1289" spans="13:44">
      <c r="M1289" s="6"/>
      <c r="N1289" s="6"/>
      <c r="O1289" s="6"/>
      <c r="P1289" s="6"/>
      <c r="AM1289" s="6"/>
      <c r="AR1289" s="33"/>
    </row>
    <row r="1290" spans="13:44">
      <c r="M1290" s="6"/>
      <c r="N1290" s="6"/>
      <c r="O1290" s="6"/>
      <c r="P1290" s="6"/>
      <c r="AM1290" s="6"/>
      <c r="AR1290" s="33"/>
    </row>
    <row r="1291" spans="13:44">
      <c r="M1291" s="6"/>
      <c r="N1291" s="6"/>
      <c r="O1291" s="6"/>
      <c r="P1291" s="6"/>
      <c r="AM1291" s="6"/>
      <c r="AR1291" s="33"/>
    </row>
    <row r="1292" spans="13:44">
      <c r="M1292" s="6"/>
      <c r="N1292" s="6"/>
      <c r="O1292" s="6"/>
      <c r="P1292" s="6"/>
      <c r="AM1292" s="6"/>
      <c r="AR1292" s="33"/>
    </row>
    <row r="1293" spans="13:44">
      <c r="M1293" s="6"/>
      <c r="N1293" s="6"/>
      <c r="O1293" s="6"/>
      <c r="P1293" s="6"/>
      <c r="AM1293" s="6"/>
      <c r="AR1293" s="33"/>
    </row>
    <row r="1294" spans="13:44">
      <c r="M1294" s="6"/>
      <c r="N1294" s="6"/>
      <c r="O1294" s="6"/>
      <c r="P1294" s="6"/>
      <c r="AM1294" s="6"/>
      <c r="AR1294" s="33"/>
    </row>
    <row r="1295" spans="13:44">
      <c r="M1295" s="6"/>
      <c r="N1295" s="6"/>
      <c r="O1295" s="6"/>
      <c r="P1295" s="6"/>
      <c r="AM1295" s="6"/>
      <c r="AR1295" s="33"/>
    </row>
    <row r="1296" spans="13:44">
      <c r="M1296" s="6"/>
      <c r="N1296" s="6"/>
      <c r="O1296" s="6"/>
      <c r="P1296" s="6"/>
      <c r="AM1296" s="6"/>
      <c r="AR1296" s="33"/>
    </row>
    <row r="1297" spans="13:44">
      <c r="M1297" s="6"/>
      <c r="N1297" s="6"/>
      <c r="O1297" s="6"/>
      <c r="P1297" s="6"/>
      <c r="AM1297" s="6"/>
      <c r="AR1297" s="33"/>
    </row>
    <row r="1298" spans="13:44">
      <c r="M1298" s="6"/>
      <c r="N1298" s="6"/>
      <c r="O1298" s="6"/>
      <c r="P1298" s="6"/>
      <c r="AM1298" s="6"/>
      <c r="AR1298" s="33"/>
    </row>
    <row r="1299" spans="13:44">
      <c r="M1299" s="6"/>
      <c r="N1299" s="6"/>
      <c r="O1299" s="6"/>
      <c r="P1299" s="6"/>
      <c r="AM1299" s="6"/>
      <c r="AR1299" s="33"/>
    </row>
    <row r="1300" spans="13:44">
      <c r="M1300" s="6"/>
      <c r="N1300" s="6"/>
      <c r="O1300" s="6"/>
      <c r="P1300" s="6"/>
      <c r="AM1300" s="6"/>
      <c r="AR1300" s="33"/>
    </row>
    <row r="1301" spans="13:44">
      <c r="M1301" s="6"/>
      <c r="N1301" s="6"/>
      <c r="O1301" s="6"/>
      <c r="P1301" s="6"/>
      <c r="AM1301" s="6"/>
      <c r="AR1301" s="33"/>
    </row>
    <row r="1302" spans="13:44">
      <c r="M1302" s="6"/>
      <c r="N1302" s="6"/>
      <c r="O1302" s="6"/>
      <c r="P1302" s="6"/>
      <c r="AM1302" s="6"/>
      <c r="AR1302" s="33"/>
    </row>
    <row r="1303" spans="13:44">
      <c r="M1303" s="6"/>
      <c r="N1303" s="6"/>
      <c r="O1303" s="6"/>
      <c r="P1303" s="6"/>
      <c r="AM1303" s="6"/>
      <c r="AR1303" s="33"/>
    </row>
    <row r="1304" spans="13:44">
      <c r="M1304" s="6"/>
      <c r="N1304" s="6"/>
      <c r="O1304" s="6"/>
      <c r="P1304" s="6"/>
      <c r="AM1304" s="6"/>
      <c r="AR1304" s="33"/>
    </row>
    <row r="1305" spans="13:44">
      <c r="M1305" s="6"/>
      <c r="N1305" s="6"/>
      <c r="O1305" s="6"/>
      <c r="P1305" s="6"/>
      <c r="AM1305" s="6"/>
      <c r="AR1305" s="33"/>
    </row>
    <row r="1306" spans="13:44">
      <c r="M1306" s="6"/>
      <c r="N1306" s="6"/>
      <c r="O1306" s="6"/>
      <c r="P1306" s="6"/>
      <c r="AM1306" s="6"/>
      <c r="AR1306" s="33"/>
    </row>
    <row r="1307" spans="13:44">
      <c r="M1307" s="6"/>
      <c r="N1307" s="6"/>
      <c r="O1307" s="6"/>
      <c r="P1307" s="6"/>
      <c r="AM1307" s="6"/>
      <c r="AR1307" s="33"/>
    </row>
    <row r="1308" spans="13:44">
      <c r="M1308" s="6"/>
      <c r="N1308" s="6"/>
      <c r="O1308" s="6"/>
      <c r="P1308" s="6"/>
      <c r="AM1308" s="6"/>
      <c r="AR1308" s="33"/>
    </row>
    <row r="1309" spans="13:44">
      <c r="M1309" s="6"/>
      <c r="N1309" s="6"/>
      <c r="O1309" s="6"/>
      <c r="P1309" s="6"/>
      <c r="AM1309" s="6"/>
      <c r="AR1309" s="33"/>
    </row>
    <row r="1310" spans="13:44">
      <c r="M1310" s="6"/>
      <c r="N1310" s="6"/>
      <c r="O1310" s="6"/>
      <c r="P1310" s="6"/>
      <c r="AM1310" s="6"/>
      <c r="AR1310" s="33"/>
    </row>
    <row r="1311" spans="13:44">
      <c r="M1311" s="6"/>
      <c r="N1311" s="6"/>
      <c r="O1311" s="6"/>
      <c r="P1311" s="6"/>
      <c r="AM1311" s="6"/>
      <c r="AR1311" s="33"/>
    </row>
    <row r="1312" spans="13:44">
      <c r="M1312" s="6"/>
      <c r="N1312" s="6"/>
      <c r="O1312" s="6"/>
      <c r="P1312" s="6"/>
      <c r="AM1312" s="6"/>
      <c r="AR1312" s="33"/>
    </row>
    <row r="1313" spans="13:44">
      <c r="M1313" s="6"/>
      <c r="N1313" s="6"/>
      <c r="O1313" s="6"/>
      <c r="P1313" s="6"/>
      <c r="AM1313" s="6"/>
      <c r="AR1313" s="33"/>
    </row>
    <row r="1314" spans="13:44">
      <c r="M1314" s="6"/>
      <c r="N1314" s="6"/>
      <c r="O1314" s="6"/>
      <c r="P1314" s="6"/>
      <c r="AM1314" s="6"/>
      <c r="AR1314" s="33"/>
    </row>
    <row r="1315" spans="13:44">
      <c r="M1315" s="6"/>
      <c r="N1315" s="6"/>
      <c r="O1315" s="6"/>
      <c r="P1315" s="6"/>
      <c r="AM1315" s="6"/>
      <c r="AR1315" s="33"/>
    </row>
    <row r="1316" spans="13:44">
      <c r="M1316" s="6"/>
      <c r="N1316" s="6"/>
      <c r="O1316" s="6"/>
      <c r="P1316" s="6"/>
      <c r="AM1316" s="6"/>
      <c r="AR1316" s="33"/>
    </row>
    <row r="1317" spans="13:44">
      <c r="M1317" s="6"/>
      <c r="N1317" s="6"/>
      <c r="O1317" s="6"/>
      <c r="P1317" s="6"/>
      <c r="AM1317" s="6"/>
      <c r="AR1317" s="33"/>
    </row>
    <row r="1318" spans="13:44">
      <c r="M1318" s="6"/>
      <c r="N1318" s="6"/>
      <c r="O1318" s="6"/>
      <c r="P1318" s="6"/>
      <c r="AM1318" s="6"/>
      <c r="AR1318" s="33"/>
    </row>
    <row r="1319" spans="13:44">
      <c r="M1319" s="6"/>
      <c r="N1319" s="6"/>
      <c r="O1319" s="6"/>
      <c r="P1319" s="6"/>
      <c r="AM1319" s="6"/>
      <c r="AR1319" s="33"/>
    </row>
    <row r="1320" spans="13:44">
      <c r="M1320" s="6"/>
      <c r="N1320" s="6"/>
      <c r="O1320" s="6"/>
      <c r="P1320" s="6"/>
      <c r="AM1320" s="6"/>
      <c r="AR1320" s="33"/>
    </row>
    <row r="1321" spans="13:44">
      <c r="M1321" s="6"/>
      <c r="N1321" s="6"/>
      <c r="O1321" s="6"/>
      <c r="P1321" s="6"/>
      <c r="AM1321" s="6"/>
      <c r="AR1321" s="33"/>
    </row>
    <row r="1322" spans="13:44">
      <c r="M1322" s="6"/>
      <c r="N1322" s="6"/>
      <c r="O1322" s="6"/>
      <c r="P1322" s="6"/>
      <c r="AM1322" s="6"/>
      <c r="AR1322" s="33"/>
    </row>
    <row r="1323" spans="13:44">
      <c r="M1323" s="6"/>
      <c r="N1323" s="6"/>
      <c r="O1323" s="6"/>
      <c r="P1323" s="6"/>
      <c r="AM1323" s="6"/>
      <c r="AR1323" s="33"/>
    </row>
    <row r="1324" spans="13:44">
      <c r="M1324" s="6"/>
      <c r="N1324" s="6"/>
      <c r="O1324" s="6"/>
      <c r="P1324" s="6"/>
      <c r="AM1324" s="6"/>
      <c r="AR1324" s="33"/>
    </row>
    <row r="1325" spans="13:44">
      <c r="M1325" s="6"/>
      <c r="N1325" s="6"/>
      <c r="O1325" s="6"/>
      <c r="P1325" s="6"/>
      <c r="AM1325" s="6"/>
      <c r="AR1325" s="33"/>
    </row>
    <row r="1326" spans="13:44">
      <c r="M1326" s="6"/>
      <c r="N1326" s="6"/>
      <c r="O1326" s="6"/>
      <c r="P1326" s="6"/>
      <c r="AM1326" s="6"/>
      <c r="AR1326" s="33"/>
    </row>
    <row r="1327" spans="13:44">
      <c r="M1327" s="6"/>
      <c r="N1327" s="6"/>
      <c r="O1327" s="6"/>
      <c r="P1327" s="6"/>
      <c r="AM1327" s="6"/>
      <c r="AR1327" s="33"/>
    </row>
    <row r="1328" spans="13:44">
      <c r="M1328" s="6"/>
      <c r="N1328" s="6"/>
      <c r="O1328" s="6"/>
      <c r="P1328" s="6"/>
      <c r="AM1328" s="6"/>
      <c r="AR1328" s="33"/>
    </row>
    <row r="1329" spans="13:44">
      <c r="M1329" s="6"/>
      <c r="N1329" s="6"/>
      <c r="O1329" s="6"/>
      <c r="P1329" s="6"/>
      <c r="AM1329" s="6"/>
      <c r="AR1329" s="33"/>
    </row>
    <row r="1330" spans="13:44">
      <c r="M1330" s="6"/>
      <c r="N1330" s="6"/>
      <c r="O1330" s="6"/>
      <c r="P1330" s="6"/>
      <c r="AM1330" s="6"/>
      <c r="AR1330" s="33"/>
    </row>
    <row r="1331" spans="13:44">
      <c r="M1331" s="6"/>
      <c r="N1331" s="6"/>
      <c r="O1331" s="6"/>
      <c r="P1331" s="6"/>
      <c r="AM1331" s="6"/>
      <c r="AR1331" s="33"/>
    </row>
    <row r="1332" spans="13:44">
      <c r="M1332" s="6"/>
      <c r="N1332" s="6"/>
      <c r="O1332" s="6"/>
      <c r="P1332" s="6"/>
      <c r="AM1332" s="6"/>
      <c r="AR1332" s="33"/>
    </row>
    <row r="1333" spans="13:44">
      <c r="M1333" s="6"/>
      <c r="N1333" s="6"/>
      <c r="O1333" s="6"/>
      <c r="P1333" s="6"/>
      <c r="AM1333" s="6"/>
      <c r="AR1333" s="33"/>
    </row>
    <row r="1334" spans="13:44">
      <c r="M1334" s="6"/>
      <c r="N1334" s="6"/>
      <c r="O1334" s="6"/>
      <c r="P1334" s="6"/>
      <c r="AM1334" s="6"/>
      <c r="AR1334" s="33"/>
    </row>
    <row r="1335" spans="13:44">
      <c r="M1335" s="6"/>
      <c r="N1335" s="6"/>
      <c r="O1335" s="6"/>
      <c r="P1335" s="6"/>
      <c r="AM1335" s="6"/>
      <c r="AR1335" s="33"/>
    </row>
    <row r="1336" spans="13:44">
      <c r="M1336" s="6"/>
      <c r="N1336" s="6"/>
      <c r="O1336" s="6"/>
      <c r="P1336" s="6"/>
      <c r="AM1336" s="6"/>
      <c r="AR1336" s="33"/>
    </row>
    <row r="1337" spans="13:44">
      <c r="M1337" s="6"/>
      <c r="N1337" s="6"/>
      <c r="O1337" s="6"/>
      <c r="P1337" s="6"/>
      <c r="AM1337" s="6"/>
      <c r="AR1337" s="33"/>
    </row>
    <row r="1338" spans="13:44">
      <c r="M1338" s="6"/>
      <c r="N1338" s="6"/>
      <c r="O1338" s="6"/>
      <c r="P1338" s="6"/>
      <c r="AM1338" s="6"/>
      <c r="AR1338" s="33"/>
    </row>
    <row r="1339" spans="13:44">
      <c r="M1339" s="6"/>
      <c r="N1339" s="6"/>
      <c r="O1339" s="6"/>
      <c r="P1339" s="6"/>
      <c r="AM1339" s="6"/>
      <c r="AR1339" s="33"/>
    </row>
    <row r="1340" spans="13:44">
      <c r="M1340" s="6"/>
      <c r="N1340" s="6"/>
      <c r="O1340" s="6"/>
      <c r="P1340" s="6"/>
      <c r="AM1340" s="6"/>
      <c r="AR1340" s="33"/>
    </row>
    <row r="1341" spans="13:44">
      <c r="M1341" s="6"/>
      <c r="N1341" s="6"/>
      <c r="O1341" s="6"/>
      <c r="P1341" s="6"/>
      <c r="AM1341" s="6"/>
      <c r="AR1341" s="33"/>
    </row>
    <row r="1342" spans="13:44">
      <c r="M1342" s="6"/>
      <c r="N1342" s="6"/>
      <c r="O1342" s="6"/>
      <c r="P1342" s="6"/>
      <c r="AM1342" s="6"/>
      <c r="AR1342" s="33"/>
    </row>
    <row r="1343" spans="13:44">
      <c r="M1343" s="6"/>
      <c r="N1343" s="6"/>
      <c r="O1343" s="6"/>
      <c r="P1343" s="6"/>
      <c r="AM1343" s="6"/>
      <c r="AR1343" s="33"/>
    </row>
    <row r="1344" spans="13:44">
      <c r="M1344" s="6"/>
      <c r="N1344" s="6"/>
      <c r="O1344" s="6"/>
      <c r="P1344" s="6"/>
      <c r="AM1344" s="6"/>
      <c r="AR1344" s="33"/>
    </row>
    <row r="1345" spans="13:44">
      <c r="M1345" s="6"/>
      <c r="N1345" s="6"/>
      <c r="O1345" s="6"/>
      <c r="P1345" s="6"/>
      <c r="AM1345" s="6"/>
      <c r="AR1345" s="33"/>
    </row>
    <row r="1346" spans="13:44">
      <c r="M1346" s="6"/>
      <c r="N1346" s="6"/>
      <c r="O1346" s="6"/>
      <c r="P1346" s="6"/>
      <c r="AM1346" s="6"/>
      <c r="AR1346" s="33"/>
    </row>
    <row r="1347" spans="13:44">
      <c r="M1347" s="6"/>
      <c r="N1347" s="6"/>
      <c r="O1347" s="6"/>
      <c r="P1347" s="6"/>
      <c r="AM1347" s="6"/>
      <c r="AR1347" s="33"/>
    </row>
    <row r="1348" spans="13:44">
      <c r="M1348" s="6"/>
      <c r="N1348" s="6"/>
      <c r="O1348" s="6"/>
      <c r="P1348" s="6"/>
      <c r="AM1348" s="6"/>
      <c r="AR1348" s="33"/>
    </row>
    <row r="1349" spans="13:44">
      <c r="M1349" s="6"/>
      <c r="N1349" s="6"/>
      <c r="O1349" s="6"/>
      <c r="P1349" s="6"/>
      <c r="AM1349" s="6"/>
      <c r="AR1349" s="33"/>
    </row>
    <row r="1350" spans="13:44">
      <c r="M1350" s="6"/>
      <c r="N1350" s="6"/>
      <c r="O1350" s="6"/>
      <c r="P1350" s="6"/>
      <c r="AM1350" s="6"/>
      <c r="AR1350" s="33"/>
    </row>
    <row r="1351" spans="13:44">
      <c r="M1351" s="6"/>
      <c r="N1351" s="6"/>
      <c r="O1351" s="6"/>
      <c r="P1351" s="6"/>
      <c r="AM1351" s="6"/>
      <c r="AR1351" s="33"/>
    </row>
    <row r="1352" spans="13:44">
      <c r="M1352" s="6"/>
      <c r="N1352" s="6"/>
      <c r="O1352" s="6"/>
      <c r="P1352" s="6"/>
      <c r="AM1352" s="6"/>
      <c r="AR1352" s="33"/>
    </row>
    <row r="1353" spans="13:44">
      <c r="M1353" s="6"/>
      <c r="N1353" s="6"/>
      <c r="O1353" s="6"/>
      <c r="P1353" s="6"/>
      <c r="AM1353" s="6"/>
      <c r="AR1353" s="33"/>
    </row>
    <row r="1354" spans="13:44">
      <c r="M1354" s="6"/>
      <c r="N1354" s="6"/>
      <c r="O1354" s="6"/>
      <c r="P1354" s="6"/>
      <c r="AM1354" s="6"/>
      <c r="AR1354" s="33"/>
    </row>
    <row r="1355" spans="13:44">
      <c r="M1355" s="6"/>
      <c r="N1355" s="6"/>
      <c r="O1355" s="6"/>
      <c r="P1355" s="6"/>
      <c r="AM1355" s="6"/>
      <c r="AR1355" s="33"/>
    </row>
    <row r="1356" spans="13:44">
      <c r="M1356" s="6"/>
      <c r="N1356" s="6"/>
      <c r="O1356" s="6"/>
      <c r="P1356" s="6"/>
      <c r="AM1356" s="6"/>
      <c r="AR1356" s="33"/>
    </row>
    <row r="1357" spans="13:44">
      <c r="M1357" s="6"/>
      <c r="N1357" s="6"/>
      <c r="O1357" s="6"/>
      <c r="P1357" s="6"/>
      <c r="AM1357" s="6"/>
      <c r="AR1357" s="33"/>
    </row>
    <row r="1358" spans="13:44">
      <c r="M1358" s="6"/>
      <c r="N1358" s="6"/>
      <c r="O1358" s="6"/>
      <c r="P1358" s="6"/>
      <c r="AM1358" s="6"/>
      <c r="AR1358" s="33"/>
    </row>
    <row r="1359" spans="13:44">
      <c r="M1359" s="6"/>
      <c r="N1359" s="6"/>
      <c r="O1359" s="6"/>
      <c r="P1359" s="6"/>
      <c r="AM1359" s="6"/>
      <c r="AR1359" s="33"/>
    </row>
    <row r="1360" spans="13:44">
      <c r="M1360" s="6"/>
      <c r="N1360" s="6"/>
      <c r="O1360" s="6"/>
      <c r="P1360" s="6"/>
      <c r="AM1360" s="6"/>
      <c r="AR1360" s="33"/>
    </row>
    <row r="1361" spans="13:44">
      <c r="M1361" s="6"/>
      <c r="N1361" s="6"/>
      <c r="O1361" s="6"/>
      <c r="P1361" s="6"/>
      <c r="AM1361" s="6"/>
      <c r="AR1361" s="33"/>
    </row>
    <row r="1362" spans="13:44">
      <c r="M1362" s="6"/>
      <c r="N1362" s="6"/>
      <c r="O1362" s="6"/>
      <c r="P1362" s="6"/>
      <c r="AM1362" s="6"/>
      <c r="AR1362" s="33"/>
    </row>
    <row r="1363" spans="13:44">
      <c r="M1363" s="6"/>
      <c r="N1363" s="6"/>
      <c r="O1363" s="6"/>
      <c r="P1363" s="6"/>
      <c r="AM1363" s="6"/>
      <c r="AR1363" s="33"/>
    </row>
    <row r="1364" spans="13:44">
      <c r="M1364" s="6"/>
      <c r="N1364" s="6"/>
      <c r="O1364" s="6"/>
      <c r="P1364" s="6"/>
      <c r="AM1364" s="6"/>
      <c r="AR1364" s="33"/>
    </row>
    <row r="1365" spans="13:44">
      <c r="M1365" s="6"/>
      <c r="N1365" s="6"/>
      <c r="O1365" s="6"/>
      <c r="P1365" s="6"/>
      <c r="AM1365" s="6"/>
      <c r="AR1365" s="33"/>
    </row>
    <row r="1366" spans="13:44">
      <c r="M1366" s="6"/>
      <c r="N1366" s="6"/>
      <c r="O1366" s="6"/>
      <c r="P1366" s="6"/>
      <c r="AM1366" s="6"/>
      <c r="AR1366" s="33"/>
    </row>
    <row r="1367" spans="13:44">
      <c r="M1367" s="6"/>
      <c r="N1367" s="6"/>
      <c r="O1367" s="6"/>
      <c r="P1367" s="6"/>
      <c r="AM1367" s="6"/>
      <c r="AR1367" s="33"/>
    </row>
    <row r="1368" spans="13:44">
      <c r="M1368" s="6"/>
      <c r="N1368" s="6"/>
      <c r="O1368" s="6"/>
      <c r="P1368" s="6"/>
      <c r="AM1368" s="6"/>
      <c r="AR1368" s="33"/>
    </row>
    <row r="1369" spans="13:44">
      <c r="M1369" s="6"/>
      <c r="N1369" s="6"/>
      <c r="O1369" s="6"/>
      <c r="P1369" s="6"/>
      <c r="AM1369" s="6"/>
      <c r="AR1369" s="33"/>
    </row>
    <row r="1370" spans="13:44">
      <c r="M1370" s="6"/>
      <c r="N1370" s="6"/>
      <c r="O1370" s="6"/>
      <c r="P1370" s="6"/>
      <c r="AM1370" s="6"/>
      <c r="AR1370" s="33"/>
    </row>
    <row r="1371" spans="13:44">
      <c r="M1371" s="6"/>
      <c r="N1371" s="6"/>
      <c r="O1371" s="6"/>
      <c r="P1371" s="6"/>
      <c r="AM1371" s="6"/>
      <c r="AR1371" s="33"/>
    </row>
    <row r="1372" spans="13:44">
      <c r="M1372" s="6"/>
      <c r="N1372" s="6"/>
      <c r="O1372" s="6"/>
      <c r="P1372" s="6"/>
      <c r="AM1372" s="6"/>
      <c r="AR1372" s="33"/>
    </row>
    <row r="1373" spans="13:44">
      <c r="M1373" s="6"/>
      <c r="N1373" s="6"/>
      <c r="O1373" s="6"/>
      <c r="P1373" s="6"/>
      <c r="AM1373" s="6"/>
      <c r="AR1373" s="33"/>
    </row>
    <row r="1374" spans="13:44">
      <c r="M1374" s="6"/>
      <c r="N1374" s="6"/>
      <c r="O1374" s="6"/>
      <c r="P1374" s="6"/>
      <c r="AM1374" s="6"/>
      <c r="AR1374" s="33"/>
    </row>
    <row r="1375" spans="13:44">
      <c r="M1375" s="6"/>
      <c r="N1375" s="6"/>
      <c r="O1375" s="6"/>
      <c r="P1375" s="6"/>
      <c r="AM1375" s="6"/>
      <c r="AR1375" s="33"/>
    </row>
    <row r="1376" spans="13:44">
      <c r="M1376" s="6"/>
      <c r="N1376" s="6"/>
      <c r="O1376" s="6"/>
      <c r="P1376" s="6"/>
      <c r="AM1376" s="6"/>
      <c r="AR1376" s="33"/>
    </row>
    <row r="1377" spans="13:44">
      <c r="M1377" s="6"/>
      <c r="N1377" s="6"/>
      <c r="O1377" s="6"/>
      <c r="P1377" s="6"/>
      <c r="AM1377" s="6"/>
      <c r="AR1377" s="33"/>
    </row>
    <row r="1378" spans="13:44">
      <c r="M1378" s="6"/>
      <c r="N1378" s="6"/>
      <c r="O1378" s="6"/>
      <c r="P1378" s="6"/>
      <c r="AM1378" s="6"/>
      <c r="AR1378" s="33"/>
    </row>
    <row r="1379" spans="13:44">
      <c r="M1379" s="6"/>
      <c r="N1379" s="6"/>
      <c r="O1379" s="6"/>
      <c r="P1379" s="6"/>
      <c r="AM1379" s="6"/>
      <c r="AR1379" s="33"/>
    </row>
    <row r="1380" spans="13:44">
      <c r="M1380" s="6"/>
      <c r="N1380" s="6"/>
      <c r="O1380" s="6"/>
      <c r="P1380" s="6"/>
      <c r="AM1380" s="6"/>
      <c r="AR1380" s="33"/>
    </row>
    <row r="1381" spans="13:44">
      <c r="M1381" s="6"/>
      <c r="N1381" s="6"/>
      <c r="O1381" s="6"/>
      <c r="P1381" s="6"/>
      <c r="AM1381" s="6"/>
      <c r="AR1381" s="33"/>
    </row>
    <row r="1382" spans="13:44">
      <c r="M1382" s="6"/>
      <c r="N1382" s="6"/>
      <c r="O1382" s="6"/>
      <c r="P1382" s="6"/>
      <c r="AM1382" s="6"/>
      <c r="AR1382" s="33"/>
    </row>
    <row r="1383" spans="13:44">
      <c r="M1383" s="6"/>
      <c r="N1383" s="6"/>
      <c r="O1383" s="6"/>
      <c r="P1383" s="6"/>
      <c r="AM1383" s="6"/>
      <c r="AR1383" s="33"/>
    </row>
    <row r="1384" spans="13:44">
      <c r="M1384" s="6"/>
      <c r="N1384" s="6"/>
      <c r="O1384" s="6"/>
      <c r="P1384" s="6"/>
      <c r="AM1384" s="6"/>
      <c r="AR1384" s="33"/>
    </row>
    <row r="1385" spans="13:44">
      <c r="M1385" s="6"/>
      <c r="N1385" s="6"/>
      <c r="O1385" s="6"/>
      <c r="P1385" s="6"/>
      <c r="AM1385" s="6"/>
      <c r="AR1385" s="33"/>
    </row>
    <row r="1386" spans="13:44">
      <c r="M1386" s="6"/>
      <c r="N1386" s="6"/>
      <c r="O1386" s="6"/>
      <c r="P1386" s="6"/>
      <c r="AM1386" s="6"/>
      <c r="AR1386" s="33"/>
    </row>
    <row r="1387" spans="13:44">
      <c r="M1387" s="6"/>
      <c r="N1387" s="6"/>
      <c r="O1387" s="6"/>
      <c r="P1387" s="6"/>
      <c r="AM1387" s="6"/>
      <c r="AR1387" s="33"/>
    </row>
    <row r="1388" spans="13:44">
      <c r="M1388" s="6"/>
      <c r="N1388" s="6"/>
      <c r="O1388" s="6"/>
      <c r="P1388" s="6"/>
      <c r="AM1388" s="6"/>
      <c r="AR1388" s="33"/>
    </row>
    <row r="1389" spans="13:44">
      <c r="M1389" s="6"/>
      <c r="N1389" s="6"/>
      <c r="O1389" s="6"/>
      <c r="P1389" s="6"/>
      <c r="AM1389" s="6"/>
      <c r="AR1389" s="33"/>
    </row>
    <row r="1390" spans="13:44">
      <c r="M1390" s="6"/>
      <c r="N1390" s="6"/>
      <c r="O1390" s="6"/>
      <c r="P1390" s="6"/>
      <c r="AM1390" s="6"/>
      <c r="AR1390" s="33"/>
    </row>
    <row r="1391" spans="13:44">
      <c r="M1391" s="6"/>
      <c r="N1391" s="6"/>
      <c r="O1391" s="6"/>
      <c r="P1391" s="6"/>
      <c r="AM1391" s="6"/>
      <c r="AR1391" s="33"/>
    </row>
    <row r="1392" spans="13:44">
      <c r="M1392" s="6"/>
      <c r="N1392" s="6"/>
      <c r="O1392" s="6"/>
      <c r="P1392" s="6"/>
      <c r="AM1392" s="6"/>
      <c r="AR1392" s="33"/>
    </row>
    <row r="1393" spans="13:44">
      <c r="M1393" s="6"/>
      <c r="N1393" s="6"/>
      <c r="O1393" s="6"/>
      <c r="P1393" s="6"/>
      <c r="AM1393" s="6"/>
      <c r="AR1393" s="33"/>
    </row>
    <row r="1394" spans="13:44">
      <c r="M1394" s="6"/>
      <c r="N1394" s="6"/>
      <c r="O1394" s="6"/>
      <c r="P1394" s="6"/>
      <c r="AM1394" s="6"/>
      <c r="AR1394" s="33"/>
    </row>
    <row r="1395" spans="13:44">
      <c r="M1395" s="6"/>
      <c r="N1395" s="6"/>
      <c r="O1395" s="6"/>
      <c r="P1395" s="6"/>
      <c r="AM1395" s="6"/>
      <c r="AR1395" s="33"/>
    </row>
    <row r="1396" spans="13:44">
      <c r="M1396" s="6"/>
      <c r="N1396" s="6"/>
      <c r="O1396" s="6"/>
      <c r="P1396" s="6"/>
      <c r="AM1396" s="6"/>
      <c r="AR1396" s="33"/>
    </row>
    <row r="1397" spans="13:44">
      <c r="M1397" s="6"/>
      <c r="N1397" s="6"/>
      <c r="O1397" s="6"/>
      <c r="P1397" s="6"/>
      <c r="AM1397" s="6"/>
      <c r="AR1397" s="33"/>
    </row>
    <row r="1398" spans="13:44">
      <c r="M1398" s="6"/>
      <c r="N1398" s="6"/>
      <c r="O1398" s="6"/>
      <c r="P1398" s="6"/>
      <c r="AM1398" s="6"/>
      <c r="AR1398" s="33"/>
    </row>
    <row r="1399" spans="13:44">
      <c r="M1399" s="6"/>
      <c r="N1399" s="6"/>
      <c r="O1399" s="6"/>
      <c r="P1399" s="6"/>
      <c r="AM1399" s="6"/>
      <c r="AR1399" s="33"/>
    </row>
    <row r="1400" spans="13:44">
      <c r="M1400" s="6"/>
      <c r="N1400" s="6"/>
      <c r="O1400" s="6"/>
      <c r="P1400" s="6"/>
      <c r="AM1400" s="6"/>
      <c r="AR1400" s="33"/>
    </row>
    <row r="1401" spans="13:44">
      <c r="M1401" s="6"/>
      <c r="N1401" s="6"/>
      <c r="O1401" s="6"/>
      <c r="P1401" s="6"/>
      <c r="AM1401" s="6"/>
      <c r="AR1401" s="33"/>
    </row>
    <row r="1402" spans="13:44">
      <c r="M1402" s="6"/>
      <c r="N1402" s="6"/>
      <c r="O1402" s="6"/>
      <c r="P1402" s="6"/>
      <c r="AM1402" s="6"/>
      <c r="AR1402" s="33"/>
    </row>
    <row r="1403" spans="13:44">
      <c r="M1403" s="6"/>
      <c r="N1403" s="6"/>
      <c r="O1403" s="6"/>
      <c r="P1403" s="6"/>
      <c r="AM1403" s="6"/>
      <c r="AR1403" s="33"/>
    </row>
    <row r="1404" spans="13:44">
      <c r="M1404" s="6"/>
      <c r="N1404" s="6"/>
      <c r="O1404" s="6"/>
      <c r="P1404" s="6"/>
      <c r="AM1404" s="6"/>
      <c r="AR1404" s="33"/>
    </row>
    <row r="1405" spans="13:44">
      <c r="M1405" s="6"/>
      <c r="N1405" s="6"/>
      <c r="O1405" s="6"/>
      <c r="P1405" s="6"/>
      <c r="AM1405" s="6"/>
      <c r="AR1405" s="33"/>
    </row>
    <row r="1406" spans="13:44">
      <c r="M1406" s="6"/>
      <c r="N1406" s="6"/>
      <c r="O1406" s="6"/>
      <c r="P1406" s="6"/>
      <c r="AM1406" s="6"/>
      <c r="AR1406" s="33"/>
    </row>
    <row r="1407" spans="13:44">
      <c r="M1407" s="6"/>
      <c r="N1407" s="6"/>
      <c r="O1407" s="6"/>
      <c r="P1407" s="6"/>
      <c r="AM1407" s="6"/>
      <c r="AR1407" s="33"/>
    </row>
    <row r="1408" spans="13:44">
      <c r="M1408" s="6"/>
      <c r="N1408" s="6"/>
      <c r="O1408" s="6"/>
      <c r="P1408" s="6"/>
      <c r="AM1408" s="6"/>
      <c r="AR1408" s="33"/>
    </row>
    <row r="1409" spans="13:44">
      <c r="M1409" s="6"/>
      <c r="N1409" s="6"/>
      <c r="O1409" s="6"/>
      <c r="P1409" s="6"/>
      <c r="AM1409" s="6"/>
      <c r="AR1409" s="33"/>
    </row>
    <row r="1410" spans="13:44">
      <c r="M1410" s="6"/>
      <c r="N1410" s="6"/>
      <c r="O1410" s="6"/>
      <c r="P1410" s="6"/>
      <c r="AM1410" s="6"/>
      <c r="AR1410" s="33"/>
    </row>
    <row r="1411" spans="13:44">
      <c r="M1411" s="6"/>
      <c r="N1411" s="6"/>
      <c r="O1411" s="6"/>
      <c r="P1411" s="6"/>
      <c r="AM1411" s="6"/>
      <c r="AR1411" s="33"/>
    </row>
    <row r="1412" spans="13:44">
      <c r="M1412" s="6"/>
      <c r="N1412" s="6"/>
      <c r="O1412" s="6"/>
      <c r="P1412" s="6"/>
      <c r="AM1412" s="6"/>
      <c r="AR1412" s="33"/>
    </row>
    <row r="1413" spans="13:44">
      <c r="M1413" s="6"/>
      <c r="N1413" s="6"/>
      <c r="O1413" s="6"/>
      <c r="P1413" s="6"/>
      <c r="AM1413" s="6"/>
      <c r="AR1413" s="33"/>
    </row>
    <row r="1414" spans="13:44">
      <c r="M1414" s="6"/>
      <c r="N1414" s="6"/>
      <c r="O1414" s="6"/>
      <c r="P1414" s="6"/>
      <c r="AM1414" s="6"/>
      <c r="AR1414" s="33"/>
    </row>
    <row r="1415" spans="13:44">
      <c r="M1415" s="6"/>
      <c r="N1415" s="6"/>
      <c r="O1415" s="6"/>
      <c r="P1415" s="6"/>
      <c r="AM1415" s="6"/>
      <c r="AR1415" s="33"/>
    </row>
    <row r="1416" spans="13:44">
      <c r="M1416" s="6"/>
      <c r="N1416" s="6"/>
      <c r="O1416" s="6"/>
      <c r="P1416" s="6"/>
      <c r="AM1416" s="6"/>
      <c r="AR1416" s="33"/>
    </row>
    <row r="1417" spans="13:44">
      <c r="M1417" s="6"/>
      <c r="N1417" s="6"/>
      <c r="O1417" s="6"/>
      <c r="P1417" s="6"/>
      <c r="AM1417" s="6"/>
      <c r="AR1417" s="33"/>
    </row>
    <row r="1418" spans="13:44">
      <c r="M1418" s="6"/>
      <c r="N1418" s="6"/>
      <c r="O1418" s="6"/>
      <c r="P1418" s="6"/>
      <c r="AM1418" s="6"/>
      <c r="AR1418" s="33"/>
    </row>
    <row r="1419" spans="13:44">
      <c r="M1419" s="6"/>
      <c r="N1419" s="6"/>
      <c r="O1419" s="6"/>
      <c r="P1419" s="6"/>
      <c r="AM1419" s="6"/>
      <c r="AR1419" s="33"/>
    </row>
    <row r="1420" spans="13:44">
      <c r="M1420" s="6"/>
      <c r="N1420" s="6"/>
      <c r="O1420" s="6"/>
      <c r="P1420" s="6"/>
      <c r="AM1420" s="6"/>
      <c r="AR1420" s="33"/>
    </row>
    <row r="1421" spans="13:44">
      <c r="M1421" s="6"/>
      <c r="N1421" s="6"/>
      <c r="O1421" s="6"/>
      <c r="P1421" s="6"/>
      <c r="AM1421" s="6"/>
      <c r="AR1421" s="33"/>
    </row>
    <row r="1422" spans="13:44">
      <c r="M1422" s="6"/>
      <c r="N1422" s="6"/>
      <c r="O1422" s="6"/>
      <c r="P1422" s="6"/>
      <c r="AM1422" s="6"/>
      <c r="AR1422" s="33"/>
    </row>
    <row r="1423" spans="13:44">
      <c r="M1423" s="6"/>
      <c r="N1423" s="6"/>
      <c r="O1423" s="6"/>
      <c r="P1423" s="6"/>
      <c r="AM1423" s="6"/>
      <c r="AR1423" s="33"/>
    </row>
    <row r="1424" spans="13:44">
      <c r="M1424" s="6"/>
      <c r="N1424" s="6"/>
      <c r="O1424" s="6"/>
      <c r="P1424" s="6"/>
      <c r="AM1424" s="6"/>
      <c r="AR1424" s="33"/>
    </row>
    <row r="1425" spans="13:44">
      <c r="M1425" s="6"/>
      <c r="N1425" s="6"/>
      <c r="O1425" s="6"/>
      <c r="P1425" s="6"/>
      <c r="AM1425" s="6"/>
      <c r="AR1425" s="33"/>
    </row>
    <row r="1426" spans="13:44">
      <c r="M1426" s="6"/>
      <c r="N1426" s="6"/>
      <c r="O1426" s="6"/>
      <c r="P1426" s="6"/>
      <c r="AM1426" s="6"/>
      <c r="AR1426" s="33"/>
    </row>
    <row r="1427" spans="13:44">
      <c r="M1427" s="6"/>
      <c r="N1427" s="6"/>
      <c r="O1427" s="6"/>
      <c r="P1427" s="6"/>
      <c r="AM1427" s="6"/>
      <c r="AR1427" s="33"/>
    </row>
    <row r="1428" spans="13:44">
      <c r="M1428" s="6"/>
      <c r="N1428" s="6"/>
      <c r="O1428" s="6"/>
      <c r="P1428" s="6"/>
      <c r="AM1428" s="6"/>
      <c r="AR1428" s="33"/>
    </row>
    <row r="1429" spans="13:44">
      <c r="M1429" s="6"/>
      <c r="N1429" s="6"/>
      <c r="O1429" s="6"/>
      <c r="P1429" s="6"/>
      <c r="AM1429" s="6"/>
      <c r="AR1429" s="33"/>
    </row>
    <row r="1430" spans="13:44">
      <c r="M1430" s="6"/>
      <c r="N1430" s="6"/>
      <c r="O1430" s="6"/>
      <c r="P1430" s="6"/>
      <c r="AM1430" s="6"/>
      <c r="AR1430" s="33"/>
    </row>
    <row r="1431" spans="13:44">
      <c r="M1431" s="6"/>
      <c r="N1431" s="6"/>
      <c r="O1431" s="6"/>
      <c r="P1431" s="6"/>
      <c r="AM1431" s="6"/>
      <c r="AR1431" s="33"/>
    </row>
    <row r="1432" spans="13:44">
      <c r="M1432" s="6"/>
      <c r="N1432" s="6"/>
      <c r="O1432" s="6"/>
      <c r="P1432" s="6"/>
      <c r="AM1432" s="6"/>
      <c r="AR1432" s="33"/>
    </row>
    <row r="1433" spans="13:44">
      <c r="M1433" s="6"/>
      <c r="N1433" s="6"/>
      <c r="O1433" s="6"/>
      <c r="P1433" s="6"/>
      <c r="AM1433" s="6"/>
      <c r="AR1433" s="33"/>
    </row>
    <row r="1434" spans="13:44">
      <c r="M1434" s="6"/>
      <c r="N1434" s="6"/>
      <c r="O1434" s="6"/>
      <c r="P1434" s="6"/>
      <c r="AM1434" s="6"/>
      <c r="AR1434" s="33"/>
    </row>
    <row r="1435" spans="13:44">
      <c r="M1435" s="6"/>
      <c r="N1435" s="6"/>
      <c r="O1435" s="6"/>
      <c r="P1435" s="6"/>
      <c r="AM1435" s="6"/>
      <c r="AR1435" s="33"/>
    </row>
    <row r="1436" spans="13:44">
      <c r="M1436" s="6"/>
      <c r="N1436" s="6"/>
      <c r="O1436" s="6"/>
      <c r="P1436" s="6"/>
      <c r="AM1436" s="6"/>
      <c r="AR1436" s="33"/>
    </row>
    <row r="1437" spans="13:44">
      <c r="M1437" s="6"/>
      <c r="N1437" s="6"/>
      <c r="O1437" s="6"/>
      <c r="P1437" s="6"/>
      <c r="AM1437" s="6"/>
      <c r="AR1437" s="33"/>
    </row>
    <row r="1438" spans="13:44">
      <c r="M1438" s="6"/>
      <c r="N1438" s="6"/>
      <c r="O1438" s="6"/>
      <c r="P1438" s="6"/>
      <c r="AM1438" s="6"/>
      <c r="AR1438" s="33"/>
    </row>
    <row r="1439" spans="13:44">
      <c r="M1439" s="6"/>
      <c r="N1439" s="6"/>
      <c r="O1439" s="6"/>
      <c r="P1439" s="6"/>
      <c r="AM1439" s="6"/>
      <c r="AR1439" s="33"/>
    </row>
    <row r="1440" spans="13:44">
      <c r="M1440" s="6"/>
      <c r="N1440" s="6"/>
      <c r="O1440" s="6"/>
      <c r="P1440" s="6"/>
      <c r="AM1440" s="6"/>
      <c r="AR1440" s="33"/>
    </row>
    <row r="1441" spans="13:44">
      <c r="M1441" s="6"/>
      <c r="N1441" s="6"/>
      <c r="O1441" s="6"/>
      <c r="P1441" s="6"/>
      <c r="AM1441" s="6"/>
      <c r="AR1441" s="33"/>
    </row>
    <row r="1442" spans="13:44">
      <c r="M1442" s="6"/>
      <c r="N1442" s="6"/>
      <c r="O1442" s="6"/>
      <c r="P1442" s="6"/>
      <c r="AM1442" s="6"/>
      <c r="AR1442" s="33"/>
    </row>
    <row r="1443" spans="13:44">
      <c r="M1443" s="6"/>
      <c r="N1443" s="6"/>
      <c r="O1443" s="6"/>
      <c r="P1443" s="6"/>
      <c r="AM1443" s="6"/>
      <c r="AR1443" s="33"/>
    </row>
    <row r="1444" spans="13:44">
      <c r="M1444" s="6"/>
      <c r="N1444" s="6"/>
      <c r="O1444" s="6"/>
      <c r="P1444" s="6"/>
      <c r="AM1444" s="6"/>
      <c r="AR1444" s="33"/>
    </row>
    <row r="1445" spans="13:44">
      <c r="M1445" s="6"/>
      <c r="N1445" s="6"/>
      <c r="O1445" s="6"/>
      <c r="P1445" s="6"/>
      <c r="AM1445" s="6"/>
      <c r="AR1445" s="33"/>
    </row>
    <row r="1446" spans="13:44">
      <c r="M1446" s="6"/>
      <c r="N1446" s="6"/>
      <c r="O1446" s="6"/>
      <c r="P1446" s="6"/>
      <c r="AM1446" s="6"/>
      <c r="AR1446" s="33"/>
    </row>
    <row r="1447" spans="13:44">
      <c r="M1447" s="6"/>
      <c r="N1447" s="6"/>
      <c r="O1447" s="6"/>
      <c r="P1447" s="6"/>
      <c r="AM1447" s="6"/>
      <c r="AR1447" s="33"/>
    </row>
    <row r="1448" spans="13:44">
      <c r="M1448" s="6"/>
      <c r="N1448" s="6"/>
      <c r="O1448" s="6"/>
      <c r="P1448" s="6"/>
      <c r="AM1448" s="6"/>
      <c r="AR1448" s="33"/>
    </row>
    <row r="1449" spans="13:44">
      <c r="M1449" s="6"/>
      <c r="N1449" s="6"/>
      <c r="O1449" s="6"/>
      <c r="P1449" s="6"/>
      <c r="AM1449" s="6"/>
      <c r="AR1449" s="33"/>
    </row>
    <row r="1450" spans="13:44">
      <c r="M1450" s="6"/>
      <c r="N1450" s="6"/>
      <c r="O1450" s="6"/>
      <c r="P1450" s="6"/>
      <c r="AM1450" s="6"/>
      <c r="AR1450" s="33"/>
    </row>
    <row r="1451" spans="13:44">
      <c r="M1451" s="6"/>
      <c r="N1451" s="6"/>
      <c r="O1451" s="6"/>
      <c r="P1451" s="6"/>
      <c r="AM1451" s="6"/>
      <c r="AR1451" s="33"/>
    </row>
    <row r="1452" spans="13:44">
      <c r="M1452" s="6"/>
      <c r="N1452" s="6"/>
      <c r="O1452" s="6"/>
      <c r="P1452" s="6"/>
      <c r="AM1452" s="6"/>
      <c r="AR1452" s="33"/>
    </row>
    <row r="1453" spans="13:44">
      <c r="M1453" s="6"/>
      <c r="N1453" s="6"/>
      <c r="O1453" s="6"/>
      <c r="P1453" s="6"/>
      <c r="AM1453" s="6"/>
      <c r="AR1453" s="33"/>
    </row>
    <row r="1454" spans="13:44">
      <c r="M1454" s="6"/>
      <c r="N1454" s="6"/>
      <c r="O1454" s="6"/>
      <c r="P1454" s="6"/>
      <c r="AM1454" s="6"/>
      <c r="AR1454" s="33"/>
    </row>
    <row r="1455" spans="13:44">
      <c r="M1455" s="6"/>
      <c r="N1455" s="6"/>
      <c r="O1455" s="6"/>
      <c r="P1455" s="6"/>
      <c r="AM1455" s="6"/>
      <c r="AR1455" s="33"/>
    </row>
    <row r="1456" spans="13:44">
      <c r="M1456" s="6"/>
      <c r="N1456" s="6"/>
      <c r="O1456" s="6"/>
      <c r="P1456" s="6"/>
      <c r="AM1456" s="6"/>
      <c r="AR1456" s="33"/>
    </row>
    <row r="1457" spans="13:44">
      <c r="M1457" s="6"/>
      <c r="N1457" s="6"/>
      <c r="O1457" s="6"/>
      <c r="P1457" s="6"/>
      <c r="AM1457" s="6"/>
      <c r="AR1457" s="33"/>
    </row>
    <row r="1458" spans="13:44">
      <c r="M1458" s="6"/>
      <c r="N1458" s="6"/>
      <c r="O1458" s="6"/>
      <c r="P1458" s="6"/>
      <c r="AM1458" s="6"/>
      <c r="AR1458" s="33"/>
    </row>
    <row r="1459" spans="13:44">
      <c r="M1459" s="6"/>
      <c r="N1459" s="6"/>
      <c r="O1459" s="6"/>
      <c r="P1459" s="6"/>
      <c r="AM1459" s="6"/>
      <c r="AR1459" s="33"/>
    </row>
    <row r="1460" spans="13:44">
      <c r="M1460" s="6"/>
      <c r="N1460" s="6"/>
      <c r="O1460" s="6"/>
      <c r="P1460" s="6"/>
      <c r="AM1460" s="6"/>
      <c r="AR1460" s="33"/>
    </row>
    <row r="1461" spans="13:44">
      <c r="M1461" s="6"/>
      <c r="N1461" s="6"/>
      <c r="O1461" s="6"/>
      <c r="P1461" s="6"/>
      <c r="AM1461" s="6"/>
      <c r="AR1461" s="33"/>
    </row>
    <row r="1462" spans="13:44">
      <c r="M1462" s="6"/>
      <c r="N1462" s="6"/>
      <c r="O1462" s="6"/>
      <c r="P1462" s="6"/>
      <c r="AM1462" s="6"/>
      <c r="AR1462" s="33"/>
    </row>
    <row r="1463" spans="13:44">
      <c r="M1463" s="6"/>
      <c r="N1463" s="6"/>
      <c r="O1463" s="6"/>
      <c r="P1463" s="6"/>
      <c r="AM1463" s="6"/>
      <c r="AR1463" s="33"/>
    </row>
    <row r="1464" spans="13:44">
      <c r="M1464" s="6"/>
      <c r="N1464" s="6"/>
      <c r="O1464" s="6"/>
      <c r="P1464" s="6"/>
      <c r="AM1464" s="6"/>
      <c r="AR1464" s="33"/>
    </row>
    <row r="1465" spans="13:44">
      <c r="M1465" s="6"/>
      <c r="N1465" s="6"/>
      <c r="O1465" s="6"/>
      <c r="P1465" s="6"/>
      <c r="AM1465" s="6"/>
      <c r="AR1465" s="33"/>
    </row>
    <row r="1466" spans="13:44">
      <c r="M1466" s="6"/>
      <c r="N1466" s="6"/>
      <c r="O1466" s="6"/>
      <c r="P1466" s="6"/>
      <c r="AM1466" s="6"/>
      <c r="AR1466" s="33"/>
    </row>
    <row r="1467" spans="13:44">
      <c r="M1467" s="6"/>
      <c r="N1467" s="6"/>
      <c r="O1467" s="6"/>
      <c r="P1467" s="6"/>
      <c r="AM1467" s="6"/>
      <c r="AR1467" s="33"/>
    </row>
    <row r="1468" spans="13:44">
      <c r="M1468" s="6"/>
      <c r="N1468" s="6"/>
      <c r="O1468" s="6"/>
      <c r="P1468" s="6"/>
      <c r="AM1468" s="6"/>
      <c r="AR1468" s="33"/>
    </row>
    <row r="1469" spans="13:44">
      <c r="M1469" s="6"/>
      <c r="N1469" s="6"/>
      <c r="O1469" s="6"/>
      <c r="P1469" s="6"/>
      <c r="AM1469" s="6"/>
      <c r="AR1469" s="33"/>
    </row>
    <row r="1470" spans="13:44">
      <c r="M1470" s="6"/>
      <c r="N1470" s="6"/>
      <c r="O1470" s="6"/>
      <c r="P1470" s="6"/>
      <c r="AM1470" s="6"/>
      <c r="AR1470" s="33"/>
    </row>
    <row r="1471" spans="13:44">
      <c r="M1471" s="6"/>
      <c r="N1471" s="6"/>
      <c r="O1471" s="6"/>
      <c r="P1471" s="6"/>
      <c r="AM1471" s="6"/>
      <c r="AR1471" s="33"/>
    </row>
    <row r="1472" spans="13:44">
      <c r="M1472" s="6"/>
      <c r="N1472" s="6"/>
      <c r="O1472" s="6"/>
      <c r="P1472" s="6"/>
      <c r="AM1472" s="6"/>
      <c r="AR1472" s="33"/>
    </row>
    <row r="1473" spans="13:44">
      <c r="M1473" s="6"/>
      <c r="N1473" s="6"/>
      <c r="O1473" s="6"/>
      <c r="P1473" s="6"/>
      <c r="AM1473" s="6"/>
      <c r="AR1473" s="33"/>
    </row>
    <row r="1474" spans="13:44">
      <c r="M1474" s="6"/>
      <c r="N1474" s="6"/>
      <c r="O1474" s="6"/>
      <c r="P1474" s="6"/>
      <c r="AM1474" s="6"/>
      <c r="AR1474" s="33"/>
    </row>
    <row r="1475" spans="13:44">
      <c r="M1475" s="6"/>
      <c r="N1475" s="6"/>
      <c r="O1475" s="6"/>
      <c r="P1475" s="6"/>
      <c r="AM1475" s="6"/>
      <c r="AR1475" s="33"/>
    </row>
    <row r="1476" spans="13:44">
      <c r="M1476" s="6"/>
      <c r="N1476" s="6"/>
      <c r="O1476" s="6"/>
      <c r="P1476" s="6"/>
      <c r="AM1476" s="6"/>
      <c r="AR1476" s="33"/>
    </row>
    <row r="1477" spans="13:44">
      <c r="M1477" s="6"/>
      <c r="N1477" s="6"/>
      <c r="O1477" s="6"/>
      <c r="P1477" s="6"/>
      <c r="AM1477" s="6"/>
      <c r="AR1477" s="33"/>
    </row>
    <row r="1478" spans="13:44">
      <c r="M1478" s="6"/>
      <c r="N1478" s="6"/>
      <c r="O1478" s="6"/>
      <c r="P1478" s="6"/>
      <c r="AM1478" s="6"/>
      <c r="AR1478" s="33"/>
    </row>
    <row r="1479" spans="13:44">
      <c r="M1479" s="6"/>
      <c r="N1479" s="6"/>
      <c r="O1479" s="6"/>
      <c r="P1479" s="6"/>
      <c r="AM1479" s="6"/>
      <c r="AR1479" s="33"/>
    </row>
    <row r="1480" spans="13:44">
      <c r="M1480" s="6"/>
      <c r="N1480" s="6"/>
      <c r="O1480" s="6"/>
      <c r="P1480" s="6"/>
      <c r="AM1480" s="6"/>
      <c r="AR1480" s="33"/>
    </row>
    <row r="1481" spans="13:44">
      <c r="M1481" s="6"/>
      <c r="N1481" s="6"/>
      <c r="O1481" s="6"/>
      <c r="P1481" s="6"/>
      <c r="AM1481" s="6"/>
      <c r="AR1481" s="33"/>
    </row>
    <row r="1482" spans="13:44">
      <c r="M1482" s="6"/>
      <c r="N1482" s="6"/>
      <c r="O1482" s="6"/>
      <c r="P1482" s="6"/>
      <c r="AM1482" s="6"/>
      <c r="AR1482" s="33"/>
    </row>
    <row r="1483" spans="13:44">
      <c r="M1483" s="6"/>
      <c r="N1483" s="6"/>
      <c r="O1483" s="6"/>
      <c r="P1483" s="6"/>
      <c r="AM1483" s="6"/>
      <c r="AR1483" s="33"/>
    </row>
    <row r="1484" spans="13:44">
      <c r="M1484" s="6"/>
      <c r="N1484" s="6"/>
      <c r="O1484" s="6"/>
      <c r="P1484" s="6"/>
      <c r="AM1484" s="6"/>
      <c r="AR1484" s="33"/>
    </row>
    <row r="1485" spans="13:44">
      <c r="M1485" s="6"/>
      <c r="N1485" s="6"/>
      <c r="O1485" s="6"/>
      <c r="P1485" s="6"/>
      <c r="AM1485" s="6"/>
      <c r="AR1485" s="33"/>
    </row>
    <row r="1486" spans="13:44">
      <c r="M1486" s="6"/>
      <c r="N1486" s="6"/>
      <c r="O1486" s="6"/>
      <c r="P1486" s="6"/>
      <c r="AM1486" s="6"/>
      <c r="AR1486" s="33"/>
    </row>
    <row r="1487" spans="13:44">
      <c r="M1487" s="6"/>
      <c r="N1487" s="6"/>
      <c r="O1487" s="6"/>
      <c r="P1487" s="6"/>
      <c r="AM1487" s="6"/>
      <c r="AR1487" s="33"/>
    </row>
    <row r="1488" spans="13:44">
      <c r="M1488" s="6"/>
      <c r="N1488" s="6"/>
      <c r="O1488" s="6"/>
      <c r="P1488" s="6"/>
      <c r="AM1488" s="6"/>
      <c r="AR1488" s="33"/>
    </row>
    <row r="1489" spans="13:44">
      <c r="M1489" s="6"/>
      <c r="N1489" s="6"/>
      <c r="O1489" s="6"/>
      <c r="P1489" s="6"/>
      <c r="AM1489" s="6"/>
      <c r="AR1489" s="33"/>
    </row>
    <row r="1490" spans="13:44">
      <c r="M1490" s="6"/>
      <c r="N1490" s="6"/>
      <c r="O1490" s="6"/>
      <c r="P1490" s="6"/>
      <c r="AM1490" s="6"/>
      <c r="AR1490" s="33"/>
    </row>
    <row r="1491" spans="13:44">
      <c r="M1491" s="6"/>
      <c r="N1491" s="6"/>
      <c r="O1491" s="6"/>
      <c r="P1491" s="6"/>
      <c r="AM1491" s="6"/>
      <c r="AR1491" s="33"/>
    </row>
    <row r="1492" spans="13:44">
      <c r="M1492" s="6"/>
      <c r="N1492" s="6"/>
      <c r="O1492" s="6"/>
      <c r="P1492" s="6"/>
      <c r="AM1492" s="6"/>
      <c r="AR1492" s="33"/>
    </row>
    <row r="1493" spans="13:44">
      <c r="M1493" s="6"/>
      <c r="N1493" s="6"/>
      <c r="O1493" s="6"/>
      <c r="P1493" s="6"/>
      <c r="AM1493" s="6"/>
      <c r="AR1493" s="33"/>
    </row>
    <row r="1494" spans="13:44">
      <c r="M1494" s="6"/>
      <c r="N1494" s="6"/>
      <c r="O1494" s="6"/>
      <c r="P1494" s="6"/>
      <c r="AM1494" s="6"/>
      <c r="AR1494" s="33"/>
    </row>
    <row r="1495" spans="13:44">
      <c r="M1495" s="6"/>
      <c r="N1495" s="6"/>
      <c r="O1495" s="6"/>
      <c r="P1495" s="6"/>
      <c r="AM1495" s="6"/>
      <c r="AR1495" s="33"/>
    </row>
    <row r="1496" spans="13:44">
      <c r="M1496" s="6"/>
      <c r="N1496" s="6"/>
      <c r="O1496" s="6"/>
      <c r="P1496" s="6"/>
      <c r="AM1496" s="6"/>
      <c r="AR1496" s="33"/>
    </row>
    <row r="1497" spans="13:44">
      <c r="M1497" s="6"/>
      <c r="N1497" s="6"/>
      <c r="O1497" s="6"/>
      <c r="P1497" s="6"/>
      <c r="AM1497" s="6"/>
      <c r="AR1497" s="33"/>
    </row>
    <row r="1498" spans="13:44">
      <c r="M1498" s="6"/>
      <c r="N1498" s="6"/>
      <c r="O1498" s="6"/>
      <c r="P1498" s="6"/>
      <c r="AM1498" s="6"/>
      <c r="AR1498" s="33"/>
    </row>
    <row r="1499" spans="13:44">
      <c r="M1499" s="6"/>
      <c r="N1499" s="6"/>
      <c r="O1499" s="6"/>
      <c r="P1499" s="6"/>
      <c r="AM1499" s="6"/>
      <c r="AR1499" s="33"/>
    </row>
    <row r="1500" spans="13:44">
      <c r="M1500" s="6"/>
      <c r="N1500" s="6"/>
      <c r="O1500" s="6"/>
      <c r="P1500" s="6"/>
      <c r="AM1500" s="6"/>
      <c r="AR1500" s="33"/>
    </row>
    <row r="1501" spans="13:44">
      <c r="M1501" s="6"/>
      <c r="N1501" s="6"/>
      <c r="O1501" s="6"/>
      <c r="P1501" s="6"/>
      <c r="AM1501" s="6"/>
      <c r="AR1501" s="33"/>
    </row>
    <row r="1502" spans="13:44">
      <c r="M1502" s="6"/>
      <c r="N1502" s="6"/>
      <c r="O1502" s="6"/>
      <c r="P1502" s="6"/>
      <c r="AM1502" s="6"/>
      <c r="AR1502" s="33"/>
    </row>
    <row r="1503" spans="13:44">
      <c r="M1503" s="6"/>
      <c r="N1503" s="6"/>
      <c r="O1503" s="6"/>
      <c r="P1503" s="6"/>
      <c r="AM1503" s="6"/>
      <c r="AR1503" s="33"/>
    </row>
    <row r="1504" spans="13:44">
      <c r="M1504" s="6"/>
      <c r="N1504" s="6"/>
      <c r="O1504" s="6"/>
      <c r="P1504" s="6"/>
      <c r="AM1504" s="6"/>
      <c r="AR1504" s="33"/>
    </row>
    <row r="1505" spans="13:44">
      <c r="M1505" s="6"/>
      <c r="N1505" s="6"/>
      <c r="O1505" s="6"/>
      <c r="P1505" s="6"/>
      <c r="AM1505" s="6"/>
      <c r="AR1505" s="33"/>
    </row>
    <row r="1506" spans="13:44">
      <c r="M1506" s="6"/>
      <c r="N1506" s="6"/>
      <c r="O1506" s="6"/>
      <c r="P1506" s="6"/>
      <c r="AM1506" s="6"/>
      <c r="AR1506" s="33"/>
    </row>
    <row r="1507" spans="13:44">
      <c r="M1507" s="6"/>
      <c r="N1507" s="6"/>
      <c r="O1507" s="6"/>
      <c r="P1507" s="6"/>
      <c r="AM1507" s="6"/>
      <c r="AR1507" s="33"/>
    </row>
    <row r="1508" spans="13:44">
      <c r="M1508" s="6"/>
      <c r="N1508" s="6"/>
      <c r="O1508" s="6"/>
      <c r="P1508" s="6"/>
      <c r="AM1508" s="6"/>
      <c r="AR1508" s="33"/>
    </row>
    <row r="1509" spans="13:44">
      <c r="M1509" s="6"/>
      <c r="N1509" s="6"/>
      <c r="O1509" s="6"/>
      <c r="P1509" s="6"/>
      <c r="AM1509" s="6"/>
      <c r="AR1509" s="33"/>
    </row>
    <row r="1510" spans="13:44">
      <c r="M1510" s="6"/>
      <c r="N1510" s="6"/>
      <c r="O1510" s="6"/>
      <c r="P1510" s="6"/>
      <c r="AM1510" s="6"/>
      <c r="AR1510" s="33"/>
    </row>
    <row r="1511" spans="13:44">
      <c r="M1511" s="6"/>
      <c r="N1511" s="6"/>
      <c r="O1511" s="6"/>
      <c r="P1511" s="6"/>
      <c r="AM1511" s="6"/>
      <c r="AR1511" s="33"/>
    </row>
    <row r="1512" spans="13:44">
      <c r="M1512" s="6"/>
      <c r="N1512" s="6"/>
      <c r="O1512" s="6"/>
      <c r="P1512" s="6"/>
      <c r="AM1512" s="6"/>
      <c r="AR1512" s="33"/>
    </row>
    <row r="1513" spans="13:44">
      <c r="M1513" s="6"/>
      <c r="N1513" s="6"/>
      <c r="O1513" s="6"/>
      <c r="P1513" s="6"/>
      <c r="AM1513" s="6"/>
      <c r="AR1513" s="33"/>
    </row>
    <row r="1514" spans="13:44">
      <c r="M1514" s="6"/>
      <c r="N1514" s="6"/>
      <c r="O1514" s="6"/>
      <c r="P1514" s="6"/>
      <c r="AM1514" s="6"/>
      <c r="AR1514" s="33"/>
    </row>
    <row r="1515" spans="13:44">
      <c r="M1515" s="6"/>
      <c r="N1515" s="6"/>
      <c r="O1515" s="6"/>
      <c r="P1515" s="6"/>
      <c r="AM1515" s="6"/>
      <c r="AR1515" s="33"/>
    </row>
    <row r="1516" spans="13:44">
      <c r="M1516" s="6"/>
      <c r="N1516" s="6"/>
      <c r="O1516" s="6"/>
      <c r="P1516" s="6"/>
      <c r="AM1516" s="6"/>
      <c r="AR1516" s="33"/>
    </row>
    <row r="1517" spans="13:44">
      <c r="M1517" s="6"/>
      <c r="N1517" s="6"/>
      <c r="O1517" s="6"/>
      <c r="P1517" s="6"/>
      <c r="AM1517" s="6"/>
      <c r="AR1517" s="33"/>
    </row>
    <row r="1518" spans="13:44">
      <c r="M1518" s="6"/>
      <c r="N1518" s="6"/>
      <c r="O1518" s="6"/>
      <c r="P1518" s="6"/>
      <c r="AM1518" s="6"/>
      <c r="AR1518" s="33"/>
    </row>
    <row r="1519" spans="13:44">
      <c r="M1519" s="6"/>
      <c r="N1519" s="6"/>
      <c r="O1519" s="6"/>
      <c r="P1519" s="6"/>
      <c r="AM1519" s="6"/>
      <c r="AR1519" s="33"/>
    </row>
    <row r="1520" spans="13:44">
      <c r="M1520" s="6"/>
      <c r="N1520" s="6"/>
      <c r="O1520" s="6"/>
      <c r="P1520" s="6"/>
      <c r="AM1520" s="6"/>
      <c r="AR1520" s="33"/>
    </row>
    <row r="1521" spans="13:44">
      <c r="M1521" s="6"/>
      <c r="N1521" s="6"/>
      <c r="O1521" s="6"/>
      <c r="P1521" s="6"/>
      <c r="AM1521" s="6"/>
      <c r="AR1521" s="33"/>
    </row>
    <row r="1522" spans="13:44">
      <c r="M1522" s="6"/>
      <c r="N1522" s="6"/>
      <c r="O1522" s="6"/>
      <c r="P1522" s="6"/>
      <c r="AM1522" s="6"/>
      <c r="AR1522" s="33"/>
    </row>
  </sheetData>
  <sortState ref="A20:AN521">
    <sortCondition descending="1" ref="AN20:AN521"/>
  </sortState>
  <phoneticPr fontId="4" type="noConversion"/>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R519"/>
  <sheetViews>
    <sheetView zoomScale="85" zoomScaleNormal="85" workbookViewId="0">
      <pane xSplit="1" ySplit="19" topLeftCell="E20" activePane="bottomRight" state="frozen"/>
      <selection pane="topRight" activeCell="B1" sqref="B1"/>
      <selection pane="bottomLeft" activeCell="A9" sqref="A9"/>
      <selection pane="bottomRight" activeCell="E20" sqref="E20"/>
    </sheetView>
  </sheetViews>
  <sheetFormatPr defaultRowHeight="12.75"/>
  <cols>
    <col min="1" max="1" width="9.140625" style="6"/>
    <col min="2" max="2" width="9.28515625" style="6" hidden="1" customWidth="1"/>
    <col min="3" max="3" width="10.85546875" style="6" hidden="1" customWidth="1"/>
    <col min="4" max="4" width="9.140625" style="6" hidden="1" customWidth="1"/>
    <col min="5" max="6" width="16.42578125" style="6" customWidth="1"/>
    <col min="7" max="7" width="15.7109375" style="6" customWidth="1"/>
    <col min="8" max="8" width="10.28515625" style="6" customWidth="1"/>
    <col min="9" max="10" width="10.28515625" style="6" bestFit="1" customWidth="1"/>
    <col min="11" max="11" width="9.140625" style="6"/>
    <col min="12" max="12" width="9.140625" style="6" hidden="1" customWidth="1"/>
    <col min="13" max="16" width="9.140625" style="34" hidden="1" customWidth="1"/>
    <col min="17" max="18" width="9.28515625" style="6" hidden="1" customWidth="1"/>
    <col min="19" max="20" width="9.140625" style="6" hidden="1" customWidth="1"/>
    <col min="21" max="24" width="9.140625" style="6"/>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4115</v>
      </c>
      <c r="V1" s="8"/>
      <c r="W1" s="8"/>
      <c r="X1" s="8"/>
      <c r="Y1" s="9" t="s">
        <v>632</v>
      </c>
      <c r="Z1" s="6" t="s">
        <v>4115</v>
      </c>
      <c r="AD1" s="10" t="s">
        <v>633</v>
      </c>
      <c r="AE1" s="6" t="s">
        <v>4115</v>
      </c>
      <c r="AI1" s="10" t="s">
        <v>634</v>
      </c>
      <c r="AK1" s="11" t="s">
        <v>637</v>
      </c>
      <c r="AL1" s="12"/>
      <c r="AM1" s="13"/>
    </row>
    <row r="2" spans="1:39">
      <c r="U2" s="8" t="s">
        <v>4092</v>
      </c>
      <c r="V2" s="8"/>
      <c r="W2" s="8"/>
      <c r="X2" s="8"/>
      <c r="Y2" s="14">
        <f>+SUM($S$20:$S$419)</f>
        <v>1655658.5441842633</v>
      </c>
      <c r="Z2" s="6" t="s">
        <v>4092</v>
      </c>
      <c r="AD2" s="15">
        <f>+SUMPRODUCT($S$20:$S$419, $M$20:$M$419)</f>
        <v>875187.32180114044</v>
      </c>
      <c r="AE2" s="6" t="s">
        <v>4092</v>
      </c>
      <c r="AI2" s="15">
        <f>+SUMPRODUCT($S$20:$S$419, $O$20:$O$419)</f>
        <v>780471.22238312371</v>
      </c>
      <c r="AK2" s="16" t="s">
        <v>638</v>
      </c>
      <c r="AL2" s="17"/>
      <c r="AM2" s="18"/>
    </row>
    <row r="3" spans="1:39">
      <c r="U3" s="8" t="s">
        <v>4093</v>
      </c>
      <c r="V3" s="8"/>
      <c r="W3" s="8"/>
      <c r="X3" s="8"/>
      <c r="Y3" s="19">
        <v>6.3500000000000001E-2</v>
      </c>
      <c r="Z3" s="6" t="s">
        <v>4093</v>
      </c>
      <c r="AD3" s="20">
        <v>7.0000000000000001E-3</v>
      </c>
      <c r="AE3" s="6" t="s">
        <v>4093</v>
      </c>
      <c r="AI3" s="20">
        <v>4.5000000000000005E-3</v>
      </c>
      <c r="AK3" s="21" t="s">
        <v>639</v>
      </c>
      <c r="AL3" s="22"/>
      <c r="AM3" s="23"/>
    </row>
    <row r="4" spans="1:39">
      <c r="U4" s="8" t="s">
        <v>4094</v>
      </c>
      <c r="V4" s="8"/>
      <c r="W4" s="8"/>
      <c r="X4" s="8"/>
      <c r="Y4" s="14">
        <f>+Y2*Y3</f>
        <v>105134.31755570072</v>
      </c>
      <c r="Z4" s="6" t="s">
        <v>4094</v>
      </c>
      <c r="AD4" s="15">
        <f>+AD2*AD3</f>
        <v>6126.3112526079831</v>
      </c>
      <c r="AE4" s="6" t="s">
        <v>4094</v>
      </c>
      <c r="AI4" s="15">
        <f>+AI2*AI3</f>
        <v>3512.1205007240569</v>
      </c>
      <c r="AL4" s="123" t="s">
        <v>635</v>
      </c>
      <c r="AM4" s="24"/>
    </row>
    <row r="5" spans="1:39">
      <c r="U5" s="8" t="s">
        <v>4123</v>
      </c>
      <c r="V5" s="8"/>
      <c r="W5" s="8"/>
      <c r="X5" s="8">
        <f>+COUNTIF(X$20:X$419, "&gt;0")</f>
        <v>260</v>
      </c>
      <c r="Y5" s="14">
        <f>+SUMIF(X$20:X$419, "&gt;0")</f>
        <v>397.93304753374377</v>
      </c>
      <c r="Z5" s="6" t="s">
        <v>4123</v>
      </c>
      <c r="AD5" s="15">
        <f>+SUMIF(AC$20:AC$419, "&gt;0")</f>
        <v>24.615914822823253</v>
      </c>
      <c r="AE5" s="6" t="s">
        <v>4123</v>
      </c>
      <c r="AI5" s="15">
        <f>+SUMIF(AH$20:AH$419, "&gt;0")</f>
        <v>12.854298973807149</v>
      </c>
      <c r="AL5" s="124" t="s">
        <v>636</v>
      </c>
      <c r="AM5" s="24"/>
    </row>
    <row r="6" spans="1:39">
      <c r="U6" s="8" t="s">
        <v>4124</v>
      </c>
      <c r="V6" s="8"/>
      <c r="W6" s="8"/>
      <c r="X6" s="8">
        <f>+COUNTIF(X$20:X$419, "&lt;0")</f>
        <v>140</v>
      </c>
      <c r="Y6" s="14">
        <f>+SUMIF(X$20:X$419, "&lt;0")</f>
        <v>-397.93304753375213</v>
      </c>
      <c r="Z6" s="6" t="s">
        <v>4124</v>
      </c>
      <c r="AD6" s="15">
        <f>+SUMIF(AC$20:AC$419, "&lt;0")</f>
        <v>-24.615914822824731</v>
      </c>
      <c r="AE6" s="6" t="s">
        <v>4124</v>
      </c>
      <c r="AI6" s="15">
        <f>+SUMIF(AH$20:AH$419, "&lt;0")</f>
        <v>-12.854298973805749</v>
      </c>
      <c r="AL6" s="25">
        <v>500</v>
      </c>
      <c r="AM6" s="24"/>
    </row>
    <row r="7" spans="1:39">
      <c r="U7" s="8" t="s">
        <v>4125</v>
      </c>
      <c r="V7" s="8"/>
      <c r="W7" s="8"/>
      <c r="X7" s="8"/>
      <c r="Y7" s="14">
        <f>+Y5-Y6</f>
        <v>795.86609506749596</v>
      </c>
      <c r="Z7" s="6" t="s">
        <v>4125</v>
      </c>
      <c r="AD7" s="15">
        <f>+AD5-AD6</f>
        <v>49.231829645647984</v>
      </c>
      <c r="AE7" s="6" t="s">
        <v>4125</v>
      </c>
      <c r="AI7" s="15">
        <f>+AI5-AI6</f>
        <v>25.708597947612898</v>
      </c>
      <c r="AM7" s="24"/>
    </row>
    <row r="8" spans="1:39" ht="15.75">
      <c r="A8" s="4" t="s">
        <v>6496</v>
      </c>
      <c r="U8" s="8" t="s">
        <v>4126</v>
      </c>
      <c r="V8" s="8"/>
      <c r="W8" s="8"/>
      <c r="X8" s="8"/>
      <c r="Y8" s="26">
        <f>+Y7/Y$4</f>
        <v>7.5699934481035834E-3</v>
      </c>
      <c r="Z8" s="6" t="s">
        <v>4126</v>
      </c>
      <c r="AD8" s="27">
        <f>+AD7/AD$4</f>
        <v>8.036129346952442E-3</v>
      </c>
      <c r="AE8" s="6" t="s">
        <v>4126</v>
      </c>
      <c r="AI8" s="27">
        <f>+AI7/AI$4</f>
        <v>7.3199646601854428E-3</v>
      </c>
      <c r="AM8" s="27"/>
    </row>
    <row r="9" spans="1:39" s="82" customFormat="1" ht="15.75">
      <c r="A9" s="4" t="str">
        <f>+Overall!$B$9</f>
        <v>Effective at the close on March 20, 2015</v>
      </c>
      <c r="M9" s="90"/>
      <c r="N9" s="90"/>
      <c r="O9" s="90"/>
      <c r="P9" s="90"/>
      <c r="U9" s="91"/>
      <c r="V9" s="91"/>
      <c r="W9" s="91"/>
      <c r="X9" s="91"/>
      <c r="Y9" s="91"/>
      <c r="AM9" s="83"/>
    </row>
    <row r="10" spans="1:39" hidden="1">
      <c r="U10" s="6" t="s">
        <v>4043</v>
      </c>
      <c r="X10" s="6">
        <f t="shared" ref="X10:X17" si="0">+COUNTIF($G$20:$G$419, $U10)</f>
        <v>0</v>
      </c>
      <c r="Y10" s="15">
        <f t="shared" ref="Y10:Y17" si="1">+SUMIF($G$20:$G$419, $U10, AJ$20:AJ$419)</f>
        <v>0</v>
      </c>
    </row>
    <row r="11" spans="1:39" hidden="1">
      <c r="U11" s="6" t="s">
        <v>4044</v>
      </c>
      <c r="X11" s="6">
        <f t="shared" si="0"/>
        <v>0</v>
      </c>
      <c r="Y11" s="15">
        <f t="shared" si="1"/>
        <v>0</v>
      </c>
    </row>
    <row r="12" spans="1:39" hidden="1">
      <c r="U12" s="6" t="s">
        <v>4119</v>
      </c>
      <c r="X12" s="6">
        <f t="shared" si="0"/>
        <v>208</v>
      </c>
      <c r="Y12" s="15">
        <f t="shared" si="1"/>
        <v>426.95662689221456</v>
      </c>
    </row>
    <row r="13" spans="1:39" hidden="1">
      <c r="U13" s="6" t="s">
        <v>4120</v>
      </c>
      <c r="X13" s="6">
        <f t="shared" si="0"/>
        <v>140</v>
      </c>
      <c r="Y13" s="15">
        <f t="shared" si="1"/>
        <v>-434.38649554650726</v>
      </c>
    </row>
    <row r="14" spans="1:39" hidden="1">
      <c r="U14" s="6" t="s">
        <v>4121</v>
      </c>
      <c r="X14" s="6">
        <f t="shared" si="0"/>
        <v>52</v>
      </c>
      <c r="Y14" s="15">
        <f t="shared" si="1"/>
        <v>7.4298686542840615</v>
      </c>
    </row>
    <row r="15" spans="1:39" hidden="1">
      <c r="U15" s="6" t="s">
        <v>4122</v>
      </c>
      <c r="X15" s="6">
        <f t="shared" si="0"/>
        <v>0</v>
      </c>
      <c r="Y15" s="15">
        <f t="shared" si="1"/>
        <v>0</v>
      </c>
    </row>
    <row r="16" spans="1:39" hidden="1">
      <c r="U16" s="6" t="s">
        <v>4117</v>
      </c>
      <c r="X16" s="6">
        <f t="shared" si="0"/>
        <v>0</v>
      </c>
      <c r="Y16" s="15">
        <f t="shared" si="1"/>
        <v>0</v>
      </c>
    </row>
    <row r="17" spans="1:44" hidden="1">
      <c r="U17" s="6" t="s">
        <v>4118</v>
      </c>
      <c r="X17" s="6">
        <f t="shared" si="0"/>
        <v>0</v>
      </c>
      <c r="Y17" s="15">
        <f t="shared" si="1"/>
        <v>0</v>
      </c>
    </row>
    <row r="18" spans="1:44" hidden="1">
      <c r="Y18" s="15"/>
    </row>
    <row r="19" spans="1:44" s="48" customFormat="1" ht="64.5" thickBot="1">
      <c r="A19" s="110" t="s">
        <v>4079</v>
      </c>
      <c r="B19" s="110" t="s">
        <v>4303</v>
      </c>
      <c r="C19" s="110" t="s">
        <v>4080</v>
      </c>
      <c r="D19" s="110" t="s">
        <v>4081</v>
      </c>
      <c r="E19" s="110" t="s">
        <v>4082</v>
      </c>
      <c r="F19" s="110" t="s">
        <v>4083</v>
      </c>
      <c r="G19" s="110" t="s">
        <v>4103</v>
      </c>
      <c r="H19" s="110" t="str">
        <f>+Overall!$G$11</f>
        <v>Price (9Mar15)</v>
      </c>
      <c r="I19" s="110" t="s">
        <v>4085</v>
      </c>
      <c r="J19" s="110" t="s">
        <v>4084</v>
      </c>
      <c r="K19" s="110" t="s">
        <v>4086</v>
      </c>
      <c r="L19" s="110" t="s">
        <v>4087</v>
      </c>
      <c r="M19" s="122" t="s">
        <v>625</v>
      </c>
      <c r="N19" s="122" t="s">
        <v>627</v>
      </c>
      <c r="O19" s="122" t="s">
        <v>626</v>
      </c>
      <c r="P19" s="122" t="s">
        <v>628</v>
      </c>
      <c r="Q19" s="110" t="s">
        <v>4088</v>
      </c>
      <c r="R19" s="110" t="s">
        <v>4089</v>
      </c>
      <c r="S19" s="110" t="s">
        <v>4090</v>
      </c>
      <c r="T19" s="110" t="s">
        <v>4091</v>
      </c>
      <c r="U19" s="121" t="s">
        <v>4047</v>
      </c>
      <c r="V19" s="110" t="s">
        <v>4048</v>
      </c>
      <c r="W19" s="110" t="s">
        <v>4049</v>
      </c>
      <c r="X19" s="110" t="s">
        <v>4050</v>
      </c>
      <c r="Y19" s="111" t="s">
        <v>4051</v>
      </c>
      <c r="Z19" s="110" t="s">
        <v>4052</v>
      </c>
      <c r="AA19" s="110" t="s">
        <v>4053</v>
      </c>
      <c r="AB19" s="110" t="s">
        <v>4054</v>
      </c>
      <c r="AC19" s="110" t="s">
        <v>4055</v>
      </c>
      <c r="AD19" s="111" t="s">
        <v>4056</v>
      </c>
      <c r="AE19" s="110" t="s">
        <v>4057</v>
      </c>
      <c r="AF19" s="110" t="s">
        <v>4058</v>
      </c>
      <c r="AG19" s="110" t="s">
        <v>4059</v>
      </c>
      <c r="AH19" s="110" t="s">
        <v>4060</v>
      </c>
      <c r="AI19" s="111" t="s">
        <v>4061</v>
      </c>
      <c r="AJ19" s="110" t="s">
        <v>4114</v>
      </c>
      <c r="AK19" s="110" t="s">
        <v>4108</v>
      </c>
      <c r="AL19" s="110" t="s">
        <v>5014</v>
      </c>
      <c r="AM19" s="110" t="s">
        <v>4109</v>
      </c>
      <c r="AN19" s="111" t="s">
        <v>5015</v>
      </c>
    </row>
    <row r="20" spans="1:44">
      <c r="A20" s="6" t="s">
        <v>5913</v>
      </c>
      <c r="B20" s="6" t="s">
        <v>5893</v>
      </c>
      <c r="C20" s="6" t="s">
        <v>5931</v>
      </c>
      <c r="D20" s="30" t="s">
        <v>5946</v>
      </c>
      <c r="E20" s="6" t="s">
        <v>5960</v>
      </c>
      <c r="F20" s="31" t="s">
        <v>4456</v>
      </c>
      <c r="G20" s="6" t="str">
        <f>IF(AND(L20&gt;K20,AJ20&gt;0),"Float Increase",IF(AND(K20&gt;L20,AJ20&lt;0),"Float Decrease",IF(AND(J20&gt;I20,AJ20&gt;0),"Share Increase",IF(AND(I20&gt;J20,AJ20&lt;0), "Share Decrease",IF(AJ20&gt;0,"Reinvestment","Funding")))))</f>
        <v>Share Increase</v>
      </c>
      <c r="H20" s="32">
        <v>89.64</v>
      </c>
      <c r="I20" s="33">
        <v>55.372</v>
      </c>
      <c r="J20" s="33">
        <v>57.981000000000002</v>
      </c>
      <c r="K20" s="34">
        <v>1</v>
      </c>
      <c r="L20" s="34">
        <v>1</v>
      </c>
      <c r="M20" s="7">
        <v>1</v>
      </c>
      <c r="N20" s="7">
        <v>1</v>
      </c>
      <c r="O20" s="7">
        <v>0</v>
      </c>
      <c r="P20" s="7">
        <v>0</v>
      </c>
      <c r="Q20" s="35">
        <f>+I20*K20</f>
        <v>55.372</v>
      </c>
      <c r="R20" s="35">
        <f>+J20*L20</f>
        <v>57.981000000000002</v>
      </c>
      <c r="S20" s="35">
        <f>+$H20*Q20</f>
        <v>4963.5460800000001</v>
      </c>
      <c r="T20" s="35">
        <f>+$H20*R20</f>
        <v>5197.4168399999999</v>
      </c>
      <c r="U20" s="36">
        <f>+S20/SUM(S$20:S$419)</f>
        <v>2.9979285870478326E-3</v>
      </c>
      <c r="V20" s="37">
        <f>+T20/SUM(T$20:T$419)</f>
        <v>3.1411309970829277E-3</v>
      </c>
      <c r="W20" s="37">
        <f>+V20-U20</f>
        <v>1.4320241003509511E-4</v>
      </c>
      <c r="X20" s="38">
        <f>+W20*Y$4</f>
        <v>15.055487651371353</v>
      </c>
      <c r="Y20" s="39">
        <f>+X20/$H20*10^6</f>
        <v>167955.01619111281</v>
      </c>
      <c r="Z20" s="40">
        <f>+S20*M20/SUMPRODUCT(M$20:M$419, S$20:S$419)</f>
        <v>5.6714099443134006E-3</v>
      </c>
      <c r="AA20" s="41">
        <f>+T20*N20/SUMPRODUCT(N$20:N$419, T$20:T$419)</f>
        <v>5.9339827081620698E-3</v>
      </c>
      <c r="AB20" s="41">
        <f>+AA20-Z20</f>
        <v>2.6257276384866919E-4</v>
      </c>
      <c r="AC20" s="42">
        <f>+AB20*AD$4</f>
        <v>1.6086024777944807</v>
      </c>
      <c r="AD20" s="43">
        <f>+AC20/$H20*10^6</f>
        <v>17945.141430103533</v>
      </c>
      <c r="AE20" s="40">
        <f>+S20*O20/SUMPRODUCT(O$20:O$419, S$20:S$419)</f>
        <v>0</v>
      </c>
      <c r="AF20" s="41">
        <f>+T20*P20/SUMPRODUCT(P$20:P$419, T$20:T$419)</f>
        <v>0</v>
      </c>
      <c r="AG20" s="41">
        <f>+AF20-AE20</f>
        <v>0</v>
      </c>
      <c r="AH20" s="42">
        <f>+AG20*AI$4</f>
        <v>0</v>
      </c>
      <c r="AI20" s="43">
        <f>+AH20/$H20*10^6</f>
        <v>0</v>
      </c>
      <c r="AJ20" s="42">
        <f>+X20+AC20+AH20</f>
        <v>16.664090129165835</v>
      </c>
      <c r="AK20" s="31">
        <f>+Y20+AD20+AI20</f>
        <v>185900.15762121635</v>
      </c>
      <c r="AL20" s="44">
        <f>+$AL$6*W20/H20*10^6</f>
        <v>798.76400064198526</v>
      </c>
      <c r="AM20" s="31">
        <v>220858.953125</v>
      </c>
      <c r="AN20" s="45">
        <f>+AK20/AM20</f>
        <v>0.8417143837316029</v>
      </c>
      <c r="AR20" s="33"/>
    </row>
    <row r="21" spans="1:44">
      <c r="A21" s="6" t="s">
        <v>5235</v>
      </c>
      <c r="B21" s="6" t="s">
        <v>5224</v>
      </c>
      <c r="C21" s="6" t="s">
        <v>5273</v>
      </c>
      <c r="D21" s="30" t="s">
        <v>5274</v>
      </c>
      <c r="E21" s="6" t="s">
        <v>5229</v>
      </c>
      <c r="F21" s="31" t="s">
        <v>4463</v>
      </c>
      <c r="G21" s="6" t="str">
        <f>IF(AND(L21&gt;K21,AJ21&gt;0),"Float Increase",IF(AND(K21&gt;L21,AJ21&lt;0),"Float Decrease",IF(AND(J21&gt;I21,AJ21&gt;0),"Share Increase",IF(AND(I21&gt;J21,AJ21&lt;0), "Share Decrease",IF(AJ21&gt;0,"Reinvestment","Funding")))))</f>
        <v>Share Increase</v>
      </c>
      <c r="H21" s="32">
        <v>40.659999999999997</v>
      </c>
      <c r="I21" s="33">
        <v>105.11799999999999</v>
      </c>
      <c r="J21" s="33">
        <v>112.185</v>
      </c>
      <c r="K21" s="34">
        <v>1</v>
      </c>
      <c r="L21" s="34">
        <v>1</v>
      </c>
      <c r="M21" s="7">
        <v>0.69</v>
      </c>
      <c r="N21" s="7">
        <v>0.69</v>
      </c>
      <c r="O21" s="7">
        <v>0.31</v>
      </c>
      <c r="P21" s="7">
        <v>0.31</v>
      </c>
      <c r="Q21" s="35">
        <f>+I21*K21</f>
        <v>105.11799999999999</v>
      </c>
      <c r="R21" s="35">
        <f>+J21*L21</f>
        <v>112.185</v>
      </c>
      <c r="S21" s="35">
        <f>+$H21*Q21</f>
        <v>4274.0978799999993</v>
      </c>
      <c r="T21" s="35">
        <f>+$H21*R21</f>
        <v>4561.4420999999993</v>
      </c>
      <c r="U21" s="36">
        <f>+S21/SUM(S$20:S$419)</f>
        <v>2.5815092701411036E-3</v>
      </c>
      <c r="V21" s="37">
        <f>+T21/SUM(T$20:T$419)</f>
        <v>2.7567708368969384E-3</v>
      </c>
      <c r="W21" s="37">
        <f>+V21-U21</f>
        <v>1.7526156675583488E-4</v>
      </c>
      <c r="X21" s="38">
        <f>+W21*Y$4</f>
        <v>18.426005214617586</v>
      </c>
      <c r="Y21" s="39">
        <f>+X21/$H21*10^6</f>
        <v>453172.77950362978</v>
      </c>
      <c r="Z21" s="40">
        <f>+S21*M21/SUMPRODUCT(M$20:M$419, S$20:S$419)</f>
        <v>3.3697100766161441E-3</v>
      </c>
      <c r="AA21" s="41">
        <f>+T21*N21/SUMPRODUCT(N$20:N$419, T$20:T$419)</f>
        <v>3.5934365804149945E-3</v>
      </c>
      <c r="AB21" s="41">
        <f>+AA21-Z21</f>
        <v>2.2372650379885034E-4</v>
      </c>
      <c r="AC21" s="42">
        <f>+AB21*AD$4</f>
        <v>1.3706181977295395</v>
      </c>
      <c r="AD21" s="43">
        <f>+AC21/$H21*10^6</f>
        <v>33709.252280608445</v>
      </c>
      <c r="AE21" s="40">
        <f>+S21*O21/SUMPRODUCT(O$20:O$419, S$20:S$419)</f>
        <v>1.6976543206221998E-3</v>
      </c>
      <c r="AF21" s="41">
        <f>+T21*P21/SUMPRODUCT(P$20:P$419, T$20:T$419)</f>
        <v>1.8157696764212431E-3</v>
      </c>
      <c r="AG21" s="41">
        <f>+AF21-AE21</f>
        <v>1.1811535579904324E-4</v>
      </c>
      <c r="AH21" s="42">
        <f>+AG21*AI$4</f>
        <v>0.41483536255213588</v>
      </c>
      <c r="AI21" s="43">
        <f>+AH21/$H21*10^6</f>
        <v>10202.542118842497</v>
      </c>
      <c r="AJ21" s="42">
        <f>+X21+AC21+AH21</f>
        <v>20.21145877489926</v>
      </c>
      <c r="AK21" s="31">
        <f>+Y21+AD21+AI21</f>
        <v>497084.57390308072</v>
      </c>
      <c r="AL21" s="44">
        <f>+$AL$6*W21/H21*10^6</f>
        <v>2155.2086418572908</v>
      </c>
      <c r="AM21" s="31">
        <v>777449.4375</v>
      </c>
      <c r="AN21" s="45">
        <f>+AK21/AM21</f>
        <v>0.63937865271538086</v>
      </c>
      <c r="AR21" s="33"/>
    </row>
    <row r="22" spans="1:44">
      <c r="A22" s="6" t="s">
        <v>6424</v>
      </c>
      <c r="B22" s="6" t="s">
        <v>6417</v>
      </c>
      <c r="C22" s="6" t="s">
        <v>6517</v>
      </c>
      <c r="D22" s="30" t="s">
        <v>6431</v>
      </c>
      <c r="E22" s="6" t="s">
        <v>6440</v>
      </c>
      <c r="F22" s="31" t="s">
        <v>4463</v>
      </c>
      <c r="G22" s="6" t="str">
        <f>IF(AND(L22&gt;K22,AJ22&gt;0),"Float Increase",IF(AND(K22&gt;L22,AJ22&lt;0),"Float Decrease",IF(AND(J22&gt;I22,AJ22&gt;0),"Share Increase",IF(AND(I22&gt;J22,AJ22&lt;0), "Share Decrease",IF(AJ22&gt;0,"Reinvestment","Funding")))))</f>
        <v>Share Increase</v>
      </c>
      <c r="H22" s="32">
        <v>24.11</v>
      </c>
      <c r="I22" s="33">
        <v>93.867500000000007</v>
      </c>
      <c r="J22" s="33">
        <v>99.234999999999999</v>
      </c>
      <c r="K22" s="34">
        <v>0.93</v>
      </c>
      <c r="L22" s="34">
        <v>0.93</v>
      </c>
      <c r="M22" s="7">
        <v>0.68</v>
      </c>
      <c r="N22" s="7">
        <v>0.68</v>
      </c>
      <c r="O22" s="7">
        <v>0.32</v>
      </c>
      <c r="P22" s="7">
        <v>0.32</v>
      </c>
      <c r="Q22" s="35">
        <f>+I22*K22</f>
        <v>87.296775000000011</v>
      </c>
      <c r="R22" s="35">
        <f>+J22*L22</f>
        <v>92.288550000000001</v>
      </c>
      <c r="S22" s="35">
        <f>+$H22*Q22</f>
        <v>2104.7252452500002</v>
      </c>
      <c r="T22" s="35">
        <f>+$H22*R22</f>
        <v>2225.0769405000001</v>
      </c>
      <c r="U22" s="36">
        <f>+S22/SUM(S$20:S$419)</f>
        <v>1.2712314701863786E-3</v>
      </c>
      <c r="V22" s="37">
        <f>+T22/SUM(T$20:T$419)</f>
        <v>1.3447561286423577E-3</v>
      </c>
      <c r="W22" s="37">
        <f>+V22-U22</f>
        <v>7.3524658455979136E-5</v>
      </c>
      <c r="X22" s="38">
        <f>+W22*Y$4</f>
        <v>7.7299647902853463</v>
      </c>
      <c r="Y22" s="39">
        <f>+X22/$H22*10^6</f>
        <v>320612.3927949128</v>
      </c>
      <c r="Z22" s="40">
        <f>+S22*M22/SUMPRODUCT(M$20:M$419, S$20:S$419)</f>
        <v>1.6353220974734363E-3</v>
      </c>
      <c r="AA22" s="41">
        <f>+T22*N22/SUMPRODUCT(N$20:N$419, T$20:T$419)</f>
        <v>1.727478587362039E-3</v>
      </c>
      <c r="AB22" s="41">
        <f>+AA22-Z22</f>
        <v>9.2156489888602696E-5</v>
      </c>
      <c r="AC22" s="42">
        <f>+AB22*AD$4</f>
        <v>0.56457934100540053</v>
      </c>
      <c r="AD22" s="43">
        <f>+AC22/$H22*10^6</f>
        <v>23416.812152857758</v>
      </c>
      <c r="AE22" s="40">
        <f>+S22*O22/SUMPRODUCT(O$20:O$419, S$20:S$419)</f>
        <v>8.629556851865337E-4</v>
      </c>
      <c r="AF22" s="41">
        <f>+T22*P22/SUMPRODUCT(P$20:P$419, T$20:T$419)</f>
        <v>9.1430671609561427E-4</v>
      </c>
      <c r="AG22" s="41">
        <f>+AF22-AE22</f>
        <v>5.1351030909080569E-5</v>
      </c>
      <c r="AH22" s="42">
        <f>+AG22*AI$4</f>
        <v>0.18035100838909657</v>
      </c>
      <c r="AI22" s="43">
        <f>+AH22/$H22*10^6</f>
        <v>7480.3404557899867</v>
      </c>
      <c r="AJ22" s="42">
        <f>+X22+AC22+AH22</f>
        <v>8.4748951396798446</v>
      </c>
      <c r="AK22" s="31">
        <f>+Y22+AD22+AI22</f>
        <v>351509.54540356057</v>
      </c>
      <c r="AL22" s="44">
        <f>+$AL$6*W22/H22*10^6</f>
        <v>1524.7751649933459</v>
      </c>
      <c r="AM22" s="31">
        <v>646664.375</v>
      </c>
      <c r="AN22" s="45">
        <f>+AK22/AM22</f>
        <v>0.54357338828748769</v>
      </c>
      <c r="AR22" s="33"/>
    </row>
    <row r="23" spans="1:44">
      <c r="A23" s="6" t="s">
        <v>1297</v>
      </c>
      <c r="B23" s="6" t="s">
        <v>1700</v>
      </c>
      <c r="C23" s="6" t="s">
        <v>2721</v>
      </c>
      <c r="D23" s="30">
        <v>2495529</v>
      </c>
      <c r="E23" s="6" t="s">
        <v>806</v>
      </c>
      <c r="F23" s="31" t="s">
        <v>4463</v>
      </c>
      <c r="G23" s="6" t="str">
        <f>IF(AND(L23&gt;K23,AJ23&gt;0),"Float Increase",IF(AND(K23&gt;L23,AJ23&lt;0),"Float Decrease",IF(AND(J23&gt;I23,AJ23&gt;0),"Share Increase",IF(AND(I23&gt;J23,AJ23&lt;0), "Share Decrease",IF(AJ23&gt;0,"Reinvestment","Funding")))))</f>
        <v>Share Increase</v>
      </c>
      <c r="H23" s="32">
        <v>72.790000000000006</v>
      </c>
      <c r="I23" s="33">
        <v>83.956999999999994</v>
      </c>
      <c r="J23" s="33">
        <v>86.376999999999995</v>
      </c>
      <c r="K23" s="34">
        <v>1</v>
      </c>
      <c r="L23" s="34">
        <v>1</v>
      </c>
      <c r="M23" s="7">
        <v>1</v>
      </c>
      <c r="N23" s="7">
        <v>1</v>
      </c>
      <c r="O23" s="7">
        <v>0</v>
      </c>
      <c r="P23" s="7">
        <v>0</v>
      </c>
      <c r="Q23" s="35">
        <f>+I23*K23</f>
        <v>83.956999999999994</v>
      </c>
      <c r="R23" s="35">
        <f>+J23*L23</f>
        <v>86.376999999999995</v>
      </c>
      <c r="S23" s="35">
        <f>+$H23*Q23</f>
        <v>6111.2300299999997</v>
      </c>
      <c r="T23" s="35">
        <f>+$H23*R23</f>
        <v>6287.3818300000003</v>
      </c>
      <c r="U23" s="36">
        <f>+S23/SUM(S$20:S$419)</f>
        <v>3.6911173813384207E-3</v>
      </c>
      <c r="V23" s="37">
        <f>+T23/SUM(T$20:T$419)</f>
        <v>3.7998664653399214E-3</v>
      </c>
      <c r="W23" s="37">
        <f>+V23-U23</f>
        <v>1.0874908400150063E-4</v>
      </c>
      <c r="X23" s="38">
        <f>+W23*Y$4</f>
        <v>11.43326073130534</v>
      </c>
      <c r="Y23" s="39">
        <f>+X23/$H23*10^6</f>
        <v>157071.8605757019</v>
      </c>
      <c r="Z23" s="40">
        <f>+S23*M23/SUMPRODUCT(M$20:M$419, S$20:S$419)</f>
        <v>6.9827680060801775E-3</v>
      </c>
      <c r="AA23" s="41">
        <f>+T23*N23/SUMPRODUCT(N$20:N$419, T$20:T$419)</f>
        <v>7.1784150102596729E-3</v>
      </c>
      <c r="AB23" s="41">
        <f>+AA23-Z23</f>
        <v>1.9564700417949547E-4</v>
      </c>
      <c r="AC23" s="42">
        <f>+AB23*AD$4</f>
        <v>1.1985944432438842</v>
      </c>
      <c r="AD23" s="43">
        <f>+AC23/$H23*10^6</f>
        <v>16466.471263138948</v>
      </c>
      <c r="AE23" s="40">
        <f>+S23*O23/SUMPRODUCT(O$20:O$419, S$20:S$419)</f>
        <v>0</v>
      </c>
      <c r="AF23" s="41">
        <f>+T23*P23/SUMPRODUCT(P$20:P$419, T$20:T$419)</f>
        <v>0</v>
      </c>
      <c r="AG23" s="41">
        <f>+AF23-AE23</f>
        <v>0</v>
      </c>
      <c r="AH23" s="42">
        <f>+AG23*AI$4</f>
        <v>0</v>
      </c>
      <c r="AI23" s="43">
        <f>+AH23/$H23*10^6</f>
        <v>0</v>
      </c>
      <c r="AJ23" s="42">
        <f>+X23+AC23+AH23</f>
        <v>12.631855174549225</v>
      </c>
      <c r="AK23" s="31">
        <f>+Y23+AD23+AI23</f>
        <v>173538.33183884085</v>
      </c>
      <c r="AL23" s="44">
        <f>+$AL$6*W23/H23*10^6</f>
        <v>747.00566012845593</v>
      </c>
      <c r="AM23" s="31">
        <v>517361.25</v>
      </c>
      <c r="AN23" s="45">
        <f>+AK23/AM23</f>
        <v>0.3354297057207915</v>
      </c>
      <c r="AR23" s="33"/>
    </row>
    <row r="24" spans="1:44">
      <c r="A24" s="6" t="s">
        <v>3588</v>
      </c>
      <c r="B24" s="6" t="s">
        <v>426</v>
      </c>
      <c r="C24" s="6" t="s">
        <v>3745</v>
      </c>
      <c r="D24" s="30">
        <v>2096847</v>
      </c>
      <c r="E24" s="6" t="s">
        <v>2957</v>
      </c>
      <c r="F24" s="31" t="s">
        <v>4463</v>
      </c>
      <c r="G24" s="6" t="str">
        <f>IF(AND(L24&gt;K24,AJ24&gt;0),"Float Increase",IF(AND(K24&gt;L24,AJ24&lt;0),"Float Decrease",IF(AND(J24&gt;I24,AJ24&gt;0),"Share Increase",IF(AND(I24&gt;J24,AJ24&lt;0), "Share Decrease",IF(AJ24&gt;0,"Reinvestment","Funding")))))</f>
        <v>Share Increase</v>
      </c>
      <c r="H24" s="32">
        <v>125.17</v>
      </c>
      <c r="I24" s="33">
        <v>96.516999999999996</v>
      </c>
      <c r="J24" s="33">
        <v>98.626000000000005</v>
      </c>
      <c r="K24" s="34">
        <v>1</v>
      </c>
      <c r="L24" s="34">
        <v>1</v>
      </c>
      <c r="M24" s="7">
        <v>0.63</v>
      </c>
      <c r="N24" s="7">
        <v>0.63</v>
      </c>
      <c r="O24" s="7">
        <v>0.37</v>
      </c>
      <c r="P24" s="7">
        <v>0.37</v>
      </c>
      <c r="Q24" s="35">
        <f>+I24*K24</f>
        <v>96.516999999999996</v>
      </c>
      <c r="R24" s="35">
        <f>+J24*L24</f>
        <v>98.626000000000005</v>
      </c>
      <c r="S24" s="35">
        <f>+$H24*Q24</f>
        <v>12081.03289</v>
      </c>
      <c r="T24" s="35">
        <f>+$H24*R24</f>
        <v>12345.01642</v>
      </c>
      <c r="U24" s="36">
        <f>+S24/SUM(S$20:S$419)</f>
        <v>7.2968142691235164E-3</v>
      </c>
      <c r="V24" s="37">
        <f>+T24/SUM(T$20:T$419)</f>
        <v>7.4608819977501975E-3</v>
      </c>
      <c r="W24" s="37">
        <f>+V24-U24</f>
        <v>1.6406772862668107E-4</v>
      </c>
      <c r="X24" s="38">
        <f>+W24*Y$4</f>
        <v>17.249148682080019</v>
      </c>
      <c r="Y24" s="39">
        <f>+X24/$H24*10^6</f>
        <v>137805.77360453797</v>
      </c>
      <c r="Z24" s="40">
        <f>+S24*M24/SUMPRODUCT(M$20:M$419, S$20:S$419)</f>
        <v>8.6964819200493152E-3</v>
      </c>
      <c r="AA24" s="41">
        <f>+T24*N24/SUMPRODUCT(N$20:N$419, T$20:T$419)</f>
        <v>8.8795498265253243E-3</v>
      </c>
      <c r="AB24" s="41">
        <f>+AA24-Z24</f>
        <v>1.8306790647600914E-4</v>
      </c>
      <c r="AC24" s="42">
        <f>+AB24*AD$4</f>
        <v>1.1215309754353606</v>
      </c>
      <c r="AD24" s="43">
        <f>+AC24/$H24*10^6</f>
        <v>8960.0621190010424</v>
      </c>
      <c r="AE24" s="40">
        <f>+S24*O24/SUMPRODUCT(O$20:O$419, S$20:S$419)</f>
        <v>5.7272863381831922E-3</v>
      </c>
      <c r="AF24" s="41">
        <f>+T24*P24/SUMPRODUCT(P$20:P$419, T$20:T$419)</f>
        <v>5.8653008668751744E-3</v>
      </c>
      <c r="AG24" s="41">
        <f>+AF24-AE24</f>
        <v>1.3801452869198223E-4</v>
      </c>
      <c r="AH24" s="42">
        <f>+AG24*AI$4</f>
        <v>0.48472365561687936</v>
      </c>
      <c r="AI24" s="43">
        <f>+AH24/$H24*10^6</f>
        <v>3872.5226141797502</v>
      </c>
      <c r="AJ24" s="42">
        <f>+X24+AC24+AH24</f>
        <v>18.855403313132257</v>
      </c>
      <c r="AK24" s="31">
        <f>+Y24+AD24+AI24</f>
        <v>150638.35833771876</v>
      </c>
      <c r="AL24" s="44">
        <f>+$AL$6*W24/H24*10^6</f>
        <v>655.37959825310008</v>
      </c>
      <c r="AM24" s="31">
        <v>492300.3125</v>
      </c>
      <c r="AN24" s="45">
        <f>+AK24/AM24</f>
        <v>0.3059887522166031</v>
      </c>
      <c r="AR24" s="33"/>
    </row>
    <row r="25" spans="1:44">
      <c r="A25" s="6" t="s">
        <v>3372</v>
      </c>
      <c r="B25" s="6" t="s">
        <v>212</v>
      </c>
      <c r="C25" s="6" t="s">
        <v>511</v>
      </c>
      <c r="D25" s="30">
        <v>2359506</v>
      </c>
      <c r="E25" s="6" t="s">
        <v>5651</v>
      </c>
      <c r="F25" s="31" t="s">
        <v>4462</v>
      </c>
      <c r="G25" s="6" t="str">
        <f>IF(AND(L25&gt;K25,AJ25&gt;0),"Float Increase",IF(AND(K25&gt;L25,AJ25&lt;0),"Float Decrease",IF(AND(J25&gt;I25,AJ25&gt;0),"Share Increase",IF(AND(I25&gt;J25,AJ25&lt;0), "Share Decrease",IF(AJ25&gt;0,"Reinvestment","Funding")))))</f>
        <v>Share Increase</v>
      </c>
      <c r="H25" s="32">
        <v>46.08</v>
      </c>
      <c r="I25" s="33">
        <v>161.374</v>
      </c>
      <c r="J25" s="33">
        <v>164.744</v>
      </c>
      <c r="K25" s="34">
        <v>1</v>
      </c>
      <c r="L25" s="34">
        <v>1</v>
      </c>
      <c r="M25" s="7">
        <v>0.65</v>
      </c>
      <c r="N25" s="7">
        <v>0.65</v>
      </c>
      <c r="O25" s="7">
        <v>0.35</v>
      </c>
      <c r="P25" s="7">
        <v>0.35</v>
      </c>
      <c r="Q25" s="35">
        <f>+I25*K25</f>
        <v>161.374</v>
      </c>
      <c r="R25" s="35">
        <f>+J25*L25</f>
        <v>164.744</v>
      </c>
      <c r="S25" s="35">
        <f>+$H25*Q25</f>
        <v>7436.1139199999998</v>
      </c>
      <c r="T25" s="35">
        <f>+$H25*R25</f>
        <v>7591.4035199999998</v>
      </c>
      <c r="U25" s="36">
        <f>+S25/SUM(S$20:S$419)</f>
        <v>4.4913330385183648E-3</v>
      </c>
      <c r="V25" s="37">
        <f>+T25/SUM(T$20:T$419)</f>
        <v>4.5879700709240108E-3</v>
      </c>
      <c r="W25" s="37">
        <f>+V25-U25</f>
        <v>9.6637032405645987E-5</v>
      </c>
      <c r="X25" s="38">
        <f>+W25*Y$4</f>
        <v>10.159868452575726</v>
      </c>
      <c r="Y25" s="39">
        <f>+X25/$H25*10^6</f>
        <v>220483.2563492996</v>
      </c>
      <c r="Z25" s="40">
        <f>+S25*M25/SUMPRODUCT(M$20:M$419, S$20:S$419)</f>
        <v>5.5227880107457262E-3</v>
      </c>
      <c r="AA25" s="41">
        <f>+T25*N25/SUMPRODUCT(N$20:N$419, T$20:T$419)</f>
        <v>5.633705760635978E-3</v>
      </c>
      <c r="AB25" s="41">
        <f>+AA25-Z25</f>
        <v>1.1091774989025176E-4</v>
      </c>
      <c r="AC25" s="42">
        <f>+AB25*AD$4</f>
        <v>0.67951665926660731</v>
      </c>
      <c r="AD25" s="43">
        <f>+AC25/$H25*10^6</f>
        <v>14746.45527922325</v>
      </c>
      <c r="AE25" s="40">
        <f>+S25*O25/SUMPRODUCT(O$20:O$419, S$20:S$419)</f>
        <v>3.3347031861764094E-3</v>
      </c>
      <c r="AF25" s="41">
        <f>+T25*P25/SUMPRODUCT(P$20:P$419, T$20:T$419)</f>
        <v>3.4118271426476885E-3</v>
      </c>
      <c r="AG25" s="41">
        <f>+AF25-AE25</f>
        <v>7.7123956471279037E-5</v>
      </c>
      <c r="AH25" s="42">
        <f>+AG25*AI$4</f>
        <v>0.27086862861972888</v>
      </c>
      <c r="AI25" s="43">
        <f>+AH25/$H25*10^6</f>
        <v>5878.2254474767551</v>
      </c>
      <c r="AJ25" s="42">
        <f>+X25+AC25+AH25</f>
        <v>11.110253740462062</v>
      </c>
      <c r="AK25" s="31">
        <f>+Y25+AD25+AI25</f>
        <v>241107.93707599959</v>
      </c>
      <c r="AL25" s="44">
        <f>+$AL$6*W25/H25*10^6</f>
        <v>1048.5789106515406</v>
      </c>
      <c r="AM25" s="31">
        <v>859392.4375</v>
      </c>
      <c r="AN25" s="45">
        <f>+AK25/AM25</f>
        <v>0.28055627040120373</v>
      </c>
      <c r="AR25" s="33"/>
    </row>
    <row r="26" spans="1:44">
      <c r="A26" s="6" t="s">
        <v>1411</v>
      </c>
      <c r="B26" s="6" t="s">
        <v>2207</v>
      </c>
      <c r="C26" s="6" t="s">
        <v>2833</v>
      </c>
      <c r="D26" s="30">
        <v>2849234</v>
      </c>
      <c r="E26" s="6" t="s">
        <v>899</v>
      </c>
      <c r="F26" s="31" t="s">
        <v>4464</v>
      </c>
      <c r="G26" s="6" t="str">
        <f>IF(AND(L26&gt;K26,AJ26&gt;0),"Float Increase",IF(AND(K26&gt;L26,AJ26&lt;0),"Float Decrease",IF(AND(J26&gt;I26,AJ26&gt;0),"Share Increase",IF(AND(I26&gt;J26,AJ26&lt;0), "Share Decrease",IF(AJ26&gt;0,"Reinvestment","Funding")))))</f>
        <v>Share Increase</v>
      </c>
      <c r="H26" s="32">
        <v>54.67</v>
      </c>
      <c r="I26" s="33">
        <v>66.010999999999996</v>
      </c>
      <c r="J26" s="33">
        <v>67.581000000000003</v>
      </c>
      <c r="K26" s="34">
        <v>1</v>
      </c>
      <c r="L26" s="34">
        <v>1</v>
      </c>
      <c r="M26" s="7">
        <v>0</v>
      </c>
      <c r="N26" s="7">
        <v>0</v>
      </c>
      <c r="O26" s="7">
        <v>1</v>
      </c>
      <c r="P26" s="7">
        <v>1</v>
      </c>
      <c r="Q26" s="35">
        <f>+I26*K26</f>
        <v>66.010999999999996</v>
      </c>
      <c r="R26" s="35">
        <f>+J26*L26</f>
        <v>67.581000000000003</v>
      </c>
      <c r="S26" s="35">
        <f>+$H26*Q26</f>
        <v>3608.8213699999997</v>
      </c>
      <c r="T26" s="35">
        <f>+$H26*R26</f>
        <v>3694.6532700000002</v>
      </c>
      <c r="U26" s="36">
        <f>+S26/SUM(S$20:S$419)</f>
        <v>2.17968939469826E-3</v>
      </c>
      <c r="V26" s="37">
        <f>+T26/SUM(T$20:T$419)</f>
        <v>2.2329149781780445E-3</v>
      </c>
      <c r="W26" s="37">
        <f>+V26-U26</f>
        <v>5.3225583479784514E-5</v>
      </c>
      <c r="X26" s="38">
        <f>+W26*Y$4</f>
        <v>5.5958353956511235</v>
      </c>
      <c r="Y26" s="39">
        <f>+X26/$H26*10^6</f>
        <v>102356.6013471945</v>
      </c>
      <c r="Z26" s="40">
        <f>+S26*M26/SUMPRODUCT(M$20:M$419, S$20:S$419)</f>
        <v>0</v>
      </c>
      <c r="AA26" s="41">
        <f>+T26*N26/SUMPRODUCT(N$20:N$419, T$20:T$419)</f>
        <v>0</v>
      </c>
      <c r="AB26" s="41">
        <f>+AA26-Z26</f>
        <v>0</v>
      </c>
      <c r="AC26" s="42">
        <f>+AB26*AD$4</f>
        <v>0</v>
      </c>
      <c r="AD26" s="43">
        <f>+AC26/$H26*10^6</f>
        <v>0</v>
      </c>
      <c r="AE26" s="40">
        <f>+S26*O26/SUMPRODUCT(O$20:O$419, S$20:S$419)</f>
        <v>4.6239006211922489E-3</v>
      </c>
      <c r="AF26" s="41">
        <f>+T26*P26/SUMPRODUCT(P$20:P$419, T$20:T$419)</f>
        <v>4.7442829910166748E-3</v>
      </c>
      <c r="AG26" s="41">
        <f>+AF26-AE26</f>
        <v>1.203823698244259E-4</v>
      </c>
      <c r="AH26" s="42">
        <f>+AG26*AI$4</f>
        <v>0.4227973889861113</v>
      </c>
      <c r="AI26" s="43">
        <f>+AH26/$H26*10^6</f>
        <v>7733.6270163912804</v>
      </c>
      <c r="AJ26" s="42">
        <f>+X26+AC26+AH26</f>
        <v>6.0186327846372345</v>
      </c>
      <c r="AK26" s="31">
        <f>+Y26+AD26+AI26</f>
        <v>110090.22836358579</v>
      </c>
      <c r="AL26" s="44">
        <f>+$AL$6*W26/H26*10^6</f>
        <v>486.78967879810233</v>
      </c>
      <c r="AM26" s="31">
        <v>407664.40625</v>
      </c>
      <c r="AN26" s="45">
        <f>+AK26/AM26</f>
        <v>0.27005111723213093</v>
      </c>
      <c r="AR26" s="33"/>
    </row>
    <row r="27" spans="1:44">
      <c r="A27" s="6" t="s">
        <v>1463</v>
      </c>
      <c r="B27" s="6" t="s">
        <v>2259</v>
      </c>
      <c r="C27" s="6" t="s">
        <v>2883</v>
      </c>
      <c r="D27" s="30">
        <v>2909644</v>
      </c>
      <c r="E27" s="6" t="s">
        <v>947</v>
      </c>
      <c r="F27" s="31" t="s">
        <v>4458</v>
      </c>
      <c r="G27" s="6" t="str">
        <f>IF(AND(L27&gt;K27,AJ27&gt;0),"Float Increase",IF(AND(K27&gt;L27,AJ27&lt;0),"Float Decrease",IF(AND(J27&gt;I27,AJ27&gt;0),"Share Increase",IF(AND(I27&gt;J27,AJ27&lt;0), "Share Decrease",IF(AJ27&gt;0,"Reinvestment","Funding")))))</f>
        <v>Share Increase</v>
      </c>
      <c r="H27" s="32">
        <v>114.84</v>
      </c>
      <c r="I27" s="33">
        <v>33.033999999999999</v>
      </c>
      <c r="J27" s="33">
        <v>33.581000000000003</v>
      </c>
      <c r="K27" s="34">
        <v>1</v>
      </c>
      <c r="L27" s="34">
        <v>1</v>
      </c>
      <c r="M27" s="7">
        <v>1</v>
      </c>
      <c r="N27" s="7">
        <v>1</v>
      </c>
      <c r="O27" s="7">
        <v>0</v>
      </c>
      <c r="P27" s="7">
        <v>0</v>
      </c>
      <c r="Q27" s="35">
        <f>+I27*K27</f>
        <v>33.033999999999999</v>
      </c>
      <c r="R27" s="35">
        <f>+J27*L27</f>
        <v>33.581000000000003</v>
      </c>
      <c r="S27" s="35">
        <f>+$H27*Q27</f>
        <v>3793.6245600000002</v>
      </c>
      <c r="T27" s="35">
        <f>+$H27*R27</f>
        <v>3856.4420400000004</v>
      </c>
      <c r="U27" s="36">
        <f>+S27/SUM(S$20:S$419)</f>
        <v>2.2913085390255418E-3</v>
      </c>
      <c r="V27" s="37">
        <f>+T27/SUM(T$20:T$419)</f>
        <v>2.3306942666345234E-3</v>
      </c>
      <c r="W27" s="37">
        <f>+V27-U27</f>
        <v>3.93857276089816E-5</v>
      </c>
      <c r="X27" s="38">
        <f>+W27*Y$4</f>
        <v>4.1407915936050008</v>
      </c>
      <c r="Y27" s="39">
        <f>+X27/$H27*10^6</f>
        <v>36057.049752742954</v>
      </c>
      <c r="Z27" s="40">
        <f>+S27*M27/SUMPRODUCT(M$20:M$419, S$20:S$419)</f>
        <v>4.3346429564275445E-3</v>
      </c>
      <c r="AA27" s="41">
        <f>+T27*N27/SUMPRODUCT(N$20:N$419, T$20:T$419)</f>
        <v>4.4029680675735953E-3</v>
      </c>
      <c r="AB27" s="41">
        <f>+AA27-Z27</f>
        <v>6.8325111146050853E-5</v>
      </c>
      <c r="AC27" s="42">
        <f>+AB27*AD$4</f>
        <v>0.41858089724974246</v>
      </c>
      <c r="AD27" s="43">
        <f>+AC27/$H27*10^6</f>
        <v>3644.905061387517</v>
      </c>
      <c r="AE27" s="40">
        <f>+S27*O27/SUMPRODUCT(O$20:O$419, S$20:S$419)</f>
        <v>0</v>
      </c>
      <c r="AF27" s="41">
        <f>+T27*P27/SUMPRODUCT(P$20:P$419, T$20:T$419)</f>
        <v>0</v>
      </c>
      <c r="AG27" s="41">
        <f>+AF27-AE27</f>
        <v>0</v>
      </c>
      <c r="AH27" s="42">
        <f>+AG27*AI$4</f>
        <v>0</v>
      </c>
      <c r="AI27" s="43">
        <f>+AH27/$H27*10^6</f>
        <v>0</v>
      </c>
      <c r="AJ27" s="42">
        <f>+X27+AC27+AH27</f>
        <v>4.5593724908547433</v>
      </c>
      <c r="AK27" s="31">
        <f>+Y27+AD27+AI27</f>
        <v>39701.954814130469</v>
      </c>
      <c r="AL27" s="44">
        <f>+$AL$6*W27/H27*10^6</f>
        <v>171.48087604049806</v>
      </c>
      <c r="AM27" s="31">
        <v>171152.5</v>
      </c>
      <c r="AN27" s="45">
        <f>+AK27/AM27</f>
        <v>0.2319683020354974</v>
      </c>
      <c r="AR27" s="33"/>
    </row>
    <row r="28" spans="1:44">
      <c r="A28" s="6" t="s">
        <v>1030</v>
      </c>
      <c r="B28" s="6" t="s">
        <v>1549</v>
      </c>
      <c r="C28" s="6" t="s">
        <v>2393</v>
      </c>
      <c r="D28" s="30" t="s">
        <v>2300</v>
      </c>
      <c r="E28" s="6" t="s">
        <v>3855</v>
      </c>
      <c r="F28" s="31" t="s">
        <v>4463</v>
      </c>
      <c r="G28" s="6" t="str">
        <f>IF(AND(L28&gt;K28,AJ28&gt;0),"Float Increase",IF(AND(K28&gt;L28,AJ28&lt;0),"Float Decrease",IF(AND(J28&gt;I28,AJ28&gt;0),"Share Increase",IF(AND(I28&gt;J28,AJ28&lt;0), "Share Decrease",IF(AJ28&gt;0,"Reinvestment","Funding")))))</f>
        <v>Share Increase</v>
      </c>
      <c r="H28" s="32">
        <v>20.96</v>
      </c>
      <c r="I28" s="33">
        <v>197.44200000000001</v>
      </c>
      <c r="J28" s="33">
        <v>203.71199999999999</v>
      </c>
      <c r="K28" s="34">
        <v>1</v>
      </c>
      <c r="L28" s="34">
        <v>1</v>
      </c>
      <c r="M28" s="7">
        <v>0.51</v>
      </c>
      <c r="N28" s="7">
        <v>0.51</v>
      </c>
      <c r="O28" s="7">
        <v>0.49</v>
      </c>
      <c r="P28" s="7">
        <v>0.49</v>
      </c>
      <c r="Q28" s="35">
        <f>+I28*K28</f>
        <v>197.44200000000001</v>
      </c>
      <c r="R28" s="35">
        <f>+J28*L28</f>
        <v>203.71199999999999</v>
      </c>
      <c r="S28" s="35">
        <f>+$H28*Q28</f>
        <v>4138.3843200000001</v>
      </c>
      <c r="T28" s="35">
        <f>+$H28*R28</f>
        <v>4269.8035200000004</v>
      </c>
      <c r="U28" s="36">
        <f>+S28/SUM(S$20:S$419)</f>
        <v>2.4995397357363723E-3</v>
      </c>
      <c r="V28" s="37">
        <f>+T28/SUM(T$20:T$419)</f>
        <v>2.5805150137093481E-3</v>
      </c>
      <c r="W28" s="37">
        <f>+V28-U28</f>
        <v>8.0975277972975858E-5</v>
      </c>
      <c r="X28" s="38">
        <f>+W28*Y$4</f>
        <v>8.5132805885719822</v>
      </c>
      <c r="Y28" s="39">
        <f>+X28/$H28*10^6</f>
        <v>406167.96701202204</v>
      </c>
      <c r="Z28" s="40">
        <f>+S28*M28/SUMPRODUCT(M$20:M$419, S$20:S$419)</f>
        <v>2.4115705868046886E-3</v>
      </c>
      <c r="AA28" s="41">
        <f>+T28*N28/SUMPRODUCT(N$20:N$419, T$20:T$419)</f>
        <v>2.4862041910061745E-3</v>
      </c>
      <c r="AB28" s="41">
        <f>+AA28-Z28</f>
        <v>7.4633604201485883E-5</v>
      </c>
      <c r="AC28" s="42">
        <f>+AB28*AD$4</f>
        <v>0.45722868924225341</v>
      </c>
      <c r="AD28" s="43">
        <f>+AC28/$H28*10^6</f>
        <v>21814.345860794532</v>
      </c>
      <c r="AE28" s="40">
        <f>+S28*O28/SUMPRODUCT(O$20:O$419, S$20:S$419)</f>
        <v>2.598184607765812E-3</v>
      </c>
      <c r="AF28" s="41">
        <f>+T28*P28/SUMPRODUCT(P$20:P$419, T$20:T$419)</f>
        <v>2.6865867565727952E-3</v>
      </c>
      <c r="AG28" s="41">
        <f>+AF28-AE28</f>
        <v>8.840214880698324E-5</v>
      </c>
      <c r="AH28" s="42">
        <f>+AG28*AI$4</f>
        <v>0.31047899913306459</v>
      </c>
      <c r="AI28" s="43">
        <f>+AH28/$H28*10^6</f>
        <v>14812.929347951555</v>
      </c>
      <c r="AJ28" s="42">
        <f>+X28+AC28+AH28</f>
        <v>9.2809882769472996</v>
      </c>
      <c r="AK28" s="31">
        <f>+Y28+AD28+AI28</f>
        <v>442795.24222076812</v>
      </c>
      <c r="AL28" s="44">
        <f>+$AL$6*W28/H28*10^6</f>
        <v>1931.6621653858742</v>
      </c>
      <c r="AM28" s="31">
        <v>1942388.25</v>
      </c>
      <c r="AN28" s="45">
        <f>+AK28/AM28</f>
        <v>0.22796433319691267</v>
      </c>
      <c r="AR28" s="33"/>
    </row>
    <row r="29" spans="1:44">
      <c r="A29" s="6" t="s">
        <v>1472</v>
      </c>
      <c r="B29" s="6" t="s">
        <v>2268</v>
      </c>
      <c r="C29" s="6" t="s">
        <v>2890</v>
      </c>
      <c r="D29" s="30">
        <v>2484389</v>
      </c>
      <c r="E29" s="6" t="s">
        <v>955</v>
      </c>
      <c r="F29" s="31" t="s">
        <v>4472</v>
      </c>
      <c r="G29" s="6" t="str">
        <f>IF(AND(L29&gt;K29,AJ29&gt;0),"Float Increase",IF(AND(K29&gt;L29,AJ29&lt;0),"Float Decrease",IF(AND(J29&gt;I29,AJ29&gt;0),"Share Increase",IF(AND(I29&gt;J29,AJ29&lt;0), "Share Decrease",IF(AJ29&gt;0,"Reinvestment","Funding")))))</f>
        <v>Share Increase</v>
      </c>
      <c r="H29" s="32">
        <v>17.04</v>
      </c>
      <c r="I29" s="33">
        <v>217.26400000000001</v>
      </c>
      <c r="J29" s="33">
        <v>220.38499999999999</v>
      </c>
      <c r="K29" s="34">
        <v>1</v>
      </c>
      <c r="L29" s="34">
        <v>1</v>
      </c>
      <c r="M29" s="7">
        <v>0</v>
      </c>
      <c r="N29" s="7">
        <v>0</v>
      </c>
      <c r="O29" s="7">
        <v>1</v>
      </c>
      <c r="P29" s="7">
        <v>1</v>
      </c>
      <c r="Q29" s="35">
        <f>+I29*K29</f>
        <v>217.26400000000001</v>
      </c>
      <c r="R29" s="35">
        <f>+J29*L29</f>
        <v>220.38499999999999</v>
      </c>
      <c r="S29" s="35">
        <f>+$H29*Q29</f>
        <v>3702.1785599999998</v>
      </c>
      <c r="T29" s="35">
        <f>+$H29*R29</f>
        <v>3755.3603999999996</v>
      </c>
      <c r="U29" s="36">
        <f>+S29/SUM(S$20:S$419)</f>
        <v>2.2360761359909807E-3</v>
      </c>
      <c r="V29" s="37">
        <f>+T29/SUM(T$20:T$419)</f>
        <v>2.2696041746880055E-3</v>
      </c>
      <c r="W29" s="37">
        <f>+V29-U29</f>
        <v>3.3528038697024868E-5</v>
      </c>
      <c r="X29" s="38">
        <f>+W29*Y$4</f>
        <v>3.5249474673928347</v>
      </c>
      <c r="Y29" s="39">
        <f>+X29/$H29*10^6</f>
        <v>206863.11428361706</v>
      </c>
      <c r="Z29" s="40">
        <f>+S29*M29/SUMPRODUCT(M$20:M$419, S$20:S$419)</f>
        <v>0</v>
      </c>
      <c r="AA29" s="41">
        <f>+T29*N29/SUMPRODUCT(N$20:N$419, T$20:T$419)</f>
        <v>0</v>
      </c>
      <c r="AB29" s="41">
        <f>+AA29-Z29</f>
        <v>0</v>
      </c>
      <c r="AC29" s="42">
        <f>+AB29*AD$4</f>
        <v>0</v>
      </c>
      <c r="AD29" s="43">
        <f>+AC29/$H29*10^6</f>
        <v>0</v>
      </c>
      <c r="AE29" s="40">
        <f>+S29*O29/SUMPRODUCT(O$20:O$419, S$20:S$419)</f>
        <v>4.7435170622891279E-3</v>
      </c>
      <c r="AF29" s="41">
        <f>+T29*P29/SUMPRODUCT(P$20:P$419, T$20:T$419)</f>
        <v>4.8222366671115454E-3</v>
      </c>
      <c r="AG29" s="41">
        <f>+AF29-AE29</f>
        <v>7.8719604822417508E-5</v>
      </c>
      <c r="AH29" s="42">
        <f>+AG29*AI$4</f>
        <v>0.27647273790570887</v>
      </c>
      <c r="AI29" s="43">
        <f>+AH29/$H29*10^6</f>
        <v>16224.92593343362</v>
      </c>
      <c r="AJ29" s="42">
        <f>+X29+AC29+AH29</f>
        <v>3.8014202052985437</v>
      </c>
      <c r="AK29" s="31">
        <f>+Y29+AD29+AI29</f>
        <v>223088.04021705067</v>
      </c>
      <c r="AL29" s="44">
        <f>+$AL$6*W29/H29*10^6</f>
        <v>983.80395237749008</v>
      </c>
      <c r="AM29" s="31">
        <v>1051686.125</v>
      </c>
      <c r="AN29" s="45">
        <f>+AK29/AM29</f>
        <v>0.21212416415311239</v>
      </c>
      <c r="AR29" s="33"/>
    </row>
    <row r="30" spans="1:44">
      <c r="A30" s="6" t="s">
        <v>3426</v>
      </c>
      <c r="B30" s="6" t="s">
        <v>265</v>
      </c>
      <c r="C30" s="6" t="s">
        <v>565</v>
      </c>
      <c r="D30" s="30">
        <v>2176318</v>
      </c>
      <c r="E30" s="6" t="s">
        <v>2543</v>
      </c>
      <c r="F30" s="31" t="s">
        <v>4471</v>
      </c>
      <c r="G30" s="6" t="str">
        <f>IF(AND(L30&gt;K30,AJ30&gt;0),"Float Increase",IF(AND(K30&gt;L30,AJ30&lt;0),"Float Decrease",IF(AND(J30&gt;I30,AJ30&gt;0),"Share Increase",IF(AND(I30&gt;J30,AJ30&lt;0), "Share Decrease",IF(AJ30&gt;0,"Reinvestment","Funding")))))</f>
        <v>Share Increase</v>
      </c>
      <c r="H30" s="32">
        <v>92.85</v>
      </c>
      <c r="I30" s="33">
        <v>64.165999999999997</v>
      </c>
      <c r="J30" s="33">
        <v>64.997</v>
      </c>
      <c r="K30" s="34">
        <v>1</v>
      </c>
      <c r="L30" s="34">
        <v>1</v>
      </c>
      <c r="M30" s="7">
        <v>0.48</v>
      </c>
      <c r="N30" s="7">
        <v>0.48</v>
      </c>
      <c r="O30" s="7">
        <v>0.52</v>
      </c>
      <c r="P30" s="7">
        <v>0.52</v>
      </c>
      <c r="Q30" s="35">
        <f>+I30*K30</f>
        <v>64.165999999999997</v>
      </c>
      <c r="R30" s="35">
        <f>+J30*L30</f>
        <v>64.997</v>
      </c>
      <c r="S30" s="35">
        <f>+$H30*Q30</f>
        <v>5957.8130999999994</v>
      </c>
      <c r="T30" s="35">
        <f>+$H30*R30</f>
        <v>6034.97145</v>
      </c>
      <c r="U30" s="36">
        <f>+S30/SUM(S$20:S$419)</f>
        <v>3.5984552013624228E-3</v>
      </c>
      <c r="V30" s="37">
        <f>+T30/SUM(T$20:T$419)</f>
        <v>3.6473187492318784E-3</v>
      </c>
      <c r="W30" s="37">
        <f>+V30-U30</f>
        <v>4.886354786945565E-5</v>
      </c>
      <c r="X30" s="38">
        <f>+W30*Y$4</f>
        <v>5.1372357586055335</v>
      </c>
      <c r="Y30" s="39">
        <f>+X30/$H30*10^6</f>
        <v>55328.333426015444</v>
      </c>
      <c r="Z30" s="40">
        <f>+S30*M30/SUMPRODUCT(M$20:M$419, S$20:S$419)</f>
        <v>3.2675865117819777E-3</v>
      </c>
      <c r="AA30" s="41">
        <f>+T30*N30/SUMPRODUCT(N$20:N$419, T$20:T$419)</f>
        <v>3.3073121357926048E-3</v>
      </c>
      <c r="AB30" s="41">
        <f>+AA30-Z30</f>
        <v>3.9725624010627028E-5</v>
      </c>
      <c r="AC30" s="42">
        <f>+AB30*AD$4</f>
        <v>0.24337153739317824</v>
      </c>
      <c r="AD30" s="43">
        <f>+AC30/$H30*10^6</f>
        <v>2621.1258739168361</v>
      </c>
      <c r="AE30" s="40">
        <f>+S30*O30/SUMPRODUCT(O$20:O$419, S$20:S$419)</f>
        <v>3.9694773146667015E-3</v>
      </c>
      <c r="AF30" s="41">
        <f>+T30*P30/SUMPRODUCT(P$20:P$419, T$20:T$419)</f>
        <v>4.0297254872805003E-3</v>
      </c>
      <c r="AG30" s="41">
        <f>+AF30-AE30</f>
        <v>6.0248172613798848E-5</v>
      </c>
      <c r="AH30" s="42">
        <f>+AG30*AI$4</f>
        <v>0.21159884216808461</v>
      </c>
      <c r="AI30" s="43">
        <f>+AH30/$H30*10^6</f>
        <v>2278.9320642766247</v>
      </c>
      <c r="AJ30" s="42">
        <f>+X30+AC30+AH30</f>
        <v>5.5922061381667971</v>
      </c>
      <c r="AK30" s="31">
        <f>+Y30+AD30+AI30</f>
        <v>60228.391364208903</v>
      </c>
      <c r="AL30" s="44">
        <f>+$AL$6*W30/H30*10^6</f>
        <v>263.13165250110745</v>
      </c>
      <c r="AM30" s="31">
        <v>299847.5625</v>
      </c>
      <c r="AN30" s="45">
        <f>+AK30/AM30</f>
        <v>0.20086336824635317</v>
      </c>
      <c r="AR30" s="33"/>
    </row>
    <row r="31" spans="1:44">
      <c r="A31" s="6" t="s">
        <v>3468</v>
      </c>
      <c r="B31" s="6" t="s">
        <v>307</v>
      </c>
      <c r="C31" s="6" t="s">
        <v>605</v>
      </c>
      <c r="D31" s="30">
        <v>2366799</v>
      </c>
      <c r="E31" s="6" t="s">
        <v>2583</v>
      </c>
      <c r="F31" s="31" t="s">
        <v>4477</v>
      </c>
      <c r="G31" s="6" t="str">
        <f>IF(AND(L31&gt;K31,AJ31&gt;0),"Float Increase",IF(AND(K31&gt;L31,AJ31&lt;0),"Float Decrease",IF(AND(J31&gt;I31,AJ31&gt;0),"Share Increase",IF(AND(I31&gt;J31,AJ31&lt;0), "Share Decrease",IF(AJ31&gt;0,"Reinvestment","Funding")))))</f>
        <v>Share Increase</v>
      </c>
      <c r="H31" s="32">
        <v>17.63</v>
      </c>
      <c r="I31" s="33">
        <v>292.78199999999998</v>
      </c>
      <c r="J31" s="33">
        <v>295.28100000000001</v>
      </c>
      <c r="K31" s="34">
        <v>1</v>
      </c>
      <c r="L31" s="34">
        <v>1</v>
      </c>
      <c r="M31" s="7">
        <v>1</v>
      </c>
      <c r="N31" s="7">
        <v>1</v>
      </c>
      <c r="O31" s="7">
        <v>0</v>
      </c>
      <c r="P31" s="7">
        <v>0</v>
      </c>
      <c r="Q31" s="35">
        <f>+I31*K31</f>
        <v>292.78199999999998</v>
      </c>
      <c r="R31" s="35">
        <f>+J31*L31</f>
        <v>295.28100000000001</v>
      </c>
      <c r="S31" s="35">
        <f>+$H31*Q31</f>
        <v>5161.7466599999998</v>
      </c>
      <c r="T31" s="35">
        <f>+$H31*R31</f>
        <v>5205.8040300000002</v>
      </c>
      <c r="U31" s="36">
        <f>+S31/SUM(S$20:S$419)</f>
        <v>3.1176396112177662E-3</v>
      </c>
      <c r="V31" s="37">
        <f>+T31/SUM(T$20:T$419)</f>
        <v>3.1461999117569769E-3</v>
      </c>
      <c r="W31" s="37">
        <f>+V31-U31</f>
        <v>2.8560300539210663E-5</v>
      </c>
      <c r="X31" s="38">
        <f>+W31*Y$4</f>
        <v>3.0026677063756244</v>
      </c>
      <c r="Y31" s="39">
        <f>+X31/$H31*10^6</f>
        <v>170315.8086429736</v>
      </c>
      <c r="Z31" s="40">
        <f>+S31*M31/SUMPRODUCT(M$20:M$419, S$20:S$419)</f>
        <v>5.8978764104775832E-3</v>
      </c>
      <c r="AA31" s="41">
        <f>+T31*N31/SUMPRODUCT(N$20:N$419, T$20:T$419)</f>
        <v>5.9435585112893163E-3</v>
      </c>
      <c r="AB31" s="41">
        <f>+AA31-Z31</f>
        <v>4.5682100811733108E-5</v>
      </c>
      <c r="AC31" s="42">
        <f>+AB31*AD$4</f>
        <v>0.27986276824569284</v>
      </c>
      <c r="AD31" s="43">
        <f>+AC31/$H31*10^6</f>
        <v>15874.235294707478</v>
      </c>
      <c r="AE31" s="40">
        <f>+S31*O31/SUMPRODUCT(O$20:O$419, S$20:S$419)</f>
        <v>0</v>
      </c>
      <c r="AF31" s="41">
        <f>+T31*P31/SUMPRODUCT(P$20:P$419, T$20:T$419)</f>
        <v>0</v>
      </c>
      <c r="AG31" s="41">
        <f>+AF31-AE31</f>
        <v>0</v>
      </c>
      <c r="AH31" s="42">
        <f>+AG31*AI$4</f>
        <v>0</v>
      </c>
      <c r="AI31" s="43">
        <f>+AH31/$H31*10^6</f>
        <v>0</v>
      </c>
      <c r="AJ31" s="42">
        <f>+X31+AC31+AH31</f>
        <v>3.2825304746213173</v>
      </c>
      <c r="AK31" s="31">
        <f>+Y31+AD31+AI31</f>
        <v>186190.04393768107</v>
      </c>
      <c r="AL31" s="44">
        <f>+$AL$6*W31/H31*10^6</f>
        <v>809.99150706780097</v>
      </c>
      <c r="AM31" s="31">
        <v>1067899.875</v>
      </c>
      <c r="AN31" s="45">
        <f>+AK31/AM31</f>
        <v>0.17435159259446592</v>
      </c>
      <c r="AR31" s="33"/>
    </row>
    <row r="32" spans="1:44">
      <c r="A32" s="6" t="s">
        <v>3444</v>
      </c>
      <c r="B32" s="6" t="s">
        <v>285</v>
      </c>
      <c r="C32" s="6" t="s">
        <v>6513</v>
      </c>
      <c r="D32" s="30" t="s">
        <v>6427</v>
      </c>
      <c r="E32" s="6" t="s">
        <v>2562</v>
      </c>
      <c r="F32" s="31" t="s">
        <v>4458</v>
      </c>
      <c r="G32" s="6" t="str">
        <f>IF(AND(L32&gt;K32,AJ32&gt;0),"Float Increase",IF(AND(K32&gt;L32,AJ32&lt;0),"Float Decrease",IF(AND(J32&gt;I32,AJ32&gt;0),"Share Increase",IF(AND(I32&gt;J32,AJ32&lt;0), "Share Decrease",IF(AJ32&gt;0,"Reinvestment","Funding")))))</f>
        <v>Share Increase</v>
      </c>
      <c r="H32" s="32">
        <v>231.25</v>
      </c>
      <c r="I32" s="33">
        <v>54.802</v>
      </c>
      <c r="J32" s="33">
        <v>56.473999999999997</v>
      </c>
      <c r="K32" s="34">
        <v>1</v>
      </c>
      <c r="L32" s="34">
        <v>1</v>
      </c>
      <c r="M32" s="7">
        <v>1</v>
      </c>
      <c r="N32" s="7">
        <v>1</v>
      </c>
      <c r="O32" s="7">
        <v>0</v>
      </c>
      <c r="P32" s="7">
        <v>0</v>
      </c>
      <c r="Q32" s="35">
        <f>+I32*K32</f>
        <v>54.802</v>
      </c>
      <c r="R32" s="35">
        <f>+J32*L32</f>
        <v>56.473999999999997</v>
      </c>
      <c r="S32" s="35">
        <f>+$H32*Q32</f>
        <v>12672.9625</v>
      </c>
      <c r="T32" s="35">
        <f>+$H32*R32</f>
        <v>13059.612499999999</v>
      </c>
      <c r="U32" s="36">
        <f>+S32/SUM(S$20:S$419)</f>
        <v>7.6543334037779635E-3</v>
      </c>
      <c r="V32" s="37">
        <f>+T32/SUM(T$20:T$419)</f>
        <v>7.892758055873323E-3</v>
      </c>
      <c r="W32" s="37">
        <f>+V32-U32</f>
        <v>2.3842465209535958E-4</v>
      </c>
      <c r="X32" s="38">
        <f>+W32*Y$4</f>
        <v>25.066613086501</v>
      </c>
      <c r="Y32" s="39">
        <f>+X32/$H32*10^6</f>
        <v>108396.16469838271</v>
      </c>
      <c r="Z32" s="40">
        <f>+S32*M32/SUMPRODUCT(M$20:M$419, S$20:S$419)</f>
        <v>1.4480285744906556E-2</v>
      </c>
      <c r="AA32" s="41">
        <f>+T32*N32/SUMPRODUCT(N$20:N$419, T$20:T$419)</f>
        <v>1.4910390514357363E-2</v>
      </c>
      <c r="AB32" s="41">
        <f>+AA32-Z32</f>
        <v>4.3010476945080749E-4</v>
      </c>
      <c r="AC32" s="42">
        <f>+AB32*AD$4</f>
        <v>2.6349556888868442</v>
      </c>
      <c r="AD32" s="43">
        <f>+AC32/$H32*10^6</f>
        <v>11394.402978970138</v>
      </c>
      <c r="AE32" s="40">
        <f>+S32*O32/SUMPRODUCT(O$20:O$419, S$20:S$419)</f>
        <v>0</v>
      </c>
      <c r="AF32" s="41">
        <f>+T32*P32/SUMPRODUCT(P$20:P$419, T$20:T$419)</f>
        <v>0</v>
      </c>
      <c r="AG32" s="41">
        <f>+AF32-AE32</f>
        <v>0</v>
      </c>
      <c r="AH32" s="42">
        <f>+AG32*AI$4</f>
        <v>0</v>
      </c>
      <c r="AI32" s="43">
        <f>+AH32/$H32*10^6</f>
        <v>0</v>
      </c>
      <c r="AJ32" s="42">
        <f>+X32+AC32+AH32</f>
        <v>27.701568775387845</v>
      </c>
      <c r="AK32" s="31">
        <f>+Y32+AD32+AI32</f>
        <v>119790.56767735284</v>
      </c>
      <c r="AL32" s="44">
        <f>+$AL$6*W32/H32*10^6</f>
        <v>515.51276128726386</v>
      </c>
      <c r="AM32" s="31">
        <v>718286.625</v>
      </c>
      <c r="AN32" s="45">
        <f>+AK32/AM32</f>
        <v>0.16677265524379328</v>
      </c>
      <c r="AR32" s="33"/>
    </row>
    <row r="33" spans="1:44">
      <c r="A33" s="6" t="s">
        <v>3476</v>
      </c>
      <c r="B33" s="6" t="s">
        <v>315</v>
      </c>
      <c r="C33" s="6" t="s">
        <v>613</v>
      </c>
      <c r="D33" s="30">
        <v>2420640</v>
      </c>
      <c r="E33" s="6" t="s">
        <v>2591</v>
      </c>
      <c r="F33" s="31" t="s">
        <v>4463</v>
      </c>
      <c r="G33" s="6" t="str">
        <f>IF(AND(L33&gt;K33,AJ33&gt;0),"Float Increase",IF(AND(K33&gt;L33,AJ33&lt;0),"Float Decrease",IF(AND(J33&gt;I33,AJ33&gt;0),"Share Increase",IF(AND(I33&gt;J33,AJ33&lt;0), "Share Decrease",IF(AJ33&gt;0,"Reinvestment","Funding")))))</f>
        <v>Share Increase</v>
      </c>
      <c r="H33" s="32">
        <v>43.47</v>
      </c>
      <c r="I33" s="33">
        <v>91.27</v>
      </c>
      <c r="J33" s="33">
        <v>92.917000000000002</v>
      </c>
      <c r="K33" s="34">
        <v>1</v>
      </c>
      <c r="L33" s="34">
        <v>1</v>
      </c>
      <c r="M33" s="7">
        <v>0.67</v>
      </c>
      <c r="N33" s="7">
        <v>0.67</v>
      </c>
      <c r="O33" s="7">
        <v>0.33</v>
      </c>
      <c r="P33" s="7">
        <v>0.33</v>
      </c>
      <c r="Q33" s="35">
        <f>+I33*K33</f>
        <v>91.27</v>
      </c>
      <c r="R33" s="35">
        <f>+J33*L33</f>
        <v>92.917000000000002</v>
      </c>
      <c r="S33" s="35">
        <f>+$H33*Q33</f>
        <v>3967.5068999999999</v>
      </c>
      <c r="T33" s="35">
        <f>+$H33*R33</f>
        <v>4039.1019900000001</v>
      </c>
      <c r="U33" s="36">
        <f>+S33/SUM(S$20:S$419)</f>
        <v>2.396331607103671E-3</v>
      </c>
      <c r="V33" s="37">
        <f>+T33/SUM(T$20:T$419)</f>
        <v>2.4410873423745512E-3</v>
      </c>
      <c r="W33" s="37">
        <f>+V33-U33</f>
        <v>4.4755735270880261E-5</v>
      </c>
      <c r="X33" s="38">
        <f>+W33*Y$4</f>
        <v>4.7053636844076001</v>
      </c>
      <c r="Y33" s="39">
        <f>+X33/$H33*10^6</f>
        <v>108243.93108828158</v>
      </c>
      <c r="Z33" s="40">
        <f>+S33*M33/SUMPRODUCT(M$20:M$419, S$20:S$419)</f>
        <v>3.0373264748960811E-3</v>
      </c>
      <c r="AA33" s="41">
        <f>+T33*N33/SUMPRODUCT(N$20:N$419, T$20:T$419)</f>
        <v>3.0897144887573067E-3</v>
      </c>
      <c r="AB33" s="41">
        <f>+AA33-Z33</f>
        <v>5.2388013861225536E-5</v>
      </c>
      <c r="AC33" s="42">
        <f>+AB33*AD$4</f>
        <v>0.320945278819809</v>
      </c>
      <c r="AD33" s="43">
        <f>+AC33/$H33*10^6</f>
        <v>7383.1442102555557</v>
      </c>
      <c r="AE33" s="40">
        <f>+S33*O33/SUMPRODUCT(O$20:O$419, S$20:S$419)</f>
        <v>1.6775471528625969E-3</v>
      </c>
      <c r="AF33" s="41">
        <f>+T33*P33/SUMPRODUCT(P$20:P$419, T$20:T$419)</f>
        <v>1.7115739110061983E-3</v>
      </c>
      <c r="AG33" s="41">
        <f>+AF33-AE33</f>
        <v>3.4026758143601435E-5</v>
      </c>
      <c r="AH33" s="42">
        <f>+AG33*AI$4</f>
        <v>0.11950607484932185</v>
      </c>
      <c r="AI33" s="43">
        <f>+AH33/$H33*10^6</f>
        <v>2749.1620623262447</v>
      </c>
      <c r="AJ33" s="42">
        <f>+X33+AC33+AH33</f>
        <v>5.1458150380767309</v>
      </c>
      <c r="AK33" s="31">
        <f>+Y33+AD33+AI33</f>
        <v>118376.23736086338</v>
      </c>
      <c r="AL33" s="44">
        <f>+$AL$6*W33/H33*10^6</f>
        <v>514.78876548056428</v>
      </c>
      <c r="AM33" s="31">
        <v>750793.875</v>
      </c>
      <c r="AN33" s="45">
        <f>+AK33/AM33</f>
        <v>0.15766809147299368</v>
      </c>
      <c r="AR33" s="33"/>
    </row>
    <row r="34" spans="1:44">
      <c r="A34" s="6" t="s">
        <v>3572</v>
      </c>
      <c r="B34" s="6" t="s">
        <v>409</v>
      </c>
      <c r="C34" s="6" t="s">
        <v>3728</v>
      </c>
      <c r="D34" s="30">
        <v>2718992</v>
      </c>
      <c r="E34" s="6" t="s">
        <v>2941</v>
      </c>
      <c r="F34" s="31" t="s">
        <v>4464</v>
      </c>
      <c r="G34" s="6" t="str">
        <f>IF(AND(L34&gt;K34,AJ34&gt;0),"Float Increase",IF(AND(K34&gt;L34,AJ34&lt;0),"Float Decrease",IF(AND(J34&gt;I34,AJ34&gt;0),"Share Increase",IF(AND(I34&gt;J34,AJ34&lt;0), "Share Decrease",IF(AJ34&gt;0,"Reinvestment","Funding")))))</f>
        <v>Share Increase</v>
      </c>
      <c r="H34" s="32">
        <v>58.75</v>
      </c>
      <c r="I34" s="33">
        <v>141.55199999999999</v>
      </c>
      <c r="J34" s="33">
        <v>142.78200000000001</v>
      </c>
      <c r="K34" s="34">
        <v>0.89</v>
      </c>
      <c r="L34" s="34">
        <v>0.89</v>
      </c>
      <c r="M34" s="7">
        <v>0.47</v>
      </c>
      <c r="N34" s="7">
        <v>0.47</v>
      </c>
      <c r="O34" s="7">
        <v>0.53</v>
      </c>
      <c r="P34" s="7">
        <v>0.53</v>
      </c>
      <c r="Q34" s="35">
        <f>+I34*K34</f>
        <v>125.98128</v>
      </c>
      <c r="R34" s="35">
        <f>+J34*L34</f>
        <v>127.07598000000002</v>
      </c>
      <c r="S34" s="35">
        <f>+$H34*Q34</f>
        <v>7401.4002</v>
      </c>
      <c r="T34" s="35">
        <f>+$H34*R34</f>
        <v>7465.7138250000007</v>
      </c>
      <c r="U34" s="36">
        <f>+S34/SUM(S$20:S$419)</f>
        <v>4.4703663240216246E-3</v>
      </c>
      <c r="V34" s="37">
        <f>+T34/SUM(T$20:T$419)</f>
        <v>4.5120077594272869E-3</v>
      </c>
      <c r="W34" s="37">
        <f>+V34-U34</f>
        <v>4.1641435405662293E-5</v>
      </c>
      <c r="X34" s="38">
        <f>+W34*Y$4</f>
        <v>4.3779438934140984</v>
      </c>
      <c r="Y34" s="39">
        <f>+X34/$H34*10^6</f>
        <v>74518.193930452733</v>
      </c>
      <c r="Z34" s="40">
        <f>+S34*M34/SUMPRODUCT(M$20:M$419, S$20:S$419)</f>
        <v>3.9747583258414919E-3</v>
      </c>
      <c r="AA34" s="41">
        <f>+T34*N34/SUMPRODUCT(N$20:N$419, T$20:T$419)</f>
        <v>4.0061566177111091E-3</v>
      </c>
      <c r="AB34" s="41">
        <f>+AA34-Z34</f>
        <v>3.1398291869617206E-5</v>
      </c>
      <c r="AC34" s="42">
        <f>+AB34*AD$4</f>
        <v>0.19235570879350564</v>
      </c>
      <c r="AD34" s="43">
        <f>+AC34/$H34*10^6</f>
        <v>3274.1397241447767</v>
      </c>
      <c r="AE34" s="40">
        <f>+S34*O34/SUMPRODUCT(O$20:O$419, S$20:S$419)</f>
        <v>5.0261201098768691E-3</v>
      </c>
      <c r="AF34" s="41">
        <f>+T34*P34/SUMPRODUCT(P$20:P$419, T$20:T$419)</f>
        <v>5.080940472485836E-3</v>
      </c>
      <c r="AG34" s="41">
        <f>+AF34-AE34</f>
        <v>5.4820362608966854E-5</v>
      </c>
      <c r="AH34" s="42">
        <f>+AG34*AI$4</f>
        <v>0.19253571937607902</v>
      </c>
      <c r="AI34" s="43">
        <f>+AH34/$H34*10^6</f>
        <v>3277.2037340609195</v>
      </c>
      <c r="AJ34" s="42">
        <f>+X34+AC34+AH34</f>
        <v>4.7628353215836832</v>
      </c>
      <c r="AK34" s="31">
        <f>+Y34+AD34+AI34</f>
        <v>81069.537388658428</v>
      </c>
      <c r="AL34" s="44">
        <f>+$AL$6*W34/H34*10^6</f>
        <v>354.39519494180678</v>
      </c>
      <c r="AM34" s="31">
        <v>548123.1875</v>
      </c>
      <c r="AN34" s="45">
        <f>+AK34/AM34</f>
        <v>0.14790386401717118</v>
      </c>
      <c r="AR34" s="33"/>
    </row>
    <row r="35" spans="1:44">
      <c r="A35" s="6" t="s">
        <v>5915</v>
      </c>
      <c r="B35" s="6" t="s">
        <v>5895</v>
      </c>
      <c r="C35" s="6" t="s">
        <v>6201</v>
      </c>
      <c r="D35" s="30" t="s">
        <v>5947</v>
      </c>
      <c r="E35" s="6" t="s">
        <v>5961</v>
      </c>
      <c r="F35" s="31" t="s">
        <v>4458</v>
      </c>
      <c r="G35" s="6" t="str">
        <f>IF(AND(L35&gt;K35,AJ35&gt;0),"Float Increase",IF(AND(K35&gt;L35,AJ35&lt;0),"Float Decrease",IF(AND(J35&gt;I35,AJ35&gt;0),"Share Increase",IF(AND(I35&gt;J35,AJ35&lt;0), "Share Decrease",IF(AJ35&gt;0,"Reinvestment","Funding")))))</f>
        <v>Share Increase</v>
      </c>
      <c r="H35" s="32">
        <v>33.729999999999997</v>
      </c>
      <c r="I35" s="33">
        <v>164.85599999999999</v>
      </c>
      <c r="J35" s="33">
        <v>168.86600000000001</v>
      </c>
      <c r="K35" s="34">
        <v>0.84</v>
      </c>
      <c r="L35" s="34">
        <v>0.84</v>
      </c>
      <c r="M35" s="7">
        <v>1</v>
      </c>
      <c r="N35" s="7">
        <v>1</v>
      </c>
      <c r="O35" s="7">
        <v>0</v>
      </c>
      <c r="P35" s="7">
        <v>0</v>
      </c>
      <c r="Q35" s="35">
        <f>+I35*K35</f>
        <v>138.47904</v>
      </c>
      <c r="R35" s="35">
        <f>+J35*L35</f>
        <v>141.84744000000001</v>
      </c>
      <c r="S35" s="35">
        <f>+$H35*Q35</f>
        <v>4670.8980191999999</v>
      </c>
      <c r="T35" s="35">
        <f>+$H35*R35</f>
        <v>4784.5141512</v>
      </c>
      <c r="U35" s="36">
        <f>+S35/SUM(S$20:S$419)</f>
        <v>2.8211722976378161E-3</v>
      </c>
      <c r="V35" s="37">
        <f>+T35/SUM(T$20:T$419)</f>
        <v>2.8915875268369345E-3</v>
      </c>
      <c r="W35" s="37">
        <f>+V35-U35</f>
        <v>7.0415229199118339E-5</v>
      </c>
      <c r="X35" s="38">
        <f>+W35*Y$4</f>
        <v>7.4030570673775573</v>
      </c>
      <c r="Y35" s="39">
        <f>+X35/$H35*10^6</f>
        <v>219479.90119708146</v>
      </c>
      <c r="Z35" s="40">
        <f>+S35*M35/SUMPRODUCT(M$20:M$419, S$20:S$419)</f>
        <v>5.3370266031588136E-3</v>
      </c>
      <c r="AA35" s="41">
        <f>+T35*N35/SUMPRODUCT(N$20:N$419, T$20:T$419)</f>
        <v>5.4625644073176792E-3</v>
      </c>
      <c r="AB35" s="41">
        <f>+AA35-Z35</f>
        <v>1.2553780415886558E-4</v>
      </c>
      <c r="AC35" s="42">
        <f>+AB35*AD$4</f>
        <v>0.76908366224615543</v>
      </c>
      <c r="AD35" s="43">
        <f>+AC35/$H35*10^6</f>
        <v>22801.175874478373</v>
      </c>
      <c r="AE35" s="40">
        <f>+S35*O35/SUMPRODUCT(O$20:O$419, S$20:S$419)</f>
        <v>0</v>
      </c>
      <c r="AF35" s="41">
        <f>+T35*P35/SUMPRODUCT(P$20:P$419, T$20:T$419)</f>
        <v>0</v>
      </c>
      <c r="AG35" s="41">
        <f>+AF35-AE35</f>
        <v>0</v>
      </c>
      <c r="AH35" s="42">
        <f>+AG35*AI$4</f>
        <v>0</v>
      </c>
      <c r="AI35" s="43">
        <f>+AH35/$H35*10^6</f>
        <v>0</v>
      </c>
      <c r="AJ35" s="42">
        <f>+X35+AC35+AH35</f>
        <v>8.1721407296237132</v>
      </c>
      <c r="AK35" s="31">
        <f>+Y35+AD35+AI35</f>
        <v>242281.07707155985</v>
      </c>
      <c r="AL35" s="44">
        <f>+$AL$6*W35/H35*10^6</f>
        <v>1043.8071331028514</v>
      </c>
      <c r="AM35" s="31">
        <v>1643092.75</v>
      </c>
      <c r="AN35" s="45">
        <f>+AK35/AM35</f>
        <v>0.14745429134877494</v>
      </c>
      <c r="AR35" s="33"/>
    </row>
    <row r="36" spans="1:44">
      <c r="A36" s="6" t="s">
        <v>3618</v>
      </c>
      <c r="B36" s="6" t="s">
        <v>454</v>
      </c>
      <c r="C36" s="6" t="s">
        <v>3772</v>
      </c>
      <c r="D36" s="30">
        <v>2727910</v>
      </c>
      <c r="E36" s="6" t="s">
        <v>2986</v>
      </c>
      <c r="F36" s="31" t="s">
        <v>4463</v>
      </c>
      <c r="G36" s="6" t="str">
        <f>IF(AND(L36&gt;K36,AJ36&gt;0),"Float Increase",IF(AND(K36&gt;L36,AJ36&lt;0),"Float Decrease",IF(AND(J36&gt;I36,AJ36&gt;0),"Share Increase",IF(AND(I36&gt;J36,AJ36&lt;0), "Share Decrease",IF(AJ36&gt;0,"Reinvestment","Funding")))))</f>
        <v>Share Increase</v>
      </c>
      <c r="H36" s="32">
        <v>31.89</v>
      </c>
      <c r="I36" s="33">
        <v>255.21799999999999</v>
      </c>
      <c r="J36" s="33">
        <v>258.76600000000002</v>
      </c>
      <c r="K36" s="34">
        <v>1</v>
      </c>
      <c r="L36" s="34">
        <v>1</v>
      </c>
      <c r="M36" s="7">
        <v>1</v>
      </c>
      <c r="N36" s="7">
        <v>1</v>
      </c>
      <c r="O36" s="7">
        <v>0</v>
      </c>
      <c r="P36" s="7">
        <v>0</v>
      </c>
      <c r="Q36" s="35">
        <f>+I36*K36</f>
        <v>255.21799999999999</v>
      </c>
      <c r="R36" s="35">
        <f>+J36*L36</f>
        <v>258.76600000000002</v>
      </c>
      <c r="S36" s="35">
        <f>+$H36*Q36</f>
        <v>8138.9020199999995</v>
      </c>
      <c r="T36" s="35">
        <f>+$H36*R36</f>
        <v>8252.04774</v>
      </c>
      <c r="U36" s="36">
        <f>+S36/SUM(S$20:S$419)</f>
        <v>4.9158095119244561E-3</v>
      </c>
      <c r="V36" s="37">
        <f>+T36/SUM(T$20:T$419)</f>
        <v>4.9872395737114135E-3</v>
      </c>
      <c r="W36" s="37">
        <f>+V36-U36</f>
        <v>7.1430061786957426E-5</v>
      </c>
      <c r="X36" s="38">
        <f>+W36*Y$4</f>
        <v>7.5097507989333057</v>
      </c>
      <c r="Y36" s="39">
        <f>+X36/$H36*10^6</f>
        <v>235489.20661440282</v>
      </c>
      <c r="Z36" s="40">
        <f>+S36*M36/SUMPRODUCT(M$20:M$419, S$20:S$419)</f>
        <v>9.2996114286140411E-3</v>
      </c>
      <c r="AA36" s="41">
        <f>+T36*N36/SUMPRODUCT(N$20:N$419, T$20:T$419)</f>
        <v>9.4215088193864965E-3</v>
      </c>
      <c r="AB36" s="41">
        <f>+AA36-Z36</f>
        <v>1.2189739077245534E-4</v>
      </c>
      <c r="AC36" s="42">
        <f>+AB36*AD$4</f>
        <v>0.74678135675284574</v>
      </c>
      <c r="AD36" s="43">
        <f>+AC36/$H36*10^6</f>
        <v>23417.414761770011</v>
      </c>
      <c r="AE36" s="40">
        <f>+S36*O36/SUMPRODUCT(O$20:O$419, S$20:S$419)</f>
        <v>0</v>
      </c>
      <c r="AF36" s="41">
        <f>+T36*P36/SUMPRODUCT(P$20:P$419, T$20:T$419)</f>
        <v>0</v>
      </c>
      <c r="AG36" s="41">
        <f>+AF36-AE36</f>
        <v>0</v>
      </c>
      <c r="AH36" s="42">
        <f>+AG36*AI$4</f>
        <v>0</v>
      </c>
      <c r="AI36" s="43">
        <f>+AH36/$H36*10^6</f>
        <v>0</v>
      </c>
      <c r="AJ36" s="42">
        <f>+X36+AC36+AH36</f>
        <v>8.256532155686152</v>
      </c>
      <c r="AK36" s="31">
        <f>+Y36+AD36+AI36</f>
        <v>258906.62137617284</v>
      </c>
      <c r="AL36" s="44">
        <f>+$AL$6*W36/H36*10^6</f>
        <v>1119.9445247249519</v>
      </c>
      <c r="AM36" s="31">
        <v>1776928.5</v>
      </c>
      <c r="AN36" s="45">
        <f>+AK36/AM36</f>
        <v>0.14570458033408371</v>
      </c>
      <c r="AR36" s="33"/>
    </row>
    <row r="37" spans="1:44">
      <c r="A37" s="6" t="s">
        <v>6423</v>
      </c>
      <c r="B37" s="6" t="s">
        <v>6416</v>
      </c>
      <c r="C37" s="6" t="s">
        <v>6516</v>
      </c>
      <c r="D37" s="30" t="s">
        <v>6430</v>
      </c>
      <c r="E37" s="6" t="s">
        <v>6439</v>
      </c>
      <c r="F37" s="31" t="s">
        <v>4459</v>
      </c>
      <c r="G37" s="6" t="str">
        <f>IF(AND(L37&gt;K37,AJ37&gt;0),"Float Increase",IF(AND(K37&gt;L37,AJ37&lt;0),"Float Decrease",IF(AND(J37&gt;I37,AJ37&gt;0),"Share Increase",IF(AND(I37&gt;J37,AJ37&lt;0), "Share Decrease",IF(AJ37&gt;0,"Reinvestment","Funding")))))</f>
        <v>Share Increase</v>
      </c>
      <c r="H37" s="32">
        <v>74.83</v>
      </c>
      <c r="I37" s="33">
        <v>145.90199999999999</v>
      </c>
      <c r="J37" s="33">
        <v>148.46899999999999</v>
      </c>
      <c r="K37" s="34">
        <v>1</v>
      </c>
      <c r="L37" s="34">
        <v>1</v>
      </c>
      <c r="M37" s="7">
        <v>1</v>
      </c>
      <c r="N37" s="7">
        <v>1</v>
      </c>
      <c r="O37" s="7">
        <v>0</v>
      </c>
      <c r="P37" s="7">
        <v>0</v>
      </c>
      <c r="Q37" s="35">
        <f>+I37*K37</f>
        <v>145.90199999999999</v>
      </c>
      <c r="R37" s="35">
        <f>+J37*L37</f>
        <v>148.46899999999999</v>
      </c>
      <c r="S37" s="35">
        <f>+$H37*Q37</f>
        <v>10917.846659999999</v>
      </c>
      <c r="T37" s="35">
        <f>+$H37*R37</f>
        <v>11109.93527</v>
      </c>
      <c r="U37" s="36">
        <f>+S37/SUM(S$20:S$419)</f>
        <v>6.5942622640099867E-3</v>
      </c>
      <c r="V37" s="37">
        <f>+T37/SUM(T$20:T$419)</f>
        <v>6.714443564272957E-3</v>
      </c>
      <c r="W37" s="37">
        <f>+V37-U37</f>
        <v>1.2018130026297032E-4</v>
      </c>
      <c r="X37" s="38">
        <f>+W37*Y$4</f>
        <v>12.63517898610414</v>
      </c>
      <c r="Y37" s="39">
        <f>+X37/$H37*10^6</f>
        <v>168851.78385813365</v>
      </c>
      <c r="Z37" s="40">
        <f>+S37*M37/SUMPRODUCT(M$20:M$419, S$20:S$419)</f>
        <v>1.2474868394495259E-2</v>
      </c>
      <c r="AA37" s="41">
        <f>+T37*N37/SUMPRODUCT(N$20:N$419, T$20:T$419)</f>
        <v>1.2684409546219869E-2</v>
      </c>
      <c r="AB37" s="41">
        <f>+AA37-Z37</f>
        <v>2.0954115172460916E-4</v>
      </c>
      <c r="AC37" s="42">
        <f>+AB37*AD$4</f>
        <v>1.2837143156949098</v>
      </c>
      <c r="AD37" s="43">
        <f>+AC37/$H37*10^6</f>
        <v>17155.075714217692</v>
      </c>
      <c r="AE37" s="40">
        <f>+S37*O37/SUMPRODUCT(O$20:O$419, S$20:S$419)</f>
        <v>0</v>
      </c>
      <c r="AF37" s="41">
        <f>+T37*P37/SUMPRODUCT(P$20:P$419, T$20:T$419)</f>
        <v>0</v>
      </c>
      <c r="AG37" s="41">
        <f>+AF37-AE37</f>
        <v>0</v>
      </c>
      <c r="AH37" s="42">
        <f>+AG37*AI$4</f>
        <v>0</v>
      </c>
      <c r="AI37" s="43">
        <f>+AH37/$H37*10^6</f>
        <v>0</v>
      </c>
      <c r="AJ37" s="42">
        <f>+X37+AC37+AH37</f>
        <v>13.91889330179905</v>
      </c>
      <c r="AK37" s="31">
        <f>+Y37+AD37+AI37</f>
        <v>186006.85957235136</v>
      </c>
      <c r="AL37" s="44">
        <f>+$AL$6*W37/H37*10^6</f>
        <v>803.02886718542254</v>
      </c>
      <c r="AM37" s="31">
        <v>1325476.625</v>
      </c>
      <c r="AN37" s="45">
        <f>+AK37/AM37</f>
        <v>0.14033205570286941</v>
      </c>
      <c r="AR37" s="33"/>
    </row>
    <row r="38" spans="1:44">
      <c r="A38" s="6" t="s">
        <v>3461</v>
      </c>
      <c r="B38" s="6" t="s">
        <v>300</v>
      </c>
      <c r="C38" s="6" t="s">
        <v>598</v>
      </c>
      <c r="D38" s="30">
        <v>2333931</v>
      </c>
      <c r="E38" s="6" t="s">
        <v>2577</v>
      </c>
      <c r="F38" s="31" t="s">
        <v>4463</v>
      </c>
      <c r="G38" s="6" t="str">
        <f>IF(AND(L38&gt;K38,AJ38&gt;0),"Float Increase",IF(AND(K38&gt;L38,AJ38&lt;0),"Float Decrease",IF(AND(J38&gt;I38,AJ38&gt;0),"Share Increase",IF(AND(I38&gt;J38,AJ38&lt;0), "Share Decrease",IF(AJ38&gt;0,"Reinvestment","Funding")))))</f>
        <v>Share Increase</v>
      </c>
      <c r="H38" s="32">
        <v>138.71</v>
      </c>
      <c r="I38" s="33">
        <v>68.132999999999996</v>
      </c>
      <c r="J38" s="33">
        <v>68.664000000000001</v>
      </c>
      <c r="K38" s="34">
        <v>1</v>
      </c>
      <c r="L38" s="34">
        <v>1</v>
      </c>
      <c r="M38" s="7">
        <v>1</v>
      </c>
      <c r="N38" s="7">
        <v>1</v>
      </c>
      <c r="O38" s="7">
        <v>0</v>
      </c>
      <c r="P38" s="7">
        <v>0</v>
      </c>
      <c r="Q38" s="35">
        <f>+I38*K38</f>
        <v>68.132999999999996</v>
      </c>
      <c r="R38" s="35">
        <f>+J38*L38</f>
        <v>68.664000000000001</v>
      </c>
      <c r="S38" s="35">
        <f>+$H38*Q38</f>
        <v>9450.7284299999992</v>
      </c>
      <c r="T38" s="35">
        <f>+$H38*R38</f>
        <v>9524.3834400000014</v>
      </c>
      <c r="U38" s="36">
        <f>+S38/SUM(S$20:S$419)</f>
        <v>5.7081385912554437E-3</v>
      </c>
      <c r="V38" s="37">
        <f>+T38/SUM(T$20:T$419)</f>
        <v>5.7561933115003591E-3</v>
      </c>
      <c r="W38" s="37">
        <f>+V38-U38</f>
        <v>4.8054720244915423E-5</v>
      </c>
      <c r="X38" s="38">
        <f>+W38*Y$4</f>
        <v>5.0522002182792987</v>
      </c>
      <c r="Y38" s="39">
        <f>+X38/$H38*10^6</f>
        <v>36422.754078864527</v>
      </c>
      <c r="Z38" s="40">
        <f>+S38*M38/SUMPRODUCT(M$20:M$419, S$20:S$419)</f>
        <v>1.0798520721884256E-2</v>
      </c>
      <c r="AA38" s="41">
        <f>+T38*N38/SUMPRODUCT(N$20:N$419, T$20:T$419)</f>
        <v>1.0874156985812433E-2</v>
      </c>
      <c r="AB38" s="41">
        <f>+AA38-Z38</f>
        <v>7.5636263928176642E-5</v>
      </c>
      <c r="AC38" s="42">
        <f>+AB38*AD$4</f>
        <v>0.46337129480841582</v>
      </c>
      <c r="AD38" s="43">
        <f>+AC38/$H38*10^6</f>
        <v>3340.5759844886147</v>
      </c>
      <c r="AE38" s="40">
        <f>+S38*O38/SUMPRODUCT(O$20:O$419, S$20:S$419)</f>
        <v>0</v>
      </c>
      <c r="AF38" s="41">
        <f>+T38*P38/SUMPRODUCT(P$20:P$419, T$20:T$419)</f>
        <v>0</v>
      </c>
      <c r="AG38" s="41">
        <f>+AF38-AE38</f>
        <v>0</v>
      </c>
      <c r="AH38" s="42">
        <f>+AG38*AI$4</f>
        <v>0</v>
      </c>
      <c r="AI38" s="43">
        <f>+AH38/$H38*10^6</f>
        <v>0</v>
      </c>
      <c r="AJ38" s="42">
        <f>+X38+AC38+AH38</f>
        <v>5.5155715130877141</v>
      </c>
      <c r="AK38" s="31">
        <f>+Y38+AD38+AI38</f>
        <v>39763.33006335314</v>
      </c>
      <c r="AL38" s="44">
        <f>+$AL$6*W38/H38*10^6</f>
        <v>173.22010037097334</v>
      </c>
      <c r="AM38" s="31">
        <v>300581.1875</v>
      </c>
      <c r="AN38" s="45">
        <f>+AK38/AM38</f>
        <v>0.13228815280847589</v>
      </c>
      <c r="AR38" s="33"/>
    </row>
    <row r="39" spans="1:44">
      <c r="A39" s="6" t="s">
        <v>3607</v>
      </c>
      <c r="B39" s="6" t="s">
        <v>444</v>
      </c>
      <c r="C39" s="6" t="s">
        <v>3761</v>
      </c>
      <c r="D39" s="30">
        <v>2020415</v>
      </c>
      <c r="E39" s="6" t="s">
        <v>2975</v>
      </c>
      <c r="F39" s="31" t="s">
        <v>4462</v>
      </c>
      <c r="G39" s="6" t="str">
        <f>IF(AND(L39&gt;K39,AJ39&gt;0),"Float Increase",IF(AND(K39&gt;L39,AJ39&lt;0),"Float Decrease",IF(AND(J39&gt;I39,AJ39&gt;0),"Share Increase",IF(AND(I39&gt;J39,AJ39&lt;0), "Share Decrease",IF(AJ39&gt;0,"Reinvestment","Funding")))))</f>
        <v>Share Increase</v>
      </c>
      <c r="H39" s="32">
        <v>69.83</v>
      </c>
      <c r="I39" s="33">
        <v>44.03</v>
      </c>
      <c r="J39" s="33">
        <v>44.302</v>
      </c>
      <c r="K39" s="34">
        <v>1</v>
      </c>
      <c r="L39" s="34">
        <v>1</v>
      </c>
      <c r="M39" s="7">
        <v>0</v>
      </c>
      <c r="N39" s="7">
        <v>0</v>
      </c>
      <c r="O39" s="7">
        <v>1</v>
      </c>
      <c r="P39" s="7">
        <v>1</v>
      </c>
      <c r="Q39" s="35">
        <f>+I39*K39</f>
        <v>44.03</v>
      </c>
      <c r="R39" s="35">
        <f>+J39*L39</f>
        <v>44.302</v>
      </c>
      <c r="S39" s="35">
        <f>+$H39*Q39</f>
        <v>3074.6149</v>
      </c>
      <c r="T39" s="35">
        <f>+$H39*R39</f>
        <v>3093.6086599999999</v>
      </c>
      <c r="U39" s="36">
        <f>+S39/SUM(S$20:S$419)</f>
        <v>1.8570344173924167E-3</v>
      </c>
      <c r="V39" s="37">
        <f>+T39/SUM(T$20:T$419)</f>
        <v>1.8696653268184238E-3</v>
      </c>
      <c r="W39" s="37">
        <f>+V39-U39</f>
        <v>1.2630909426007177E-5</v>
      </c>
      <c r="X39" s="38">
        <f>+W39*Y$4</f>
        <v>1.3279420426111319</v>
      </c>
      <c r="Y39" s="39">
        <f>+X39/$H39*10^6</f>
        <v>19016.784227568838</v>
      </c>
      <c r="Z39" s="40">
        <f>+S39*M39/SUMPRODUCT(M$20:M$419, S$20:S$419)</f>
        <v>0</v>
      </c>
      <c r="AA39" s="41">
        <f>+T39*N39/SUMPRODUCT(N$20:N$419, T$20:T$419)</f>
        <v>0</v>
      </c>
      <c r="AB39" s="41">
        <f>+AA39-Z39</f>
        <v>0</v>
      </c>
      <c r="AC39" s="42">
        <f>+AB39*AD$4</f>
        <v>0</v>
      </c>
      <c r="AD39" s="43">
        <f>+AC39/$H39*10^6</f>
        <v>0</v>
      </c>
      <c r="AE39" s="40">
        <f>+S39*O39/SUMPRODUCT(O$20:O$419, S$20:S$419)</f>
        <v>3.9394340391076064E-3</v>
      </c>
      <c r="AF39" s="41">
        <f>+T39*P39/SUMPRODUCT(P$20:P$419, T$20:T$419)</f>
        <v>3.9724850679966209E-3</v>
      </c>
      <c r="AG39" s="41">
        <f>+AF39-AE39</f>
        <v>3.3051028889014532E-5</v>
      </c>
      <c r="AH39" s="42">
        <f>+AG39*AI$4</f>
        <v>0.11607919613113099</v>
      </c>
      <c r="AI39" s="43">
        <f>+AH39/$H39*10^6</f>
        <v>1662.3112721055563</v>
      </c>
      <c r="AJ39" s="42">
        <f>+X39+AC39+AH39</f>
        <v>1.4440212387422628</v>
      </c>
      <c r="AK39" s="31">
        <f>+Y39+AD39+AI39</f>
        <v>20679.095499674393</v>
      </c>
      <c r="AL39" s="44">
        <f>+$AL$6*W39/H39*10^6</f>
        <v>90.440422640750228</v>
      </c>
      <c r="AM39" s="31">
        <v>156912.25</v>
      </c>
      <c r="AN39" s="45">
        <f>+AK39/AM39</f>
        <v>0.13178764245413849</v>
      </c>
      <c r="AR39" s="33"/>
    </row>
    <row r="40" spans="1:44">
      <c r="A40" s="6" t="s">
        <v>3361</v>
      </c>
      <c r="B40" s="6" t="s">
        <v>202</v>
      </c>
      <c r="C40" s="6" t="s">
        <v>500</v>
      </c>
      <c r="D40" s="30">
        <v>2889155</v>
      </c>
      <c r="E40" s="6" t="s">
        <v>2143</v>
      </c>
      <c r="F40" s="31" t="s">
        <v>4458</v>
      </c>
      <c r="G40" s="6" t="str">
        <f>IF(AND(L40&gt;K40,AJ40&gt;0),"Float Increase",IF(AND(K40&gt;L40,AJ40&lt;0),"Float Decrease",IF(AND(J40&gt;I40,AJ40&gt;0),"Share Increase",IF(AND(I40&gt;J40,AJ40&lt;0), "Share Decrease",IF(AJ40&gt;0,"Reinvestment","Funding")))))</f>
        <v>Share Increase</v>
      </c>
      <c r="H40" s="32">
        <v>20.07</v>
      </c>
      <c r="I40" s="33">
        <v>114.93600000000001</v>
      </c>
      <c r="J40" s="33">
        <v>115.88</v>
      </c>
      <c r="K40" s="34">
        <v>1</v>
      </c>
      <c r="L40" s="34">
        <v>1</v>
      </c>
      <c r="M40" s="7">
        <v>1</v>
      </c>
      <c r="N40" s="7">
        <v>1</v>
      </c>
      <c r="O40" s="7">
        <v>0</v>
      </c>
      <c r="P40" s="7">
        <v>0</v>
      </c>
      <c r="Q40" s="35">
        <f>+I40*K40</f>
        <v>114.93600000000001</v>
      </c>
      <c r="R40" s="35">
        <f>+J40*L40</f>
        <v>115.88</v>
      </c>
      <c r="S40" s="35">
        <f>+$H40*Q40</f>
        <v>2306.7655200000004</v>
      </c>
      <c r="T40" s="35">
        <f>+$H40*R40</f>
        <v>2325.7116000000001</v>
      </c>
      <c r="U40" s="36">
        <f>+S40/SUM(S$20:S$419)</f>
        <v>1.393261628795891E-3</v>
      </c>
      <c r="V40" s="37">
        <f>+T40/SUM(T$20:T$419)</f>
        <v>1.405576081720498E-3</v>
      </c>
      <c r="W40" s="37">
        <f>+V40-U40</f>
        <v>1.2314452924606922E-5</v>
      </c>
      <c r="X40" s="38">
        <f>+W40*Y$4</f>
        <v>1.2946716043003517</v>
      </c>
      <c r="Y40" s="39">
        <f>+X40/$H40*10^6</f>
        <v>64507.8029048506</v>
      </c>
      <c r="Z40" s="40">
        <f>+S40*M40/SUMPRODUCT(M$20:M$419, S$20:S$419)</f>
        <v>2.6357391869579008E-3</v>
      </c>
      <c r="AA40" s="41">
        <f>+T40*N40/SUMPRODUCT(N$20:N$419, T$20:T$419)</f>
        <v>2.6553060574937342E-3</v>
      </c>
      <c r="AB40" s="41">
        <f>+AA40-Z40</f>
        <v>1.9566870535833465E-5</v>
      </c>
      <c r="AC40" s="42">
        <f>+AB40*AD$4</f>
        <v>0.11987273914200015</v>
      </c>
      <c r="AD40" s="43">
        <f>+AC40/$H40*10^6</f>
        <v>5972.7323937219808</v>
      </c>
      <c r="AE40" s="40">
        <f>+S40*O40/SUMPRODUCT(O$20:O$419, S$20:S$419)</f>
        <v>0</v>
      </c>
      <c r="AF40" s="41">
        <f>+T40*P40/SUMPRODUCT(P$20:P$419, T$20:T$419)</f>
        <v>0</v>
      </c>
      <c r="AG40" s="41">
        <f>+AF40-AE40</f>
        <v>0</v>
      </c>
      <c r="AH40" s="42">
        <f>+AG40*AI$4</f>
        <v>0</v>
      </c>
      <c r="AI40" s="43">
        <f>+AH40/$H40*10^6</f>
        <v>0</v>
      </c>
      <c r="AJ40" s="42">
        <f>+X40+AC40+AH40</f>
        <v>1.4145443434423519</v>
      </c>
      <c r="AK40" s="31">
        <f>+Y40+AD40+AI40</f>
        <v>70480.535298572577</v>
      </c>
      <c r="AL40" s="44">
        <f>+$AL$6*W40/H40*10^6</f>
        <v>306.78756663196117</v>
      </c>
      <c r="AM40" s="31">
        <v>548030</v>
      </c>
      <c r="AN40" s="45">
        <f>+AK40/AM40</f>
        <v>0.12860707497504256</v>
      </c>
      <c r="AR40" s="33"/>
    </row>
    <row r="41" spans="1:44">
      <c r="A41" s="6" t="s">
        <v>3573</v>
      </c>
      <c r="B41" s="6" t="s">
        <v>410</v>
      </c>
      <c r="C41" s="6" t="s">
        <v>3729</v>
      </c>
      <c r="D41" s="30">
        <v>2732903</v>
      </c>
      <c r="E41" s="6" t="s">
        <v>2942</v>
      </c>
      <c r="F41" s="31" t="s">
        <v>4456</v>
      </c>
      <c r="G41" s="6" t="str">
        <f>IF(AND(L41&gt;K41,AJ41&gt;0),"Float Increase",IF(AND(K41&gt;L41,AJ41&lt;0),"Float Decrease",IF(AND(J41&gt;I41,AJ41&gt;0),"Share Increase",IF(AND(I41&gt;J41,AJ41&lt;0), "Share Decrease",IF(AJ41&gt;0,"Reinvestment","Funding")))))</f>
        <v>Share Increase</v>
      </c>
      <c r="H41" s="32">
        <v>67.3</v>
      </c>
      <c r="I41" s="33">
        <v>139.44499999999999</v>
      </c>
      <c r="J41" s="33">
        <v>140.55500000000001</v>
      </c>
      <c r="K41" s="34">
        <v>1</v>
      </c>
      <c r="L41" s="34">
        <v>1</v>
      </c>
      <c r="M41" s="7">
        <v>0.7</v>
      </c>
      <c r="N41" s="7">
        <v>0.7</v>
      </c>
      <c r="O41" s="7">
        <v>0.3</v>
      </c>
      <c r="P41" s="7">
        <v>0.3</v>
      </c>
      <c r="Q41" s="35">
        <f>+I41*K41</f>
        <v>139.44499999999999</v>
      </c>
      <c r="R41" s="35">
        <f>+J41*L41</f>
        <v>140.55500000000001</v>
      </c>
      <c r="S41" s="35">
        <f>+$H41*Q41</f>
        <v>9384.6484999999993</v>
      </c>
      <c r="T41" s="35">
        <f>+$H41*R41</f>
        <v>9459.3515000000007</v>
      </c>
      <c r="U41" s="36">
        <f>+S41/SUM(S$20:S$419)</f>
        <v>5.6682270223923376E-3</v>
      </c>
      <c r="V41" s="37">
        <f>+T41/SUM(T$20:T$419)</f>
        <v>5.7168903560471185E-3</v>
      </c>
      <c r="W41" s="37">
        <f>+V41-U41</f>
        <v>4.8663333654780892E-5</v>
      </c>
      <c r="X41" s="38">
        <f>+W41*Y$4</f>
        <v>5.116186373780752</v>
      </c>
      <c r="Y41" s="39">
        <f>+X41/$H41*10^6</f>
        <v>76020.599907589189</v>
      </c>
      <c r="Z41" s="40">
        <f>+S41*M41/SUMPRODUCT(M$20:M$419, S$20:S$419)</f>
        <v>7.5061118761186318E-3</v>
      </c>
      <c r="AA41" s="41">
        <f>+T41*N41/SUMPRODUCT(N$20:N$419, T$20:T$419)</f>
        <v>7.5599362090031747E-3</v>
      </c>
      <c r="AB41" s="41">
        <f>+AA41-Z41</f>
        <v>5.3824332884542907E-5</v>
      </c>
      <c r="AC41" s="42">
        <f>+AB41*AD$4</f>
        <v>0.32974461621469309</v>
      </c>
      <c r="AD41" s="43">
        <f>+AC41/$H41*10^6</f>
        <v>4899.6228263698822</v>
      </c>
      <c r="AE41" s="40">
        <f>+S41*O41/SUMPRODUCT(O$20:O$419, S$20:S$419)</f>
        <v>3.6073009090628032E-3</v>
      </c>
      <c r="AF41" s="41">
        <f>+T41*P41/SUMPRODUCT(P$20:P$419, T$20:T$419)</f>
        <v>3.644009638893509E-3</v>
      </c>
      <c r="AG41" s="41">
        <f>+AF41-AE41</f>
        <v>3.6708729830705732E-5</v>
      </c>
      <c r="AH41" s="42">
        <f>+AG41*AI$4</f>
        <v>0.12892548259396233</v>
      </c>
      <c r="AI41" s="43">
        <f>+AH41/$H41*10^6</f>
        <v>1915.6832480529322</v>
      </c>
      <c r="AJ41" s="42">
        <f>+X41+AC41+AH41</f>
        <v>5.5748564725894081</v>
      </c>
      <c r="AK41" s="31">
        <f>+Y41+AD41+AI41</f>
        <v>82835.905982012002</v>
      </c>
      <c r="AL41" s="44">
        <f>+$AL$6*W41/H41*10^6</f>
        <v>361.54036890624735</v>
      </c>
      <c r="AM41" s="31">
        <v>664691.125</v>
      </c>
      <c r="AN41" s="45">
        <f>+AK41/AM41</f>
        <v>0.12462315632996003</v>
      </c>
      <c r="AR41" s="33"/>
    </row>
    <row r="42" spans="1:44">
      <c r="A42" s="6" t="s">
        <v>3569</v>
      </c>
      <c r="B42" s="6" t="s">
        <v>406</v>
      </c>
      <c r="C42" s="6" t="s">
        <v>3725</v>
      </c>
      <c r="D42" s="30">
        <v>2726177</v>
      </c>
      <c r="E42" s="6" t="s">
        <v>2938</v>
      </c>
      <c r="F42" s="31" t="s">
        <v>4463</v>
      </c>
      <c r="G42" s="6" t="str">
        <f>IF(AND(L42&gt;K42,AJ42&gt;0),"Float Increase",IF(AND(K42&gt;L42,AJ42&lt;0),"Float Decrease",IF(AND(J42&gt;I42,AJ42&gt;0),"Share Increase",IF(AND(I42&gt;J42,AJ42&lt;0), "Share Decrease",IF(AJ42&gt;0,"Reinvestment","Funding")))))</f>
        <v>Share Increase</v>
      </c>
      <c r="H42" s="32">
        <v>63.9</v>
      </c>
      <c r="I42" s="33">
        <v>93.244</v>
      </c>
      <c r="J42" s="33">
        <v>94.126999999999995</v>
      </c>
      <c r="K42" s="34">
        <v>1</v>
      </c>
      <c r="L42" s="34">
        <v>1</v>
      </c>
      <c r="M42" s="7">
        <v>1</v>
      </c>
      <c r="N42" s="7">
        <v>1</v>
      </c>
      <c r="O42" s="7">
        <v>0</v>
      </c>
      <c r="P42" s="7">
        <v>0</v>
      </c>
      <c r="Q42" s="35">
        <f>+I42*K42</f>
        <v>93.244</v>
      </c>
      <c r="R42" s="35">
        <f>+J42*L42</f>
        <v>94.126999999999995</v>
      </c>
      <c r="S42" s="35">
        <f>+$H42*Q42</f>
        <v>5958.2915999999996</v>
      </c>
      <c r="T42" s="35">
        <f>+$H42*R42</f>
        <v>6014.7152999999998</v>
      </c>
      <c r="U42" s="36">
        <f>+S42/SUM(S$20:S$419)</f>
        <v>3.5987442102294268E-3</v>
      </c>
      <c r="V42" s="37">
        <f>+T42/SUM(T$20:T$419)</f>
        <v>3.6350766638642245E-3</v>
      </c>
      <c r="W42" s="37">
        <f>+V42-U42</f>
        <v>3.6332453634797725E-5</v>
      </c>
      <c r="X42" s="38">
        <f>+W42*Y$4</f>
        <v>3.8197877180185968</v>
      </c>
      <c r="Y42" s="39">
        <f>+X42/$H42*10^6</f>
        <v>59777.585571496042</v>
      </c>
      <c r="Z42" s="40">
        <f>+S42*M42/SUMPRODUCT(M$20:M$419, S$20:S$419)</f>
        <v>6.8080186396413988E-3</v>
      </c>
      <c r="AA42" s="41">
        <f>+T42*N42/SUMPRODUCT(N$20:N$419, T$20:T$419)</f>
        <v>6.8671068116056356E-3</v>
      </c>
      <c r="AB42" s="41">
        <f>+AA42-Z42</f>
        <v>5.9088171964236796E-5</v>
      </c>
      <c r="AC42" s="42">
        <f>+AB42*AD$4</f>
        <v>0.36199253280053945</v>
      </c>
      <c r="AD42" s="43">
        <f>+AC42/$H42*10^6</f>
        <v>5664.984863858208</v>
      </c>
      <c r="AE42" s="40">
        <f>+S42*O42/SUMPRODUCT(O$20:O$419, S$20:S$419)</f>
        <v>0</v>
      </c>
      <c r="AF42" s="41">
        <f>+T42*P42/SUMPRODUCT(P$20:P$419, T$20:T$419)</f>
        <v>0</v>
      </c>
      <c r="AG42" s="41">
        <f>+AF42-AE42</f>
        <v>0</v>
      </c>
      <c r="AH42" s="42">
        <f>+AG42*AI$4</f>
        <v>0</v>
      </c>
      <c r="AI42" s="43">
        <f>+AH42/$H42*10^6</f>
        <v>0</v>
      </c>
      <c r="AJ42" s="42">
        <f>+X42+AC42+AH42</f>
        <v>4.181780250819136</v>
      </c>
      <c r="AK42" s="31">
        <f>+Y42+AD42+AI42</f>
        <v>65442.570435354253</v>
      </c>
      <c r="AL42" s="44">
        <f>+$AL$6*W42/H42*10^6</f>
        <v>284.29149948981006</v>
      </c>
      <c r="AM42" s="31">
        <v>565358.1875</v>
      </c>
      <c r="AN42" s="45">
        <f>+AK42/AM42</f>
        <v>0.1157541747555469</v>
      </c>
      <c r="AR42" s="33"/>
    </row>
    <row r="43" spans="1:44">
      <c r="A43" s="6" t="s">
        <v>4850</v>
      </c>
      <c r="B43" s="6" t="s">
        <v>2221</v>
      </c>
      <c r="C43" s="6" t="s">
        <v>2846</v>
      </c>
      <c r="D43" s="30">
        <v>2501631</v>
      </c>
      <c r="E43" s="6" t="s">
        <v>911</v>
      </c>
      <c r="F43" s="31" t="s">
        <v>4463</v>
      </c>
      <c r="G43" s="6" t="str">
        <f>IF(AND(L43&gt;K43,AJ43&gt;0),"Float Increase",IF(AND(K43&gt;L43,AJ43&lt;0),"Float Decrease",IF(AND(J43&gt;I43,AJ43&gt;0),"Share Increase",IF(AND(I43&gt;J43,AJ43&lt;0), "Share Decrease",IF(AJ43&gt;0,"Reinvestment","Funding")))))</f>
        <v>Share Increase</v>
      </c>
      <c r="H43" s="32">
        <v>21.5</v>
      </c>
      <c r="I43" s="33">
        <v>230.88499999999999</v>
      </c>
      <c r="J43" s="33">
        <v>234.98599999999999</v>
      </c>
      <c r="K43" s="34">
        <v>1</v>
      </c>
      <c r="L43" s="34">
        <v>1</v>
      </c>
      <c r="M43" s="7">
        <v>0.49</v>
      </c>
      <c r="N43" s="7">
        <v>0.49</v>
      </c>
      <c r="O43" s="7">
        <v>0.51</v>
      </c>
      <c r="P43" s="7">
        <v>0.51</v>
      </c>
      <c r="Q43" s="35">
        <f>+I43*K43</f>
        <v>230.88499999999999</v>
      </c>
      <c r="R43" s="35">
        <f>+J43*L43</f>
        <v>234.98599999999999</v>
      </c>
      <c r="S43" s="35">
        <f>+$H43*Q43</f>
        <v>4964.0275000000001</v>
      </c>
      <c r="T43" s="35">
        <f>+$H43*R43</f>
        <v>5052.1989999999996</v>
      </c>
      <c r="U43" s="36">
        <f>+S43/SUM(S$20:S$419)</f>
        <v>2.998219359563513E-3</v>
      </c>
      <c r="V43" s="37">
        <f>+T43/SUM(T$20:T$419)</f>
        <v>3.0533665801435643E-3</v>
      </c>
      <c r="W43" s="37">
        <f>+V43-U43</f>
        <v>5.5147220580051368E-5</v>
      </c>
      <c r="X43" s="38">
        <f>+W43*Y$4</f>
        <v>5.7978654007773942</v>
      </c>
      <c r="Y43" s="39">
        <f>+X43/$H43*10^6</f>
        <v>269668.15817569272</v>
      </c>
      <c r="Z43" s="40">
        <f>+S43*M43/SUMPRODUCT(M$20:M$419, S$20:S$419)</f>
        <v>2.7792604102104238E-3</v>
      </c>
      <c r="AA43" s="41">
        <f>+T43*N43/SUMPRODUCT(N$20:N$419, T$20:T$419)</f>
        <v>2.8264106169046299E-3</v>
      </c>
      <c r="AB43" s="41">
        <f>+AA43-Z43</f>
        <v>4.7150206694206165E-5</v>
      </c>
      <c r="AC43" s="42">
        <f>+AB43*AD$4</f>
        <v>0.28885684183350746</v>
      </c>
      <c r="AD43" s="43">
        <f>+AC43/$H43*10^6</f>
        <v>13435.201945744533</v>
      </c>
      <c r="AE43" s="40">
        <f>+S43*O43/SUMPRODUCT(O$20:O$419, S$20:S$419)</f>
        <v>3.2437506373005544E-3</v>
      </c>
      <c r="AF43" s="41">
        <f>+T43*P43/SUMPRODUCT(P$20:P$419, T$20:T$419)</f>
        <v>3.3086248196965559E-3</v>
      </c>
      <c r="AG43" s="41">
        <f>+AF43-AE43</f>
        <v>6.4874182396001435E-5</v>
      </c>
      <c r="AH43" s="42">
        <f>+AG43*AI$4</f>
        <v>0.22784594596070837</v>
      </c>
      <c r="AI43" s="43">
        <f>+AH43/$H43*10^6</f>
        <v>10597.485858637599</v>
      </c>
      <c r="AJ43" s="42">
        <f>+X43+AC43+AH43</f>
        <v>6.3145681885716103</v>
      </c>
      <c r="AK43" s="31">
        <f>+Y43+AD43+AI43</f>
        <v>293700.84598007484</v>
      </c>
      <c r="AL43" s="44">
        <f>+$AL$6*W43/H43*10^6</f>
        <v>1282.4935018616598</v>
      </c>
      <c r="AM43" s="31">
        <v>2608164.5</v>
      </c>
      <c r="AN43" s="45">
        <f>+AK43/AM43</f>
        <v>0.11260825227092648</v>
      </c>
      <c r="AR43" s="33"/>
    </row>
    <row r="44" spans="1:44">
      <c r="A44" s="6" t="s">
        <v>3445</v>
      </c>
      <c r="B44" s="6" t="s">
        <v>286</v>
      </c>
      <c r="C44" s="6" t="s">
        <v>584</v>
      </c>
      <c r="D44" s="30">
        <v>2246329</v>
      </c>
      <c r="E44" s="6" t="s">
        <v>2563</v>
      </c>
      <c r="F44" s="31" t="s">
        <v>4463</v>
      </c>
      <c r="G44" s="6" t="str">
        <f>IF(AND(L44&gt;K44,AJ44&gt;0),"Float Increase",IF(AND(K44&gt;L44,AJ44&lt;0),"Float Decrease",IF(AND(J44&gt;I44,AJ44&gt;0),"Share Increase",IF(AND(I44&gt;J44,AJ44&lt;0), "Share Decrease",IF(AJ44&gt;0,"Reinvestment","Funding")))))</f>
        <v>Share Increase</v>
      </c>
      <c r="H44" s="32">
        <v>26.05</v>
      </c>
      <c r="I44" s="33">
        <v>123.828</v>
      </c>
      <c r="J44" s="33">
        <v>124.932</v>
      </c>
      <c r="K44" s="34">
        <v>0.62</v>
      </c>
      <c r="L44" s="34">
        <v>0.62</v>
      </c>
      <c r="M44" s="7">
        <v>0.67</v>
      </c>
      <c r="N44" s="7">
        <v>0.67</v>
      </c>
      <c r="O44" s="7">
        <v>0.33</v>
      </c>
      <c r="P44" s="7">
        <v>0.33</v>
      </c>
      <c r="Q44" s="35">
        <f>+I44*K44</f>
        <v>76.773359999999997</v>
      </c>
      <c r="R44" s="35">
        <f>+J44*L44</f>
        <v>77.457840000000004</v>
      </c>
      <c r="S44" s="35">
        <f>+$H44*Q44</f>
        <v>1999.9460280000001</v>
      </c>
      <c r="T44" s="35">
        <f>+$H44*R44</f>
        <v>2017.7767320000003</v>
      </c>
      <c r="U44" s="36">
        <f>+S44/SUM(S$20:S$419)</f>
        <v>1.2079459469617668E-3</v>
      </c>
      <c r="V44" s="37">
        <f>+T44/SUM(T$20:T$419)</f>
        <v>1.2194713707199773E-3</v>
      </c>
      <c r="W44" s="37">
        <f>+V44-U44</f>
        <v>1.1525423758210456E-5</v>
      </c>
      <c r="X44" s="38">
        <f>+W44*Y$4</f>
        <v>1.2117175613597158</v>
      </c>
      <c r="Y44" s="39">
        <f>+X44/$H44*10^6</f>
        <v>46515.069533962211</v>
      </c>
      <c r="Z44" s="40">
        <f>+S44*M44/SUMPRODUCT(M$20:M$419, S$20:S$419)</f>
        <v>1.5310594719337878E-3</v>
      </c>
      <c r="AA44" s="41">
        <f>+T44*N44/SUMPRODUCT(N$20:N$419, T$20:T$419)</f>
        <v>1.5435000203938326E-3</v>
      </c>
      <c r="AB44" s="41">
        <f>+AA44-Z44</f>
        <v>1.2440548460044805E-5</v>
      </c>
      <c r="AC44" s="42">
        <f>+AB44*AD$4</f>
        <v>7.6214672019387406E-2</v>
      </c>
      <c r="AD44" s="43">
        <f>+AC44/$H44*10^6</f>
        <v>2925.707179247117</v>
      </c>
      <c r="AE44" s="40">
        <f>+S44*O44/SUMPRODUCT(O$20:O$419, S$20:S$419)</f>
        <v>8.4562014628134863E-4</v>
      </c>
      <c r="AF44" s="41">
        <f>+T44*P44/SUMPRODUCT(P$20:P$419, T$20:T$419)</f>
        <v>8.5503510960527784E-4</v>
      </c>
      <c r="AG44" s="41">
        <f>+AF44-AE44</f>
        <v>9.4149633239292135E-6</v>
      </c>
      <c r="AH44" s="42">
        <f>+AG44*AI$4</f>
        <v>3.3066485703536902E-2</v>
      </c>
      <c r="AI44" s="43">
        <f>+AH44/$H44*10^6</f>
        <v>1269.3468600206104</v>
      </c>
      <c r="AJ44" s="42">
        <f>+X44+AC44+AH44</f>
        <v>1.3209987190826402</v>
      </c>
      <c r="AK44" s="31">
        <f>+Y44+AD44+AI44</f>
        <v>50710.123573229939</v>
      </c>
      <c r="AL44" s="44">
        <f>+$AL$6*W44/H44*10^6</f>
        <v>221.21734660672658</v>
      </c>
      <c r="AM44" s="31">
        <v>470319.34375</v>
      </c>
      <c r="AN44" s="45">
        <f>+AK44/AM44</f>
        <v>0.1078206207061411</v>
      </c>
      <c r="AR44" s="33"/>
    </row>
    <row r="45" spans="1:44">
      <c r="A45" s="6" t="s">
        <v>5326</v>
      </c>
      <c r="B45" s="6" t="s">
        <v>5319</v>
      </c>
      <c r="C45" s="6" t="s">
        <v>5332</v>
      </c>
      <c r="D45" s="30" t="s">
        <v>5336</v>
      </c>
      <c r="E45" s="6" t="s">
        <v>5657</v>
      </c>
      <c r="F45" s="31" t="s">
        <v>4460</v>
      </c>
      <c r="G45" s="6" t="str">
        <f>IF(AND(L45&gt;K45,AJ45&gt;0),"Float Increase",IF(AND(K45&gt;L45,AJ45&lt;0),"Float Decrease",IF(AND(J45&gt;I45,AJ45&gt;0),"Share Increase",IF(AND(I45&gt;J45,AJ45&lt;0), "Share Decrease",IF(AJ45&gt;0,"Reinvestment","Funding")))))</f>
        <v>Share Increase</v>
      </c>
      <c r="H45" s="32">
        <v>49.44</v>
      </c>
      <c r="I45" s="33">
        <v>51.36</v>
      </c>
      <c r="J45" s="33">
        <v>52.343000000000004</v>
      </c>
      <c r="K45" s="34">
        <v>1</v>
      </c>
      <c r="L45" s="34">
        <v>1</v>
      </c>
      <c r="M45" s="7">
        <v>0.49</v>
      </c>
      <c r="N45" s="7">
        <v>0.49</v>
      </c>
      <c r="O45" s="7">
        <v>0.51</v>
      </c>
      <c r="P45" s="7">
        <v>0.51</v>
      </c>
      <c r="Q45" s="35">
        <f>+I45*K45</f>
        <v>51.36</v>
      </c>
      <c r="R45" s="35">
        <f>+J45*L45</f>
        <v>52.343000000000004</v>
      </c>
      <c r="S45" s="35">
        <f>+$H45*Q45</f>
        <v>2539.2383999999997</v>
      </c>
      <c r="T45" s="35">
        <f>+$H45*R45</f>
        <v>2587.8379199999999</v>
      </c>
      <c r="U45" s="36">
        <f>+S45/SUM(S$20:S$419)</f>
        <v>1.533672754517794E-3</v>
      </c>
      <c r="V45" s="37">
        <f>+T45/SUM(T$20:T$419)</f>
        <v>1.5639957610055018E-3</v>
      </c>
      <c r="W45" s="37">
        <f>+V45-U45</f>
        <v>3.0323006487707792E-5</v>
      </c>
      <c r="X45" s="38">
        <f>+W45*Y$4</f>
        <v>3.187988593322244</v>
      </c>
      <c r="Y45" s="39">
        <f>+X45/$H45*10^6</f>
        <v>64481.969929657047</v>
      </c>
      <c r="Z45" s="40">
        <f>+S45*M45/SUMPRODUCT(M$20:M$419, S$20:S$419)</f>
        <v>1.421669150141908E-3</v>
      </c>
      <c r="AA45" s="41">
        <f>+T45*N45/SUMPRODUCT(N$20:N$419, T$20:T$419)</f>
        <v>1.4477443528879989E-3</v>
      </c>
      <c r="AB45" s="41">
        <f>+AA45-Z45</f>
        <v>2.6075202746090936E-5</v>
      </c>
      <c r="AC45" s="42">
        <f>+AB45*AD$4</f>
        <v>0.15974480799741148</v>
      </c>
      <c r="AD45" s="43">
        <f>+AC45/$H45*10^6</f>
        <v>3231.0843041547628</v>
      </c>
      <c r="AE45" s="40">
        <f>+S45*O45/SUMPRODUCT(O$20:O$419, S$20:S$419)</f>
        <v>1.6592688453595469E-3</v>
      </c>
      <c r="AF45" s="41">
        <f>+T45*P45/SUMPRODUCT(P$20:P$419, T$20:T$419)</f>
        <v>1.6947441641677039E-3</v>
      </c>
      <c r="AG45" s="41">
        <f>+AF45-AE45</f>
        <v>3.5475318808157047E-5</v>
      </c>
      <c r="AH45" s="42">
        <f>+AG45*AI$4</f>
        <v>0.12459359445585008</v>
      </c>
      <c r="AI45" s="43">
        <f>+AH45/$H45*10^6</f>
        <v>2520.0969752396863</v>
      </c>
      <c r="AJ45" s="42">
        <f>+X45+AC45+AH45</f>
        <v>3.4723269957755059</v>
      </c>
      <c r="AK45" s="31">
        <f>+Y45+AD45+AI45</f>
        <v>70233.151209051503</v>
      </c>
      <c r="AL45" s="44">
        <f>+$AL$6*W45/H45*10^6</f>
        <v>306.66470962487654</v>
      </c>
      <c r="AM45" s="31">
        <v>665549.6875</v>
      </c>
      <c r="AN45" s="45">
        <f>+AK45/AM45</f>
        <v>0.10552653322228703</v>
      </c>
      <c r="AR45" s="33"/>
    </row>
    <row r="46" spans="1:44">
      <c r="A46" s="6" t="s">
        <v>1064</v>
      </c>
      <c r="B46" s="6" t="s">
        <v>1583</v>
      </c>
      <c r="C46" s="6" t="s">
        <v>2427</v>
      </c>
      <c r="D46" s="30">
        <v>2807061</v>
      </c>
      <c r="E46" s="6" t="s">
        <v>3887</v>
      </c>
      <c r="F46" s="31" t="s">
        <v>4456</v>
      </c>
      <c r="G46" s="6" t="str">
        <f>IF(AND(L46&gt;K46,AJ46&gt;0),"Float Increase",IF(AND(K46&gt;L46,AJ46&lt;0),"Float Decrease",IF(AND(J46&gt;I46,AJ46&gt;0),"Share Increase",IF(AND(I46&gt;J46,AJ46&lt;0), "Share Decrease",IF(AJ46&gt;0,"Reinvestment","Funding")))))</f>
        <v>Share Increase</v>
      </c>
      <c r="H46" s="32">
        <v>63.38</v>
      </c>
      <c r="I46" s="33">
        <v>117.33799999999999</v>
      </c>
      <c r="J46" s="33">
        <v>118.82</v>
      </c>
      <c r="K46" s="34">
        <v>1</v>
      </c>
      <c r="L46" s="34">
        <v>1</v>
      </c>
      <c r="M46" s="7">
        <v>1</v>
      </c>
      <c r="N46" s="7">
        <v>1</v>
      </c>
      <c r="O46" s="7">
        <v>0</v>
      </c>
      <c r="P46" s="7">
        <v>0</v>
      </c>
      <c r="Q46" s="35">
        <f>+I46*K46</f>
        <v>117.33799999999999</v>
      </c>
      <c r="R46" s="35">
        <f>+J46*L46</f>
        <v>118.82</v>
      </c>
      <c r="S46" s="35">
        <f>+$H46*Q46</f>
        <v>7436.8824400000003</v>
      </c>
      <c r="T46" s="35">
        <f>+$H46*R46</f>
        <v>7530.8116</v>
      </c>
      <c r="U46" s="36">
        <f>+S46/SUM(S$20:S$419)</f>
        <v>4.4917972163542475E-3</v>
      </c>
      <c r="V46" s="37">
        <f>+T46/SUM(T$20:T$419)</f>
        <v>4.5513505031764354E-3</v>
      </c>
      <c r="W46" s="37">
        <f>+V46-U46</f>
        <v>5.9553286822187912E-5</v>
      </c>
      <c r="X46" s="38">
        <f>+W46*Y$4</f>
        <v>6.2610941682496311</v>
      </c>
      <c r="Y46" s="39">
        <f>+X46/$H46*10^6</f>
        <v>98786.591483900775</v>
      </c>
      <c r="Z46" s="40">
        <f>+S46*M46/SUMPRODUCT(M$20:M$419, S$20:S$419)</f>
        <v>8.4974750601903761E-3</v>
      </c>
      <c r="AA46" s="41">
        <f>+T46*N46/SUMPRODUCT(N$20:N$419, T$20:T$419)</f>
        <v>8.5980607652832268E-3</v>
      </c>
      <c r="AB46" s="41">
        <f>+AA46-Z46</f>
        <v>1.0058570509285068E-4</v>
      </c>
      <c r="AC46" s="42">
        <f>+AB46*AD$4</f>
        <v>0.61621933696183928</v>
      </c>
      <c r="AD46" s="43">
        <f>+AC46/$H46*10^6</f>
        <v>9722.614972575564</v>
      </c>
      <c r="AE46" s="40">
        <f>+S46*O46/SUMPRODUCT(O$20:O$419, S$20:S$419)</f>
        <v>0</v>
      </c>
      <c r="AF46" s="41">
        <f>+T46*P46/SUMPRODUCT(P$20:P$419, T$20:T$419)</f>
        <v>0</v>
      </c>
      <c r="AG46" s="41">
        <f>+AF46-AE46</f>
        <v>0</v>
      </c>
      <c r="AH46" s="42">
        <f>+AG46*AI$4</f>
        <v>0</v>
      </c>
      <c r="AI46" s="43">
        <f>+AH46/$H46*10^6</f>
        <v>0</v>
      </c>
      <c r="AJ46" s="42">
        <f>+X46+AC46+AH46</f>
        <v>6.87731350521147</v>
      </c>
      <c r="AK46" s="31">
        <f>+Y46+AD46+AI46</f>
        <v>108509.20645647634</v>
      </c>
      <c r="AL46" s="44">
        <f>+$AL$6*W46/H46*10^6</f>
        <v>469.81135075881912</v>
      </c>
      <c r="AM46" s="31">
        <v>1069662.875</v>
      </c>
      <c r="AN46" s="45">
        <f>+AK46/AM46</f>
        <v>0.10144243480122309</v>
      </c>
      <c r="AR46" s="33"/>
    </row>
    <row r="47" spans="1:44">
      <c r="A47" s="6" t="s">
        <v>3437</v>
      </c>
      <c r="B47" s="6" t="s">
        <v>276</v>
      </c>
      <c r="C47" s="6" t="s">
        <v>576</v>
      </c>
      <c r="D47" s="30">
        <v>2284084</v>
      </c>
      <c r="E47" s="6" t="s">
        <v>2554</v>
      </c>
      <c r="F47" s="31" t="s">
        <v>4463</v>
      </c>
      <c r="G47" s="6" t="str">
        <f>IF(AND(L47&gt;K47,AJ47&gt;0),"Float Increase",IF(AND(K47&gt;L47,AJ47&lt;0),"Float Decrease",IF(AND(J47&gt;I47,AJ47&gt;0),"Share Increase",IF(AND(I47&gt;J47,AJ47&lt;0), "Share Decrease",IF(AJ47&gt;0,"Reinvestment","Funding")))))</f>
        <v>Share Increase</v>
      </c>
      <c r="H47" s="32">
        <v>20.41</v>
      </c>
      <c r="I47" s="33">
        <v>341.714</v>
      </c>
      <c r="J47" s="33">
        <v>344.74599999999998</v>
      </c>
      <c r="K47" s="34">
        <v>1</v>
      </c>
      <c r="L47" s="34">
        <v>1</v>
      </c>
      <c r="M47" s="7">
        <v>1</v>
      </c>
      <c r="N47" s="7">
        <v>1</v>
      </c>
      <c r="O47" s="7">
        <v>0</v>
      </c>
      <c r="P47" s="7">
        <v>0</v>
      </c>
      <c r="Q47" s="35">
        <f>+I47*K47</f>
        <v>341.714</v>
      </c>
      <c r="R47" s="35">
        <f>+J47*L47</f>
        <v>344.74599999999998</v>
      </c>
      <c r="S47" s="35">
        <f>+$H47*Q47</f>
        <v>6974.38274</v>
      </c>
      <c r="T47" s="35">
        <f>+$H47*R47</f>
        <v>7036.2658599999995</v>
      </c>
      <c r="U47" s="36">
        <f>+S47/SUM(S$20:S$419)</f>
        <v>4.2124523589109081E-3</v>
      </c>
      <c r="V47" s="37">
        <f>+T47/SUM(T$20:T$419)</f>
        <v>4.2524649218942312E-3</v>
      </c>
      <c r="W47" s="37">
        <f>+V47-U47</f>
        <v>4.0012562983323015E-5</v>
      </c>
      <c r="X47" s="38">
        <f>+W47*Y$4</f>
        <v>4.2066935029061572</v>
      </c>
      <c r="Y47" s="39">
        <f>+X47/$H47*10^6</f>
        <v>206109.43179354028</v>
      </c>
      <c r="Z47" s="40">
        <f>+S47*M47/SUMPRODUCT(M$20:M$419, S$20:S$419)</f>
        <v>7.9690171078423307E-3</v>
      </c>
      <c r="AA47" s="41">
        <f>+T47*N47/SUMPRODUCT(N$20:N$419, T$20:T$419)</f>
        <v>8.0334291492523656E-3</v>
      </c>
      <c r="AB47" s="41">
        <f>+AA47-Z47</f>
        <v>6.4412041410034926E-5</v>
      </c>
      <c r="AC47" s="42">
        <f>+AB47*AD$4</f>
        <v>0.39460821409374836</v>
      </c>
      <c r="AD47" s="43">
        <f>+AC47/$H47*10^6</f>
        <v>19334.062424975422</v>
      </c>
      <c r="AE47" s="40">
        <f>+S47*O47/SUMPRODUCT(O$20:O$419, S$20:S$419)</f>
        <v>0</v>
      </c>
      <c r="AF47" s="41">
        <f>+T47*P47/SUMPRODUCT(P$20:P$419, T$20:T$419)</f>
        <v>0</v>
      </c>
      <c r="AG47" s="41">
        <f>+AF47-AE47</f>
        <v>0</v>
      </c>
      <c r="AH47" s="42">
        <f>+AG47*AI$4</f>
        <v>0</v>
      </c>
      <c r="AI47" s="43">
        <f>+AH47/$H47*10^6</f>
        <v>0</v>
      </c>
      <c r="AJ47" s="42">
        <f>+X47+AC47+AH47</f>
        <v>4.601301716999906</v>
      </c>
      <c r="AK47" s="31">
        <f>+Y47+AD47+AI47</f>
        <v>225443.4942185157</v>
      </c>
      <c r="AL47" s="44">
        <f>+$AL$6*W47/H47*10^6</f>
        <v>980.21957332981424</v>
      </c>
      <c r="AM47" s="31">
        <v>2255478.5</v>
      </c>
      <c r="AN47" s="45">
        <f>+AK47/AM47</f>
        <v>9.99537323093595E-2</v>
      </c>
      <c r="AR47" s="33"/>
    </row>
    <row r="48" spans="1:44">
      <c r="A48" s="6" t="s">
        <v>1406</v>
      </c>
      <c r="B48" s="6" t="s">
        <v>2202</v>
      </c>
      <c r="C48" s="6" t="s">
        <v>2828</v>
      </c>
      <c r="D48" s="30">
        <v>2113393</v>
      </c>
      <c r="E48" s="6" t="s">
        <v>894</v>
      </c>
      <c r="F48" s="31" t="s">
        <v>4460</v>
      </c>
      <c r="G48" s="6" t="str">
        <f>IF(AND(L48&gt;K48,AJ48&gt;0),"Float Increase",IF(AND(K48&gt;L48,AJ48&lt;0),"Float Decrease",IF(AND(J48&gt;I48,AJ48&gt;0),"Share Increase",IF(AND(I48&gt;J48,AJ48&lt;0), "Share Decrease",IF(AJ48&gt;0,"Reinvestment","Funding")))))</f>
        <v>Share Increase</v>
      </c>
      <c r="H48" s="32">
        <v>258.87</v>
      </c>
      <c r="I48" s="33">
        <v>13.064</v>
      </c>
      <c r="J48" s="33">
        <v>13.448</v>
      </c>
      <c r="K48" s="34">
        <v>0.68</v>
      </c>
      <c r="L48" s="34">
        <v>0.68</v>
      </c>
      <c r="M48" s="7">
        <v>1</v>
      </c>
      <c r="N48" s="7">
        <v>1</v>
      </c>
      <c r="O48" s="7">
        <v>0</v>
      </c>
      <c r="P48" s="7">
        <v>0</v>
      </c>
      <c r="Q48" s="35">
        <f>+I48*K48</f>
        <v>8.8835200000000007</v>
      </c>
      <c r="R48" s="35">
        <f>+J48*L48</f>
        <v>9.1446400000000008</v>
      </c>
      <c r="S48" s="35">
        <f>+$H48*Q48</f>
        <v>2299.6768224000002</v>
      </c>
      <c r="T48" s="35">
        <f>+$H48*R48</f>
        <v>2367.2729568000004</v>
      </c>
      <c r="U48" s="36">
        <f>+S48/SUM(S$20:S$419)</f>
        <v>1.3889801314878258E-3</v>
      </c>
      <c r="V48" s="37">
        <f>+T48/SUM(T$20:T$419)</f>
        <v>1.4306942644917117E-3</v>
      </c>
      <c r="W48" s="37">
        <f>+V48-U48</f>
        <v>4.1714133003885887E-5</v>
      </c>
      <c r="X48" s="38">
        <f>+W48*Y$4</f>
        <v>4.3855869057912749</v>
      </c>
      <c r="Y48" s="39">
        <f>+X48/$H48*10^6</f>
        <v>16941.271316843493</v>
      </c>
      <c r="Z48" s="40">
        <f>+S48*M48/SUMPRODUCT(M$20:M$419, S$20:S$419)</f>
        <v>2.6276395522586552E-3</v>
      </c>
      <c r="AA48" s="41">
        <f>+T48*N48/SUMPRODUCT(N$20:N$419, T$20:T$419)</f>
        <v>2.7027573934498774E-3</v>
      </c>
      <c r="AB48" s="41">
        <f>+AA48-Z48</f>
        <v>7.5117841191222126E-5</v>
      </c>
      <c r="AC48" s="42">
        <f>+AB48*AD$4</f>
        <v>0.46019527576140357</v>
      </c>
      <c r="AD48" s="43">
        <f>+AC48/$H48*10^6</f>
        <v>1777.7080224104902</v>
      </c>
      <c r="AE48" s="40">
        <f>+S48*O48/SUMPRODUCT(O$20:O$419, S$20:S$419)</f>
        <v>0</v>
      </c>
      <c r="AF48" s="41">
        <f>+T48*P48/SUMPRODUCT(P$20:P$419, T$20:T$419)</f>
        <v>0</v>
      </c>
      <c r="AG48" s="41">
        <f>+AF48-AE48</f>
        <v>0</v>
      </c>
      <c r="AH48" s="42">
        <f>+AG48*AI$4</f>
        <v>0</v>
      </c>
      <c r="AI48" s="43">
        <f>+AH48/$H48*10^6</f>
        <v>0</v>
      </c>
      <c r="AJ48" s="42">
        <f>+X48+AC48+AH48</f>
        <v>4.8457821815526785</v>
      </c>
      <c r="AK48" s="31">
        <f>+Y48+AD48+AI48</f>
        <v>18718.979339253983</v>
      </c>
      <c r="AL48" s="44">
        <f>+$AL$6*W48/H48*10^6</f>
        <v>80.569654660420071</v>
      </c>
      <c r="AM48" s="31">
        <v>187401.40625</v>
      </c>
      <c r="AN48" s="45">
        <f>+AK48/AM48</f>
        <v>9.9887080432481984E-2</v>
      </c>
      <c r="AR48" s="33"/>
    </row>
    <row r="49" spans="1:44">
      <c r="A49" s="6" t="s">
        <v>5772</v>
      </c>
      <c r="B49" s="6" t="s">
        <v>5767</v>
      </c>
      <c r="C49" s="6" t="s">
        <v>5776</v>
      </c>
      <c r="D49" s="30" t="s">
        <v>5780</v>
      </c>
      <c r="E49" s="6" t="s">
        <v>5783</v>
      </c>
      <c r="F49" s="31" t="s">
        <v>4468</v>
      </c>
      <c r="G49" s="6" t="str">
        <f>IF(AND(L49&gt;K49,AJ49&gt;0),"Float Increase",IF(AND(K49&gt;L49,AJ49&lt;0),"Float Decrease",IF(AND(J49&gt;I49,AJ49&gt;0),"Share Increase",IF(AND(I49&gt;J49,AJ49&lt;0), "Share Decrease",IF(AJ49&gt;0,"Reinvestment","Funding")))))</f>
        <v>Share Increase</v>
      </c>
      <c r="H49" s="32">
        <v>101.36</v>
      </c>
      <c r="I49" s="33">
        <v>55.006</v>
      </c>
      <c r="J49" s="33">
        <v>55.631</v>
      </c>
      <c r="K49" s="34">
        <v>1</v>
      </c>
      <c r="L49" s="34">
        <v>1</v>
      </c>
      <c r="M49" s="7">
        <v>1</v>
      </c>
      <c r="N49" s="7">
        <v>1</v>
      </c>
      <c r="O49" s="7">
        <v>0</v>
      </c>
      <c r="P49" s="7">
        <v>0</v>
      </c>
      <c r="Q49" s="35">
        <f>+I49*K49</f>
        <v>55.006</v>
      </c>
      <c r="R49" s="35">
        <f>+J49*L49</f>
        <v>55.631</v>
      </c>
      <c r="S49" s="35">
        <f>+$H49*Q49</f>
        <v>5575.40816</v>
      </c>
      <c r="T49" s="35">
        <f>+$H49*R49</f>
        <v>5638.7581600000003</v>
      </c>
      <c r="U49" s="36">
        <f>+S49/SUM(S$20:S$419)</f>
        <v>3.3674867197614001E-3</v>
      </c>
      <c r="V49" s="37">
        <f>+T49/SUM(T$20:T$419)</f>
        <v>3.4078617487663925E-3</v>
      </c>
      <c r="W49" s="37">
        <f>+V49-U49</f>
        <v>4.0375029004992465E-5</v>
      </c>
      <c r="X49" s="38">
        <f>+W49*Y$4</f>
        <v>4.2448011207315046</v>
      </c>
      <c r="Y49" s="39">
        <f>+X49/$H49*10^6</f>
        <v>41878.46409561469</v>
      </c>
      <c r="Z49" s="40">
        <f>+S49*M49/SUMPRODUCT(M$20:M$419, S$20:S$419)</f>
        <v>6.3705312235622638E-3</v>
      </c>
      <c r="AA49" s="41">
        <f>+T49*N49/SUMPRODUCT(N$20:N$419, T$20:T$419)</f>
        <v>6.4378698971059968E-3</v>
      </c>
      <c r="AB49" s="41">
        <f>+AA49-Z49</f>
        <v>6.733867354373306E-5</v>
      </c>
      <c r="AC49" s="42">
        <f>+AB49*AD$4</f>
        <v>0.41253767346666731</v>
      </c>
      <c r="AD49" s="43">
        <f>+AC49/$H49*10^6</f>
        <v>4070.0244027887461</v>
      </c>
      <c r="AE49" s="40">
        <f>+S49*O49/SUMPRODUCT(O$20:O$419, S$20:S$419)</f>
        <v>0</v>
      </c>
      <c r="AF49" s="41">
        <f>+T49*P49/SUMPRODUCT(P$20:P$419, T$20:T$419)</f>
        <v>0</v>
      </c>
      <c r="AG49" s="41">
        <f>+AF49-AE49</f>
        <v>0</v>
      </c>
      <c r="AH49" s="42">
        <f>+AG49*AI$4</f>
        <v>0</v>
      </c>
      <c r="AI49" s="43">
        <f>+AH49/$H49*10^6</f>
        <v>0</v>
      </c>
      <c r="AJ49" s="42">
        <f>+X49+AC49+AH49</f>
        <v>4.6573387941981723</v>
      </c>
      <c r="AK49" s="31">
        <f>+Y49+AD49+AI49</f>
        <v>45948.488498403436</v>
      </c>
      <c r="AL49" s="44">
        <f>+$AL$6*W49/H49*10^6</f>
        <v>199.1664808849273</v>
      </c>
      <c r="AM49" s="31">
        <v>464096.65625</v>
      </c>
      <c r="AN49" s="45">
        <f>+AK49/AM49</f>
        <v>9.900629077933254E-2</v>
      </c>
      <c r="AR49" s="33"/>
    </row>
    <row r="50" spans="1:44">
      <c r="A50" s="6" t="s">
        <v>3535</v>
      </c>
      <c r="B50" s="6" t="s">
        <v>374</v>
      </c>
      <c r="C50" s="6" t="s">
        <v>3695</v>
      </c>
      <c r="D50" s="30">
        <v>2645078</v>
      </c>
      <c r="E50" s="6" t="s">
        <v>2648</v>
      </c>
      <c r="F50" s="31" t="s">
        <v>4454</v>
      </c>
      <c r="G50" s="6" t="str">
        <f>IF(AND(L50&gt;K50,AJ50&gt;0),"Float Increase",IF(AND(K50&gt;L50,AJ50&lt;0),"Float Decrease",IF(AND(J50&gt;I50,AJ50&gt;0),"Share Increase",IF(AND(I50&gt;J50,AJ50&lt;0), "Share Decrease",IF(AJ50&gt;0,"Reinvestment","Funding")))))</f>
        <v>Share Increase</v>
      </c>
      <c r="H50" s="32">
        <v>31.18</v>
      </c>
      <c r="I50" s="33">
        <v>127.586</v>
      </c>
      <c r="J50" s="33">
        <v>128.137</v>
      </c>
      <c r="K50" s="34">
        <v>0.79</v>
      </c>
      <c r="L50" s="34">
        <v>0.79</v>
      </c>
      <c r="M50" s="7">
        <v>0.55000000000000004</v>
      </c>
      <c r="N50" s="7">
        <v>0.55000000000000004</v>
      </c>
      <c r="O50" s="7">
        <v>0.45</v>
      </c>
      <c r="P50" s="7">
        <v>0.45</v>
      </c>
      <c r="Q50" s="35">
        <f>+I50*K50</f>
        <v>100.79294</v>
      </c>
      <c r="R50" s="35">
        <f>+J50*L50</f>
        <v>101.22823000000001</v>
      </c>
      <c r="S50" s="35">
        <f>+$H50*Q50</f>
        <v>3142.7238692000001</v>
      </c>
      <c r="T50" s="35">
        <f>+$H50*R50</f>
        <v>3156.2962114000002</v>
      </c>
      <c r="U50" s="36">
        <f>+S50/SUM(S$20:S$419)</f>
        <v>1.8981715041662822E-3</v>
      </c>
      <c r="V50" s="37">
        <f>+T50/SUM(T$20:T$419)</f>
        <v>1.9075514184857935E-3</v>
      </c>
      <c r="W50" s="37">
        <f>+V50-U50</f>
        <v>9.3799143195112764E-6</v>
      </c>
      <c r="X50" s="38">
        <f>+W50*Y$4</f>
        <v>0.98615089071276296</v>
      </c>
      <c r="Y50" s="39">
        <f>+X50/$H50*10^6</f>
        <v>31627.674493674247</v>
      </c>
      <c r="Z50" s="40">
        <f>+S50*M50/SUMPRODUCT(M$20:M$419, S$20:S$419)</f>
        <v>1.9750036192283287E-3</v>
      </c>
      <c r="AA50" s="41">
        <f>+T50*N50/SUMPRODUCT(N$20:N$419, T$20:T$419)</f>
        <v>1.9819795572057256E-3</v>
      </c>
      <c r="AB50" s="41">
        <f>+AA50-Z50</f>
        <v>6.9759379773969184E-6</v>
      </c>
      <c r="AC50" s="42">
        <f>+AB50*AD$4</f>
        <v>4.2736767328422118E-2</v>
      </c>
      <c r="AD50" s="43">
        <f>+AC50/$H50*10^6</f>
        <v>1370.6468033490096</v>
      </c>
      <c r="AE50" s="40">
        <f>+S50*O50/SUMPRODUCT(O$20:O$419, S$20:S$419)</f>
        <v>1.8120152294939763E-3</v>
      </c>
      <c r="AF50" s="41">
        <f>+T50*P50/SUMPRODUCT(P$20:P$419, T$20:T$419)</f>
        <v>1.8238418063137834E-3</v>
      </c>
      <c r="AG50" s="41">
        <f>+AF50-AE50</f>
        <v>1.1826576819807134E-5</v>
      </c>
      <c r="AH50" s="42">
        <f>+AG50*AI$4</f>
        <v>4.1536362902232553E-2</v>
      </c>
      <c r="AI50" s="43">
        <f>+AH50/$H50*10^6</f>
        <v>1332.1476235481898</v>
      </c>
      <c r="AJ50" s="42">
        <f>+X50+AC50+AH50</f>
        <v>1.0704240209434175</v>
      </c>
      <c r="AK50" s="31">
        <f>+Y50+AD50+AI50</f>
        <v>34330.468920571446</v>
      </c>
      <c r="AL50" s="44">
        <f>+$AL$6*W50/H50*10^6</f>
        <v>150.41555996650538</v>
      </c>
      <c r="AM50" s="31">
        <v>371582.1875</v>
      </c>
      <c r="AN50" s="45">
        <f>+AK50/AM50</f>
        <v>9.2389974749721951E-2</v>
      </c>
      <c r="AR50" s="33"/>
    </row>
    <row r="51" spans="1:44">
      <c r="A51" s="6" t="s">
        <v>4281</v>
      </c>
      <c r="B51" s="6" t="s">
        <v>1665</v>
      </c>
      <c r="C51" s="6" t="s">
        <v>2686</v>
      </c>
      <c r="D51" s="30">
        <v>2414074</v>
      </c>
      <c r="E51" s="6" t="s">
        <v>772</v>
      </c>
      <c r="F51" s="31" t="s">
        <v>4463</v>
      </c>
      <c r="G51" s="6" t="str">
        <f>IF(AND(L51&gt;K51,AJ51&gt;0),"Float Increase",IF(AND(K51&gt;L51,AJ51&lt;0),"Float Decrease",IF(AND(J51&gt;I51,AJ51&gt;0),"Share Increase",IF(AND(I51&gt;J51,AJ51&lt;0), "Share Decrease",IF(AJ51&gt;0,"Reinvestment","Funding")))))</f>
        <v>Share Increase</v>
      </c>
      <c r="H51" s="32">
        <v>64.97</v>
      </c>
      <c r="I51" s="33">
        <v>57.366999999999997</v>
      </c>
      <c r="J51" s="33">
        <v>57.79</v>
      </c>
      <c r="K51" s="34">
        <v>1</v>
      </c>
      <c r="L51" s="34">
        <v>1</v>
      </c>
      <c r="M51" s="7">
        <v>0.53</v>
      </c>
      <c r="N51" s="7">
        <v>0.53</v>
      </c>
      <c r="O51" s="7">
        <v>0.47</v>
      </c>
      <c r="P51" s="7">
        <v>0.47</v>
      </c>
      <c r="Q51" s="35">
        <f>+I51*K51</f>
        <v>57.366999999999997</v>
      </c>
      <c r="R51" s="35">
        <f>+J51*L51</f>
        <v>57.79</v>
      </c>
      <c r="S51" s="35">
        <f>+$H51*Q51</f>
        <v>3727.1339899999998</v>
      </c>
      <c r="T51" s="35">
        <f>+$H51*R51</f>
        <v>3754.6162999999997</v>
      </c>
      <c r="U51" s="36">
        <f>+S51/SUM(S$20:S$419)</f>
        <v>2.2511489480074799E-3</v>
      </c>
      <c r="V51" s="37">
        <f>+T51/SUM(T$20:T$419)</f>
        <v>2.2691544675263746E-3</v>
      </c>
      <c r="W51" s="37">
        <f>+V51-U51</f>
        <v>1.8005519518894675E-5</v>
      </c>
      <c r="X51" s="38">
        <f>+W51*Y$4</f>
        <v>1.8929980068548404</v>
      </c>
      <c r="Y51" s="39">
        <f>+X51/$H51*10^6</f>
        <v>29136.493871861483</v>
      </c>
      <c r="Z51" s="40">
        <f>+S51*M51/SUMPRODUCT(M$20:M$419, S$20:S$419)</f>
        <v>2.2570950989493936E-3</v>
      </c>
      <c r="AA51" s="41">
        <f>+T51*N51/SUMPRODUCT(N$20:N$419, T$20:T$419)</f>
        <v>2.2719572644458569E-3</v>
      </c>
      <c r="AB51" s="41">
        <f>+AA51-Z51</f>
        <v>1.4862165496463357E-5</v>
      </c>
      <c r="AC51" s="42">
        <f>+AB51*AD$4</f>
        <v>9.1050251719105579E-2</v>
      </c>
      <c r="AD51" s="43">
        <f>+AC51/$H51*10^6</f>
        <v>1401.4199125612679</v>
      </c>
      <c r="AE51" s="40">
        <f>+S51*O51/SUMPRODUCT(O$20:O$419, S$20:S$419)</f>
        <v>2.244481186572291E-3</v>
      </c>
      <c r="AF51" s="41">
        <f>+T51*P51/SUMPRODUCT(P$20:P$419, T$20:T$419)</f>
        <v>2.2660021511153763E-3</v>
      </c>
      <c r="AG51" s="41">
        <f>+AF51-AE51</f>
        <v>2.1520964543085292E-5</v>
      </c>
      <c r="AH51" s="42">
        <f>+AG51*AI$4</f>
        <v>7.5584220767125385E-2</v>
      </c>
      <c r="AI51" s="43">
        <f>+AH51/$H51*10^6</f>
        <v>1163.3711061586175</v>
      </c>
      <c r="AJ51" s="42">
        <f>+X51+AC51+AH51</f>
        <v>2.0596324793410714</v>
      </c>
      <c r="AK51" s="31">
        <f>+Y51+AD51+AI51</f>
        <v>31701.28489058137</v>
      </c>
      <c r="AL51" s="44">
        <f>+$AL$6*W51/H51*10^6</f>
        <v>138.56795073799196</v>
      </c>
      <c r="AM51" s="31">
        <v>359684</v>
      </c>
      <c r="AN51" s="45">
        <f>+AK51/AM51</f>
        <v>8.8136488947468811E-2</v>
      </c>
      <c r="AR51" s="33"/>
    </row>
    <row r="52" spans="1:44">
      <c r="A52" s="6" t="s">
        <v>3451</v>
      </c>
      <c r="B52" s="6" t="s">
        <v>291</v>
      </c>
      <c r="C52" s="6" t="s">
        <v>589</v>
      </c>
      <c r="D52" s="30">
        <v>2351449</v>
      </c>
      <c r="E52" s="6" t="s">
        <v>2569</v>
      </c>
      <c r="F52" s="31" t="s">
        <v>4470</v>
      </c>
      <c r="G52" s="6" t="str">
        <f>IF(AND(L52&gt;K52,AJ52&gt;0),"Float Increase",IF(AND(K52&gt;L52,AJ52&lt;0),"Float Decrease",IF(AND(J52&gt;I52,AJ52&gt;0),"Share Increase",IF(AND(I52&gt;J52,AJ52&lt;0), "Share Decrease",IF(AJ52&gt;0,"Reinvestment","Funding")))))</f>
        <v>Share Increase</v>
      </c>
      <c r="H52" s="32">
        <v>36.909999999999997</v>
      </c>
      <c r="I52" s="33">
        <v>41.024000000000001</v>
      </c>
      <c r="J52" s="33">
        <v>41.372</v>
      </c>
      <c r="K52" s="34">
        <v>1</v>
      </c>
      <c r="L52" s="34">
        <v>1</v>
      </c>
      <c r="M52" s="7">
        <v>0</v>
      </c>
      <c r="N52" s="7">
        <v>0</v>
      </c>
      <c r="O52" s="7">
        <v>1</v>
      </c>
      <c r="P52" s="7">
        <v>1</v>
      </c>
      <c r="Q52" s="35">
        <f>+I52*K52</f>
        <v>41.024000000000001</v>
      </c>
      <c r="R52" s="35">
        <f>+J52*L52</f>
        <v>41.372</v>
      </c>
      <c r="S52" s="35">
        <f>+$H52*Q52</f>
        <v>1514.1958399999999</v>
      </c>
      <c r="T52" s="35">
        <f>+$H52*R52</f>
        <v>1527.0405199999998</v>
      </c>
      <c r="U52" s="36">
        <f>+S52/SUM(S$20:S$419)</f>
        <v>9.1455804418056404E-4</v>
      </c>
      <c r="V52" s="37">
        <f>+T52/SUM(T$20:T$419)</f>
        <v>9.2288813055326001E-4</v>
      </c>
      <c r="W52" s="37">
        <f>+V52-U52</f>
        <v>8.3300863726959657E-6</v>
      </c>
      <c r="X52" s="38">
        <f>+W52*Y$4</f>
        <v>0.87577794597343284</v>
      </c>
      <c r="Y52" s="39">
        <f>+X52/$H52*10^6</f>
        <v>23727.389487223867</v>
      </c>
      <c r="Z52" s="40">
        <f>+S52*M52/SUMPRODUCT(M$20:M$419, S$20:S$419)</f>
        <v>0</v>
      </c>
      <c r="AA52" s="41">
        <f>+T52*N52/SUMPRODUCT(N$20:N$419, T$20:T$419)</f>
        <v>0</v>
      </c>
      <c r="AB52" s="41">
        <f>+AA52-Z52</f>
        <v>0</v>
      </c>
      <c r="AC52" s="42">
        <f>+AB52*AD$4</f>
        <v>0</v>
      </c>
      <c r="AD52" s="43">
        <f>+AC52/$H52*10^6</f>
        <v>0</v>
      </c>
      <c r="AE52" s="40">
        <f>+S52*O52/SUMPRODUCT(O$20:O$419, S$20:S$419)</f>
        <v>1.9401046400871649E-3</v>
      </c>
      <c r="AF52" s="41">
        <f>+T52*P52/SUMPRODUCT(P$20:P$419, T$20:T$419)</f>
        <v>1.9608639393729247E-3</v>
      </c>
      <c r="AG52" s="41">
        <f>+AF52-AE52</f>
        <v>2.0759299285759772E-5</v>
      </c>
      <c r="AH52" s="42">
        <f>+AG52*AI$4</f>
        <v>7.2909160602183165E-2</v>
      </c>
      <c r="AI52" s="43">
        <f>+AH52/$H52*10^6</f>
        <v>1975.322693096266</v>
      </c>
      <c r="AJ52" s="42">
        <f>+X52+AC52+AH52</f>
        <v>0.94868710657561595</v>
      </c>
      <c r="AK52" s="31">
        <f>+Y52+AD52+AI52</f>
        <v>25702.712180320133</v>
      </c>
      <c r="AL52" s="44">
        <f>+$AL$6*W52/H52*10^6</f>
        <v>112.84321827006184</v>
      </c>
      <c r="AM52" s="31">
        <v>294351</v>
      </c>
      <c r="AN52" s="45">
        <f>+AK52/AM52</f>
        <v>8.7319941771287116E-2</v>
      </c>
      <c r="AR52" s="33"/>
    </row>
    <row r="53" spans="1:44">
      <c r="A53" s="6" t="s">
        <v>3544</v>
      </c>
      <c r="B53" s="6" t="s">
        <v>383</v>
      </c>
      <c r="C53" s="6" t="s">
        <v>3704</v>
      </c>
      <c r="D53" s="30">
        <v>2724193</v>
      </c>
      <c r="E53" s="6" t="s">
        <v>2658</v>
      </c>
      <c r="F53" s="31" t="s">
        <v>4463</v>
      </c>
      <c r="G53" s="6" t="str">
        <f>IF(AND(L53&gt;K53,AJ53&gt;0),"Float Increase",IF(AND(K53&gt;L53,AJ53&lt;0),"Float Decrease",IF(AND(J53&gt;I53,AJ53&gt;0),"Share Increase",IF(AND(I53&gt;J53,AJ53&lt;0), "Share Decrease",IF(AJ53&gt;0,"Reinvestment","Funding")))))</f>
        <v>Share Increase</v>
      </c>
      <c r="H53" s="32">
        <v>49.23</v>
      </c>
      <c r="I53" s="33">
        <v>222.68600000000001</v>
      </c>
      <c r="J53" s="33">
        <v>225.04400000000001</v>
      </c>
      <c r="K53" s="34">
        <v>1</v>
      </c>
      <c r="L53" s="34">
        <v>1</v>
      </c>
      <c r="M53" s="7">
        <v>1</v>
      </c>
      <c r="N53" s="7">
        <v>1</v>
      </c>
      <c r="O53" s="7">
        <v>0</v>
      </c>
      <c r="P53" s="7">
        <v>0</v>
      </c>
      <c r="Q53" s="35">
        <f>+I53*K53</f>
        <v>222.68600000000001</v>
      </c>
      <c r="R53" s="35">
        <f>+J53*L53</f>
        <v>225.04400000000001</v>
      </c>
      <c r="S53" s="35">
        <f>+$H53*Q53</f>
        <v>10962.83178</v>
      </c>
      <c r="T53" s="35">
        <f>+$H53*R53</f>
        <v>11078.91612</v>
      </c>
      <c r="U53" s="36">
        <f>+S53/SUM(S$20:S$419)</f>
        <v>6.6214327939227019E-3</v>
      </c>
      <c r="V53" s="37">
        <f>+T53/SUM(T$20:T$419)</f>
        <v>6.6956967104862273E-3</v>
      </c>
      <c r="W53" s="37">
        <f>+V53-U53</f>
        <v>7.4263916563525358E-5</v>
      </c>
      <c r="X53" s="38">
        <f>+W53*Y$4</f>
        <v>7.8076861869197378</v>
      </c>
      <c r="Y53" s="39">
        <f>+X53/$H53*10^6</f>
        <v>158596.10373592805</v>
      </c>
      <c r="Z53" s="40">
        <f>+S53*M53/SUMPRODUCT(M$20:M$419, S$20:S$419)</f>
        <v>1.2526268956271477E-2</v>
      </c>
      <c r="AA53" s="41">
        <f>+T53*N53/SUMPRODUCT(N$20:N$419, T$20:T$419)</f>
        <v>1.264899443417704E-2</v>
      </c>
      <c r="AB53" s="41">
        <f>+AA53-Z53</f>
        <v>1.2272547790556296E-4</v>
      </c>
      <c r="AC53" s="42">
        <f>+AB53*AD$4</f>
        <v>0.75185447627454272</v>
      </c>
      <c r="AD53" s="43">
        <f>+AC53/$H53*10^6</f>
        <v>15272.282678743506</v>
      </c>
      <c r="AE53" s="40">
        <f>+S53*O53/SUMPRODUCT(O$20:O$419, S$20:S$419)</f>
        <v>0</v>
      </c>
      <c r="AF53" s="41">
        <f>+T53*P53/SUMPRODUCT(P$20:P$419, T$20:T$419)</f>
        <v>0</v>
      </c>
      <c r="AG53" s="41">
        <f>+AF53-AE53</f>
        <v>0</v>
      </c>
      <c r="AH53" s="42">
        <f>+AG53*AI$4</f>
        <v>0</v>
      </c>
      <c r="AI53" s="43">
        <f>+AH53/$H53*10^6</f>
        <v>0</v>
      </c>
      <c r="AJ53" s="42">
        <f>+X53+AC53+AH53</f>
        <v>8.5595406631942801</v>
      </c>
      <c r="AK53" s="31">
        <f>+Y53+AD53+AI53</f>
        <v>173868.38641467155</v>
      </c>
      <c r="AL53" s="44">
        <f>+$AL$6*W53/H53*10^6</f>
        <v>754.2546878278016</v>
      </c>
      <c r="AM53" s="31">
        <v>1998731.625</v>
      </c>
      <c r="AN53" s="45">
        <f>+AK53/AM53</f>
        <v>8.6989360772570731E-2</v>
      </c>
      <c r="AR53" s="33"/>
    </row>
    <row r="54" spans="1:44">
      <c r="A54" s="6" t="s">
        <v>5511</v>
      </c>
      <c r="B54" s="6" t="s">
        <v>5519</v>
      </c>
      <c r="C54" s="6" t="s">
        <v>5634</v>
      </c>
      <c r="D54" s="30" t="s">
        <v>5523</v>
      </c>
      <c r="E54" s="6" t="s">
        <v>5532</v>
      </c>
      <c r="F54" s="31" t="s">
        <v>4458</v>
      </c>
      <c r="G54" s="6" t="str">
        <f>IF(AND(L54&gt;K54,AJ54&gt;0),"Float Increase",IF(AND(K54&gt;L54,AJ54&lt;0),"Float Decrease",IF(AND(J54&gt;I54,AJ54&gt;0),"Share Increase",IF(AND(I54&gt;J54,AJ54&lt;0), "Share Decrease",IF(AJ54&gt;0,"Reinvestment","Funding")))))</f>
        <v>Share Increase</v>
      </c>
      <c r="H54" s="32">
        <v>48.63</v>
      </c>
      <c r="I54" s="33">
        <v>75.637</v>
      </c>
      <c r="J54" s="33">
        <v>76.266000000000005</v>
      </c>
      <c r="K54" s="34">
        <v>0.87</v>
      </c>
      <c r="L54" s="34">
        <v>0.87</v>
      </c>
      <c r="M54" s="7">
        <v>1</v>
      </c>
      <c r="N54" s="7">
        <v>1</v>
      </c>
      <c r="O54" s="7">
        <v>0</v>
      </c>
      <c r="P54" s="7">
        <v>0</v>
      </c>
      <c r="Q54" s="35">
        <f>+I54*K54</f>
        <v>65.804190000000006</v>
      </c>
      <c r="R54" s="35">
        <f>+J54*L54</f>
        <v>66.351420000000005</v>
      </c>
      <c r="S54" s="35">
        <f>+$H54*Q54</f>
        <v>3200.0577597000006</v>
      </c>
      <c r="T54" s="35">
        <f>+$H54*R54</f>
        <v>3226.6695546000005</v>
      </c>
      <c r="U54" s="36">
        <f>+S54/SUM(S$20:S$419)</f>
        <v>1.9328005589924683E-3</v>
      </c>
      <c r="V54" s="37">
        <f>+T54/SUM(T$20:T$419)</f>
        <v>1.950082525091027E-3</v>
      </c>
      <c r="W54" s="37">
        <f>+V54-U54</f>
        <v>1.7281966098558641E-5</v>
      </c>
      <c r="X54" s="38">
        <f>+W54*Y$4</f>
        <v>1.8169277117927185</v>
      </c>
      <c r="Y54" s="39">
        <f>+X54/$H54*10^6</f>
        <v>37362.28072779598</v>
      </c>
      <c r="Z54" s="40">
        <f>+S54*M54/SUMPRODUCT(M$20:M$419, S$20:S$419)</f>
        <v>3.6564260930040254E-3</v>
      </c>
      <c r="AA54" s="41">
        <f>+T54*N54/SUMPRODUCT(N$20:N$419, T$20:T$419)</f>
        <v>3.6839456852087722E-3</v>
      </c>
      <c r="AB54" s="41">
        <f>+AA54-Z54</f>
        <v>2.7519592204746767E-5</v>
      </c>
      <c r="AC54" s="42">
        <f>+AB54*AD$4</f>
        <v>0.16859358739112304</v>
      </c>
      <c r="AD54" s="43">
        <f>+AC54/$H54*10^6</f>
        <v>3466.8638163915903</v>
      </c>
      <c r="AE54" s="40">
        <f>+S54*O54/SUMPRODUCT(O$20:O$419, S$20:S$419)</f>
        <v>0</v>
      </c>
      <c r="AF54" s="41">
        <f>+T54*P54/SUMPRODUCT(P$20:P$419, T$20:T$419)</f>
        <v>0</v>
      </c>
      <c r="AG54" s="41">
        <f>+AF54-AE54</f>
        <v>0</v>
      </c>
      <c r="AH54" s="42">
        <f>+AG54*AI$4</f>
        <v>0</v>
      </c>
      <c r="AI54" s="43">
        <f>+AH54/$H54*10^6</f>
        <v>0</v>
      </c>
      <c r="AJ54" s="42">
        <f>+X54+AC54+AH54</f>
        <v>1.9855212991838416</v>
      </c>
      <c r="AK54" s="31">
        <f>+Y54+AD54+AI54</f>
        <v>40829.144544187569</v>
      </c>
      <c r="AL54" s="44">
        <f>+$AL$6*W54/H54*10^6</f>
        <v>177.68832098045078</v>
      </c>
      <c r="AM54" s="31">
        <v>484951.0625</v>
      </c>
      <c r="AN54" s="45">
        <f>+AK54/AM54</f>
        <v>8.4192298360388829E-2</v>
      </c>
      <c r="AR54" s="33"/>
    </row>
    <row r="55" spans="1:44">
      <c r="A55" s="6" t="s">
        <v>3397</v>
      </c>
      <c r="B55" s="6" t="s">
        <v>235</v>
      </c>
      <c r="C55" s="6" t="s">
        <v>535</v>
      </c>
      <c r="D55" s="30" t="s">
        <v>486</v>
      </c>
      <c r="E55" s="6" t="s">
        <v>5230</v>
      </c>
      <c r="F55" s="31" t="s">
        <v>4458</v>
      </c>
      <c r="G55" s="6" t="str">
        <f>IF(AND(L55&gt;K55,AJ55&gt;0),"Float Increase",IF(AND(K55&gt;L55,AJ55&lt;0),"Float Decrease",IF(AND(J55&gt;I55,AJ55&gt;0),"Share Increase",IF(AND(I55&gt;J55,AJ55&lt;0), "Share Decrease",IF(AJ55&gt;0,"Reinvestment","Funding")))))</f>
        <v>Share Increase</v>
      </c>
      <c r="H55" s="32">
        <v>53.07</v>
      </c>
      <c r="I55" s="33">
        <v>120.015</v>
      </c>
      <c r="J55" s="33">
        <v>120.863</v>
      </c>
      <c r="K55" s="34">
        <v>1</v>
      </c>
      <c r="L55" s="34">
        <v>1</v>
      </c>
      <c r="M55" s="7">
        <v>0.68</v>
      </c>
      <c r="N55" s="7">
        <v>0.68</v>
      </c>
      <c r="O55" s="7">
        <v>0.32</v>
      </c>
      <c r="P55" s="7">
        <v>0.32</v>
      </c>
      <c r="Q55" s="35">
        <f>+I55*K55</f>
        <v>120.015</v>
      </c>
      <c r="R55" s="35">
        <f>+J55*L55</f>
        <v>120.863</v>
      </c>
      <c r="S55" s="35">
        <f>+$H55*Q55</f>
        <v>6369.1960500000005</v>
      </c>
      <c r="T55" s="35">
        <f>+$H55*R55</f>
        <v>6414.1994100000002</v>
      </c>
      <c r="U55" s="36">
        <f>+S55/SUM(S$20:S$419)</f>
        <v>3.846926090148666E-3</v>
      </c>
      <c r="V55" s="37">
        <f>+T55/SUM(T$20:T$419)</f>
        <v>3.8765104297892004E-3</v>
      </c>
      <c r="W55" s="37">
        <f>+V55-U55</f>
        <v>2.9584339640534481E-5</v>
      </c>
      <c r="X55" s="38">
        <f>+W55*Y$4</f>
        <v>3.1103293584436571</v>
      </c>
      <c r="Y55" s="39">
        <f>+X55/$H55*10^6</f>
        <v>58608.052731178766</v>
      </c>
      <c r="Z55" s="40">
        <f>+S55*M55/SUMPRODUCT(M$20:M$419, S$20:S$419)</f>
        <v>4.9487157847381384E-3</v>
      </c>
      <c r="AA55" s="41">
        <f>+T55*N55/SUMPRODUCT(N$20:N$419, T$20:T$419)</f>
        <v>4.9797793209592715E-3</v>
      </c>
      <c r="AB55" s="41">
        <f>+AA55-Z55</f>
        <v>3.1063536221133045E-5</v>
      </c>
      <c r="AC55" s="42">
        <f>+AB55*AD$4</f>
        <v>0.19030489149732305</v>
      </c>
      <c r="AD55" s="43">
        <f>+AC55/$H55*10^6</f>
        <v>3585.922206469249</v>
      </c>
      <c r="AE55" s="40">
        <f>+S55*O55/SUMPRODUCT(O$20:O$419, S$20:S$419)</f>
        <v>2.6114258636937941E-3</v>
      </c>
      <c r="AF55" s="41">
        <f>+T55*P55/SUMPRODUCT(P$20:P$419, T$20:T$419)</f>
        <v>2.6356596898719814E-3</v>
      </c>
      <c r="AG55" s="41">
        <f>+AF55-AE55</f>
        <v>2.4233826178187302E-5</v>
      </c>
      <c r="AH55" s="42">
        <f>+AG55*AI$4</f>
        <v>8.5112117731394946E-2</v>
      </c>
      <c r="AI55" s="43">
        <f>+AH55/$H55*10^6</f>
        <v>1603.7708259166186</v>
      </c>
      <c r="AJ55" s="42">
        <f>+X55+AC55+AH55</f>
        <v>3.3857463676723749</v>
      </c>
      <c r="AK55" s="31">
        <f>+Y55+AD55+AI55</f>
        <v>63797.745763564635</v>
      </c>
      <c r="AL55" s="44">
        <f>+$AL$6*W55/H55*10^6</f>
        <v>278.7294105948227</v>
      </c>
      <c r="AM55" s="31">
        <v>762161.8125</v>
      </c>
      <c r="AN55" s="45">
        <f>+AK55/AM55</f>
        <v>8.3706300574544507E-2</v>
      </c>
      <c r="AR55" s="33"/>
    </row>
    <row r="56" spans="1:44">
      <c r="A56" s="6" t="s">
        <v>3643</v>
      </c>
      <c r="B56" s="6" t="s">
        <v>477</v>
      </c>
      <c r="C56" s="6" t="s">
        <v>3798</v>
      </c>
      <c r="D56" s="30">
        <v>2484000</v>
      </c>
      <c r="E56" s="6" t="s">
        <v>3009</v>
      </c>
      <c r="F56" s="31" t="s">
        <v>4461</v>
      </c>
      <c r="G56" s="6" t="str">
        <f>IF(AND(L56&gt;K56,AJ56&gt;0),"Float Increase",IF(AND(K56&gt;L56,AJ56&lt;0),"Float Decrease",IF(AND(J56&gt;I56,AJ56&gt;0),"Share Increase",IF(AND(I56&gt;J56,AJ56&lt;0), "Share Decrease",IF(AJ56&gt;0,"Reinvestment","Funding")))))</f>
        <v>Share Increase</v>
      </c>
      <c r="H56" s="32">
        <v>36.9</v>
      </c>
      <c r="I56" s="33">
        <v>130.738</v>
      </c>
      <c r="J56" s="33">
        <v>132.13800000000001</v>
      </c>
      <c r="K56" s="34">
        <v>1</v>
      </c>
      <c r="L56" s="34">
        <v>1</v>
      </c>
      <c r="M56" s="7">
        <v>0</v>
      </c>
      <c r="N56" s="7">
        <v>0</v>
      </c>
      <c r="O56" s="7">
        <v>1</v>
      </c>
      <c r="P56" s="7">
        <v>1</v>
      </c>
      <c r="Q56" s="35">
        <f>+I56*K56</f>
        <v>130.738</v>
      </c>
      <c r="R56" s="35">
        <f>+J56*L56</f>
        <v>132.13800000000001</v>
      </c>
      <c r="S56" s="35">
        <f>+$H56*Q56</f>
        <v>4824.2321999999995</v>
      </c>
      <c r="T56" s="35">
        <f>+$H56*R56</f>
        <v>4875.8922000000002</v>
      </c>
      <c r="U56" s="36">
        <f>+S56/SUM(S$20:S$419)</f>
        <v>2.9137844979846856E-3</v>
      </c>
      <c r="V56" s="37">
        <f>+T56/SUM(T$20:T$419)</f>
        <v>2.9468131187751477E-3</v>
      </c>
      <c r="W56" s="37">
        <f>+V56-U56</f>
        <v>3.3028620790462055E-5</v>
      </c>
      <c r="X56" s="38">
        <f>+W56*Y$4</f>
        <v>3.4724415066112568</v>
      </c>
      <c r="Y56" s="39">
        <f>+X56/$H56*10^6</f>
        <v>94104.105870223764</v>
      </c>
      <c r="Z56" s="40">
        <f>+S56*M56/SUMPRODUCT(M$20:M$419, S$20:S$419)</f>
        <v>0</v>
      </c>
      <c r="AA56" s="41">
        <f>+T56*N56/SUMPRODUCT(N$20:N$419, T$20:T$419)</f>
        <v>0</v>
      </c>
      <c r="AB56" s="41">
        <f>+AA56-Z56</f>
        <v>0</v>
      </c>
      <c r="AC56" s="42">
        <f>+AB56*AD$4</f>
        <v>0</v>
      </c>
      <c r="AD56" s="43">
        <f>+AC56/$H56*10^6</f>
        <v>0</v>
      </c>
      <c r="AE56" s="40">
        <f>+S56*O56/SUMPRODUCT(O$20:O$419, S$20:S$419)</f>
        <v>6.1811788335635045E-3</v>
      </c>
      <c r="AF56" s="41">
        <f>+T56*P56/SUMPRODUCT(P$20:P$419, T$20:T$419)</f>
        <v>6.2611050997191074E-3</v>
      </c>
      <c r="AG56" s="41">
        <f>+AF56-AE56</f>
        <v>7.9926266155602894E-5</v>
      </c>
      <c r="AH56" s="42">
        <f>+AG56*AI$4</f>
        <v>0.28071067791142029</v>
      </c>
      <c r="AI56" s="43">
        <f>+AH56/$H56*10^6</f>
        <v>7607.3354447539377</v>
      </c>
      <c r="AJ56" s="42">
        <f>+X56+AC56+AH56</f>
        <v>3.7531521845226772</v>
      </c>
      <c r="AK56" s="31">
        <f>+Y56+AD56+AI56</f>
        <v>101711.4413149777</v>
      </c>
      <c r="AL56" s="44">
        <f>+$AL$6*W56/H56*10^6</f>
        <v>447.54228713363216</v>
      </c>
      <c r="AM56" s="31">
        <v>1217358</v>
      </c>
      <c r="AN56" s="45">
        <f>+AK56/AM56</f>
        <v>8.3550969653115759E-2</v>
      </c>
      <c r="AR56" s="33"/>
    </row>
    <row r="57" spans="1:44">
      <c r="A57" s="6" t="s">
        <v>5924</v>
      </c>
      <c r="B57" s="6" t="s">
        <v>5906</v>
      </c>
      <c r="C57" s="6" t="s">
        <v>5939</v>
      </c>
      <c r="D57" s="30">
        <v>2249964</v>
      </c>
      <c r="E57" s="6" t="s">
        <v>5968</v>
      </c>
      <c r="F57" s="31" t="s">
        <v>4458</v>
      </c>
      <c r="G57" s="6" t="str">
        <f>IF(AND(L57&gt;K57,AJ57&gt;0),"Float Increase",IF(AND(K57&gt;L57,AJ57&lt;0),"Float Decrease",IF(AND(J57&gt;I57,AJ57&gt;0),"Share Increase",IF(AND(I57&gt;J57,AJ57&lt;0), "Share Decrease",IF(AJ57&gt;0,"Reinvestment","Funding")))))</f>
        <v>Share Increase</v>
      </c>
      <c r="H57" s="32">
        <v>164.62</v>
      </c>
      <c r="I57" s="33">
        <v>28.370999999999999</v>
      </c>
      <c r="J57" s="33">
        <v>28.606000000000002</v>
      </c>
      <c r="K57" s="34">
        <v>1</v>
      </c>
      <c r="L57" s="34">
        <v>1</v>
      </c>
      <c r="M57" s="7">
        <v>1</v>
      </c>
      <c r="N57" s="7">
        <v>1</v>
      </c>
      <c r="O57" s="7">
        <v>0</v>
      </c>
      <c r="P57" s="7">
        <v>0</v>
      </c>
      <c r="Q57" s="35">
        <f>+I57*K57</f>
        <v>28.370999999999999</v>
      </c>
      <c r="R57" s="35">
        <f>+J57*L57</f>
        <v>28.606000000000002</v>
      </c>
      <c r="S57" s="35">
        <f>+$H57*Q57</f>
        <v>4670.4340199999997</v>
      </c>
      <c r="T57" s="35">
        <f>+$H57*R57</f>
        <v>4709.1197200000006</v>
      </c>
      <c r="U57" s="36">
        <f>+S57/SUM(S$20:S$419)</f>
        <v>2.8208920470984581E-3</v>
      </c>
      <c r="V57" s="37">
        <f>+T57/SUM(T$20:T$419)</f>
        <v>2.8460218560161666E-3</v>
      </c>
      <c r="W57" s="37">
        <f>+V57-U57</f>
        <v>2.5129808917708461E-5</v>
      </c>
      <c r="X57" s="38">
        <f>+W57*Y$4</f>
        <v>2.6420053108684414</v>
      </c>
      <c r="Y57" s="39">
        <f>+X57/$H57*10^6</f>
        <v>16049.114997378454</v>
      </c>
      <c r="Z57" s="40">
        <f>+S57*M57/SUMPRODUCT(M$20:M$419, S$20:S$419)</f>
        <v>5.3364964318589761E-3</v>
      </c>
      <c r="AA57" s="41">
        <f>+T57*N57/SUMPRODUCT(N$20:N$419, T$20:T$419)</f>
        <v>5.3764852520747624E-3</v>
      </c>
      <c r="AB57" s="41">
        <f>+AA57-Z57</f>
        <v>3.9988820215786265E-5</v>
      </c>
      <c r="AC57" s="42">
        <f>+AB57*AD$4</f>
        <v>0.244983959266489</v>
      </c>
      <c r="AD57" s="43">
        <f>+AC57/$H57*10^6</f>
        <v>1488.1785886677742</v>
      </c>
      <c r="AE57" s="40">
        <f>+S57*O57/SUMPRODUCT(O$20:O$419, S$20:S$419)</f>
        <v>0</v>
      </c>
      <c r="AF57" s="41">
        <f>+T57*P57/SUMPRODUCT(P$20:P$419, T$20:T$419)</f>
        <v>0</v>
      </c>
      <c r="AG57" s="41">
        <f>+AF57-AE57</f>
        <v>0</v>
      </c>
      <c r="AH57" s="42">
        <f>+AG57*AI$4</f>
        <v>0</v>
      </c>
      <c r="AI57" s="43">
        <f>+AH57/$H57*10^6</f>
        <v>0</v>
      </c>
      <c r="AJ57" s="42">
        <f>+X57+AC57+AH57</f>
        <v>2.8869892701349302</v>
      </c>
      <c r="AK57" s="31">
        <f>+Y57+AD57+AI57</f>
        <v>17537.293586046228</v>
      </c>
      <c r="AL57" s="44">
        <f>+$AL$6*W57/H57*10^6</f>
        <v>76.326718860735213</v>
      </c>
      <c r="AM57" s="31">
        <v>219381.953125</v>
      </c>
      <c r="AN57" s="45">
        <f>+AK57/AM57</f>
        <v>7.9939545328296835E-2</v>
      </c>
      <c r="AR57" s="33"/>
    </row>
    <row r="58" spans="1:44">
      <c r="A58" s="6" t="s">
        <v>4856</v>
      </c>
      <c r="B58" s="6" t="s">
        <v>4845</v>
      </c>
      <c r="C58" s="6" t="s">
        <v>4880</v>
      </c>
      <c r="D58" s="30" t="s">
        <v>4885</v>
      </c>
      <c r="E58" s="6" t="s">
        <v>4870</v>
      </c>
      <c r="F58" s="31" t="s">
        <v>4454</v>
      </c>
      <c r="G58" s="6" t="str">
        <f>IF(AND(L58&gt;K58,AJ58&gt;0),"Float Increase",IF(AND(K58&gt;L58,AJ58&lt;0),"Float Decrease",IF(AND(J58&gt;I58,AJ58&gt;0),"Share Increase",IF(AND(I58&gt;J58,AJ58&lt;0), "Share Decrease",IF(AJ58&gt;0,"Reinvestment","Funding")))))</f>
        <v>Share Increase</v>
      </c>
      <c r="H58" s="32">
        <v>20.84</v>
      </c>
      <c r="I58" s="33">
        <v>155.11000000000001</v>
      </c>
      <c r="J58" s="33">
        <v>157.78200000000001</v>
      </c>
      <c r="K58" s="34">
        <v>1</v>
      </c>
      <c r="L58" s="34">
        <v>1</v>
      </c>
      <c r="M58" s="7">
        <v>1</v>
      </c>
      <c r="N58" s="7">
        <v>1</v>
      </c>
      <c r="O58" s="7">
        <v>0</v>
      </c>
      <c r="P58" s="7">
        <v>0</v>
      </c>
      <c r="Q58" s="35">
        <f>+I58*K58</f>
        <v>155.11000000000001</v>
      </c>
      <c r="R58" s="35">
        <f>+J58*L58</f>
        <v>157.78200000000001</v>
      </c>
      <c r="S58" s="35">
        <f>+$H58*Q58</f>
        <v>3232.4924000000001</v>
      </c>
      <c r="T58" s="35">
        <f>+$H58*R58</f>
        <v>3288.17688</v>
      </c>
      <c r="U58" s="36">
        <f>+S58/SUM(S$20:S$419)</f>
        <v>1.9523907337986993E-3</v>
      </c>
      <c r="V58" s="37">
        <f>+T58/SUM(T$20:T$419)</f>
        <v>1.9872553307961022E-3</v>
      </c>
      <c r="W58" s="37">
        <f>+V58-U58</f>
        <v>3.4864596997402804E-5</v>
      </c>
      <c r="X58" s="38">
        <f>+W58*Y$4</f>
        <v>3.6654656121764764</v>
      </c>
      <c r="Y58" s="39">
        <f>+X58/$H58*10^6</f>
        <v>175886.06584340098</v>
      </c>
      <c r="Z58" s="40">
        <f>+S58*M58/SUMPRODUCT(M$20:M$419, S$20:S$419)</f>
        <v>3.6934863194173248E-3</v>
      </c>
      <c r="AA58" s="41">
        <f>+T58*N58/SUMPRODUCT(N$20:N$419, T$20:T$419)</f>
        <v>3.754169686204793E-3</v>
      </c>
      <c r="AB58" s="41">
        <f>+AA58-Z58</f>
        <v>6.0683366787468197E-5</v>
      </c>
      <c r="AC58" s="42">
        <f>+AB58*AD$4</f>
        <v>0.37176519279620396</v>
      </c>
      <c r="AD58" s="43">
        <f>+AC58/$H58*10^6</f>
        <v>17839.020767572165</v>
      </c>
      <c r="AE58" s="40">
        <f>+S58*O58/SUMPRODUCT(O$20:O$419, S$20:S$419)</f>
        <v>0</v>
      </c>
      <c r="AF58" s="41">
        <f>+T58*P58/SUMPRODUCT(P$20:P$419, T$20:T$419)</f>
        <v>0</v>
      </c>
      <c r="AG58" s="41">
        <f>+AF58-AE58</f>
        <v>0</v>
      </c>
      <c r="AH58" s="42">
        <f>+AG58*AI$4</f>
        <v>0</v>
      </c>
      <c r="AI58" s="43">
        <f>+AH58/$H58*10^6</f>
        <v>0</v>
      </c>
      <c r="AJ58" s="42">
        <f>+X58+AC58+AH58</f>
        <v>4.0372308049726806</v>
      </c>
      <c r="AK58" s="31">
        <f>+Y58+AD58+AI58</f>
        <v>193725.08661097314</v>
      </c>
      <c r="AL58" s="44">
        <f>+$AL$6*W58/H58*10^6</f>
        <v>836.48265348855102</v>
      </c>
      <c r="AM58" s="31">
        <v>2426030.75</v>
      </c>
      <c r="AN58" s="45">
        <f>+AK58/AM58</f>
        <v>7.9852692143730308E-2</v>
      </c>
      <c r="AR58" s="33"/>
    </row>
    <row r="59" spans="1:44">
      <c r="A59" s="6" t="s">
        <v>3548</v>
      </c>
      <c r="B59" s="6" t="s">
        <v>387</v>
      </c>
      <c r="C59" s="6" t="s">
        <v>3708</v>
      </c>
      <c r="D59" s="30">
        <v>2043274</v>
      </c>
      <c r="E59" s="6" t="s">
        <v>2662</v>
      </c>
      <c r="F59" s="31" t="s">
        <v>4463</v>
      </c>
      <c r="G59" s="6" t="str">
        <f>IF(AND(L59&gt;K59,AJ59&gt;0),"Float Increase",IF(AND(K59&gt;L59,AJ59&lt;0),"Float Decrease",IF(AND(J59&gt;I59,AJ59&gt;0),"Share Increase",IF(AND(I59&gt;J59,AJ59&lt;0), "Share Decrease",IF(AJ59&gt;0,"Reinvestment","Funding")))))</f>
        <v>Share Increase</v>
      </c>
      <c r="H59" s="32">
        <v>38.65</v>
      </c>
      <c r="I59" s="33">
        <v>136.92699999999999</v>
      </c>
      <c r="J59" s="33">
        <v>138.61799999999999</v>
      </c>
      <c r="K59" s="34">
        <v>1</v>
      </c>
      <c r="L59" s="34">
        <v>1</v>
      </c>
      <c r="M59" s="7">
        <v>1</v>
      </c>
      <c r="N59" s="7">
        <v>1</v>
      </c>
      <c r="O59" s="7">
        <v>0</v>
      </c>
      <c r="P59" s="7">
        <v>0</v>
      </c>
      <c r="Q59" s="35">
        <f>+I59*K59</f>
        <v>136.92699999999999</v>
      </c>
      <c r="R59" s="35">
        <f>+J59*L59</f>
        <v>138.61799999999999</v>
      </c>
      <c r="S59" s="35">
        <f>+$H59*Q59</f>
        <v>5292.2285499999998</v>
      </c>
      <c r="T59" s="35">
        <f>+$H59*R59</f>
        <v>5357.5856999999996</v>
      </c>
      <c r="U59" s="36">
        <f>+S59/SUM(S$20:S$419)</f>
        <v>3.1964492730640064E-3</v>
      </c>
      <c r="V59" s="37">
        <f>+T59/SUM(T$20:T$419)</f>
        <v>3.237931270449771E-3</v>
      </c>
      <c r="W59" s="37">
        <f>+V59-U59</f>
        <v>4.1481997385764587E-5</v>
      </c>
      <c r="X59" s="38">
        <f>+W59*Y$4</f>
        <v>4.3611814859997216</v>
      </c>
      <c r="Y59" s="39">
        <f>+X59/$H59*10^6</f>
        <v>112837.81335057496</v>
      </c>
      <c r="Z59" s="40">
        <f>+S59*M59/SUMPRODUCT(M$20:M$419, S$20:S$419)</f>
        <v>6.0469666529315846E-3</v>
      </c>
      <c r="AA59" s="41">
        <f>+T59*N59/SUMPRODUCT(N$20:N$419, T$20:T$419)</f>
        <v>6.116850327767126E-3</v>
      </c>
      <c r="AB59" s="41">
        <f>+AA59-Z59</f>
        <v>6.9883674835541365E-5</v>
      </c>
      <c r="AC59" s="42">
        <f>+AB59*AD$4</f>
        <v>0.4281291435185744</v>
      </c>
      <c r="AD59" s="43">
        <f>+AC59/$H59*10^6</f>
        <v>11077.080039290413</v>
      </c>
      <c r="AE59" s="40">
        <f>+S59*O59/SUMPRODUCT(O$20:O$419, S$20:S$419)</f>
        <v>0</v>
      </c>
      <c r="AF59" s="41">
        <f>+T59*P59/SUMPRODUCT(P$20:P$419, T$20:T$419)</f>
        <v>0</v>
      </c>
      <c r="AG59" s="41">
        <f>+AF59-AE59</f>
        <v>0</v>
      </c>
      <c r="AH59" s="42">
        <f>+AG59*AI$4</f>
        <v>0</v>
      </c>
      <c r="AI59" s="43">
        <f>+AH59/$H59*10^6</f>
        <v>0</v>
      </c>
      <c r="AJ59" s="42">
        <f>+X59+AC59+AH59</f>
        <v>4.7893106295182957</v>
      </c>
      <c r="AK59" s="31">
        <f>+Y59+AD59+AI59</f>
        <v>123914.89338986538</v>
      </c>
      <c r="AL59" s="44">
        <f>+$AL$6*W59/H59*10^6</f>
        <v>536.63644742256906</v>
      </c>
      <c r="AM59" s="31">
        <v>1607487.125</v>
      </c>
      <c r="AN59" s="45">
        <f>+AK59/AM59</f>
        <v>7.7086087634988296E-2</v>
      </c>
      <c r="AR59" s="33"/>
    </row>
    <row r="60" spans="1:44">
      <c r="A60" s="6" t="s">
        <v>3584</v>
      </c>
      <c r="B60" s="6" t="s">
        <v>422</v>
      </c>
      <c r="C60" s="6" t="s">
        <v>3741</v>
      </c>
      <c r="D60" s="30">
        <v>2409575</v>
      </c>
      <c r="E60" s="6" t="s">
        <v>2953</v>
      </c>
      <c r="F60" s="31" t="s">
        <v>4462</v>
      </c>
      <c r="G60" s="6" t="str">
        <f>IF(AND(L60&gt;K60,AJ60&gt;0),"Float Increase",IF(AND(K60&gt;L60,AJ60&lt;0),"Float Decrease",IF(AND(J60&gt;I60,AJ60&gt;0),"Share Increase",IF(AND(I60&gt;J60,AJ60&lt;0), "Share Decrease",IF(AJ60&gt;0,"Reinvestment","Funding")))))</f>
        <v>Share Increase</v>
      </c>
      <c r="H60" s="32">
        <v>67.349999999999994</v>
      </c>
      <c r="I60" s="33">
        <v>42.04</v>
      </c>
      <c r="J60" s="33">
        <v>42.143000000000001</v>
      </c>
      <c r="K60" s="34">
        <v>1</v>
      </c>
      <c r="L60" s="34">
        <v>1</v>
      </c>
      <c r="M60" s="7">
        <v>0</v>
      </c>
      <c r="N60" s="7">
        <v>0</v>
      </c>
      <c r="O60" s="7">
        <v>1</v>
      </c>
      <c r="P60" s="7">
        <v>1</v>
      </c>
      <c r="Q60" s="35">
        <f>+I60*K60</f>
        <v>42.04</v>
      </c>
      <c r="R60" s="35">
        <f>+J60*L60</f>
        <v>42.143000000000001</v>
      </c>
      <c r="S60" s="35">
        <f>+$H60*Q60</f>
        <v>2831.3939999999998</v>
      </c>
      <c r="T60" s="35">
        <f>+$H60*R60</f>
        <v>2838.3310499999998</v>
      </c>
      <c r="U60" s="36">
        <f>+S60/SUM(S$20:S$419)</f>
        <v>1.7101316028873676E-3</v>
      </c>
      <c r="V60" s="37">
        <f>+T60/SUM(T$20:T$419)</f>
        <v>1.7153847604684201E-3</v>
      </c>
      <c r="W60" s="37">
        <f>+V60-U60</f>
        <v>5.2531575810525755E-6</v>
      </c>
      <c r="X60" s="38">
        <f>+W60*Y$4</f>
        <v>0.55228713729651813</v>
      </c>
      <c r="Y60" s="39">
        <f>+X60/$H60*10^6</f>
        <v>8200.2544513217254</v>
      </c>
      <c r="Z60" s="40">
        <f>+S60*M60/SUMPRODUCT(M$20:M$419, S$20:S$419)</f>
        <v>0</v>
      </c>
      <c r="AA60" s="41">
        <f>+T60*N60/SUMPRODUCT(N$20:N$419, T$20:T$419)</f>
        <v>0</v>
      </c>
      <c r="AB60" s="41">
        <f>+AA60-Z60</f>
        <v>0</v>
      </c>
      <c r="AC60" s="42">
        <f>+AB60*AD$4</f>
        <v>0</v>
      </c>
      <c r="AD60" s="43">
        <f>+AC60/$H60*10^6</f>
        <v>0</v>
      </c>
      <c r="AE60" s="40">
        <f>+S60*O60/SUMPRODUCT(O$20:O$419, S$20:S$419)</f>
        <v>3.6278006399191784E-3</v>
      </c>
      <c r="AF60" s="41">
        <f>+T60*P60/SUMPRODUCT(P$20:P$419, T$20:T$419)</f>
        <v>3.6446845588272206E-3</v>
      </c>
      <c r="AG60" s="41">
        <f>+AF60-AE60</f>
        <v>1.6883918908042195E-5</v>
      </c>
      <c r="AH60" s="42">
        <f>+AG60*AI$4</f>
        <v>5.9298357729497528E-2</v>
      </c>
      <c r="AI60" s="43">
        <f>+AH60/$H60*10^6</f>
        <v>880.45074579803315</v>
      </c>
      <c r="AJ60" s="42">
        <f>+X60+AC60+AH60</f>
        <v>0.61158549502601567</v>
      </c>
      <c r="AK60" s="31">
        <f>+Y60+AD60+AI60</f>
        <v>9080.7051971197579</v>
      </c>
      <c r="AL60" s="44">
        <f>+$AL$6*W60/H60*10^6</f>
        <v>38.998942695267822</v>
      </c>
      <c r="AM60" s="31">
        <v>117872</v>
      </c>
      <c r="AN60" s="45">
        <f>+AK60/AM60</f>
        <v>7.7038696188405711E-2</v>
      </c>
      <c r="AR60" s="33"/>
    </row>
    <row r="61" spans="1:44">
      <c r="A61" s="6" t="s">
        <v>3496</v>
      </c>
      <c r="B61" s="6" t="s">
        <v>335</v>
      </c>
      <c r="C61" s="6" t="s">
        <v>3653</v>
      </c>
      <c r="D61" s="30">
        <v>2551959</v>
      </c>
      <c r="E61" s="6" t="s">
        <v>2610</v>
      </c>
      <c r="F61" s="31" t="s">
        <v>4459</v>
      </c>
      <c r="G61" s="6" t="str">
        <f>IF(AND(L61&gt;K61,AJ61&gt;0),"Float Increase",IF(AND(K61&gt;L61,AJ61&lt;0),"Float Decrease",IF(AND(J61&gt;I61,AJ61&gt;0),"Share Increase",IF(AND(I61&gt;J61,AJ61&lt;0), "Share Decrease",IF(AJ61&gt;0,"Reinvestment","Funding")))))</f>
        <v>Share Increase</v>
      </c>
      <c r="H61" s="32">
        <v>15.35</v>
      </c>
      <c r="I61" s="33">
        <v>129.51400000000001</v>
      </c>
      <c r="J61" s="33">
        <v>130.506</v>
      </c>
      <c r="K61" s="34">
        <v>1</v>
      </c>
      <c r="L61" s="34">
        <v>1</v>
      </c>
      <c r="M61" s="7">
        <v>0</v>
      </c>
      <c r="N61" s="7">
        <v>0</v>
      </c>
      <c r="O61" s="7">
        <v>1</v>
      </c>
      <c r="P61" s="7">
        <v>1</v>
      </c>
      <c r="Q61" s="35">
        <f>+I61*K61</f>
        <v>129.51400000000001</v>
      </c>
      <c r="R61" s="35">
        <f>+J61*L61</f>
        <v>130.506</v>
      </c>
      <c r="S61" s="35">
        <f>+$H61*Q61</f>
        <v>1988.0399000000002</v>
      </c>
      <c r="T61" s="35">
        <f>+$H61*R61</f>
        <v>2003.2671</v>
      </c>
      <c r="U61" s="36">
        <f>+S61/SUM(S$20:S$419)</f>
        <v>1.2007547733699523E-3</v>
      </c>
      <c r="V61" s="37">
        <f>+T61/SUM(T$20:T$419)</f>
        <v>1.2107022732558864E-3</v>
      </c>
      <c r="W61" s="37">
        <f>+V61-U61</f>
        <v>9.9474998859340295E-6</v>
      </c>
      <c r="X61" s="38">
        <f>+W61*Y$4</f>
        <v>1.045823611893085</v>
      </c>
      <c r="Y61" s="39">
        <f>+X61/$H61*10^6</f>
        <v>68131.831393686327</v>
      </c>
      <c r="Z61" s="40">
        <f>+S61*M61/SUMPRODUCT(M$20:M$419, S$20:S$419)</f>
        <v>0</v>
      </c>
      <c r="AA61" s="41">
        <f>+T61*N61/SUMPRODUCT(N$20:N$419, T$20:T$419)</f>
        <v>0</v>
      </c>
      <c r="AB61" s="41">
        <f>+AA61-Z61</f>
        <v>0</v>
      </c>
      <c r="AC61" s="42">
        <f>+AB61*AD$4</f>
        <v>0</v>
      </c>
      <c r="AD61" s="43">
        <f>+AC61/$H61*10^6</f>
        <v>0</v>
      </c>
      <c r="AE61" s="40">
        <f>+S61*O61/SUMPRODUCT(O$20:O$419, S$20:S$419)</f>
        <v>2.5472302411479507E-3</v>
      </c>
      <c r="AF61" s="41">
        <f>+T61*P61/SUMPRODUCT(P$20:P$419, T$20:T$419)</f>
        <v>2.5723837487443848E-3</v>
      </c>
      <c r="AG61" s="41">
        <f>+AF61-AE61</f>
        <v>2.515350759643405E-5</v>
      </c>
      <c r="AH61" s="42">
        <f>+AG61*AI$4</f>
        <v>8.8342149694554326E-2</v>
      </c>
      <c r="AI61" s="43">
        <f>+AH61/$H61*10^6</f>
        <v>5755.188905182692</v>
      </c>
      <c r="AJ61" s="42">
        <f>+X61+AC61+AH61</f>
        <v>1.1341657615876393</v>
      </c>
      <c r="AK61" s="31">
        <f>+Y61+AD61+AI61</f>
        <v>73887.020298869014</v>
      </c>
      <c r="AL61" s="44">
        <f>+$AL$6*W61/H61*10^6</f>
        <v>324.02279758742765</v>
      </c>
      <c r="AM61" s="31">
        <v>977833.5</v>
      </c>
      <c r="AN61" s="45">
        <f>+AK61/AM61</f>
        <v>7.5561964586884189E-2</v>
      </c>
      <c r="AR61" s="33"/>
    </row>
    <row r="62" spans="1:44">
      <c r="A62" s="6" t="s">
        <v>1306</v>
      </c>
      <c r="B62" s="6" t="s">
        <v>1709</v>
      </c>
      <c r="C62" s="6" t="s">
        <v>2729</v>
      </c>
      <c r="D62" s="30">
        <v>2240161</v>
      </c>
      <c r="E62" s="6" t="s">
        <v>6437</v>
      </c>
      <c r="F62" s="31" t="s">
        <v>4463</v>
      </c>
      <c r="G62" s="6" t="str">
        <f>IF(AND(L62&gt;K62,AJ62&gt;0),"Float Increase",IF(AND(K62&gt;L62,AJ62&lt;0),"Float Decrease",IF(AND(J62&gt;I62,AJ62&gt;0),"Share Increase",IF(AND(I62&gt;J62,AJ62&lt;0), "Share Decrease",IF(AJ62&gt;0,"Reinvestment","Funding")))))</f>
        <v>Share Increase</v>
      </c>
      <c r="H62" s="32">
        <v>37.75</v>
      </c>
      <c r="I62" s="33">
        <v>111.66800000000001</v>
      </c>
      <c r="J62" s="33">
        <v>112.913</v>
      </c>
      <c r="K62" s="34">
        <v>1</v>
      </c>
      <c r="L62" s="34">
        <v>1</v>
      </c>
      <c r="M62" s="7">
        <v>1</v>
      </c>
      <c r="N62" s="7">
        <v>1</v>
      </c>
      <c r="O62" s="7">
        <v>0</v>
      </c>
      <c r="P62" s="7">
        <v>0</v>
      </c>
      <c r="Q62" s="35">
        <f>+I62*K62</f>
        <v>111.66800000000001</v>
      </c>
      <c r="R62" s="35">
        <f>+J62*L62</f>
        <v>112.913</v>
      </c>
      <c r="S62" s="35">
        <f>+$H62*Q62</f>
        <v>4215.4670000000006</v>
      </c>
      <c r="T62" s="35">
        <f>+$H62*R62</f>
        <v>4262.4657500000003</v>
      </c>
      <c r="U62" s="36">
        <f>+S62/SUM(S$20:S$419)</f>
        <v>2.5460968475700678E-3</v>
      </c>
      <c r="V62" s="37">
        <f>+T62/SUM(T$20:T$419)</f>
        <v>2.576080330576166E-3</v>
      </c>
      <c r="W62" s="37">
        <f>+V62-U62</f>
        <v>2.9983483006098145E-5</v>
      </c>
      <c r="X62" s="38">
        <f>+W62*Y$4</f>
        <v>3.1522930237890785</v>
      </c>
      <c r="Y62" s="39">
        <f>+X62/$H62*10^6</f>
        <v>83504.450961300085</v>
      </c>
      <c r="Z62" s="40">
        <f>+S62*M62/SUMPRODUCT(M$20:M$419, S$20:S$419)</f>
        <v>4.8166454140635235E-3</v>
      </c>
      <c r="AA62" s="41">
        <f>+T62*N62/SUMPRODUCT(N$20:N$419, T$20:T$419)</f>
        <v>4.866532516686322E-3</v>
      </c>
      <c r="AB62" s="41">
        <f>+AA62-Z62</f>
        <v>4.9887102622798475E-5</v>
      </c>
      <c r="AC62" s="42">
        <f>+AB62*AD$4</f>
        <v>0.3056239181580595</v>
      </c>
      <c r="AD62" s="43">
        <f>+AC62/$H62*10^6</f>
        <v>8095.9978320015762</v>
      </c>
      <c r="AE62" s="40">
        <f>+S62*O62/SUMPRODUCT(O$20:O$419, S$20:S$419)</f>
        <v>0</v>
      </c>
      <c r="AF62" s="41">
        <f>+T62*P62/SUMPRODUCT(P$20:P$419, T$20:T$419)</f>
        <v>0</v>
      </c>
      <c r="AG62" s="41">
        <f>+AF62-AE62</f>
        <v>0</v>
      </c>
      <c r="AH62" s="42">
        <f>+AG62*AI$4</f>
        <v>0</v>
      </c>
      <c r="AI62" s="43">
        <f>+AH62/$H62*10^6</f>
        <v>0</v>
      </c>
      <c r="AJ62" s="42">
        <f>+X62+AC62+AH62</f>
        <v>3.4579169419471381</v>
      </c>
      <c r="AK62" s="31">
        <f>+Y62+AD62+AI62</f>
        <v>91600.448793301664</v>
      </c>
      <c r="AL62" s="44">
        <f>+$AL$6*W62/H62*10^6</f>
        <v>397.13222524633306</v>
      </c>
      <c r="AM62" s="31">
        <v>1222218.5</v>
      </c>
      <c r="AN62" s="45">
        <f>+AK62/AM62</f>
        <v>7.4946049984762675E-2</v>
      </c>
      <c r="AR62" s="33"/>
    </row>
    <row r="63" spans="1:44">
      <c r="A63" s="6" t="s">
        <v>4273</v>
      </c>
      <c r="B63" s="6" t="s">
        <v>1657</v>
      </c>
      <c r="C63" s="6" t="s">
        <v>2679</v>
      </c>
      <c r="D63" s="30">
        <v>2492337</v>
      </c>
      <c r="E63" s="6" t="s">
        <v>765</v>
      </c>
      <c r="F63" s="31" t="s">
        <v>4460</v>
      </c>
      <c r="G63" s="6" t="str">
        <f>IF(AND(L63&gt;K63,AJ63&gt;0),"Float Increase",IF(AND(K63&gt;L63,AJ63&lt;0),"Float Decrease",IF(AND(J63&gt;I63,AJ63&gt;0),"Share Increase",IF(AND(I63&gt;J63,AJ63&lt;0), "Share Decrease",IF(AJ63&gt;0,"Reinvestment","Funding")))))</f>
        <v>Share Increase</v>
      </c>
      <c r="H63" s="32">
        <v>62.2</v>
      </c>
      <c r="I63" s="33">
        <v>100.92</v>
      </c>
      <c r="J63" s="33">
        <v>101.71599999999999</v>
      </c>
      <c r="K63" s="34">
        <v>1</v>
      </c>
      <c r="L63" s="34">
        <v>1</v>
      </c>
      <c r="M63" s="7">
        <v>1</v>
      </c>
      <c r="N63" s="7">
        <v>1</v>
      </c>
      <c r="O63" s="7">
        <v>0</v>
      </c>
      <c r="P63" s="7">
        <v>0</v>
      </c>
      <c r="Q63" s="35">
        <f>+I63*K63</f>
        <v>100.92</v>
      </c>
      <c r="R63" s="35">
        <f>+J63*L63</f>
        <v>101.71599999999999</v>
      </c>
      <c r="S63" s="35">
        <f>+$H63*Q63</f>
        <v>6277.2240000000002</v>
      </c>
      <c r="T63" s="35">
        <f>+$H63*R63</f>
        <v>6326.7352000000001</v>
      </c>
      <c r="U63" s="36">
        <f>+S63/SUM(S$20:S$419)</f>
        <v>3.791375958557182E-3</v>
      </c>
      <c r="V63" s="37">
        <f>+T63/SUM(T$20:T$419)</f>
        <v>3.8236502206460809E-3</v>
      </c>
      <c r="W63" s="37">
        <f>+V63-U63</f>
        <v>3.2274262088898865E-5</v>
      </c>
      <c r="X63" s="38">
        <f>+W63*Y$4</f>
        <v>3.393132519330206</v>
      </c>
      <c r="Y63" s="39">
        <f>+X63/$H63*10^6</f>
        <v>54551.969764151218</v>
      </c>
      <c r="Z63" s="40">
        <f>+S63*M63/SUMPRODUCT(M$20:M$419, S$20:S$419)</f>
        <v>7.1724347961090633E-3</v>
      </c>
      <c r="AA63" s="41">
        <f>+T63*N63/SUMPRODUCT(N$20:N$419, T$20:T$419)</f>
        <v>7.2233454486441183E-3</v>
      </c>
      <c r="AB63" s="41">
        <f>+AA63-Z63</f>
        <v>5.0910652535055001E-5</v>
      </c>
      <c r="AC63" s="42">
        <f>+AB63*AD$4</f>
        <v>0.31189450350312259</v>
      </c>
      <c r="AD63" s="43">
        <f>+AC63/$H63*10^6</f>
        <v>5014.3810852592051</v>
      </c>
      <c r="AE63" s="40">
        <f>+S63*O63/SUMPRODUCT(O$20:O$419, S$20:S$419)</f>
        <v>0</v>
      </c>
      <c r="AF63" s="41">
        <f>+T63*P63/SUMPRODUCT(P$20:P$419, T$20:T$419)</f>
        <v>0</v>
      </c>
      <c r="AG63" s="41">
        <f>+AF63-AE63</f>
        <v>0</v>
      </c>
      <c r="AH63" s="42">
        <f>+AG63*AI$4</f>
        <v>0</v>
      </c>
      <c r="AI63" s="43">
        <f>+AH63/$H63*10^6</f>
        <v>0</v>
      </c>
      <c r="AJ63" s="42">
        <f>+X63+AC63+AH63</f>
        <v>3.7050270228333284</v>
      </c>
      <c r="AK63" s="31">
        <f>+Y63+AD63+AI63</f>
        <v>59566.350849410424</v>
      </c>
      <c r="AL63" s="44">
        <f>+$AL$6*W63/H63*10^6</f>
        <v>259.43940585931563</v>
      </c>
      <c r="AM63" s="31">
        <v>807401.625</v>
      </c>
      <c r="AN63" s="45">
        <f>+AK63/AM63</f>
        <v>7.3775366564825071E-2</v>
      </c>
      <c r="AR63" s="33"/>
    </row>
    <row r="64" spans="1:44">
      <c r="A64" s="6" t="s">
        <v>3534</v>
      </c>
      <c r="B64" s="6" t="s">
        <v>373</v>
      </c>
      <c r="C64" s="6" t="s">
        <v>3694</v>
      </c>
      <c r="D64" s="30">
        <v>2595612</v>
      </c>
      <c r="E64" s="6" t="s">
        <v>2647</v>
      </c>
      <c r="F64" s="31" t="s">
        <v>4455</v>
      </c>
      <c r="G64" s="6" t="str">
        <f>IF(AND(L64&gt;K64,AJ64&gt;0),"Float Increase",IF(AND(K64&gt;L64,AJ64&lt;0),"Float Decrease",IF(AND(J64&gt;I64,AJ64&gt;0),"Share Increase",IF(AND(I64&gt;J64,AJ64&lt;0), "Share Decrease",IF(AJ64&gt;0,"Reinvestment","Funding")))))</f>
        <v>Share Increase</v>
      </c>
      <c r="H64" s="32">
        <v>70.13</v>
      </c>
      <c r="I64" s="33">
        <v>34.505000000000003</v>
      </c>
      <c r="J64" s="33">
        <v>34.701999999999998</v>
      </c>
      <c r="K64" s="34">
        <v>1</v>
      </c>
      <c r="L64" s="34">
        <v>1</v>
      </c>
      <c r="M64" s="7">
        <v>1</v>
      </c>
      <c r="N64" s="7">
        <v>1</v>
      </c>
      <c r="O64" s="7">
        <v>0</v>
      </c>
      <c r="P64" s="7">
        <v>0</v>
      </c>
      <c r="Q64" s="35">
        <f>+I64*K64</f>
        <v>34.505000000000003</v>
      </c>
      <c r="R64" s="35">
        <f>+J64*L64</f>
        <v>34.701999999999998</v>
      </c>
      <c r="S64" s="35">
        <f>+$H64*Q64</f>
        <v>2419.83565</v>
      </c>
      <c r="T64" s="35">
        <f>+$H64*R64</f>
        <v>2433.6512599999996</v>
      </c>
      <c r="U64" s="36">
        <f>+S64/SUM(S$20:S$419)</f>
        <v>1.4615547743826876E-3</v>
      </c>
      <c r="V64" s="37">
        <f>+T64/SUM(T$20:T$419)</f>
        <v>1.4708109132297194E-3</v>
      </c>
      <c r="W64" s="37">
        <f>+V64-U64</f>
        <v>9.2561388470317665E-6</v>
      </c>
      <c r="X64" s="38">
        <f>+W64*Y$4</f>
        <v>0.97313784088349531</v>
      </c>
      <c r="Y64" s="39">
        <f>+X64/$H64*10^6</f>
        <v>13876.199071488598</v>
      </c>
      <c r="Z64" s="40">
        <f>+S64*M64/SUMPRODUCT(M$20:M$419, S$20:S$419)</f>
        <v>2.7649345342662924E-3</v>
      </c>
      <c r="AA64" s="41">
        <f>+T64*N64/SUMPRODUCT(N$20:N$419, T$20:T$419)</f>
        <v>2.7785426759299207E-3</v>
      </c>
      <c r="AB64" s="41">
        <f>+AA64-Z64</f>
        <v>1.3608141663628334E-5</v>
      </c>
      <c r="AC64" s="42">
        <f>+AB64*AD$4</f>
        <v>8.3367711400969782E-2</v>
      </c>
      <c r="AD64" s="43">
        <f>+AC64/$H64*10^6</f>
        <v>1188.7596093108482</v>
      </c>
      <c r="AE64" s="40">
        <f>+S64*O64/SUMPRODUCT(O$20:O$419, S$20:S$419)</f>
        <v>0</v>
      </c>
      <c r="AF64" s="41">
        <f>+T64*P64/SUMPRODUCT(P$20:P$419, T$20:T$419)</f>
        <v>0</v>
      </c>
      <c r="AG64" s="41">
        <f>+AF64-AE64</f>
        <v>0</v>
      </c>
      <c r="AH64" s="42">
        <f>+AG64*AI$4</f>
        <v>0</v>
      </c>
      <c r="AI64" s="43">
        <f>+AH64/$H64*10^6</f>
        <v>0</v>
      </c>
      <c r="AJ64" s="42">
        <f>+X64+AC64+AH64</f>
        <v>1.0565055522844651</v>
      </c>
      <c r="AK64" s="31">
        <f>+Y64+AD64+AI64</f>
        <v>15064.958680799446</v>
      </c>
      <c r="AL64" s="44">
        <f>+$AL$6*W64/H64*10^6</f>
        <v>65.992719571023571</v>
      </c>
      <c r="AM64" s="31">
        <v>214836.59375</v>
      </c>
      <c r="AN64" s="45">
        <f>+AK64/AM64</f>
        <v>7.0122870679704422E-2</v>
      </c>
      <c r="AR64" s="33"/>
    </row>
    <row r="65" spans="1:44">
      <c r="A65" s="6" t="s">
        <v>1450</v>
      </c>
      <c r="B65" s="6" t="s">
        <v>2247</v>
      </c>
      <c r="C65" s="6" t="s">
        <v>2870</v>
      </c>
      <c r="D65" s="30" t="s">
        <v>2336</v>
      </c>
      <c r="E65" s="6" t="s">
        <v>935</v>
      </c>
      <c r="F65" s="31" t="s">
        <v>4460</v>
      </c>
      <c r="G65" s="6" t="str">
        <f>IF(AND(L65&gt;K65,AJ65&gt;0),"Float Increase",IF(AND(K65&gt;L65,AJ65&lt;0),"Float Decrease",IF(AND(J65&gt;I65,AJ65&gt;0),"Share Increase",IF(AND(I65&gt;J65,AJ65&lt;0), "Share Decrease",IF(AJ65&gt;0,"Reinvestment","Funding")))))</f>
        <v>Share Increase</v>
      </c>
      <c r="H65" s="32">
        <v>81.62</v>
      </c>
      <c r="I65" s="33">
        <v>42.326999999999998</v>
      </c>
      <c r="J65" s="33">
        <v>42.79</v>
      </c>
      <c r="K65" s="34">
        <v>1</v>
      </c>
      <c r="L65" s="34">
        <v>1</v>
      </c>
      <c r="M65" s="7">
        <v>0.44</v>
      </c>
      <c r="N65" s="7">
        <v>0.44</v>
      </c>
      <c r="O65" s="7">
        <v>0.56000000000000005</v>
      </c>
      <c r="P65" s="7">
        <v>0.56000000000000005</v>
      </c>
      <c r="Q65" s="35">
        <f>+I65*K65</f>
        <v>42.326999999999998</v>
      </c>
      <c r="R65" s="35">
        <f>+J65*L65</f>
        <v>42.79</v>
      </c>
      <c r="S65" s="35">
        <f>+$H65*Q65</f>
        <v>3454.7297400000002</v>
      </c>
      <c r="T65" s="35">
        <f>+$H65*R65</f>
        <v>3492.5198</v>
      </c>
      <c r="U65" s="36">
        <f>+S65/SUM(S$20:S$419)</f>
        <v>2.0866197031599487E-3</v>
      </c>
      <c r="V65" s="37">
        <f>+T65/SUM(T$20:T$419)</f>
        <v>2.1107528103722134E-3</v>
      </c>
      <c r="W65" s="37">
        <f>+V65-U65</f>
        <v>2.4133107212264641E-5</v>
      </c>
      <c r="X65" s="38">
        <f>+W65*Y$4</f>
        <v>2.5372177572600019</v>
      </c>
      <c r="Y65" s="39">
        <f>+X65/$H65*10^6</f>
        <v>31085.73581548642</v>
      </c>
      <c r="Z65" s="40">
        <f>+S65*M65/SUMPRODUCT(M$20:M$419, S$20:S$419)</f>
        <v>1.7368636950449243E-3</v>
      </c>
      <c r="AA65" s="41">
        <f>+T65*N65/SUMPRODUCT(N$20:N$419, T$20:T$419)</f>
        <v>1.7544875089314574E-3</v>
      </c>
      <c r="AB65" s="41">
        <f>+AA65-Z65</f>
        <v>1.762381388653307E-5</v>
      </c>
      <c r="AC65" s="42">
        <f>+AB65*AD$4</f>
        <v>0.10796896932693638</v>
      </c>
      <c r="AD65" s="43">
        <f>+AC65/$H65*10^6</f>
        <v>1322.8249121163485</v>
      </c>
      <c r="AE65" s="40">
        <f>+S65*O65/SUMPRODUCT(O$20:O$419, S$20:S$419)</f>
        <v>2.4788212542836145E-3</v>
      </c>
      <c r="AF65" s="41">
        <f>+T65*P65/SUMPRODUCT(P$20:P$419, T$20:T$419)</f>
        <v>2.5114457569763286E-3</v>
      </c>
      <c r="AG65" s="41">
        <f>+AF65-AE65</f>
        <v>3.2624502692714039E-5</v>
      </c>
      <c r="AH65" s="42">
        <f>+AG65*AI$4</f>
        <v>0.11458118473300817</v>
      </c>
      <c r="AI65" s="43">
        <f>+AH65/$H65*10^6</f>
        <v>1403.8371077310483</v>
      </c>
      <c r="AJ65" s="42">
        <f>+X65+AC65+AH65</f>
        <v>2.7597679113199467</v>
      </c>
      <c r="AK65" s="31">
        <f>+Y65+AD65+AI65</f>
        <v>33812.397835333817</v>
      </c>
      <c r="AL65" s="44">
        <f>+$AL$6*W65/H65*10^6</f>
        <v>147.83819659559322</v>
      </c>
      <c r="AM65" s="31">
        <v>482963.65625</v>
      </c>
      <c r="AN65" s="45">
        <f>+AK65/AM65</f>
        <v>7.0010232442482709E-2</v>
      </c>
      <c r="AR65" s="33"/>
    </row>
    <row r="66" spans="1:44">
      <c r="A66" s="6" t="s">
        <v>3574</v>
      </c>
      <c r="B66" s="6" t="s">
        <v>411</v>
      </c>
      <c r="C66" s="6" t="s">
        <v>3730</v>
      </c>
      <c r="D66" s="30">
        <v>2747305</v>
      </c>
      <c r="E66" s="6" t="s">
        <v>2943</v>
      </c>
      <c r="F66" s="31" t="s">
        <v>4470</v>
      </c>
      <c r="G66" s="6" t="str">
        <f>IF(AND(L66&gt;K66,AJ66&gt;0),"Float Increase",IF(AND(K66&gt;L66,AJ66&lt;0),"Float Decrease",IF(AND(J66&gt;I66,AJ66&gt;0),"Share Increase",IF(AND(I66&gt;J66,AJ66&lt;0), "Share Decrease",IF(AJ66&gt;0,"Reinvestment","Funding")))))</f>
        <v>Share Increase</v>
      </c>
      <c r="H66" s="32">
        <f>34.01/1.5</f>
        <v>22.673333333333332</v>
      </c>
      <c r="I66" s="33">
        <f>145.526*1.5</f>
        <v>218.28900000000002</v>
      </c>
      <c r="J66" s="33">
        <f>145.783*1.5</f>
        <v>218.67449999999997</v>
      </c>
      <c r="K66" s="34">
        <v>0.44</v>
      </c>
      <c r="L66" s="34">
        <v>0.44</v>
      </c>
      <c r="M66" s="7">
        <v>0.7</v>
      </c>
      <c r="N66" s="7">
        <v>0.7</v>
      </c>
      <c r="O66" s="7">
        <v>0.3</v>
      </c>
      <c r="P66" s="7">
        <v>0.3</v>
      </c>
      <c r="Q66" s="35">
        <f>+I66*K66</f>
        <v>96.047160000000005</v>
      </c>
      <c r="R66" s="35">
        <f>+J66*L66</f>
        <v>96.216779999999986</v>
      </c>
      <c r="S66" s="35">
        <f>+$H66*Q66</f>
        <v>2177.7092744000001</v>
      </c>
      <c r="T66" s="35">
        <f>+$H66*R66</f>
        <v>2181.5551251999996</v>
      </c>
      <c r="U66" s="36">
        <f>+S66/SUM(S$20:S$419)</f>
        <v>1.3153130408739861E-3</v>
      </c>
      <c r="V66" s="37">
        <f>+T66/SUM(T$20:T$419)</f>
        <v>1.3184531155693963E-3</v>
      </c>
      <c r="W66" s="37">
        <f>+V66-U66</f>
        <v>3.1400746954102308E-6</v>
      </c>
      <c r="X66" s="38">
        <f>+W66*Y$4</f>
        <v>0.33012961017587944</v>
      </c>
      <c r="Y66" s="39">
        <f>+X66/$H66*10^6</f>
        <v>14560.259196231083</v>
      </c>
      <c r="Z66" s="40">
        <f>+S66*M66/SUMPRODUCT(M$20:M$419, S$20:S$419)</f>
        <v>1.7417945325610789E-3</v>
      </c>
      <c r="AA66" s="41">
        <f>+T66*N66/SUMPRODUCT(N$20:N$419, T$20:T$419)</f>
        <v>1.7435040428443673E-3</v>
      </c>
      <c r="AB66" s="41">
        <f>+AA66-Z66</f>
        <v>1.7095102832884092E-6</v>
      </c>
      <c r="AC66" s="42">
        <f>+AB66*AD$4</f>
        <v>1.0472992084958842E-2</v>
      </c>
      <c r="AD66" s="43">
        <f>+AC66/$H66*10^6</f>
        <v>461.90791318548264</v>
      </c>
      <c r="AE66" s="40">
        <f>+S66*O66/SUMPRODUCT(O$20:O$419, S$20:S$419)</f>
        <v>8.3707478710764918E-4</v>
      </c>
      <c r="AF66" s="41">
        <f>+T66*P66/SUMPRODUCT(P$20:P$419, T$20:T$419)</f>
        <v>8.4039671260829386E-4</v>
      </c>
      <c r="AG66" s="41">
        <f>+AF66-AE66</f>
        <v>3.3219255006446862E-6</v>
      </c>
      <c r="AH66" s="42">
        <f>+AG66*AI$4</f>
        <v>1.1667002652692229E-2</v>
      </c>
      <c r="AI66" s="43">
        <f>+AH66/$H66*10^6</f>
        <v>514.56936133602903</v>
      </c>
      <c r="AJ66" s="42">
        <f>+X66+AC66+AH66</f>
        <v>0.35226960491353049</v>
      </c>
      <c r="AK66" s="31">
        <f>+Y66+AD66+AI66</f>
        <v>15536.736470752596</v>
      </c>
      <c r="AL66" s="44">
        <f>+$AL$6*W66/H66*10^6</f>
        <v>69.245987108429091</v>
      </c>
      <c r="AM66" s="31">
        <f>1.5*149946.75</f>
        <v>224920.125</v>
      </c>
      <c r="AN66" s="45">
        <f>+AK66/AM66</f>
        <v>6.9076684315165643E-2</v>
      </c>
      <c r="AR66" s="33"/>
    </row>
    <row r="67" spans="1:44">
      <c r="A67" s="6" t="s">
        <v>1178</v>
      </c>
      <c r="B67" s="6" t="s">
        <v>2080</v>
      </c>
      <c r="C67" s="6" t="s">
        <v>3332</v>
      </c>
      <c r="D67" s="30">
        <v>2884183</v>
      </c>
      <c r="E67" s="6" t="s">
        <v>145</v>
      </c>
      <c r="F67" s="31" t="s">
        <v>4459</v>
      </c>
      <c r="G67" s="6" t="str">
        <f>IF(AND(L67&gt;K67,AJ67&gt;0),"Float Increase",IF(AND(K67&gt;L67,AJ67&lt;0),"Float Decrease",IF(AND(J67&gt;I67,AJ67&gt;0),"Share Increase",IF(AND(I67&gt;J67,AJ67&lt;0), "Share Decrease",IF(AJ67&gt;0,"Reinvestment","Funding")))))</f>
        <v>Share Increase</v>
      </c>
      <c r="H67" s="32">
        <v>19.13</v>
      </c>
      <c r="I67" s="33">
        <v>216.494</v>
      </c>
      <c r="J67" s="33">
        <v>217.78399999999999</v>
      </c>
      <c r="K67" s="34">
        <v>1</v>
      </c>
      <c r="L67" s="34">
        <v>1</v>
      </c>
      <c r="M67" s="7">
        <v>0</v>
      </c>
      <c r="N67" s="7">
        <v>0</v>
      </c>
      <c r="O67" s="7">
        <v>1</v>
      </c>
      <c r="P67" s="7">
        <v>1</v>
      </c>
      <c r="Q67" s="35">
        <f>+I67*K67</f>
        <v>216.494</v>
      </c>
      <c r="R67" s="35">
        <f>+J67*L67</f>
        <v>217.78399999999999</v>
      </c>
      <c r="S67" s="35">
        <f>+$H67*Q67</f>
        <v>4141.5302199999996</v>
      </c>
      <c r="T67" s="35">
        <f>+$H67*R67</f>
        <v>4166.2079199999998</v>
      </c>
      <c r="U67" s="36">
        <f>+S67/SUM(S$20:S$419)</f>
        <v>2.5014398255894703E-3</v>
      </c>
      <c r="V67" s="37">
        <f>+T67/SUM(T$20:T$419)</f>
        <v>2.5179055751480559E-3</v>
      </c>
      <c r="W67" s="37">
        <f>+V67-U67</f>
        <v>1.6465749558585568E-5</v>
      </c>
      <c r="X67" s="38">
        <f>+W67*Y$4</f>
        <v>1.7311153428849742</v>
      </c>
      <c r="Y67" s="39">
        <f>+X67/$H67*10^6</f>
        <v>90492.17683664267</v>
      </c>
      <c r="Z67" s="40">
        <f>+S67*M67/SUMPRODUCT(M$20:M$419, S$20:S$419)</f>
        <v>0</v>
      </c>
      <c r="AA67" s="41">
        <f>+T67*N67/SUMPRODUCT(N$20:N$419, T$20:T$419)</f>
        <v>0</v>
      </c>
      <c r="AB67" s="41">
        <f>+AA67-Z67</f>
        <v>0</v>
      </c>
      <c r="AC67" s="42">
        <f>+AB67*AD$4</f>
        <v>0</v>
      </c>
      <c r="AD67" s="43">
        <f>+AC67/$H67*10^6</f>
        <v>0</v>
      </c>
      <c r="AE67" s="40">
        <f>+S67*O67/SUMPRODUCT(O$20:O$419, S$20:S$419)</f>
        <v>5.3064483368830398E-3</v>
      </c>
      <c r="AF67" s="41">
        <f>+T67*P67/SUMPRODUCT(P$20:P$419, T$20:T$419)</f>
        <v>5.3498036019750663E-3</v>
      </c>
      <c r="AG67" s="41">
        <f>+AF67-AE67</f>
        <v>4.3355265092026585E-5</v>
      </c>
      <c r="AH67" s="42">
        <f>+AG67*AI$4</f>
        <v>0.15226891534403264</v>
      </c>
      <c r="AI67" s="43">
        <f>+AH67/$H67*10^6</f>
        <v>7959.6923859922981</v>
      </c>
      <c r="AJ67" s="42">
        <f>+X67+AC67+AH67</f>
        <v>1.8833842582290068</v>
      </c>
      <c r="AK67" s="31">
        <f>+Y67+AD67+AI67</f>
        <v>98451.869222634967</v>
      </c>
      <c r="AL67" s="44">
        <f>+$AL$6*W67/H67*10^6</f>
        <v>430.36459902210061</v>
      </c>
      <c r="AM67" s="31">
        <v>1453534.75</v>
      </c>
      <c r="AN67" s="45">
        <f>+AK67/AM67</f>
        <v>6.7732724809389633E-2</v>
      </c>
      <c r="AR67" s="33"/>
    </row>
    <row r="68" spans="1:44">
      <c r="A68" s="6" t="s">
        <v>3600</v>
      </c>
      <c r="B68" s="6" t="s">
        <v>437</v>
      </c>
      <c r="C68" s="6" t="s">
        <v>3756</v>
      </c>
      <c r="D68" s="30">
        <v>2868455</v>
      </c>
      <c r="E68" s="6" t="s">
        <v>2969</v>
      </c>
      <c r="F68" s="31" t="s">
        <v>4472</v>
      </c>
      <c r="G68" s="6" t="str">
        <f>IF(AND(L68&gt;K68,AJ68&gt;0),"Float Increase",IF(AND(K68&gt;L68,AJ68&lt;0),"Float Decrease",IF(AND(J68&gt;I68,AJ68&gt;0),"Share Increase",IF(AND(I68&gt;J68,AJ68&lt;0), "Share Decrease",IF(AJ68&gt;0,"Reinvestment","Funding")))))</f>
        <v>Share Increase</v>
      </c>
      <c r="H68" s="32">
        <v>15.99</v>
      </c>
      <c r="I68" s="33">
        <v>167.22900000000001</v>
      </c>
      <c r="J68" s="33">
        <v>167.92400000000001</v>
      </c>
      <c r="K68" s="34">
        <v>1</v>
      </c>
      <c r="L68" s="34">
        <v>1</v>
      </c>
      <c r="M68" s="7">
        <v>0</v>
      </c>
      <c r="N68" s="7">
        <v>0</v>
      </c>
      <c r="O68" s="7">
        <v>1</v>
      </c>
      <c r="P68" s="7">
        <v>1</v>
      </c>
      <c r="Q68" s="35">
        <f>+I68*K68</f>
        <v>167.22900000000001</v>
      </c>
      <c r="R68" s="35">
        <f>+J68*L68</f>
        <v>167.92400000000001</v>
      </c>
      <c r="S68" s="35">
        <f>+$H68*Q68</f>
        <v>2673.9917100000002</v>
      </c>
      <c r="T68" s="35">
        <f>+$H68*R68</f>
        <v>2685.1047600000002</v>
      </c>
      <c r="U68" s="36">
        <f>+S68/SUM(S$20:S$419)</f>
        <v>1.6150623082233817E-3</v>
      </c>
      <c r="V68" s="37">
        <f>+T68/SUM(T$20:T$419)</f>
        <v>1.6227803256301675E-3</v>
      </c>
      <c r="W68" s="37">
        <f>+V68-U68</f>
        <v>7.7180174067857394E-6</v>
      </c>
      <c r="X68" s="38">
        <f>+W68*Y$4</f>
        <v>0.81142849294543773</v>
      </c>
      <c r="Y68" s="39">
        <f>+X68/$H68*10^6</f>
        <v>50745.997057250635</v>
      </c>
      <c r="Z68" s="40">
        <f>+S68*M68/SUMPRODUCT(M$20:M$419, S$20:S$419)</f>
        <v>0</v>
      </c>
      <c r="AA68" s="41">
        <f>+T68*N68/SUMPRODUCT(N$20:N$419, T$20:T$419)</f>
        <v>0</v>
      </c>
      <c r="AB68" s="41">
        <f>+AA68-Z68</f>
        <v>0</v>
      </c>
      <c r="AC68" s="42">
        <f>+AB68*AD$4</f>
        <v>0</v>
      </c>
      <c r="AD68" s="43">
        <f>+AC68/$H68*10^6</f>
        <v>0</v>
      </c>
      <c r="AE68" s="40">
        <f>+S68*O68/SUMPRODUCT(O$20:O$419, S$20:S$419)</f>
        <v>3.4261246709841797E-3</v>
      </c>
      <c r="AF68" s="41">
        <f>+T68*P68/SUMPRODUCT(P$20:P$419, T$20:T$419)</f>
        <v>3.4479275620810587E-3</v>
      </c>
      <c r="AG68" s="41">
        <f>+AF68-AE68</f>
        <v>2.180289109687903E-5</v>
      </c>
      <c r="AH68" s="42">
        <f>+AG68*AI$4</f>
        <v>7.6574380796402858E-2</v>
      </c>
      <c r="AI68" s="43">
        <f>+AH68/$H68*10^6</f>
        <v>4788.8918571859194</v>
      </c>
      <c r="AJ68" s="42">
        <f>+X68+AC68+AH68</f>
        <v>0.88800287374184061</v>
      </c>
      <c r="AK68" s="31">
        <f>+Y68+AD68+AI68</f>
        <v>55534.888914436553</v>
      </c>
      <c r="AL68" s="44">
        <f>+$AL$6*W68/H68*10^6</f>
        <v>241.33888076253092</v>
      </c>
      <c r="AM68" s="31">
        <v>850605.125</v>
      </c>
      <c r="AN68" s="45">
        <f>+AK68/AM68</f>
        <v>6.5288683646758591E-2</v>
      </c>
      <c r="AR68" s="33"/>
    </row>
    <row r="69" spans="1:44">
      <c r="A69" s="6" t="s">
        <v>5923</v>
      </c>
      <c r="B69" s="6" t="s">
        <v>5905</v>
      </c>
      <c r="C69" s="6" t="s">
        <v>6519</v>
      </c>
      <c r="D69" s="30" t="s">
        <v>6433</v>
      </c>
      <c r="E69" s="6" t="s">
        <v>6442</v>
      </c>
      <c r="F69" s="31" t="s">
        <v>4463</v>
      </c>
      <c r="G69" s="6" t="str">
        <f>IF(AND(L69&gt;K69,AJ69&gt;0),"Float Increase",IF(AND(K69&gt;L69,AJ69&lt;0),"Float Decrease",IF(AND(J69&gt;I69,AJ69&gt;0),"Share Increase",IF(AND(I69&gt;J69,AJ69&lt;0), "Share Decrease",IF(AJ69&gt;0,"Reinvestment","Funding")))))</f>
        <v>Share Increase</v>
      </c>
      <c r="H69" s="32">
        <v>16.25</v>
      </c>
      <c r="I69" s="33">
        <v>184.14500000000001</v>
      </c>
      <c r="J69" s="33">
        <v>185.10599999999999</v>
      </c>
      <c r="K69" s="34">
        <v>1</v>
      </c>
      <c r="L69" s="34">
        <v>1</v>
      </c>
      <c r="M69" s="7">
        <v>0</v>
      </c>
      <c r="N69" s="7">
        <v>0</v>
      </c>
      <c r="O69" s="7">
        <v>1</v>
      </c>
      <c r="P69" s="7">
        <v>1</v>
      </c>
      <c r="Q69" s="35">
        <f>+I69*K69</f>
        <v>184.14500000000001</v>
      </c>
      <c r="R69" s="35">
        <f>+J69*L69</f>
        <v>185.10599999999999</v>
      </c>
      <c r="S69" s="35">
        <f>+$H69*Q69</f>
        <v>2992.3562500000003</v>
      </c>
      <c r="T69" s="35">
        <f>+$H69*R69</f>
        <v>3007.9724999999999</v>
      </c>
      <c r="U69" s="36">
        <f>+S69/SUM(S$20:S$419)</f>
        <v>1.807351075202721E-3</v>
      </c>
      <c r="V69" s="37">
        <f>+T69/SUM(T$20:T$419)</f>
        <v>1.8179099250625098E-3</v>
      </c>
      <c r="W69" s="37">
        <f>+V69-U69</f>
        <v>1.0558849859788801E-5</v>
      </c>
      <c r="X69" s="38">
        <f>+W69*Y$4</f>
        <v>1.1100974741820018</v>
      </c>
      <c r="Y69" s="39">
        <f>+X69/$H69*10^6</f>
        <v>68313.690718892409</v>
      </c>
      <c r="Z69" s="40">
        <f>+S69*M69/SUMPRODUCT(M$20:M$419, S$20:S$419)</f>
        <v>0</v>
      </c>
      <c r="AA69" s="41">
        <f>+T69*N69/SUMPRODUCT(N$20:N$419, T$20:T$419)</f>
        <v>0</v>
      </c>
      <c r="AB69" s="41">
        <f>+AA69-Z69</f>
        <v>0</v>
      </c>
      <c r="AC69" s="42">
        <f>+AB69*AD$4</f>
        <v>0</v>
      </c>
      <c r="AD69" s="43">
        <f>+AC69/$H69*10^6</f>
        <v>0</v>
      </c>
      <c r="AE69" s="40">
        <f>+S69*O69/SUMPRODUCT(O$20:O$419, S$20:S$419)</f>
        <v>3.8340379045149336E-3</v>
      </c>
      <c r="AF69" s="41">
        <f>+T69*P69/SUMPRODUCT(P$20:P$419, T$20:T$419)</f>
        <v>3.8625201680145493E-3</v>
      </c>
      <c r="AG69" s="41">
        <f>+AF69-AE69</f>
        <v>2.8482263499615603E-5</v>
      </c>
      <c r="AH69" s="42">
        <f>+AG69*AI$4</f>
        <v>0.10003314154402448</v>
      </c>
      <c r="AI69" s="43">
        <f>+AH69/$H69*10^6</f>
        <v>6155.8856334784305</v>
      </c>
      <c r="AJ69" s="42">
        <f>+X69+AC69+AH69</f>
        <v>1.2101306157260263</v>
      </c>
      <c r="AK69" s="31">
        <f>+Y69+AD69+AI69</f>
        <v>74469.576352370845</v>
      </c>
      <c r="AL69" s="44">
        <f>+$AL$6*W69/H69*10^6</f>
        <v>324.88768799350157</v>
      </c>
      <c r="AM69" s="31">
        <v>1174937.75</v>
      </c>
      <c r="AN69" s="45">
        <f>+AK69/AM69</f>
        <v>6.338172073573331E-2</v>
      </c>
      <c r="AR69" s="33"/>
    </row>
    <row r="70" spans="1:44">
      <c r="A70" s="6" t="s">
        <v>1311</v>
      </c>
      <c r="B70" s="6" t="s">
        <v>1714</v>
      </c>
      <c r="C70" s="6" t="s">
        <v>2733</v>
      </c>
      <c r="D70" s="30" t="s">
        <v>2325</v>
      </c>
      <c r="E70" s="6" t="s">
        <v>5667</v>
      </c>
      <c r="F70" s="31" t="s">
        <v>4475</v>
      </c>
      <c r="G70" s="6" t="str">
        <f>IF(AND(L70&gt;K70,AJ70&gt;0),"Float Increase",IF(AND(K70&gt;L70,AJ70&lt;0),"Float Decrease",IF(AND(J70&gt;I70,AJ70&gt;0),"Share Increase",IF(AND(I70&gt;J70,AJ70&lt;0), "Share Decrease",IF(AJ70&gt;0,"Reinvestment","Funding")))))</f>
        <v>Share Increase</v>
      </c>
      <c r="H70" s="32">
        <v>25.48</v>
      </c>
      <c r="I70" s="33">
        <v>200.65899999999999</v>
      </c>
      <c r="J70" s="33">
        <v>201.501</v>
      </c>
      <c r="K70" s="34">
        <v>0.72</v>
      </c>
      <c r="L70" s="34">
        <v>0.72</v>
      </c>
      <c r="M70" s="7">
        <v>1</v>
      </c>
      <c r="N70" s="7">
        <v>1</v>
      </c>
      <c r="O70" s="7">
        <v>0</v>
      </c>
      <c r="P70" s="7">
        <v>0</v>
      </c>
      <c r="Q70" s="35">
        <f>+I70*K70</f>
        <v>144.47448</v>
      </c>
      <c r="R70" s="35">
        <f>+J70*L70</f>
        <v>145.08071999999999</v>
      </c>
      <c r="S70" s="35">
        <f>+$H70*Q70</f>
        <v>3681.2097503999998</v>
      </c>
      <c r="T70" s="35">
        <f>+$H70*R70</f>
        <v>3696.6567455999998</v>
      </c>
      <c r="U70" s="36">
        <f>+S70/SUM(S$20:S$419)</f>
        <v>2.2234111999305498E-3</v>
      </c>
      <c r="V70" s="37">
        <f>+T70/SUM(T$20:T$419)</f>
        <v>2.2341258064611687E-3</v>
      </c>
      <c r="W70" s="37">
        <f>+V70-U70</f>
        <v>1.0714606530618908E-5</v>
      </c>
      <c r="X70" s="38">
        <f>+W70*Y$4</f>
        <v>1.126472845474473</v>
      </c>
      <c r="Y70" s="39">
        <f>+X70/$H70*10^6</f>
        <v>44210.080277648078</v>
      </c>
      <c r="Z70" s="40">
        <f>+S70*M70/SUMPRODUCT(M$20:M$419, S$20:S$419)</f>
        <v>4.2061963864193658E-3</v>
      </c>
      <c r="AA70" s="41">
        <f>+T70*N70/SUMPRODUCT(N$20:N$419, T$20:T$419)</f>
        <v>4.2205383715963546E-3</v>
      </c>
      <c r="AB70" s="41">
        <f>+AA70-Z70</f>
        <v>1.4341985176988779E-5</v>
      </c>
      <c r="AC70" s="42">
        <f>+AB70*AD$4</f>
        <v>8.7863465174523259E-2</v>
      </c>
      <c r="AD70" s="43">
        <f>+AC70/$H70*10^6</f>
        <v>3448.3306583407871</v>
      </c>
      <c r="AE70" s="40">
        <f>+S70*O70/SUMPRODUCT(O$20:O$419, S$20:S$419)</f>
        <v>0</v>
      </c>
      <c r="AF70" s="41">
        <f>+T70*P70/SUMPRODUCT(P$20:P$419, T$20:T$419)</f>
        <v>0</v>
      </c>
      <c r="AG70" s="41">
        <f>+AF70-AE70</f>
        <v>0</v>
      </c>
      <c r="AH70" s="42">
        <f>+AG70*AI$4</f>
        <v>0</v>
      </c>
      <c r="AI70" s="43">
        <f>+AH70/$H70*10^6</f>
        <v>0</v>
      </c>
      <c r="AJ70" s="42">
        <f>+X70+AC70+AH70</f>
        <v>1.2143363106489962</v>
      </c>
      <c r="AK70" s="31">
        <f>+Y70+AD70+AI70</f>
        <v>47658.410935988868</v>
      </c>
      <c r="AL70" s="44">
        <f>+$AL$6*W70/H70*10^6</f>
        <v>210.25523019267874</v>
      </c>
      <c r="AM70" s="31">
        <v>770200.0625</v>
      </c>
      <c r="AN70" s="45">
        <f>+AK70/AM70</f>
        <v>6.1877962955876636E-2</v>
      </c>
      <c r="AR70" s="33"/>
    </row>
    <row r="71" spans="1:44">
      <c r="A71" s="6" t="s">
        <v>3546</v>
      </c>
      <c r="B71" s="6" t="s">
        <v>385</v>
      </c>
      <c r="C71" s="6" t="s">
        <v>3706</v>
      </c>
      <c r="D71" s="30">
        <v>2756152</v>
      </c>
      <c r="E71" s="6" t="s">
        <v>2660</v>
      </c>
      <c r="F71" s="31" t="s">
        <v>4463</v>
      </c>
      <c r="G71" s="6" t="str">
        <f>IF(AND(L71&gt;K71,AJ71&gt;0),"Float Increase",IF(AND(K71&gt;L71,AJ71&lt;0),"Float Decrease",IF(AND(J71&gt;I71,AJ71&gt;0),"Share Increase",IF(AND(I71&gt;J71,AJ71&lt;0), "Share Decrease",IF(AJ71&gt;0,"Reinvestment","Funding")))))</f>
        <v>Share Increase</v>
      </c>
      <c r="H71" s="32">
        <v>28.59</v>
      </c>
      <c r="I71" s="33">
        <v>92.522000000000006</v>
      </c>
      <c r="J71" s="33">
        <v>93.414000000000001</v>
      </c>
      <c r="K71" s="34">
        <v>1</v>
      </c>
      <c r="L71" s="34">
        <v>1</v>
      </c>
      <c r="M71" s="7">
        <v>0.64</v>
      </c>
      <c r="N71" s="7">
        <v>0.64</v>
      </c>
      <c r="O71" s="7">
        <v>0.36</v>
      </c>
      <c r="P71" s="7">
        <v>0.36</v>
      </c>
      <c r="Q71" s="35">
        <f>+I71*K71</f>
        <v>92.522000000000006</v>
      </c>
      <c r="R71" s="35">
        <f>+J71*L71</f>
        <v>93.414000000000001</v>
      </c>
      <c r="S71" s="35">
        <f>+$H71*Q71</f>
        <v>2645.2039800000002</v>
      </c>
      <c r="T71" s="35">
        <f>+$H71*R71</f>
        <v>2670.7062599999999</v>
      </c>
      <c r="U71" s="36">
        <f>+S71/SUM(S$20:S$419)</f>
        <v>1.5976748281169787E-3</v>
      </c>
      <c r="V71" s="37">
        <f>+T71/SUM(T$20:T$419)</f>
        <v>1.6140783923325683E-3</v>
      </c>
      <c r="W71" s="37">
        <f>+V71-U71</f>
        <v>1.6403564215589517E-5</v>
      </c>
      <c r="X71" s="38">
        <f>+W71*Y$4</f>
        <v>1.7245775292871171</v>
      </c>
      <c r="Y71" s="39">
        <f>+X71/$H71*10^6</f>
        <v>60321.004871882375</v>
      </c>
      <c r="Z71" s="40">
        <f>+S71*M71/SUMPRODUCT(M$20:M$419, S$20:S$419)</f>
        <v>1.9343636556753811E-3</v>
      </c>
      <c r="AA71" s="41">
        <f>+T71*N71/SUMPRODUCT(N$20:N$419, T$20:T$419)</f>
        <v>1.9514832390986219E-3</v>
      </c>
      <c r="AB71" s="41">
        <f>+AA71-Z71</f>
        <v>1.7119583423240827E-5</v>
      </c>
      <c r="AC71" s="42">
        <f>+AB71*AD$4</f>
        <v>0.10487989656576137</v>
      </c>
      <c r="AD71" s="43">
        <f>+AC71/$H71*10^6</f>
        <v>3668.4119120588098</v>
      </c>
      <c r="AE71" s="40">
        <f>+S71*O71/SUMPRODUCT(O$20:O$419, S$20:S$419)</f>
        <v>1.2201262589699184E-3</v>
      </c>
      <c r="AF71" s="41">
        <f>+T71*P71/SUMPRODUCT(P$20:P$419, T$20:T$419)</f>
        <v>1.2345978712083887E-3</v>
      </c>
      <c r="AG71" s="41">
        <f>+AF71-AE71</f>
        <v>1.4471612238470266E-5</v>
      </c>
      <c r="AH71" s="42">
        <f>+AG71*AI$4</f>
        <v>5.0826046021260583E-2</v>
      </c>
      <c r="AI71" s="43">
        <f>+AH71/$H71*10^6</f>
        <v>1777.756069299076</v>
      </c>
      <c r="AJ71" s="42">
        <f>+X71+AC71+AH71</f>
        <v>1.880283471874139</v>
      </c>
      <c r="AK71" s="31">
        <f>+Y71+AD71+AI71</f>
        <v>65767.172853240263</v>
      </c>
      <c r="AL71" s="44">
        <f>+$AL$6*W71/H71*10^6</f>
        <v>286.87590443493389</v>
      </c>
      <c r="AM71" s="31">
        <v>1066593.375</v>
      </c>
      <c r="AN71" s="45">
        <f>+AK71/AM71</f>
        <v>6.1660961332373046E-2</v>
      </c>
      <c r="AR71" s="33"/>
    </row>
    <row r="72" spans="1:44">
      <c r="A72" s="6" t="s">
        <v>3436</v>
      </c>
      <c r="B72" s="6" t="s">
        <v>275</v>
      </c>
      <c r="C72" s="6" t="s">
        <v>575</v>
      </c>
      <c r="D72" s="30">
        <v>2260363</v>
      </c>
      <c r="E72" s="6" t="s">
        <v>2553</v>
      </c>
      <c r="F72" s="31" t="s">
        <v>4470</v>
      </c>
      <c r="G72" s="6" t="str">
        <f>IF(AND(L72&gt;K72,AJ72&gt;0),"Float Increase",IF(AND(K72&gt;L72,AJ72&lt;0),"Float Decrease",IF(AND(J72&gt;I72,AJ72&gt;0),"Share Increase",IF(AND(I72&gt;J72,AJ72&lt;0), "Share Decrease",IF(AJ72&gt;0,"Reinvestment","Funding")))))</f>
        <v>Share Increase</v>
      </c>
      <c r="H72" s="32">
        <v>64.48</v>
      </c>
      <c r="I72" s="33">
        <v>49.671999999999997</v>
      </c>
      <c r="J72" s="33">
        <v>49.89</v>
      </c>
      <c r="K72" s="34">
        <v>1</v>
      </c>
      <c r="L72" s="34">
        <v>1</v>
      </c>
      <c r="M72" s="7">
        <v>0.62</v>
      </c>
      <c r="N72" s="7">
        <v>0.62</v>
      </c>
      <c r="O72" s="7">
        <v>0.38</v>
      </c>
      <c r="P72" s="7">
        <v>0.38</v>
      </c>
      <c r="Q72" s="35">
        <f>+I72*K72</f>
        <v>49.671999999999997</v>
      </c>
      <c r="R72" s="35">
        <f>+J72*L72</f>
        <v>49.89</v>
      </c>
      <c r="S72" s="35">
        <f>+$H72*Q72</f>
        <v>3202.8505599999999</v>
      </c>
      <c r="T72" s="35">
        <f>+$H72*R72</f>
        <v>3216.9072000000001</v>
      </c>
      <c r="U72" s="36">
        <f>+S72/SUM(S$20:S$419)</f>
        <v>1.9344873804145602E-3</v>
      </c>
      <c r="V72" s="37">
        <f>+T72/SUM(T$20:T$419)</f>
        <v>1.9441825106064131E-3</v>
      </c>
      <c r="W72" s="37">
        <f>+V72-U72</f>
        <v>9.6951301918528441E-6</v>
      </c>
      <c r="X72" s="38">
        <f>+W72*Y$4</f>
        <v>1.0192908963341185</v>
      </c>
      <c r="Y72" s="39">
        <f>+X72/$H72*10^6</f>
        <v>15807.861295504319</v>
      </c>
      <c r="Z72" s="40">
        <f>+S72*M72/SUMPRODUCT(M$20:M$419, S$20:S$419)</f>
        <v>2.2689626526047925E-3</v>
      </c>
      <c r="AA72" s="41">
        <f>+T72*N72/SUMPRODUCT(N$20:N$419, T$20:T$419)</f>
        <v>2.2771358960518699E-3</v>
      </c>
      <c r="AB72" s="41">
        <f>+AA72-Z72</f>
        <v>8.1732434470773753E-6</v>
      </c>
      <c r="AC72" s="42">
        <f>+AB72*AD$4</f>
        <v>5.0071833300134587E-2</v>
      </c>
      <c r="AD72" s="43">
        <f>+AC72/$H72*10^6</f>
        <v>776.54828319067281</v>
      </c>
      <c r="AE72" s="40">
        <f>+S72*O72/SUMPRODUCT(O$20:O$419, S$20:S$419)</f>
        <v>1.5594209983600764E-3</v>
      </c>
      <c r="AF72" s="41">
        <f>+T72*P72/SUMPRODUCT(P$20:P$419, T$20:T$419)</f>
        <v>1.5697085650483379E-3</v>
      </c>
      <c r="AG72" s="41">
        <f>+AF72-AE72</f>
        <v>1.028756668826152E-5</v>
      </c>
      <c r="AH72" s="42">
        <f>+AG72*AI$4</f>
        <v>3.613117386840918E-2</v>
      </c>
      <c r="AI72" s="43">
        <f>+AH72/$H72*10^6</f>
        <v>560.3469892743359</v>
      </c>
      <c r="AJ72" s="42">
        <f>+X72+AC72+AH72</f>
        <v>1.1054939035026623</v>
      </c>
      <c r="AK72" s="31">
        <f>+Y72+AD72+AI72</f>
        <v>17144.756567969325</v>
      </c>
      <c r="AL72" s="44">
        <f>+$AL$6*W72/H72*10^6</f>
        <v>75.179359428139293</v>
      </c>
      <c r="AM72" s="31">
        <v>278153.75</v>
      </c>
      <c r="AN72" s="45">
        <f>+AK72/AM72</f>
        <v>6.1637697021770604E-2</v>
      </c>
      <c r="AR72" s="33"/>
    </row>
    <row r="73" spans="1:44">
      <c r="A73" s="6" t="s">
        <v>3362</v>
      </c>
      <c r="B73" s="6" t="s">
        <v>203</v>
      </c>
      <c r="C73" s="6" t="s">
        <v>501</v>
      </c>
      <c r="D73" s="30" t="s">
        <v>483</v>
      </c>
      <c r="E73" s="6" t="s">
        <v>6434</v>
      </c>
      <c r="F73" s="31" t="s">
        <v>4471</v>
      </c>
      <c r="G73" s="6" t="str">
        <f>IF(AND(L73&gt;K73,AJ73&gt;0),"Float Increase",IF(AND(K73&gt;L73,AJ73&lt;0),"Float Decrease",IF(AND(J73&gt;I73,AJ73&gt;0),"Share Increase",IF(AND(I73&gt;J73,AJ73&lt;0), "Share Decrease",IF(AJ73&gt;0,"Reinvestment","Funding")))))</f>
        <v>Share Increase</v>
      </c>
      <c r="H73" s="32">
        <v>29.02</v>
      </c>
      <c r="I73" s="33">
        <v>153.822</v>
      </c>
      <c r="J73" s="33">
        <v>155.476</v>
      </c>
      <c r="K73" s="34">
        <v>1</v>
      </c>
      <c r="L73" s="34">
        <v>1</v>
      </c>
      <c r="M73" s="7">
        <v>0</v>
      </c>
      <c r="N73" s="7">
        <v>0</v>
      </c>
      <c r="O73" s="7">
        <v>1</v>
      </c>
      <c r="P73" s="7">
        <v>1</v>
      </c>
      <c r="Q73" s="35">
        <f>+I73*K73</f>
        <v>153.822</v>
      </c>
      <c r="R73" s="35">
        <f>+J73*L73</f>
        <v>155.476</v>
      </c>
      <c r="S73" s="35">
        <f>+$H73*Q73</f>
        <v>4463.9144400000005</v>
      </c>
      <c r="T73" s="35">
        <f>+$H73*R73</f>
        <v>4511.9135200000001</v>
      </c>
      <c r="U73" s="36">
        <f>+S73/SUM(S$20:S$419)</f>
        <v>2.6961564361686389E-3</v>
      </c>
      <c r="V73" s="37">
        <f>+T73/SUM(T$20:T$419)</f>
        <v>2.7268375522155625E-3</v>
      </c>
      <c r="W73" s="37">
        <f>+V73-U73</f>
        <v>3.0681116046923657E-5</v>
      </c>
      <c r="X73" s="38">
        <f>+W73*Y$4</f>
        <v>3.2256381974405768</v>
      </c>
      <c r="Y73" s="39">
        <f>+X73/$H73*10^6</f>
        <v>111152.24663820045</v>
      </c>
      <c r="Z73" s="40">
        <f>+S73*M73/SUMPRODUCT(M$20:M$419, S$20:S$419)</f>
        <v>0</v>
      </c>
      <c r="AA73" s="41">
        <f>+T73*N73/SUMPRODUCT(N$20:N$419, T$20:T$419)</f>
        <v>0</v>
      </c>
      <c r="AB73" s="41">
        <f>+AA73-Z73</f>
        <v>0</v>
      </c>
      <c r="AC73" s="42">
        <f>+AB73*AD$4</f>
        <v>0</v>
      </c>
      <c r="AD73" s="43">
        <f>+AC73/$H73*10^6</f>
        <v>0</v>
      </c>
      <c r="AE73" s="40">
        <f>+S73*O73/SUMPRODUCT(O$20:O$419, S$20:S$419)</f>
        <v>5.7195118948392435E-3</v>
      </c>
      <c r="AF73" s="41">
        <f>+T73*P73/SUMPRODUCT(P$20:P$419, T$20:T$419)</f>
        <v>5.7937221724392489E-3</v>
      </c>
      <c r="AG73" s="41">
        <f>+AF73-AE73</f>
        <v>7.4210277600005384E-5</v>
      </c>
      <c r="AH73" s="42">
        <f>+AG73*AI$4</f>
        <v>0.26063543732340216</v>
      </c>
      <c r="AI73" s="43">
        <f>+AH73/$H73*10^6</f>
        <v>8981.2349181048303</v>
      </c>
      <c r="AJ73" s="42">
        <f>+X73+AC73+AH73</f>
        <v>3.4862736347639789</v>
      </c>
      <c r="AK73" s="31">
        <f>+Y73+AD73+AI73</f>
        <v>120133.48155630528</v>
      </c>
      <c r="AL73" s="44">
        <f>+$AL$6*W73/H73*10^6</f>
        <v>528.62019377883621</v>
      </c>
      <c r="AM73" s="31">
        <v>1974913</v>
      </c>
      <c r="AN73" s="45">
        <f>+AK73/AM73</f>
        <v>6.0829758858392896E-2</v>
      </c>
      <c r="AR73" s="33"/>
    </row>
    <row r="74" spans="1:44">
      <c r="A74" s="6" t="s">
        <v>3390</v>
      </c>
      <c r="B74" s="6" t="s">
        <v>228</v>
      </c>
      <c r="C74" s="6" t="s">
        <v>528</v>
      </c>
      <c r="D74" s="30">
        <v>2089427</v>
      </c>
      <c r="E74" s="6" t="s">
        <v>5526</v>
      </c>
      <c r="F74" s="31" t="s">
        <v>4471</v>
      </c>
      <c r="G74" s="6" t="str">
        <f>IF(AND(L74&gt;K74,AJ74&gt;0),"Float Increase",IF(AND(K74&gt;L74,AJ74&lt;0),"Float Decrease",IF(AND(J74&gt;I74,AJ74&gt;0),"Share Increase",IF(AND(I74&gt;J74,AJ74&lt;0), "Share Decrease",IF(AJ74&gt;0,"Reinvestment","Funding")))))</f>
        <v>Share Increase</v>
      </c>
      <c r="H74" s="32">
        <v>62.03</v>
      </c>
      <c r="I74" s="33">
        <v>105.306</v>
      </c>
      <c r="J74" s="33">
        <v>105.96299999999999</v>
      </c>
      <c r="K74" s="34">
        <v>1</v>
      </c>
      <c r="L74" s="34">
        <v>1</v>
      </c>
      <c r="M74" s="7">
        <v>0.64</v>
      </c>
      <c r="N74" s="7">
        <v>0.64</v>
      </c>
      <c r="O74" s="7">
        <v>0.36</v>
      </c>
      <c r="P74" s="7">
        <v>0.36</v>
      </c>
      <c r="Q74" s="35">
        <f>+I74*K74</f>
        <v>105.306</v>
      </c>
      <c r="R74" s="35">
        <f>+J74*L74</f>
        <v>105.96299999999999</v>
      </c>
      <c r="S74" s="35">
        <f>+$H74*Q74</f>
        <v>6532.1311800000003</v>
      </c>
      <c r="T74" s="35">
        <f>+$H74*R74</f>
        <v>6572.8848899999994</v>
      </c>
      <c r="U74" s="36">
        <f>+S74/SUM(S$20:S$419)</f>
        <v>3.9453371608204136E-3</v>
      </c>
      <c r="V74" s="37">
        <f>+T74/SUM(T$20:T$419)</f>
        <v>3.9724142018666732E-3</v>
      </c>
      <c r="W74" s="37">
        <f>+V74-U74</f>
        <v>2.7077041046259624E-5</v>
      </c>
      <c r="X74" s="38">
        <f>+W74*Y$4</f>
        <v>2.8467262318262021</v>
      </c>
      <c r="Y74" s="39">
        <f>+X74/$H74*10^6</f>
        <v>45892.733061844301</v>
      </c>
      <c r="Z74" s="40">
        <f>+S74*M74/SUMPRODUCT(M$20:M$419, S$20:S$419)</f>
        <v>4.7767647577393784E-3</v>
      </c>
      <c r="AA74" s="41">
        <f>+T74*N74/SUMPRODUCT(N$20:N$419, T$20:T$419)</f>
        <v>4.8028024974036592E-3</v>
      </c>
      <c r="AB74" s="41">
        <f>+AA74-Z74</f>
        <v>2.6037739664280801E-5</v>
      </c>
      <c r="AC74" s="42">
        <f>+AB74*AD$4</f>
        <v>0.15951529749776067</v>
      </c>
      <c r="AD74" s="43">
        <f>+AC74/$H74*10^6</f>
        <v>2571.583064610038</v>
      </c>
      <c r="AE74" s="40">
        <f>+S74*O74/SUMPRODUCT(O$20:O$419, S$20:S$419)</f>
        <v>3.01300952214436E-3</v>
      </c>
      <c r="AF74" s="41">
        <f>+T74*P74/SUMPRODUCT(P$20:P$419, T$20:T$419)</f>
        <v>3.038473311135229E-3</v>
      </c>
      <c r="AG74" s="41">
        <f>+AF74-AE74</f>
        <v>2.5463788990869041E-5</v>
      </c>
      <c r="AH74" s="42">
        <f>+AG74*AI$4</f>
        <v>8.9431895340942702E-2</v>
      </c>
      <c r="AI74" s="43">
        <f>+AH74/$H74*10^6</f>
        <v>1441.752302771928</v>
      </c>
      <c r="AJ74" s="42">
        <f>+X74+AC74+AH74</f>
        <v>3.0956734246649051</v>
      </c>
      <c r="AK74" s="31">
        <f>+Y74+AD74+AI74</f>
        <v>49906.068429226267</v>
      </c>
      <c r="AL74" s="44">
        <f>+$AL$6*W74/H74*10^6</f>
        <v>218.25762571545724</v>
      </c>
      <c r="AM74" s="31">
        <v>822438.375</v>
      </c>
      <c r="AN74" s="45">
        <f>+AK74/AM74</f>
        <v>6.068061747389434E-2</v>
      </c>
      <c r="AR74" s="33"/>
    </row>
    <row r="75" spans="1:44">
      <c r="A75" s="6" t="s">
        <v>4250</v>
      </c>
      <c r="B75" s="6" t="s">
        <v>1634</v>
      </c>
      <c r="C75" s="6" t="s">
        <v>2480</v>
      </c>
      <c r="D75" s="30">
        <v>2355764</v>
      </c>
      <c r="E75" s="6" t="s">
        <v>742</v>
      </c>
      <c r="F75" s="31" t="s">
        <v>4454</v>
      </c>
      <c r="G75" s="6" t="str">
        <f>IF(AND(L75&gt;K75,AJ75&gt;0),"Float Increase",IF(AND(K75&gt;L75,AJ75&lt;0),"Float Decrease",IF(AND(J75&gt;I75,AJ75&gt;0),"Share Increase",IF(AND(I75&gt;J75,AJ75&lt;0), "Share Decrease",IF(AJ75&gt;0,"Reinvestment","Funding")))))</f>
        <v>Share Increase</v>
      </c>
      <c r="H75" s="32">
        <v>74.84</v>
      </c>
      <c r="I75" s="33">
        <v>41.55</v>
      </c>
      <c r="J75" s="33">
        <v>41.816000000000003</v>
      </c>
      <c r="K75" s="34">
        <v>1</v>
      </c>
      <c r="L75" s="34">
        <v>1</v>
      </c>
      <c r="M75" s="7">
        <v>0.48</v>
      </c>
      <c r="N75" s="7">
        <v>0.48</v>
      </c>
      <c r="O75" s="7">
        <v>0.52</v>
      </c>
      <c r="P75" s="7">
        <v>0.52</v>
      </c>
      <c r="Q75" s="35">
        <f>+I75*K75</f>
        <v>41.55</v>
      </c>
      <c r="R75" s="35">
        <f>+J75*L75</f>
        <v>41.816000000000003</v>
      </c>
      <c r="S75" s="35">
        <f>+$H75*Q75</f>
        <v>3109.6019999999999</v>
      </c>
      <c r="T75" s="35">
        <f>+$H75*R75</f>
        <v>3129.5094400000003</v>
      </c>
      <c r="U75" s="36">
        <f>+S75/SUM(S$20:S$419)</f>
        <v>1.878166250476537E-3</v>
      </c>
      <c r="V75" s="37">
        <f>+T75/SUM(T$20:T$419)</f>
        <v>1.8913624614429879E-3</v>
      </c>
      <c r="W75" s="37">
        <f>+V75-U75</f>
        <v>1.3196210966450947E-5</v>
      </c>
      <c r="X75" s="38">
        <f>+W75*Y$4</f>
        <v>1.3873746342788742</v>
      </c>
      <c r="Y75" s="39">
        <f>+X75/$H75*10^6</f>
        <v>18537.875925693137</v>
      </c>
      <c r="Z75" s="40">
        <f>+S75*M75/SUMPRODUCT(M$20:M$419, S$20:S$419)</f>
        <v>1.7054737001082261E-3</v>
      </c>
      <c r="AA75" s="41">
        <f>+T75*N75/SUMPRODUCT(N$20:N$419, T$20:T$419)</f>
        <v>1.7150478068938537E-3</v>
      </c>
      <c r="AB75" s="41">
        <f>+AA75-Z75</f>
        <v>9.5741067856276903E-6</v>
      </c>
      <c r="AC75" s="42">
        <f>+AB75*AD$4</f>
        <v>5.8653958134461365E-2</v>
      </c>
      <c r="AD75" s="43">
        <f>+AC75/$H75*10^6</f>
        <v>783.72472119804058</v>
      </c>
      <c r="AE75" s="40">
        <f>+S75*O75/SUMPRODUCT(O$20:O$419, S$20:S$419)</f>
        <v>2.0718163509765362E-3</v>
      </c>
      <c r="AF75" s="41">
        <f>+T75*P75/SUMPRODUCT(P$20:P$419, T$20:T$419)</f>
        <v>2.089664227500683E-3</v>
      </c>
      <c r="AG75" s="41">
        <f>+AF75-AE75</f>
        <v>1.7847876524146756E-5</v>
      </c>
      <c r="AH75" s="42">
        <f>+AG75*AI$4</f>
        <v>6.2683893034847449E-2</v>
      </c>
      <c r="AI75" s="43">
        <f>+AH75/$H75*10^6</f>
        <v>837.57206086113638</v>
      </c>
      <c r="AJ75" s="42">
        <f>+X75+AC75+AH75</f>
        <v>1.508712485448183</v>
      </c>
      <c r="AK75" s="31">
        <f>+Y75+AD75+AI75</f>
        <v>20159.172707752314</v>
      </c>
      <c r="AL75" s="44">
        <f>+$AL$6*W75/H75*10^6</f>
        <v>88.162820459987614</v>
      </c>
      <c r="AM75" s="31">
        <v>335808.25</v>
      </c>
      <c r="AN75" s="45">
        <f>+AK75/AM75</f>
        <v>6.0031797038197582E-2</v>
      </c>
      <c r="AR75" s="33"/>
    </row>
    <row r="76" spans="1:44">
      <c r="A76" s="6" t="s">
        <v>3627</v>
      </c>
      <c r="B76" s="6" t="s">
        <v>463</v>
      </c>
      <c r="C76" s="6" t="s">
        <v>3781</v>
      </c>
      <c r="D76" s="30">
        <v>2935326</v>
      </c>
      <c r="E76" s="6" t="s">
        <v>2995</v>
      </c>
      <c r="F76" s="31" t="s">
        <v>4472</v>
      </c>
      <c r="G76" s="6" t="str">
        <f>IF(AND(L76&gt;K76,AJ76&gt;0),"Float Increase",IF(AND(K76&gt;L76,AJ76&lt;0),"Float Decrease",IF(AND(J76&gt;I76,AJ76&gt;0),"Share Increase",IF(AND(I76&gt;J76,AJ76&lt;0), "Share Decrease",IF(AJ76&gt;0,"Reinvestment","Funding")))))</f>
        <v>Share Increase</v>
      </c>
      <c r="H76" s="32">
        <v>9.7200000000000006</v>
      </c>
      <c r="I76" s="33">
        <v>231.49199999999999</v>
      </c>
      <c r="J76" s="33">
        <v>232.49700000000001</v>
      </c>
      <c r="K76" s="34">
        <v>0.95</v>
      </c>
      <c r="L76" s="34">
        <v>0.95</v>
      </c>
      <c r="M76" s="7">
        <v>0</v>
      </c>
      <c r="N76" s="7">
        <v>0</v>
      </c>
      <c r="O76" s="7">
        <v>1</v>
      </c>
      <c r="P76" s="7">
        <v>1</v>
      </c>
      <c r="Q76" s="35">
        <f>+I76*K76</f>
        <v>219.91739999999999</v>
      </c>
      <c r="R76" s="35">
        <f>+J76*L76</f>
        <v>220.87215</v>
      </c>
      <c r="S76" s="35">
        <f>+$H76*Q76</f>
        <v>2137.5971279999999</v>
      </c>
      <c r="T76" s="35">
        <f>+$H76*R76</f>
        <v>2146.8772980000003</v>
      </c>
      <c r="U76" s="36">
        <f>+S76/SUM(S$20:S$419)</f>
        <v>1.291085734741994E-3</v>
      </c>
      <c r="V76" s="37">
        <f>+T76/SUM(T$20:T$419)</f>
        <v>1.2974950894416703E-3</v>
      </c>
      <c r="W76" s="37">
        <f>+V76-U76</f>
        <v>6.4093546996762864E-6</v>
      </c>
      <c r="X76" s="38">
        <f>+W76*Y$4</f>
        <v>0.6738431323228895</v>
      </c>
      <c r="Y76" s="39">
        <f>+X76/$H76*10^6</f>
        <v>69325.425136099744</v>
      </c>
      <c r="Z76" s="40">
        <f>+S76*M76/SUMPRODUCT(M$20:M$419, S$20:S$419)</f>
        <v>0</v>
      </c>
      <c r="AA76" s="41">
        <f>+T76*N76/SUMPRODUCT(N$20:N$419, T$20:T$419)</f>
        <v>0</v>
      </c>
      <c r="AB76" s="41">
        <f>+AA76-Z76</f>
        <v>0</v>
      </c>
      <c r="AC76" s="42">
        <f>+AB76*AD$4</f>
        <v>0</v>
      </c>
      <c r="AD76" s="43">
        <f>+AC76/$H76*10^6</f>
        <v>0</v>
      </c>
      <c r="AE76" s="40">
        <f>+S76*O76/SUMPRODUCT(O$20:O$419, S$20:S$419)</f>
        <v>2.7388545108338151E-3</v>
      </c>
      <c r="AF76" s="41">
        <f>+T76*P76/SUMPRODUCT(P$20:P$419, T$20:T$419)</f>
        <v>2.7567927771206631E-3</v>
      </c>
      <c r="AG76" s="41">
        <f>+AF76-AE76</f>
        <v>1.7938266286847936E-5</v>
      </c>
      <c r="AH76" s="42">
        <f>+AG76*AI$4</f>
        <v>6.3001352773485841E-2</v>
      </c>
      <c r="AI76" s="43">
        <f>+AH76/$H76*10^6</f>
        <v>6481.6206557084197</v>
      </c>
      <c r="AJ76" s="42">
        <f>+X76+AC76+AH76</f>
        <v>0.73684448509637535</v>
      </c>
      <c r="AK76" s="31">
        <f>+Y76+AD76+AI76</f>
        <v>75807.045791808167</v>
      </c>
      <c r="AL76" s="44">
        <f>+$AL$6*W76/H76*10^6</f>
        <v>329.69931582696944</v>
      </c>
      <c r="AM76" s="31">
        <v>1307831.25</v>
      </c>
      <c r="AN76" s="45">
        <f>+AK76/AM76</f>
        <v>5.7963935172682383E-2</v>
      </c>
      <c r="AR76" s="33"/>
    </row>
    <row r="77" spans="1:44">
      <c r="A77" s="6" t="s">
        <v>6234</v>
      </c>
      <c r="B77" s="6" t="s">
        <v>6214</v>
      </c>
      <c r="C77" s="6" t="s">
        <v>6295</v>
      </c>
      <c r="D77" s="30" t="s">
        <v>6247</v>
      </c>
      <c r="E77" s="6" t="s">
        <v>6281</v>
      </c>
      <c r="F77" s="31" t="s">
        <v>4468</v>
      </c>
      <c r="G77" s="6" t="str">
        <f>IF(AND(L77&gt;K77,AJ77&gt;0),"Float Increase",IF(AND(K77&gt;L77,AJ77&lt;0),"Float Decrease",IF(AND(J77&gt;I77,AJ77&gt;0),"Share Increase",IF(AND(I77&gt;J77,AJ77&lt;0), "Share Decrease",IF(AJ77&gt;0,"Reinvestment","Funding")))))</f>
        <v>Share Increase</v>
      </c>
      <c r="H77" s="32">
        <v>1041.5999999999999</v>
      </c>
      <c r="I77" s="33">
        <v>5.7939999999999996</v>
      </c>
      <c r="J77" s="33">
        <v>5.8250000000000002</v>
      </c>
      <c r="K77" s="34">
        <v>0.76</v>
      </c>
      <c r="L77" s="34">
        <v>0.76</v>
      </c>
      <c r="M77" s="7">
        <v>0</v>
      </c>
      <c r="N77" s="7">
        <v>0</v>
      </c>
      <c r="O77" s="7">
        <v>1</v>
      </c>
      <c r="P77" s="7">
        <v>1</v>
      </c>
      <c r="Q77" s="35">
        <f>+I77*K77</f>
        <v>4.4034399999999998</v>
      </c>
      <c r="R77" s="35">
        <f>+J77*L77</f>
        <v>4.4270000000000005</v>
      </c>
      <c r="S77" s="35">
        <f>+$H77*Q77</f>
        <v>4586.6231039999993</v>
      </c>
      <c r="T77" s="35">
        <f>+$H77*R77</f>
        <v>4611.1632</v>
      </c>
      <c r="U77" s="36">
        <f>+S77/SUM(S$20:S$419)</f>
        <v>2.7702711528963305E-3</v>
      </c>
      <c r="V77" s="37">
        <f>+T77/SUM(T$20:T$419)</f>
        <v>2.7868204737121114E-3</v>
      </c>
      <c r="W77" s="37">
        <f>+V77-U77</f>
        <v>1.6549320815780876E-5</v>
      </c>
      <c r="X77" s="38">
        <f>+W77*Y$4</f>
        <v>1.7399015499774748</v>
      </c>
      <c r="Y77" s="39">
        <f>+X77/$H77*10^6</f>
        <v>1670.4123943716156</v>
      </c>
      <c r="Z77" s="40">
        <f>+S77*M77/SUMPRODUCT(M$20:M$419, S$20:S$419)</f>
        <v>0</v>
      </c>
      <c r="AA77" s="41">
        <f>+T77*N77/SUMPRODUCT(N$20:N$419, T$20:T$419)</f>
        <v>0</v>
      </c>
      <c r="AB77" s="41">
        <f>+AA77-Z77</f>
        <v>0</v>
      </c>
      <c r="AC77" s="42">
        <f>+AB77*AD$4</f>
        <v>0</v>
      </c>
      <c r="AD77" s="43">
        <f>+AC77/$H77*10^6</f>
        <v>0</v>
      </c>
      <c r="AE77" s="40">
        <f>+S77*O77/SUMPRODUCT(O$20:O$419, S$20:S$419)</f>
        <v>5.8767357110170075E-3</v>
      </c>
      <c r="AF77" s="41">
        <f>+T77*P77/SUMPRODUCT(P$20:P$419, T$20:T$419)</f>
        <v>5.9211681150697047E-3</v>
      </c>
      <c r="AG77" s="41">
        <f>+AF77-AE77</f>
        <v>4.4432404052697182E-5</v>
      </c>
      <c r="AH77" s="42">
        <f>+AG77*AI$4</f>
        <v>0.15605195716993245</v>
      </c>
      <c r="AI77" s="43">
        <f>+AH77/$H77*10^6</f>
        <v>149.81946732904424</v>
      </c>
      <c r="AJ77" s="42">
        <f>+X77+AC77+AH77</f>
        <v>1.8959535071474072</v>
      </c>
      <c r="AK77" s="31">
        <f>+Y77+AD77+AI77</f>
        <v>1820.2318617006599</v>
      </c>
      <c r="AL77" s="44">
        <f>+$AL$6*W77/H77*10^6</f>
        <v>7.9441824192496533</v>
      </c>
      <c r="AM77" s="31">
        <v>31708.150390625</v>
      </c>
      <c r="AN77" s="45">
        <f>+AK77/AM77</f>
        <v>5.7405803847796789E-2</v>
      </c>
      <c r="AR77" s="33"/>
    </row>
    <row r="78" spans="1:44">
      <c r="A78" s="6" t="s">
        <v>3424</v>
      </c>
      <c r="B78" s="6" t="s">
        <v>263</v>
      </c>
      <c r="C78" s="6" t="s">
        <v>563</v>
      </c>
      <c r="D78" s="30">
        <v>2604336</v>
      </c>
      <c r="E78" s="6" t="s">
        <v>2541</v>
      </c>
      <c r="F78" s="31" t="s">
        <v>4457</v>
      </c>
      <c r="G78" s="6" t="str">
        <f>IF(AND(L78&gt;K78,AJ78&gt;0),"Float Increase",IF(AND(K78&gt;L78,AJ78&lt;0),"Float Decrease",IF(AND(J78&gt;I78,AJ78&gt;0),"Share Increase",IF(AND(I78&gt;J78,AJ78&lt;0), "Share Decrease",IF(AJ78&gt;0,"Reinvestment","Funding")))))</f>
        <v>Share Increase</v>
      </c>
      <c r="H78" s="32">
        <v>78.150000000000006</v>
      </c>
      <c r="I78" s="33">
        <v>46.921999999999997</v>
      </c>
      <c r="J78" s="33">
        <v>47.326000000000001</v>
      </c>
      <c r="K78" s="34">
        <v>1</v>
      </c>
      <c r="L78" s="34">
        <v>1</v>
      </c>
      <c r="M78" s="7">
        <v>1</v>
      </c>
      <c r="N78" s="7">
        <v>1</v>
      </c>
      <c r="O78" s="7">
        <v>0</v>
      </c>
      <c r="P78" s="7">
        <v>0</v>
      </c>
      <c r="Q78" s="35">
        <f>+I78*K78</f>
        <v>46.921999999999997</v>
      </c>
      <c r="R78" s="35">
        <f>+J78*L78</f>
        <v>47.326000000000001</v>
      </c>
      <c r="S78" s="35">
        <f>+$H78*Q78</f>
        <v>3666.9542999999999</v>
      </c>
      <c r="T78" s="35">
        <f>+$H78*R78</f>
        <v>3698.5269000000003</v>
      </c>
      <c r="U78" s="36">
        <f>+S78/SUM(S$20:S$419)</f>
        <v>2.2148010608109381E-3</v>
      </c>
      <c r="V78" s="37">
        <f>+T78/SUM(T$20:T$419)</f>
        <v>2.2352560602268397E-3</v>
      </c>
      <c r="W78" s="37">
        <f>+V78-U78</f>
        <v>2.0454999415901644E-5</v>
      </c>
      <c r="X78" s="38">
        <f>+W78*Y$4</f>
        <v>2.1505224041930764</v>
      </c>
      <c r="Y78" s="39">
        <f>+X78/$H78*10^6</f>
        <v>27517.881051734821</v>
      </c>
      <c r="Z78" s="40">
        <f>+S78*M78/SUMPRODUCT(M$20:M$419, S$20:S$419)</f>
        <v>4.1899079301713233E-3</v>
      </c>
      <c r="AA78" s="41">
        <f>+T78*N78/SUMPRODUCT(N$20:N$419, T$20:T$419)</f>
        <v>4.2226735599433405E-3</v>
      </c>
      <c r="AB78" s="41">
        <f>+AA78-Z78</f>
        <v>3.2765629772017225E-5</v>
      </c>
      <c r="AC78" s="42">
        <f>+AB78*AD$4</f>
        <v>0.20073244637109627</v>
      </c>
      <c r="AD78" s="43">
        <f>+AC78/$H78*10^6</f>
        <v>2568.553376469562</v>
      </c>
      <c r="AE78" s="40">
        <f>+S78*O78/SUMPRODUCT(O$20:O$419, S$20:S$419)</f>
        <v>0</v>
      </c>
      <c r="AF78" s="41">
        <f>+T78*P78/SUMPRODUCT(P$20:P$419, T$20:T$419)</f>
        <v>0</v>
      </c>
      <c r="AG78" s="41">
        <f>+AF78-AE78</f>
        <v>0</v>
      </c>
      <c r="AH78" s="42">
        <f>+AG78*AI$4</f>
        <v>0</v>
      </c>
      <c r="AI78" s="43">
        <f>+AH78/$H78*10^6</f>
        <v>0</v>
      </c>
      <c r="AJ78" s="42">
        <f>+X78+AC78+AH78</f>
        <v>2.3512548505641728</v>
      </c>
      <c r="AK78" s="31">
        <f>+Y78+AD78+AI78</f>
        <v>30086.434428204382</v>
      </c>
      <c r="AL78" s="44">
        <f>+$AL$6*W78/H78*10^6</f>
        <v>130.87011782406682</v>
      </c>
      <c r="AM78" s="31">
        <v>539442.375</v>
      </c>
      <c r="AN78" s="45">
        <f>+AK78/AM78</f>
        <v>5.5773212900088506E-2</v>
      </c>
      <c r="AR78" s="33"/>
    </row>
    <row r="79" spans="1:44">
      <c r="A79" s="6" t="s">
        <v>3366</v>
      </c>
      <c r="B79" s="6" t="s">
        <v>206</v>
      </c>
      <c r="C79" s="6" t="s">
        <v>505</v>
      </c>
      <c r="D79" s="30">
        <v>2049153</v>
      </c>
      <c r="E79" s="6" t="s">
        <v>2147</v>
      </c>
      <c r="F79" s="31" t="s">
        <v>4458</v>
      </c>
      <c r="G79" s="6" t="str">
        <f>IF(AND(L79&gt;K79,AJ79&gt;0),"Float Increase",IF(AND(K79&gt;L79,AJ79&lt;0),"Float Decrease",IF(AND(J79&gt;I79,AJ79&gt;0),"Share Increase",IF(AND(I79&gt;J79,AJ79&lt;0), "Share Decrease",IF(AJ79&gt;0,"Reinvestment","Funding")))))</f>
        <v>Share Increase</v>
      </c>
      <c r="H79" s="32">
        <v>44.06</v>
      </c>
      <c r="I79" s="33">
        <v>51.698999999999998</v>
      </c>
      <c r="J79" s="33">
        <v>52.35</v>
      </c>
      <c r="K79" s="34">
        <v>0.86</v>
      </c>
      <c r="L79" s="34">
        <v>0.86</v>
      </c>
      <c r="M79" s="7">
        <v>0.59</v>
      </c>
      <c r="N79" s="7">
        <v>0.59</v>
      </c>
      <c r="O79" s="7">
        <v>0.41</v>
      </c>
      <c r="P79" s="7">
        <v>0.41</v>
      </c>
      <c r="Q79" s="35">
        <f>+I79*K79</f>
        <v>44.46114</v>
      </c>
      <c r="R79" s="35">
        <f>+J79*L79</f>
        <v>45.021000000000001</v>
      </c>
      <c r="S79" s="35">
        <f>+$H79*Q79</f>
        <v>1958.9578284000002</v>
      </c>
      <c r="T79" s="35">
        <f>+$H79*R79</f>
        <v>1983.62526</v>
      </c>
      <c r="U79" s="36">
        <f>+S79/SUM(S$20:S$419)</f>
        <v>1.1831895140946296E-3</v>
      </c>
      <c r="V79" s="37">
        <f>+T79/SUM(T$20:T$419)</f>
        <v>1.1988314546621361E-3</v>
      </c>
      <c r="W79" s="37">
        <f>+V79-U79</f>
        <v>1.5641940567506524E-5</v>
      </c>
      <c r="X79" s="38">
        <f>+W79*Y$4</f>
        <v>1.6445047468116285</v>
      </c>
      <c r="Y79" s="39">
        <f>+X79/$H79*10^6</f>
        <v>37324.211230404646</v>
      </c>
      <c r="Z79" s="40">
        <f>+S79*M79/SUMPRODUCT(M$20:M$419, S$20:S$419)</f>
        <v>1.3206145586951463E-3</v>
      </c>
      <c r="AA79" s="41">
        <f>+T79*N79/SUMPRODUCT(N$20:N$419, T$20:T$419)</f>
        <v>1.3361966202166226E-3</v>
      </c>
      <c r="AB79" s="41">
        <f>+AA79-Z79</f>
        <v>1.5582061521476377E-5</v>
      </c>
      <c r="AC79" s="42">
        <f>+AB79*AD$4</f>
        <v>9.5460558837850595E-2</v>
      </c>
      <c r="AD79" s="43">
        <f>+AC79/$H79*10^6</f>
        <v>2166.6036958204854</v>
      </c>
      <c r="AE79" s="40">
        <f>+S79*O79/SUMPRODUCT(O$20:O$419, S$20:S$419)</f>
        <v>1.0290868985425993E-3</v>
      </c>
      <c r="AF79" s="41">
        <f>+T79*P79/SUMPRODUCT(P$20:P$419, T$20:T$419)</f>
        <v>1.0443363277884265E-3</v>
      </c>
      <c r="AG79" s="41">
        <f>+AF79-AE79</f>
        <v>1.5249429245827199E-5</v>
      </c>
      <c r="AH79" s="42">
        <f>+AG79*AI$4</f>
        <v>5.35578330786107E-2</v>
      </c>
      <c r="AI79" s="43">
        <f>+AH79/$H79*10^6</f>
        <v>1215.5658892104107</v>
      </c>
      <c r="AJ79" s="42">
        <f>+X79+AC79+AH79</f>
        <v>1.7935231387280897</v>
      </c>
      <c r="AK79" s="31">
        <f>+Y79+AD79+AI79</f>
        <v>40706.380815435543</v>
      </c>
      <c r="AL79" s="44">
        <f>+$AL$6*W79/H79*10^6</f>
        <v>177.50726926357834</v>
      </c>
      <c r="AM79" s="31">
        <v>732850.5625</v>
      </c>
      <c r="AN79" s="45">
        <f>+AK79/AM79</f>
        <v>5.5545267887319859E-2</v>
      </c>
      <c r="AR79" s="33"/>
    </row>
    <row r="80" spans="1:44">
      <c r="A80" s="6" t="s">
        <v>5327</v>
      </c>
      <c r="B80" s="6" t="s">
        <v>5320</v>
      </c>
      <c r="C80" s="6" t="s">
        <v>2805</v>
      </c>
      <c r="D80" s="30">
        <v>2310257</v>
      </c>
      <c r="E80" s="6" t="s">
        <v>872</v>
      </c>
      <c r="F80" s="31" t="s">
        <v>4472</v>
      </c>
      <c r="G80" s="6" t="str">
        <f>IF(AND(L80&gt;K80,AJ80&gt;0),"Float Increase",IF(AND(K80&gt;L80,AJ80&lt;0),"Float Decrease",IF(AND(J80&gt;I80,AJ80&gt;0),"Share Increase",IF(AND(I80&gt;J80,AJ80&lt;0), "Share Decrease",IF(AJ80&gt;0,"Reinvestment","Funding")))))</f>
        <v>Share Increase</v>
      </c>
      <c r="H80" s="32">
        <v>52.34</v>
      </c>
      <c r="I80" s="33">
        <v>69.77</v>
      </c>
      <c r="J80" s="33">
        <v>70.033000000000001</v>
      </c>
      <c r="K80" s="34">
        <v>0.86</v>
      </c>
      <c r="L80" s="34">
        <v>0.86</v>
      </c>
      <c r="M80" s="7">
        <v>0</v>
      </c>
      <c r="N80" s="7">
        <v>0</v>
      </c>
      <c r="O80" s="7">
        <v>1</v>
      </c>
      <c r="P80" s="7">
        <v>1</v>
      </c>
      <c r="Q80" s="35">
        <f>+I80*K80</f>
        <v>60.002199999999995</v>
      </c>
      <c r="R80" s="35">
        <f>+J80*L80</f>
        <v>60.228380000000001</v>
      </c>
      <c r="S80" s="35">
        <f>+$H80*Q80</f>
        <v>3140.515148</v>
      </c>
      <c r="T80" s="35">
        <f>+$H80*R80</f>
        <v>3152.3534092000004</v>
      </c>
      <c r="U80" s="36">
        <f>+S80/SUM(S$20:S$419)</f>
        <v>1.896837460255019E-3</v>
      </c>
      <c r="V80" s="37">
        <f>+T80/SUM(T$20:T$419)</f>
        <v>1.9051685312579554E-3</v>
      </c>
      <c r="W80" s="37">
        <f>+V80-U80</f>
        <v>8.3310710029364798E-6</v>
      </c>
      <c r="X80" s="38">
        <f>+W80*Y$4</f>
        <v>0.87588146440181391</v>
      </c>
      <c r="Y80" s="39">
        <f>+X80/$H80*10^6</f>
        <v>16734.456713829077</v>
      </c>
      <c r="Z80" s="40">
        <f>+S80*M80/SUMPRODUCT(M$20:M$419, S$20:S$419)</f>
        <v>0</v>
      </c>
      <c r="AA80" s="41">
        <f>+T80*N80/SUMPRODUCT(N$20:N$419, T$20:T$419)</f>
        <v>0</v>
      </c>
      <c r="AB80" s="41">
        <f>+AA80-Z80</f>
        <v>0</v>
      </c>
      <c r="AC80" s="42">
        <f>+AB80*AD$4</f>
        <v>0</v>
      </c>
      <c r="AD80" s="43">
        <f>+AC80/$H80*10^6</f>
        <v>0</v>
      </c>
      <c r="AE80" s="40">
        <f>+S80*O80/SUMPRODUCT(O$20:O$419, S$20:S$419)</f>
        <v>4.0238705258223602E-3</v>
      </c>
      <c r="AF80" s="41">
        <f>+T80*P80/SUMPRODUCT(P$20:P$419, T$20:T$419)</f>
        <v>4.0479188622051642E-3</v>
      </c>
      <c r="AG80" s="41">
        <f>+AF80-AE80</f>
        <v>2.4048336382804028E-5</v>
      </c>
      <c r="AH80" s="42">
        <f>+AG80*AI$4</f>
        <v>8.4460655218354233E-2</v>
      </c>
      <c r="AI80" s="43">
        <f>+AH80/$H80*10^6</f>
        <v>1613.6923045157475</v>
      </c>
      <c r="AJ80" s="42">
        <f>+X80+AC80+AH80</f>
        <v>0.96034211962016813</v>
      </c>
      <c r="AK80" s="31">
        <f>+Y80+AD80+AI80</f>
        <v>18348.149018344826</v>
      </c>
      <c r="AL80" s="44">
        <f>+$AL$6*W80/H80*10^6</f>
        <v>79.586081418957576</v>
      </c>
      <c r="AM80" s="31">
        <v>331296.15625</v>
      </c>
      <c r="AN80" s="45">
        <f>+AK80/AM80</f>
        <v>5.538292151056258E-2</v>
      </c>
      <c r="AR80" s="33"/>
    </row>
    <row r="81" spans="1:44">
      <c r="A81" s="6" t="s">
        <v>3363</v>
      </c>
      <c r="B81" s="6" t="s">
        <v>204</v>
      </c>
      <c r="C81" s="6" t="s">
        <v>502</v>
      </c>
      <c r="D81" s="30">
        <v>2159773</v>
      </c>
      <c r="E81" s="6" t="s">
        <v>2144</v>
      </c>
      <c r="F81" s="31" t="s">
        <v>4458</v>
      </c>
      <c r="G81" s="6" t="str">
        <f>IF(AND(L81&gt;K81,AJ81&gt;0),"Float Increase",IF(AND(K81&gt;L81,AJ81&lt;0),"Float Decrease",IF(AND(J81&gt;I81,AJ81&gt;0),"Share Increase",IF(AND(I81&gt;J81,AJ81&lt;0), "Share Decrease",IF(AJ81&gt;0,"Reinvestment","Funding")))))</f>
        <v>Share Increase</v>
      </c>
      <c r="H81" s="32">
        <v>19.53</v>
      </c>
      <c r="I81" s="33">
        <v>77.010999999999996</v>
      </c>
      <c r="J81" s="33">
        <v>77.275999999999996</v>
      </c>
      <c r="K81" s="34">
        <v>1</v>
      </c>
      <c r="L81" s="34">
        <v>1</v>
      </c>
      <c r="M81" s="7">
        <v>0</v>
      </c>
      <c r="N81" s="7">
        <v>0</v>
      </c>
      <c r="O81" s="7">
        <v>1</v>
      </c>
      <c r="P81" s="7">
        <v>1</v>
      </c>
      <c r="Q81" s="35">
        <f>+I81*K81</f>
        <v>77.010999999999996</v>
      </c>
      <c r="R81" s="35">
        <f>+J81*L81</f>
        <v>77.275999999999996</v>
      </c>
      <c r="S81" s="35">
        <f>+$H81*Q81</f>
        <v>1504.0248300000001</v>
      </c>
      <c r="T81" s="35">
        <f>+$H81*R81</f>
        <v>1509.20028</v>
      </c>
      <c r="U81" s="36">
        <f>+S81/SUM(S$20:S$419)</f>
        <v>9.0841486324767969E-4</v>
      </c>
      <c r="V81" s="37">
        <f>+T81/SUM(T$20:T$419)</f>
        <v>9.1210613392214159E-4</v>
      </c>
      <c r="W81" s="37">
        <f>+V81-U81</f>
        <v>3.6912706744619047E-6</v>
      </c>
      <c r="X81" s="38">
        <f>+W81*Y$4</f>
        <v>0.38807922327292349</v>
      </c>
      <c r="Y81" s="39">
        <f>+X81/$H81*10^6</f>
        <v>19870.927970963825</v>
      </c>
      <c r="Z81" s="40">
        <f>+S81*M81/SUMPRODUCT(M$20:M$419, S$20:S$419)</f>
        <v>0</v>
      </c>
      <c r="AA81" s="41">
        <f>+T81*N81/SUMPRODUCT(N$20:N$419, T$20:T$419)</f>
        <v>0</v>
      </c>
      <c r="AB81" s="41">
        <f>+AA81-Z81</f>
        <v>0</v>
      </c>
      <c r="AC81" s="42">
        <f>+AB81*AD$4</f>
        <v>0</v>
      </c>
      <c r="AD81" s="43">
        <f>+AC81/$H81*10^6</f>
        <v>0</v>
      </c>
      <c r="AE81" s="40">
        <f>+S81*O81/SUMPRODUCT(O$20:O$419, S$20:S$419)</f>
        <v>1.9270727566450781E-3</v>
      </c>
      <c r="AF81" s="41">
        <f>+T81*P81/SUMPRODUCT(P$20:P$419, T$20:T$419)</f>
        <v>1.9379553899090518E-3</v>
      </c>
      <c r="AG81" s="41">
        <f>+AF81-AE81</f>
        <v>1.088263326397363E-5</v>
      </c>
      <c r="AH81" s="42">
        <f>+AG81*AI$4</f>
        <v>3.8221119388263343E-2</v>
      </c>
      <c r="AI81" s="43">
        <f>+AH81/$H81*10^6</f>
        <v>1957.0465636591571</v>
      </c>
      <c r="AJ81" s="42">
        <f>+X81+AC81+AH81</f>
        <v>0.42630034266118683</v>
      </c>
      <c r="AK81" s="31">
        <f>+Y81+AD81+AI81</f>
        <v>21827.974534622983</v>
      </c>
      <c r="AL81" s="44">
        <f>+$AL$6*W81/H81*10^6</f>
        <v>94.502577431180356</v>
      </c>
      <c r="AM81" s="31">
        <v>410246.5</v>
      </c>
      <c r="AN81" s="45">
        <f>+AK81/AM81</f>
        <v>5.3206973209090104E-2</v>
      </c>
      <c r="AR81" s="33"/>
    </row>
    <row r="82" spans="1:44">
      <c r="A82" s="6" t="s">
        <v>3481</v>
      </c>
      <c r="B82" s="6" t="s">
        <v>320</v>
      </c>
      <c r="C82" s="6" t="s">
        <v>618</v>
      </c>
      <c r="D82" s="30">
        <v>2433530</v>
      </c>
      <c r="E82" s="6" t="s">
        <v>2596</v>
      </c>
      <c r="F82" s="31" t="s">
        <v>4456</v>
      </c>
      <c r="G82" s="6" t="str">
        <f>IF(AND(L82&gt;K82,AJ82&gt;0),"Float Increase",IF(AND(K82&gt;L82,AJ82&lt;0),"Float Decrease",IF(AND(J82&gt;I82,AJ82&gt;0),"Share Increase",IF(AND(I82&gt;J82,AJ82&lt;0), "Share Decrease",IF(AJ82&gt;0,"Reinvestment","Funding")))))</f>
        <v>Share Increase</v>
      </c>
      <c r="H82" s="32">
        <v>31.785</v>
      </c>
      <c r="I82" s="33">
        <v>278.66399999999999</v>
      </c>
      <c r="J82" s="33">
        <v>279.95100000000002</v>
      </c>
      <c r="K82" s="34">
        <v>0.87</v>
      </c>
      <c r="L82" s="34">
        <v>0.87</v>
      </c>
      <c r="M82" s="7">
        <v>1</v>
      </c>
      <c r="N82" s="7">
        <v>1</v>
      </c>
      <c r="O82" s="7">
        <v>0</v>
      </c>
      <c r="P82" s="7">
        <v>0</v>
      </c>
      <c r="Q82" s="35">
        <f>+I82*K82</f>
        <v>242.43768</v>
      </c>
      <c r="R82" s="35">
        <f>+J82*L82</f>
        <v>243.55737000000002</v>
      </c>
      <c r="S82" s="35">
        <f>+$H82*Q82</f>
        <v>7705.8816588</v>
      </c>
      <c r="T82" s="35">
        <f>+$H82*R82</f>
        <v>7741.471005450001</v>
      </c>
      <c r="U82" s="36">
        <f>+S82/SUM(S$20:S$419)</f>
        <v>4.6542698588836499E-3</v>
      </c>
      <c r="V82" s="37">
        <f>+T82/SUM(T$20:T$419)</f>
        <v>4.6786654383945345E-3</v>
      </c>
      <c r="W82" s="37">
        <f>+V82-U82</f>
        <v>2.4395579510884564E-5</v>
      </c>
      <c r="X82" s="38">
        <f>+W82*Y$4</f>
        <v>2.5648126032526837</v>
      </c>
      <c r="Y82" s="39">
        <f>+X82/$H82*10^6</f>
        <v>80692.546901138383</v>
      </c>
      <c r="Z82" s="40">
        <f>+S82*M82/SUMPRODUCT(M$20:M$419, S$20:S$419)</f>
        <v>8.8048369381554248E-3</v>
      </c>
      <c r="AA82" s="41">
        <f>+T82*N82/SUMPRODUCT(N$20:N$419, T$20:T$419)</f>
        <v>8.8385743334141245E-3</v>
      </c>
      <c r="AB82" s="41">
        <f>+AA82-Z82</f>
        <v>3.3737395258699732E-5</v>
      </c>
      <c r="AC82" s="42">
        <f>+AB82*AD$4</f>
        <v>0.20668578420705538</v>
      </c>
      <c r="AD82" s="43">
        <f>+AC82/$H82*10^6</f>
        <v>6502.6202361823307</v>
      </c>
      <c r="AE82" s="40">
        <f>+S82*O82/SUMPRODUCT(O$20:O$419, S$20:S$419)</f>
        <v>0</v>
      </c>
      <c r="AF82" s="41">
        <f>+T82*P82/SUMPRODUCT(P$20:P$419, T$20:T$419)</f>
        <v>0</v>
      </c>
      <c r="AG82" s="41">
        <f>+AF82-AE82</f>
        <v>0</v>
      </c>
      <c r="AH82" s="42">
        <f>+AG82*AI$4</f>
        <v>0</v>
      </c>
      <c r="AI82" s="43">
        <f>+AH82/$H82*10^6</f>
        <v>0</v>
      </c>
      <c r="AJ82" s="42">
        <f>+X82+AC82+AH82</f>
        <v>2.7714983874597392</v>
      </c>
      <c r="AK82" s="31">
        <f>+Y82+AD82+AI82</f>
        <v>87195.167137320706</v>
      </c>
      <c r="AL82" s="44">
        <f>+$AL$6*W82/H82*10^6</f>
        <v>383.75931274004353</v>
      </c>
      <c r="AM82" s="31">
        <v>1730846.75</v>
      </c>
      <c r="AN82" s="45">
        <f>+AK82/AM82</f>
        <v>5.0377173563933786E-2</v>
      </c>
      <c r="AR82" s="33"/>
    </row>
    <row r="83" spans="1:44">
      <c r="A83" s="6" t="s">
        <v>3428</v>
      </c>
      <c r="B83" s="6" t="s">
        <v>267</v>
      </c>
      <c r="C83" s="6" t="s">
        <v>567</v>
      </c>
      <c r="D83" s="30">
        <v>2759418</v>
      </c>
      <c r="E83" s="6" t="s">
        <v>2545</v>
      </c>
      <c r="F83" s="31" t="s">
        <v>4463</v>
      </c>
      <c r="G83" s="6" t="str">
        <f>IF(AND(L83&gt;K83,AJ83&gt;0),"Float Increase",IF(AND(K83&gt;L83,AJ83&lt;0),"Float Decrease",IF(AND(J83&gt;I83,AJ83&gt;0),"Share Increase",IF(AND(I83&gt;J83,AJ83&lt;0), "Share Decrease",IF(AJ83&gt;0,"Reinvestment","Funding")))))</f>
        <v>Share Increase</v>
      </c>
      <c r="H83" s="32">
        <v>38.85</v>
      </c>
      <c r="I83" s="33">
        <v>116.476</v>
      </c>
      <c r="J83" s="33">
        <v>116.791</v>
      </c>
      <c r="K83" s="34">
        <v>1</v>
      </c>
      <c r="L83" s="34">
        <v>1</v>
      </c>
      <c r="M83" s="7">
        <v>0</v>
      </c>
      <c r="N83" s="7">
        <v>0</v>
      </c>
      <c r="O83" s="7">
        <v>1</v>
      </c>
      <c r="P83" s="7">
        <v>1</v>
      </c>
      <c r="Q83" s="35">
        <f>+I83*K83</f>
        <v>116.476</v>
      </c>
      <c r="R83" s="35">
        <f>+J83*L83</f>
        <v>116.791</v>
      </c>
      <c r="S83" s="35">
        <f>+$H83*Q83</f>
        <v>4525.0925999999999</v>
      </c>
      <c r="T83" s="35">
        <f>+$H83*R83</f>
        <v>4537.3303500000002</v>
      </c>
      <c r="U83" s="36">
        <f>+S83/SUM(S$20:S$419)</f>
        <v>2.7331073885343282E-3</v>
      </c>
      <c r="V83" s="37">
        <f>+T83/SUM(T$20:T$419)</f>
        <v>2.7421985661612107E-3</v>
      </c>
      <c r="W83" s="37">
        <f>+V83-U83</f>
        <v>9.0911776268825205E-6</v>
      </c>
      <c r="X83" s="38">
        <f>+W83*Y$4</f>
        <v>0.95579475557994853</v>
      </c>
      <c r="Y83" s="39">
        <f>+X83/$H83*10^6</f>
        <v>24602.181610809483</v>
      </c>
      <c r="Z83" s="40">
        <f>+S83*M83/SUMPRODUCT(M$20:M$419, S$20:S$419)</f>
        <v>0</v>
      </c>
      <c r="AA83" s="41">
        <f>+T83*N83/SUMPRODUCT(N$20:N$419, T$20:T$419)</f>
        <v>0</v>
      </c>
      <c r="AB83" s="41">
        <f>+AA83-Z83</f>
        <v>0</v>
      </c>
      <c r="AC83" s="42">
        <f>+AB83*AD$4</f>
        <v>0</v>
      </c>
      <c r="AD83" s="43">
        <f>+AC83/$H83*10^6</f>
        <v>0</v>
      </c>
      <c r="AE83" s="40">
        <f>+S83*O83/SUMPRODUCT(O$20:O$419, S$20:S$419)</f>
        <v>5.7978980777572955E-3</v>
      </c>
      <c r="AF83" s="41">
        <f>+T83*P83/SUMPRODUCT(P$20:P$419, T$20:T$419)</f>
        <v>5.8263597774978046E-3</v>
      </c>
      <c r="AG83" s="41">
        <f>+AF83-AE83</f>
        <v>2.846169974050905E-5</v>
      </c>
      <c r="AH83" s="42">
        <f>+AG83*AI$4</f>
        <v>9.9960919144094398E-2</v>
      </c>
      <c r="AI83" s="43">
        <f>+AH83/$H83*10^6</f>
        <v>2572.9966317656213</v>
      </c>
      <c r="AJ83" s="42">
        <f>+X83+AC83+AH83</f>
        <v>1.0557556747240429</v>
      </c>
      <c r="AK83" s="31">
        <f>+Y83+AD83+AI83</f>
        <v>27175.178242575104</v>
      </c>
      <c r="AL83" s="44">
        <f>+$AL$6*W83/H83*10^6</f>
        <v>117.00357306155109</v>
      </c>
      <c r="AM83" s="31">
        <v>549459.625</v>
      </c>
      <c r="AN83" s="45">
        <f>+AK83/AM83</f>
        <v>4.9458007478848161E-2</v>
      </c>
      <c r="AR83" s="33"/>
    </row>
    <row r="84" spans="1:44">
      <c r="A84" s="6" t="s">
        <v>3450</v>
      </c>
      <c r="B84" s="6" t="s">
        <v>290</v>
      </c>
      <c r="C84" s="6" t="s">
        <v>4874</v>
      </c>
      <c r="D84" s="30" t="s">
        <v>4882</v>
      </c>
      <c r="E84" s="6" t="s">
        <v>4863</v>
      </c>
      <c r="F84" s="31" t="s">
        <v>4462</v>
      </c>
      <c r="G84" s="6" t="str">
        <f>IF(AND(L84&gt;K84,AJ84&gt;0),"Float Increase",IF(AND(K84&gt;L84,AJ84&lt;0),"Float Decrease",IF(AND(J84&gt;I84,AJ84&gt;0),"Share Increase",IF(AND(I84&gt;J84,AJ84&lt;0), "Share Decrease",IF(AJ84&gt;0,"Reinvestment","Funding")))))</f>
        <v>Share Increase</v>
      </c>
      <c r="H84" s="32">
        <v>33.18</v>
      </c>
      <c r="I84" s="33">
        <v>107.265</v>
      </c>
      <c r="J84" s="33">
        <v>107.78100000000001</v>
      </c>
      <c r="K84" s="34">
        <v>1</v>
      </c>
      <c r="L84" s="34">
        <v>1</v>
      </c>
      <c r="M84" s="7">
        <v>0</v>
      </c>
      <c r="N84" s="7">
        <v>0</v>
      </c>
      <c r="O84" s="7">
        <v>1</v>
      </c>
      <c r="P84" s="7">
        <v>1</v>
      </c>
      <c r="Q84" s="35">
        <f>+I84*K84</f>
        <v>107.265</v>
      </c>
      <c r="R84" s="35">
        <f>+J84*L84</f>
        <v>107.78100000000001</v>
      </c>
      <c r="S84" s="35">
        <f>+$H84*Q84</f>
        <v>3559.0527000000002</v>
      </c>
      <c r="T84" s="35">
        <f>+$H84*R84</f>
        <v>3576.1735800000001</v>
      </c>
      <c r="U84" s="36">
        <f>+S84/SUM(S$20:S$419)</f>
        <v>2.1496296518999525E-3</v>
      </c>
      <c r="V84" s="37">
        <f>+T84/SUM(T$20:T$419)</f>
        <v>2.1613101332636281E-3</v>
      </c>
      <c r="W84" s="37">
        <f>+V84-U84</f>
        <v>1.1680481363675506E-5</v>
      </c>
      <c r="X84" s="38">
        <f>+W84*Y$4</f>
        <v>1.2280194368921049</v>
      </c>
      <c r="Y84" s="39">
        <f>+X84/$H84*10^6</f>
        <v>37010.832938279229</v>
      </c>
      <c r="Z84" s="40">
        <f>+S84*M84/SUMPRODUCT(M$20:M$419, S$20:S$419)</f>
        <v>0</v>
      </c>
      <c r="AA84" s="41">
        <f>+T84*N84/SUMPRODUCT(N$20:N$419, T$20:T$419)</f>
        <v>0</v>
      </c>
      <c r="AB84" s="41">
        <f>+AA84-Z84</f>
        <v>0</v>
      </c>
      <c r="AC84" s="42">
        <f>+AB84*AD$4</f>
        <v>0</v>
      </c>
      <c r="AD84" s="43">
        <f>+AC84/$H84*10^6</f>
        <v>0</v>
      </c>
      <c r="AE84" s="40">
        <f>+S84*O84/SUMPRODUCT(O$20:O$419, S$20:S$419)</f>
        <v>4.5601331579307163E-3</v>
      </c>
      <c r="AF84" s="41">
        <f>+T84*P84/SUMPRODUCT(P$20:P$419, T$20:T$419)</f>
        <v>4.5921439032673315E-3</v>
      </c>
      <c r="AG84" s="41">
        <f>+AF84-AE84</f>
        <v>3.2010745336615194E-5</v>
      </c>
      <c r="AH84" s="42">
        <f>+AG84*AI$4</f>
        <v>0.11242559494018323</v>
      </c>
      <c r="AI84" s="43">
        <f>+AH84/$H84*10^6</f>
        <v>3388.3542778837623</v>
      </c>
      <c r="AJ84" s="42">
        <f>+X84+AC84+AH84</f>
        <v>1.3404450318322882</v>
      </c>
      <c r="AK84" s="31">
        <f>+Y84+AD84+AI84</f>
        <v>40399.187216162994</v>
      </c>
      <c r="AL84" s="44">
        <f>+$AL$6*W84/H84*10^6</f>
        <v>176.01689818679185</v>
      </c>
      <c r="AM84" s="31">
        <v>841155.3125</v>
      </c>
      <c r="AN84" s="45">
        <f>+AK84/AM84</f>
        <v>4.8028213833771628E-2</v>
      </c>
      <c r="AR84" s="33"/>
    </row>
    <row r="85" spans="1:44">
      <c r="A85" s="6" t="s">
        <v>5237</v>
      </c>
      <c r="B85" s="6" t="s">
        <v>5226</v>
      </c>
      <c r="C85" s="6" t="s">
        <v>5277</v>
      </c>
      <c r="D85" s="30" t="s">
        <v>5278</v>
      </c>
      <c r="E85" s="6" t="s">
        <v>5232</v>
      </c>
      <c r="F85" s="31" t="s">
        <v>4471</v>
      </c>
      <c r="G85" s="6" t="str">
        <f>IF(AND(L85&gt;K85,AJ85&gt;0),"Float Increase",IF(AND(K85&gt;L85,AJ85&lt;0),"Float Decrease",IF(AND(J85&gt;I85,AJ85&gt;0),"Share Increase",IF(AND(I85&gt;J85,AJ85&lt;0), "Share Decrease",IF(AJ85&gt;0,"Reinvestment","Funding")))))</f>
        <v>Share Increase</v>
      </c>
      <c r="H85" s="32">
        <v>45.33</v>
      </c>
      <c r="I85" s="33">
        <v>157.768</v>
      </c>
      <c r="J85" s="33">
        <v>158.66800000000001</v>
      </c>
      <c r="K85" s="34">
        <v>1</v>
      </c>
      <c r="L85" s="34">
        <v>1</v>
      </c>
      <c r="M85" s="7">
        <v>0.66</v>
      </c>
      <c r="N85" s="7">
        <v>0.66</v>
      </c>
      <c r="O85" s="7">
        <v>0.34</v>
      </c>
      <c r="P85" s="7">
        <v>0.34</v>
      </c>
      <c r="Q85" s="35">
        <f>+I85*K85</f>
        <v>157.768</v>
      </c>
      <c r="R85" s="35">
        <f>+J85*L85</f>
        <v>158.66800000000001</v>
      </c>
      <c r="S85" s="35">
        <f>+$H85*Q85</f>
        <v>7151.6234399999994</v>
      </c>
      <c r="T85" s="35">
        <f>+$H85*R85</f>
        <v>7192.4204399999999</v>
      </c>
      <c r="U85" s="36">
        <f>+S85/SUM(S$20:S$419)</f>
        <v>4.3195038404030203E-3</v>
      </c>
      <c r="V85" s="37">
        <f>+T85/SUM(T$20:T$419)</f>
        <v>4.3468391094328368E-3</v>
      </c>
      <c r="W85" s="37">
        <f>+V85-U85</f>
        <v>2.7335269029816513E-5</v>
      </c>
      <c r="X85" s="38">
        <f>+W85*Y$4</f>
        <v>2.8738748546512403</v>
      </c>
      <c r="Y85" s="39">
        <f>+X85/$H85*10^6</f>
        <v>63398.959952597412</v>
      </c>
      <c r="Z85" s="40">
        <f>+S85*M85/SUMPRODUCT(M$20:M$419, S$20:S$419)</f>
        <v>5.3932128046440004E-3</v>
      </c>
      <c r="AA85" s="41">
        <f>+T85*N85/SUMPRODUCT(N$20:N$419, T$20:T$419)</f>
        <v>5.4197309723039927E-3</v>
      </c>
      <c r="AB85" s="41">
        <f>+AA85-Z85</f>
        <v>2.6518167659992341E-5</v>
      </c>
      <c r="AC85" s="42">
        <f>+AB85*AD$4</f>
        <v>0.1624585489339562</v>
      </c>
      <c r="AD85" s="43">
        <f>+AC85/$H85*10^6</f>
        <v>3583.9079844243593</v>
      </c>
      <c r="AE85" s="40">
        <f>+S85*O85/SUMPRODUCT(O$20:O$419, S$20:S$419)</f>
        <v>3.1154921537983127E-3</v>
      </c>
      <c r="AF85" s="41">
        <f>+T85*P85/SUMPRODUCT(P$20:P$419, T$20:T$419)</f>
        <v>3.1401535293808795E-3</v>
      </c>
      <c r="AG85" s="41">
        <f>+AF85-AE85</f>
        <v>2.4661375582566824E-5</v>
      </c>
      <c r="AH85" s="42">
        <f>+AG85*AI$4</f>
        <v>8.6613722759588618E-2</v>
      </c>
      <c r="AI85" s="43">
        <f>+AH85/$H85*10^6</f>
        <v>1910.7373209704087</v>
      </c>
      <c r="AJ85" s="42">
        <f>+X85+AC85+AH85</f>
        <v>3.1229471263447848</v>
      </c>
      <c r="AK85" s="31">
        <f>+Y85+AD85+AI85</f>
        <v>68893.605257992182</v>
      </c>
      <c r="AL85" s="44">
        <f>+$AL$6*W85/H85*10^6</f>
        <v>301.51410798385746</v>
      </c>
      <c r="AM85" s="31">
        <v>1437460.25</v>
      </c>
      <c r="AN85" s="45">
        <f>+AK85/AM85</f>
        <v>4.7927311560783808E-2</v>
      </c>
      <c r="AR85" s="33"/>
    </row>
    <row r="86" spans="1:44">
      <c r="A86" s="6" t="s">
        <v>993</v>
      </c>
      <c r="B86" s="6" t="s">
        <v>1512</v>
      </c>
      <c r="C86" s="6" t="s">
        <v>2356</v>
      </c>
      <c r="D86" s="30">
        <v>2679204</v>
      </c>
      <c r="E86" s="6" t="s">
        <v>3819</v>
      </c>
      <c r="F86" s="31" t="s">
        <v>4456</v>
      </c>
      <c r="G86" s="6" t="str">
        <f>IF(AND(L86&gt;K86,AJ86&gt;0),"Float Increase",IF(AND(K86&gt;L86,AJ86&lt;0),"Float Decrease",IF(AND(J86&gt;I86,AJ86&gt;0),"Share Increase",IF(AND(I86&gt;J86,AJ86&lt;0), "Share Decrease",IF(AJ86&gt;0,"Reinvestment","Funding")))))</f>
        <v>Share Increase</v>
      </c>
      <c r="H86" s="32">
        <v>56.49</v>
      </c>
      <c r="I86" s="33">
        <v>80.290000000000006</v>
      </c>
      <c r="J86" s="33">
        <v>80.72</v>
      </c>
      <c r="K86" s="34">
        <v>0.9</v>
      </c>
      <c r="L86" s="34">
        <v>0.9</v>
      </c>
      <c r="M86" s="7">
        <v>1</v>
      </c>
      <c r="N86" s="7">
        <v>1</v>
      </c>
      <c r="O86" s="7">
        <v>0</v>
      </c>
      <c r="P86" s="7">
        <v>0</v>
      </c>
      <c r="Q86" s="35">
        <f>+I86*K86</f>
        <v>72.26100000000001</v>
      </c>
      <c r="R86" s="35">
        <f>+J86*L86</f>
        <v>72.647999999999996</v>
      </c>
      <c r="S86" s="35">
        <f>+$H86*Q86</f>
        <v>4082.0238900000008</v>
      </c>
      <c r="T86" s="35">
        <f>+$H86*R86</f>
        <v>4103.8855199999998</v>
      </c>
      <c r="U86" s="36">
        <f>+S86/SUM(S$20:S$419)</f>
        <v>2.4654986406096183E-3</v>
      </c>
      <c r="V86" s="37">
        <f>+T86/SUM(T$20:T$419)</f>
        <v>2.4802401677968531E-3</v>
      </c>
      <c r="W86" s="37">
        <f>+V86-U86</f>
        <v>1.4741527187234812E-5</v>
      </c>
      <c r="X86" s="38">
        <f>+W86*Y$4</f>
        <v>1.5498404005587403</v>
      </c>
      <c r="Y86" s="39">
        <f>+X86/$H86*10^6</f>
        <v>27435.659418635871</v>
      </c>
      <c r="Z86" s="40">
        <f>+S86*M86/SUMPRODUCT(M$20:M$419, S$20:S$419)</f>
        <v>4.6641716445333927E-3</v>
      </c>
      <c r="AA86" s="41">
        <f>+T86*N86/SUMPRODUCT(N$20:N$419, T$20:T$419)</f>
        <v>4.6854786640427911E-3</v>
      </c>
      <c r="AB86" s="41">
        <f>+AA86-Z86</f>
        <v>2.130701950939836E-5</v>
      </c>
      <c r="AC86" s="42">
        <f>+AB86*AD$4</f>
        <v>0.13053343337996501</v>
      </c>
      <c r="AD86" s="43">
        <f>+AC86/$H86*10^6</f>
        <v>2310.7352342001241</v>
      </c>
      <c r="AE86" s="40">
        <f>+S86*O86/SUMPRODUCT(O$20:O$419, S$20:S$419)</f>
        <v>0</v>
      </c>
      <c r="AF86" s="41">
        <f>+T86*P86/SUMPRODUCT(P$20:P$419, T$20:T$419)</f>
        <v>0</v>
      </c>
      <c r="AG86" s="41">
        <f>+AF86-AE86</f>
        <v>0</v>
      </c>
      <c r="AH86" s="42">
        <f>+AG86*AI$4</f>
        <v>0</v>
      </c>
      <c r="AI86" s="43">
        <f>+AH86/$H86*10^6</f>
        <v>0</v>
      </c>
      <c r="AJ86" s="42">
        <f>+X86+AC86+AH86</f>
        <v>1.6803738339387053</v>
      </c>
      <c r="AK86" s="31">
        <f>+Y86+AD86+AI86</f>
        <v>29746.394652835996</v>
      </c>
      <c r="AL86" s="44">
        <f>+$AL$6*W86/H86*10^6</f>
        <v>130.47908645100733</v>
      </c>
      <c r="AM86" s="31">
        <v>643001.125</v>
      </c>
      <c r="AN86" s="45">
        <f>+AK86/AM86</f>
        <v>4.6261808100002931E-2</v>
      </c>
      <c r="AR86" s="33"/>
    </row>
    <row r="87" spans="1:44">
      <c r="A87" s="6" t="s">
        <v>1061</v>
      </c>
      <c r="B87" s="6" t="s">
        <v>1580</v>
      </c>
      <c r="C87" s="6" t="s">
        <v>2424</v>
      </c>
      <c r="D87" s="30">
        <v>2201265</v>
      </c>
      <c r="E87" s="6" t="s">
        <v>3884</v>
      </c>
      <c r="F87" s="31" t="s">
        <v>4471</v>
      </c>
      <c r="G87" s="6" t="str">
        <f>IF(AND(L87&gt;K87,AJ87&gt;0),"Float Increase",IF(AND(K87&gt;L87,AJ87&lt;0),"Float Decrease",IF(AND(J87&gt;I87,AJ87&gt;0),"Share Increase",IF(AND(I87&gt;J87,AJ87&lt;0), "Share Decrease",IF(AJ87&gt;0,"Reinvestment","Funding")))))</f>
        <v>Share Increase</v>
      </c>
      <c r="H87" s="32">
        <v>65.25</v>
      </c>
      <c r="I87" s="33">
        <v>50.125</v>
      </c>
      <c r="J87" s="33">
        <v>50.206000000000003</v>
      </c>
      <c r="K87" s="34">
        <v>1</v>
      </c>
      <c r="L87" s="34">
        <v>1</v>
      </c>
      <c r="M87" s="7">
        <v>0.6</v>
      </c>
      <c r="N87" s="7">
        <v>0.6</v>
      </c>
      <c r="O87" s="7">
        <v>0.4</v>
      </c>
      <c r="P87" s="7">
        <v>0.4</v>
      </c>
      <c r="Q87" s="35">
        <f>+I87*K87</f>
        <v>50.125</v>
      </c>
      <c r="R87" s="35">
        <f>+J87*L87</f>
        <v>50.206000000000003</v>
      </c>
      <c r="S87" s="35">
        <f>+$H87*Q87</f>
        <v>3270.65625</v>
      </c>
      <c r="T87" s="35">
        <f>+$H87*R87</f>
        <v>3275.9415000000004</v>
      </c>
      <c r="U87" s="36">
        <f>+S87/SUM(S$20:S$419)</f>
        <v>1.9754412898049822E-3</v>
      </c>
      <c r="V87" s="37">
        <f>+T87/SUM(T$20:T$419)</f>
        <v>1.9798607090903151E-3</v>
      </c>
      <c r="W87" s="37">
        <f>+V87-U87</f>
        <v>4.4194192853328797E-6</v>
      </c>
      <c r="X87" s="38">
        <f>+W87*Y$4</f>
        <v>0.46463263055597492</v>
      </c>
      <c r="Y87" s="39">
        <f>+X87/$H87*10^6</f>
        <v>7120.8065985590029</v>
      </c>
      <c r="Z87" s="40">
        <f>+S87*M87/SUMPRODUCT(M$20:M$419, S$20:S$419)</f>
        <v>2.242255687572556E-3</v>
      </c>
      <c r="AA87" s="41">
        <f>+T87*N87/SUMPRODUCT(N$20:N$419, T$20:T$419)</f>
        <v>2.2441202019059742E-3</v>
      </c>
      <c r="AB87" s="41">
        <f>+AA87-Z87</f>
        <v>1.8645143334181623E-6</v>
      </c>
      <c r="AC87" s="42">
        <f>+AB87*AD$4</f>
        <v>1.142259514146856E-2</v>
      </c>
      <c r="AD87" s="43">
        <f>+AC87/$H87*10^6</f>
        <v>175.05892937116565</v>
      </c>
      <c r="AE87" s="40">
        <f>+S87*O87/SUMPRODUCT(O$20:O$419, S$20:S$419)</f>
        <v>1.6762469422066534E-3</v>
      </c>
      <c r="AF87" s="41">
        <f>+T87*P87/SUMPRODUCT(P$20:P$419, T$20:T$419)</f>
        <v>1.6826470472035017E-3</v>
      </c>
      <c r="AG87" s="41">
        <f>+AF87-AE87</f>
        <v>6.400104996848394E-6</v>
      </c>
      <c r="AH87" s="42">
        <f>+AG87*AI$4</f>
        <v>2.2477939966217719E-2</v>
      </c>
      <c r="AI87" s="43">
        <f>+AH87/$H87*10^6</f>
        <v>344.48950139797267</v>
      </c>
      <c r="AJ87" s="42">
        <f>+X87+AC87+AH87</f>
        <v>0.49853316566366118</v>
      </c>
      <c r="AK87" s="31">
        <f>+Y87+AD87+AI87</f>
        <v>7640.3550293281414</v>
      </c>
      <c r="AL87" s="44">
        <f>+$AL$6*W87/H87*10^6</f>
        <v>33.865281879945442</v>
      </c>
      <c r="AM87" s="31">
        <v>166442.09375</v>
      </c>
      <c r="AN87" s="45">
        <f>+AK87/AM87</f>
        <v>4.5903982923959953E-2</v>
      </c>
      <c r="AR87" s="33"/>
    </row>
    <row r="88" spans="1:44">
      <c r="A88" s="6" t="s">
        <v>4848</v>
      </c>
      <c r="B88" s="6" t="s">
        <v>4839</v>
      </c>
      <c r="C88" s="6" t="s">
        <v>663</v>
      </c>
      <c r="D88" s="30" t="s">
        <v>666</v>
      </c>
      <c r="E88" s="6" t="s">
        <v>5418</v>
      </c>
      <c r="F88" s="31" t="s">
        <v>4464</v>
      </c>
      <c r="G88" s="6" t="str">
        <f>IF(AND(L88&gt;K88,AJ88&gt;0),"Float Increase",IF(AND(K88&gt;L88,AJ88&lt;0),"Float Decrease",IF(AND(J88&gt;I88,AJ88&gt;0),"Share Increase",IF(AND(I88&gt;J88,AJ88&lt;0), "Share Decrease",IF(AJ88&gt;0,"Reinvestment","Funding")))))</f>
        <v>Share Increase</v>
      </c>
      <c r="H88" s="32">
        <v>55.66</v>
      </c>
      <c r="I88" s="33">
        <v>112.03</v>
      </c>
      <c r="J88" s="33">
        <v>112.375</v>
      </c>
      <c r="K88" s="34">
        <v>1</v>
      </c>
      <c r="L88" s="34">
        <v>1</v>
      </c>
      <c r="M88" s="7">
        <v>0.67</v>
      </c>
      <c r="N88" s="7">
        <v>0.67</v>
      </c>
      <c r="O88" s="7">
        <v>0.33</v>
      </c>
      <c r="P88" s="7">
        <v>0.33</v>
      </c>
      <c r="Q88" s="35">
        <f>+I88*K88</f>
        <v>112.03</v>
      </c>
      <c r="R88" s="35">
        <f>+J88*L88</f>
        <v>112.375</v>
      </c>
      <c r="S88" s="35">
        <f>+$H88*Q88</f>
        <v>6235.5897999999997</v>
      </c>
      <c r="T88" s="35">
        <f>+$H88*R88</f>
        <v>6254.7924999999996</v>
      </c>
      <c r="U88" s="36">
        <f>+S88/SUM(S$20:S$419)</f>
        <v>3.7662293483782618E-3</v>
      </c>
      <c r="V88" s="37">
        <f>+T88/SUM(T$20:T$419)</f>
        <v>3.7801706514792102E-3</v>
      </c>
      <c r="W88" s="37">
        <f>+V88-U88</f>
        <v>1.3941303100948373E-5</v>
      </c>
      <c r="X88" s="38">
        <f>+W88*Y$4</f>
        <v>1.4657093873553815</v>
      </c>
      <c r="Y88" s="39">
        <f>+X88/$H88*10^6</f>
        <v>26333.262439011527</v>
      </c>
      <c r="Z88" s="40">
        <f>+S88*M88/SUMPRODUCT(M$20:M$419, S$20:S$419)</f>
        <v>4.7736582351329895E-3</v>
      </c>
      <c r="AA88" s="41">
        <f>+T88*N88/SUMPRODUCT(N$20:N$419, T$20:T$419)</f>
        <v>4.7846088212841918E-3</v>
      </c>
      <c r="AB88" s="41">
        <f>+AA88-Z88</f>
        <v>1.095058615120225E-5</v>
      </c>
      <c r="AC88" s="42">
        <f>+AB88*AD$4</f>
        <v>6.7086699160763485E-2</v>
      </c>
      <c r="AD88" s="43">
        <f>+AC88/$H88*10^6</f>
        <v>1205.2946309874865</v>
      </c>
      <c r="AE88" s="40">
        <f>+S88*O88/SUMPRODUCT(O$20:O$419, S$20:S$419)</f>
        <v>2.6365413291175501E-3</v>
      </c>
      <c r="AF88" s="41">
        <f>+T88*P88/SUMPRODUCT(P$20:P$419, T$20:T$419)</f>
        <v>2.6504752017309759E-3</v>
      </c>
      <c r="AG88" s="41">
        <f>+AF88-AE88</f>
        <v>1.3933872613425789E-5</v>
      </c>
      <c r="AH88" s="42">
        <f>+AG88*AI$4</f>
        <v>4.8937439660090204E-2</v>
      </c>
      <c r="AI88" s="43">
        <f>+AH88/$H88*10^6</f>
        <v>879.2209784421525</v>
      </c>
      <c r="AJ88" s="42">
        <f>+X88+AC88+AH88</f>
        <v>1.5817335261762351</v>
      </c>
      <c r="AK88" s="31">
        <f>+Y88+AD88+AI88</f>
        <v>28417.778048441167</v>
      </c>
      <c r="AL88" s="44">
        <f>+$AL$6*W88/H88*10^6</f>
        <v>125.23628369518842</v>
      </c>
      <c r="AM88" s="31">
        <v>619491.25</v>
      </c>
      <c r="AN88" s="45">
        <f>+AK88/AM88</f>
        <v>4.5872767449808477E-2</v>
      </c>
      <c r="AR88" s="33"/>
    </row>
    <row r="89" spans="1:44">
      <c r="A89" s="6" t="s">
        <v>3638</v>
      </c>
      <c r="B89" s="6" t="s">
        <v>5321</v>
      </c>
      <c r="C89" s="6" t="s">
        <v>5188</v>
      </c>
      <c r="D89" s="30" t="s">
        <v>5137</v>
      </c>
      <c r="E89" s="6" t="s">
        <v>5124</v>
      </c>
      <c r="F89" s="31" t="s">
        <v>4468</v>
      </c>
      <c r="G89" s="6" t="str">
        <f>IF(AND(L89&gt;K89,AJ89&gt;0),"Float Increase",IF(AND(K89&gt;L89,AJ89&lt;0),"Float Decrease",IF(AND(J89&gt;I89,AJ89&gt;0),"Share Increase",IF(AND(I89&gt;J89,AJ89&lt;0), "Share Decrease",IF(AJ89&gt;0,"Reinvestment","Funding")))))</f>
        <v>Share Increase</v>
      </c>
      <c r="H89" s="32">
        <v>10.925000000000001</v>
      </c>
      <c r="I89" s="33">
        <v>365.267</v>
      </c>
      <c r="J89" s="33">
        <v>367.62799999999999</v>
      </c>
      <c r="K89" s="34">
        <v>0.75</v>
      </c>
      <c r="L89" s="34">
        <v>0.75</v>
      </c>
      <c r="M89" s="7">
        <v>0.53</v>
      </c>
      <c r="N89" s="7">
        <v>0.53</v>
      </c>
      <c r="O89" s="7">
        <v>0.47</v>
      </c>
      <c r="P89" s="7">
        <v>0.47</v>
      </c>
      <c r="Q89" s="35">
        <f>+I89*K89</f>
        <v>273.95024999999998</v>
      </c>
      <c r="R89" s="35">
        <f>+J89*L89</f>
        <v>275.721</v>
      </c>
      <c r="S89" s="35">
        <f>+$H89*Q89</f>
        <v>2992.9064812500001</v>
      </c>
      <c r="T89" s="35">
        <f>+$H89*R89</f>
        <v>3012.251925</v>
      </c>
      <c r="U89" s="36">
        <f>+S89/SUM(S$20:S$419)</f>
        <v>1.8076834089752448E-3</v>
      </c>
      <c r="V89" s="37">
        <f>+T89/SUM(T$20:T$419)</f>
        <v>1.8204962549511843E-3</v>
      </c>
      <c r="W89" s="37">
        <f>+V89-U89</f>
        <v>1.2812845975939541E-5</v>
      </c>
      <c r="X89" s="38">
        <f>+W89*Y$4</f>
        <v>1.3470698176267097</v>
      </c>
      <c r="Y89" s="39">
        <f>+X89/$H89*10^6</f>
        <v>123301.58513745626</v>
      </c>
      <c r="Z89" s="40">
        <f>+S89*M89/SUMPRODUCT(M$20:M$419, S$20:S$419)</f>
        <v>1.812458196718399E-3</v>
      </c>
      <c r="AA89" s="41">
        <f>+T89*N89/SUMPRODUCT(N$20:N$419, T$20:T$419)</f>
        <v>1.8227448816393746E-3</v>
      </c>
      <c r="AB89" s="41">
        <f>+AA89-Z89</f>
        <v>1.0286684920975597E-5</v>
      </c>
      <c r="AC89" s="42">
        <f>+AB89*AD$4</f>
        <v>6.3019433583405657E-2</v>
      </c>
      <c r="AD89" s="43">
        <f>+AC89/$H89*10^6</f>
        <v>5768.3692067190532</v>
      </c>
      <c r="AE89" s="40">
        <f>+S89*O89/SUMPRODUCT(O$20:O$419, S$20:S$419)</f>
        <v>1.8023291645428341E-3</v>
      </c>
      <c r="AF89" s="41">
        <f>+T89*P89/SUMPRODUCT(P$20:P$419, T$20:T$419)</f>
        <v>1.8179672159180245E-3</v>
      </c>
      <c r="AG89" s="41">
        <f>+AF89-AE89</f>
        <v>1.5638051375190453E-5</v>
      </c>
      <c r="AH89" s="42">
        <f>+AG89*AI$4</f>
        <v>5.4922720826182422E-2</v>
      </c>
      <c r="AI89" s="43">
        <f>+AH89/$H89*10^6</f>
        <v>5027.2513342043403</v>
      </c>
      <c r="AJ89" s="42">
        <f>+X89+AC89+AH89</f>
        <v>1.4650119720362977</v>
      </c>
      <c r="AK89" s="31">
        <f>+Y89+AD89+AI89</f>
        <v>134097.20567837966</v>
      </c>
      <c r="AL89" s="44">
        <f>+$AL$6*W89/H89*10^6</f>
        <v>586.40027349837715</v>
      </c>
      <c r="AM89" s="31">
        <v>2933869</v>
      </c>
      <c r="AN89" s="45">
        <f>+AK89/AM89</f>
        <v>4.5706609831038691E-2</v>
      </c>
      <c r="AR89" s="33"/>
    </row>
    <row r="90" spans="1:44">
      <c r="A90" s="6" t="s">
        <v>3472</v>
      </c>
      <c r="B90" s="6" t="s">
        <v>311</v>
      </c>
      <c r="C90" s="6" t="s">
        <v>609</v>
      </c>
      <c r="D90" s="30" t="s">
        <v>490</v>
      </c>
      <c r="E90" s="6" t="s">
        <v>2587</v>
      </c>
      <c r="F90" s="31" t="s">
        <v>4473</v>
      </c>
      <c r="G90" s="6" t="str">
        <f>IF(AND(L90&gt;K90,AJ90&gt;0),"Float Increase",IF(AND(K90&gt;L90,AJ90&lt;0),"Float Decrease",IF(AND(J90&gt;I90,AJ90&gt;0),"Share Increase",IF(AND(I90&gt;J90,AJ90&lt;0), "Share Decrease",IF(AJ90&gt;0,"Reinvestment","Funding")))))</f>
        <v>Share Increase</v>
      </c>
      <c r="H90" s="32">
        <v>32.299999999999997</v>
      </c>
      <c r="I90" s="33">
        <v>399.56799999999998</v>
      </c>
      <c r="J90" s="33">
        <f>4*100.2</f>
        <v>400.8</v>
      </c>
      <c r="K90" s="34">
        <v>1</v>
      </c>
      <c r="L90" s="34">
        <v>1</v>
      </c>
      <c r="M90" s="7">
        <v>1</v>
      </c>
      <c r="N90" s="7">
        <v>1</v>
      </c>
      <c r="O90" s="7">
        <v>0</v>
      </c>
      <c r="P90" s="7">
        <v>0</v>
      </c>
      <c r="Q90" s="35">
        <f>+I90*K90</f>
        <v>399.56799999999998</v>
      </c>
      <c r="R90" s="35">
        <f>+J90*L90</f>
        <v>400.8</v>
      </c>
      <c r="S90" s="35">
        <f>+$H90*Q90</f>
        <v>12906.046399999997</v>
      </c>
      <c r="T90" s="35">
        <f>+$H90*R90</f>
        <v>12945.839999999998</v>
      </c>
      <c r="U90" s="36">
        <f>+S90/SUM(S$20:S$419)</f>
        <v>7.7951135790252923E-3</v>
      </c>
      <c r="V90" s="37">
        <f>+T90/SUM(T$20:T$419)</f>
        <v>7.8239980665618589E-3</v>
      </c>
      <c r="W90" s="37">
        <f>+V90-U90</f>
        <v>2.8884487536566528E-5</v>
      </c>
      <c r="X90" s="38">
        <f>+W90*Y$4</f>
        <v>3.0367508851030651</v>
      </c>
      <c r="Y90" s="39">
        <f>+X90/$H90*10^6</f>
        <v>94017.055266348776</v>
      </c>
      <c r="Z90" s="40">
        <f>+S90*M90/SUMPRODUCT(M$20:M$419, S$20:S$419)</f>
        <v>1.4746610329591249E-2</v>
      </c>
      <c r="AA90" s="41">
        <f>+T90*N90/SUMPRODUCT(N$20:N$419, T$20:T$419)</f>
        <v>1.4780494439355541E-2</v>
      </c>
      <c r="AB90" s="41">
        <f>+AA90-Z90</f>
        <v>3.3884109764292791E-5</v>
      </c>
      <c r="AC90" s="42">
        <f>+AB90*AD$4</f>
        <v>0.20758460293359096</v>
      </c>
      <c r="AD90" s="43">
        <f>+AC90/$H90*10^6</f>
        <v>6426.7678926808358</v>
      </c>
      <c r="AE90" s="40">
        <f>+S90*O90/SUMPRODUCT(O$20:O$419, S$20:S$419)</f>
        <v>0</v>
      </c>
      <c r="AF90" s="41">
        <f>+T90*P90/SUMPRODUCT(P$20:P$419, T$20:T$419)</f>
        <v>0</v>
      </c>
      <c r="AG90" s="41">
        <f>+AF90-AE90</f>
        <v>0</v>
      </c>
      <c r="AH90" s="42">
        <f>+AG90*AI$4</f>
        <v>0</v>
      </c>
      <c r="AI90" s="43">
        <f>+AH90/$H90*10^6</f>
        <v>0</v>
      </c>
      <c r="AJ90" s="42">
        <f>+X90+AC90+AH90</f>
        <v>3.2443354880366559</v>
      </c>
      <c r="AK90" s="31">
        <f>+Y90+AD90+AI90</f>
        <v>100443.82315902961</v>
      </c>
      <c r="AL90" s="44">
        <f>+$AL$6*W90/H90*10^6</f>
        <v>447.12829003972956</v>
      </c>
      <c r="AM90" s="31">
        <v>2249367.5</v>
      </c>
      <c r="AN90" s="45">
        <f>+AK90/AM90</f>
        <v>4.4654251988183166E-2</v>
      </c>
      <c r="AR90" s="33"/>
    </row>
    <row r="91" spans="1:44">
      <c r="A91" s="6" t="s">
        <v>4859</v>
      </c>
      <c r="B91" s="6" t="s">
        <v>5898</v>
      </c>
      <c r="C91" s="6" t="s">
        <v>3166</v>
      </c>
      <c r="D91" s="30" t="s">
        <v>2121</v>
      </c>
      <c r="E91" s="6" t="s">
        <v>3073</v>
      </c>
      <c r="F91" s="31" t="s">
        <v>4454</v>
      </c>
      <c r="G91" s="6" t="str">
        <f>IF(AND(L91&gt;K91,AJ91&gt;0),"Float Increase",IF(AND(K91&gt;L91,AJ91&lt;0),"Float Decrease",IF(AND(J91&gt;I91,AJ91&gt;0),"Share Increase",IF(AND(I91&gt;J91,AJ91&lt;0), "Share Decrease",IF(AJ91&gt;0,"Reinvestment","Funding")))))</f>
        <v>Share Increase</v>
      </c>
      <c r="H91" s="32">
        <v>21.26</v>
      </c>
      <c r="I91" s="33">
        <v>106.566</v>
      </c>
      <c r="J91" s="33">
        <v>108.247</v>
      </c>
      <c r="K91" s="34">
        <v>1</v>
      </c>
      <c r="L91" s="34">
        <v>1</v>
      </c>
      <c r="M91" s="7">
        <v>0</v>
      </c>
      <c r="N91" s="7">
        <v>0</v>
      </c>
      <c r="O91" s="7">
        <v>1</v>
      </c>
      <c r="P91" s="7">
        <v>1</v>
      </c>
      <c r="Q91" s="35">
        <f>+I91*K91</f>
        <v>106.566</v>
      </c>
      <c r="R91" s="35">
        <f>+J91*L91</f>
        <v>108.247</v>
      </c>
      <c r="S91" s="35">
        <f>+$H91*Q91</f>
        <v>2265.5931600000004</v>
      </c>
      <c r="T91" s="35">
        <f>+$H91*R91</f>
        <v>2301.33122</v>
      </c>
      <c r="U91" s="36">
        <f>+S91/SUM(S$20:S$419)</f>
        <v>1.368393965022691E-3</v>
      </c>
      <c r="V91" s="37">
        <f>+T91/SUM(T$20:T$419)</f>
        <v>1.3908414607162183E-3</v>
      </c>
      <c r="W91" s="37">
        <f>+V91-U91</f>
        <v>2.2447495693527332E-5</v>
      </c>
      <c r="X91" s="38">
        <f>+W91*Y$4</f>
        <v>2.3600021405735268</v>
      </c>
      <c r="Y91" s="39">
        <f>+X91/$H91*10^6</f>
        <v>111006.68582189683</v>
      </c>
      <c r="Z91" s="40">
        <f>+S91*M91/SUMPRODUCT(M$20:M$419, S$20:S$419)</f>
        <v>0</v>
      </c>
      <c r="AA91" s="41">
        <f>+T91*N91/SUMPRODUCT(N$20:N$419, T$20:T$419)</f>
        <v>0</v>
      </c>
      <c r="AB91" s="41">
        <f>+AA91-Z91</f>
        <v>0</v>
      </c>
      <c r="AC91" s="42">
        <f>+AB91*AD$4</f>
        <v>0</v>
      </c>
      <c r="AD91" s="43">
        <f>+AC91/$H91*10^6</f>
        <v>0</v>
      </c>
      <c r="AE91" s="40">
        <f>+S91*O91/SUMPRODUCT(O$20:O$419, S$20:S$419)</f>
        <v>2.9028529111965753E-3</v>
      </c>
      <c r="AF91" s="41">
        <f>+T91*P91/SUMPRODUCT(P$20:P$419, T$20:T$419)</f>
        <v>2.9551261690495935E-3</v>
      </c>
      <c r="AG91" s="41">
        <f>+AF91-AE91</f>
        <v>5.2273257853018267E-5</v>
      </c>
      <c r="AH91" s="42">
        <f>+AG91*AI$4</f>
        <v>0.18358998054522024</v>
      </c>
      <c r="AI91" s="43">
        <f>+AH91/$H91*10^6</f>
        <v>8635.4647481288903</v>
      </c>
      <c r="AJ91" s="42">
        <f>+X91+AC91+AH91</f>
        <v>2.5435921211187469</v>
      </c>
      <c r="AK91" s="31">
        <f>+Y91+AD91+AI91</f>
        <v>119642.15057002571</v>
      </c>
      <c r="AL91" s="44">
        <f>+$AL$6*W91/H91*10^6</f>
        <v>527.92793258530878</v>
      </c>
      <c r="AM91" s="31">
        <v>2704498.5</v>
      </c>
      <c r="AN91" s="45">
        <f>+AK91/AM91</f>
        <v>4.4238201858875392E-2</v>
      </c>
      <c r="AR91" s="33"/>
    </row>
    <row r="92" spans="1:44">
      <c r="A92" s="6" t="s">
        <v>1006</v>
      </c>
      <c r="B92" s="6" t="s">
        <v>1524</v>
      </c>
      <c r="C92" s="6" t="s">
        <v>2368</v>
      </c>
      <c r="D92" s="30">
        <v>2315359</v>
      </c>
      <c r="E92" s="6" t="s">
        <v>3831</v>
      </c>
      <c r="F92" s="31" t="s">
        <v>4461</v>
      </c>
      <c r="G92" s="6" t="str">
        <f>IF(AND(L92&gt;K92,AJ92&gt;0),"Float Increase",IF(AND(K92&gt;L92,AJ92&lt;0),"Float Decrease",IF(AND(J92&gt;I92,AJ92&gt;0),"Share Increase",IF(AND(I92&gt;J92,AJ92&lt;0), "Share Decrease",IF(AJ92&gt;0,"Reinvestment","Funding")))))</f>
        <v>Share Increase</v>
      </c>
      <c r="H92" s="32">
        <v>52.18</v>
      </c>
      <c r="I92" s="33">
        <v>100.393</v>
      </c>
      <c r="J92" s="33">
        <v>100.86199999999999</v>
      </c>
      <c r="K92" s="34">
        <v>1</v>
      </c>
      <c r="L92" s="34">
        <v>1</v>
      </c>
      <c r="M92" s="7">
        <v>0</v>
      </c>
      <c r="N92" s="7">
        <v>0</v>
      </c>
      <c r="O92" s="7">
        <v>1</v>
      </c>
      <c r="P92" s="7">
        <v>1</v>
      </c>
      <c r="Q92" s="35">
        <f>+I92*K92</f>
        <v>100.393</v>
      </c>
      <c r="R92" s="35">
        <f>+J92*L92</f>
        <v>100.86199999999999</v>
      </c>
      <c r="S92" s="35">
        <f>+$H92*Q92</f>
        <v>5238.5067399999998</v>
      </c>
      <c r="T92" s="35">
        <f>+$H92*R92</f>
        <v>5262.9791599999999</v>
      </c>
      <c r="U92" s="36">
        <f>+S92/SUM(S$20:S$419)</f>
        <v>3.1640018761120775E-3</v>
      </c>
      <c r="V92" s="37">
        <f>+T92/SUM(T$20:T$419)</f>
        <v>3.180754495049789E-3</v>
      </c>
      <c r="W92" s="37">
        <f>+V92-U92</f>
        <v>1.6752618937711499E-5</v>
      </c>
      <c r="X92" s="38">
        <f>+W92*Y$4</f>
        <v>1.7612751592870064</v>
      </c>
      <c r="Y92" s="39">
        <f>+X92/$H92*10^6</f>
        <v>33753.835938808093</v>
      </c>
      <c r="Z92" s="40">
        <f>+S92*M92/SUMPRODUCT(M$20:M$419, S$20:S$419)</f>
        <v>0</v>
      </c>
      <c r="AA92" s="41">
        <f>+T92*N92/SUMPRODUCT(N$20:N$419, T$20:T$419)</f>
        <v>0</v>
      </c>
      <c r="AB92" s="41">
        <f>+AA92-Z92</f>
        <v>0</v>
      </c>
      <c r="AC92" s="42">
        <f>+AB92*AD$4</f>
        <v>0</v>
      </c>
      <c r="AD92" s="43">
        <f>+AC92/$H92*10^6</f>
        <v>0</v>
      </c>
      <c r="AE92" s="40">
        <f>+S92*O92/SUMPRODUCT(O$20:O$419, S$20:S$419)</f>
        <v>6.7119793654973241E-3</v>
      </c>
      <c r="AF92" s="41">
        <f>+T92*P92/SUMPRODUCT(P$20:P$419, T$20:T$419)</f>
        <v>6.7581612362946379E-3</v>
      </c>
      <c r="AG92" s="41">
        <f>+AF92-AE92</f>
        <v>4.618187079731377E-5</v>
      </c>
      <c r="AH92" s="42">
        <f>+AG92*AI$4</f>
        <v>0.16219629518903533</v>
      </c>
      <c r="AI92" s="43">
        <f>+AH92/$H92*10^6</f>
        <v>3108.3996778274309</v>
      </c>
      <c r="AJ92" s="42">
        <f>+X92+AC92+AH92</f>
        <v>1.9234714544760418</v>
      </c>
      <c r="AK92" s="31">
        <f>+Y92+AD92+AI92</f>
        <v>36862.235616635524</v>
      </c>
      <c r="AL92" s="44">
        <f>+$AL$6*W92/H92*10^6</f>
        <v>160.52720331268205</v>
      </c>
      <c r="AM92" s="31">
        <v>836393.125</v>
      </c>
      <c r="AN92" s="45">
        <f>+AK92/AM92</f>
        <v>4.4072858222783125E-2</v>
      </c>
      <c r="AR92" s="33"/>
    </row>
    <row r="93" spans="1:44">
      <c r="A93" s="6" t="s">
        <v>3494</v>
      </c>
      <c r="B93" s="6" t="s">
        <v>333</v>
      </c>
      <c r="C93" s="6" t="s">
        <v>3651</v>
      </c>
      <c r="D93" s="30">
        <v>2412067</v>
      </c>
      <c r="E93" s="6" t="s">
        <v>2608</v>
      </c>
      <c r="F93" s="31" t="s">
        <v>4458</v>
      </c>
      <c r="G93" s="6" t="str">
        <f>IF(AND(L93&gt;K93,AJ93&gt;0),"Float Increase",IF(AND(K93&gt;L93,AJ93&lt;0),"Float Decrease",IF(AND(J93&gt;I93,AJ93&gt;0),"Share Increase",IF(AND(I93&gt;J93,AJ93&lt;0), "Share Decrease",IF(AJ93&gt;0,"Reinvestment","Funding")))))</f>
        <v>Share Increase</v>
      </c>
      <c r="H93" s="32">
        <v>43.32</v>
      </c>
      <c r="I93" s="33">
        <v>108.673</v>
      </c>
      <c r="J93" s="33">
        <v>109.432</v>
      </c>
      <c r="K93" s="34">
        <v>1</v>
      </c>
      <c r="L93" s="34">
        <v>1</v>
      </c>
      <c r="M93" s="7">
        <v>0.53</v>
      </c>
      <c r="N93" s="7">
        <v>0.53</v>
      </c>
      <c r="O93" s="7">
        <v>0.47</v>
      </c>
      <c r="P93" s="7">
        <v>0.47</v>
      </c>
      <c r="Q93" s="35">
        <f>+I93*K93</f>
        <v>108.673</v>
      </c>
      <c r="R93" s="35">
        <f>+J93*L93</f>
        <v>109.432</v>
      </c>
      <c r="S93" s="35">
        <f>+$H93*Q93</f>
        <v>4707.7143599999999</v>
      </c>
      <c r="T93" s="35">
        <f>+$H93*R93</f>
        <v>4740.5942400000004</v>
      </c>
      <c r="U93" s="36">
        <f>+S93/SUM(S$20:S$419)</f>
        <v>2.8434089725423869E-3</v>
      </c>
      <c r="V93" s="37">
        <f>+T93/SUM(T$20:T$419)</f>
        <v>2.8650439189820275E-3</v>
      </c>
      <c r="W93" s="37">
        <f>+V93-U93</f>
        <v>2.1634946439640611E-5</v>
      </c>
      <c r="X93" s="38">
        <f>+W93*Y$4</f>
        <v>2.2745753292857525</v>
      </c>
      <c r="Y93" s="39">
        <f>+X93/$H93*10^6</f>
        <v>52506.355708350704</v>
      </c>
      <c r="Z93" s="40">
        <f>+S93*M93/SUMPRODUCT(M$20:M$419, S$20:S$419)</f>
        <v>2.8509195101970781E-3</v>
      </c>
      <c r="AA93" s="41">
        <f>+T93*N93/SUMPRODUCT(N$20:N$419, T$20:T$419)</f>
        <v>2.8685827420922311E-3</v>
      </c>
      <c r="AB93" s="41">
        <f>+AA93-Z93</f>
        <v>1.7663231895153047E-5</v>
      </c>
      <c r="AC93" s="42">
        <f>+AB93*AD$4</f>
        <v>0.10821045631670034</v>
      </c>
      <c r="AD93" s="43">
        <f>+AC93/$H93*10^6</f>
        <v>2497.9329712996382</v>
      </c>
      <c r="AE93" s="40">
        <f>+S93*O93/SUMPRODUCT(O$20:O$419, S$20:S$419)</f>
        <v>2.8349869742075504E-3</v>
      </c>
      <c r="AF93" s="41">
        <f>+T93*P93/SUMPRODUCT(P$20:P$419, T$20:T$419)</f>
        <v>2.8610637911003489E-3</v>
      </c>
      <c r="AG93" s="41">
        <f>+AF93-AE93</f>
        <v>2.6076816892798508E-5</v>
      </c>
      <c r="AH93" s="42">
        <f>+AG93*AI$4</f>
        <v>9.1584923202825047E-2</v>
      </c>
      <c r="AI93" s="43">
        <f>+AH93/$H93*10^6</f>
        <v>2114.1487350605967</v>
      </c>
      <c r="AJ93" s="42">
        <f>+X93+AC93+AH93</f>
        <v>2.4743707088052775</v>
      </c>
      <c r="AK93" s="31">
        <f>+Y93+AD93+AI93</f>
        <v>57118.437414710941</v>
      </c>
      <c r="AL93" s="44">
        <f>+$AL$6*W93/H93*10^6</f>
        <v>249.71083148246316</v>
      </c>
      <c r="AM93" s="31">
        <v>1298209.25</v>
      </c>
      <c r="AN93" s="45">
        <f>+AK93/AM93</f>
        <v>4.3997866611034345E-2</v>
      </c>
      <c r="AR93" s="33"/>
    </row>
    <row r="94" spans="1:44">
      <c r="A94" s="6" t="s">
        <v>3392</v>
      </c>
      <c r="B94" s="6" t="s">
        <v>230</v>
      </c>
      <c r="C94" s="6" t="s">
        <v>530</v>
      </c>
      <c r="D94" s="30">
        <v>2098508</v>
      </c>
      <c r="E94" s="6" t="s">
        <v>2510</v>
      </c>
      <c r="F94" s="31" t="s">
        <v>4457</v>
      </c>
      <c r="G94" s="6" t="str">
        <f>IF(AND(L94&gt;K94,AJ94&gt;0),"Float Increase",IF(AND(K94&gt;L94,AJ94&lt;0),"Float Decrease",IF(AND(J94&gt;I94,AJ94&gt;0),"Share Increase",IF(AND(I94&gt;J94,AJ94&lt;0), "Share Decrease",IF(AJ94&gt;0,"Reinvestment","Funding")))))</f>
        <v>Share Increase</v>
      </c>
      <c r="H94" s="32">
        <v>134.37</v>
      </c>
      <c r="I94" s="33">
        <v>28.96</v>
      </c>
      <c r="J94" s="33">
        <v>29.102</v>
      </c>
      <c r="K94" s="34">
        <v>0.71</v>
      </c>
      <c r="L94" s="34">
        <v>0.71</v>
      </c>
      <c r="M94" s="7">
        <v>0</v>
      </c>
      <c r="N94" s="7">
        <v>0</v>
      </c>
      <c r="O94" s="7">
        <v>1</v>
      </c>
      <c r="P94" s="7">
        <v>1</v>
      </c>
      <c r="Q94" s="35">
        <f>+I94*K94</f>
        <v>20.561599999999999</v>
      </c>
      <c r="R94" s="35">
        <f>+J94*L94</f>
        <v>20.662420000000001</v>
      </c>
      <c r="S94" s="35">
        <f>+$H94*Q94</f>
        <v>2762.8621920000001</v>
      </c>
      <c r="T94" s="35">
        <f>+$H94*R94</f>
        <v>2776.4093754</v>
      </c>
      <c r="U94" s="36">
        <f>+S94/SUM(S$20:S$419)</f>
        <v>1.6687391260142058E-3</v>
      </c>
      <c r="V94" s="37">
        <f>+T94/SUM(T$20:T$419)</f>
        <v>1.6779615370739805E-3</v>
      </c>
      <c r="W94" s="37">
        <f>+V94-U94</f>
        <v>9.2224110597746798E-6</v>
      </c>
      <c r="X94" s="38">
        <f>+W94*Y$4</f>
        <v>0.96959189298755755</v>
      </c>
      <c r="Y94" s="39">
        <f>+X94/$H94*10^6</f>
        <v>7215.8360719472912</v>
      </c>
      <c r="Z94" s="40">
        <f>+S94*M94/SUMPRODUCT(M$20:M$419, S$20:S$419)</f>
        <v>0</v>
      </c>
      <c r="AA94" s="41">
        <f>+T94*N94/SUMPRODUCT(N$20:N$419, T$20:T$419)</f>
        <v>0</v>
      </c>
      <c r="AB94" s="41">
        <f>+AA94-Z94</f>
        <v>0</v>
      </c>
      <c r="AC94" s="42">
        <f>+AB94*AD$4</f>
        <v>0</v>
      </c>
      <c r="AD94" s="43">
        <f>+AC94/$H94*10^6</f>
        <v>0</v>
      </c>
      <c r="AE94" s="40">
        <f>+S94*O94/SUMPRODUCT(O$20:O$419, S$20:S$419)</f>
        <v>3.5399923953169732E-3</v>
      </c>
      <c r="AF94" s="41">
        <f>+T94*P94/SUMPRODUCT(P$20:P$419, T$20:T$419)</f>
        <v>3.5651712930045666E-3</v>
      </c>
      <c r="AG94" s="41">
        <f>+AF94-AE94</f>
        <v>2.5178897687593363E-5</v>
      </c>
      <c r="AH94" s="42">
        <f>+AG94*AI$4</f>
        <v>8.8431322754230199E-2</v>
      </c>
      <c r="AI94" s="43">
        <f>+AH94/$H94*10^6</f>
        <v>658.11805279623582</v>
      </c>
      <c r="AJ94" s="42">
        <f>+X94+AC94+AH94</f>
        <v>1.0580232157417877</v>
      </c>
      <c r="AK94" s="31">
        <f>+Y94+AD94+AI94</f>
        <v>7873.9541247435272</v>
      </c>
      <c r="AL94" s="44">
        <f>+$AL$6*W94/H94*10^6</f>
        <v>34.317225049395994</v>
      </c>
      <c r="AM94" s="31">
        <v>179508.953125</v>
      </c>
      <c r="AN94" s="45">
        <f>+AK94/AM94</f>
        <v>4.3863851845097362E-2</v>
      </c>
      <c r="AR94" s="33"/>
    </row>
    <row r="95" spans="1:44">
      <c r="A95" s="6" t="s">
        <v>6328</v>
      </c>
      <c r="B95" s="6" t="s">
        <v>6322</v>
      </c>
      <c r="C95" s="6" t="s">
        <v>6373</v>
      </c>
      <c r="D95" s="30" t="s">
        <v>6334</v>
      </c>
      <c r="E95" s="6" t="s">
        <v>6317</v>
      </c>
      <c r="F95" s="31" t="s">
        <v>4454</v>
      </c>
      <c r="G95" s="6" t="str">
        <f>IF(AND(L95&gt;K95,AJ95&gt;0),"Float Increase",IF(AND(K95&gt;L95,AJ95&lt;0),"Float Decrease",IF(AND(J95&gt;I95,AJ95&gt;0),"Share Increase",IF(AND(I95&gt;J95,AJ95&lt;0), "Share Decrease",IF(AJ95&gt;0,"Reinvestment","Funding")))))</f>
        <v>Share Increase</v>
      </c>
      <c r="H95" s="32">
        <v>37.39</v>
      </c>
      <c r="I95" s="33">
        <v>167.5</v>
      </c>
      <c r="J95" s="33">
        <v>167.83600000000001</v>
      </c>
      <c r="K95" s="34">
        <v>1</v>
      </c>
      <c r="L95" s="34">
        <v>1</v>
      </c>
      <c r="M95" s="7">
        <v>0.7</v>
      </c>
      <c r="N95" s="7">
        <v>0.7</v>
      </c>
      <c r="O95" s="7">
        <v>0.3</v>
      </c>
      <c r="P95" s="7">
        <v>0.3</v>
      </c>
      <c r="Q95" s="35">
        <f>+I95*K95</f>
        <v>167.5</v>
      </c>
      <c r="R95" s="35">
        <f>+J95*L95</f>
        <v>167.83600000000001</v>
      </c>
      <c r="S95" s="35">
        <f>+$H95*Q95</f>
        <v>6262.8249999999998</v>
      </c>
      <c r="T95" s="35">
        <f>+$H95*R95</f>
        <v>6275.3880400000007</v>
      </c>
      <c r="U95" s="36">
        <f>+S95/SUM(S$20:S$419)</f>
        <v>3.7826791170190652E-3</v>
      </c>
      <c r="V95" s="37">
        <f>+T95/SUM(T$20:T$419)</f>
        <v>3.792617851903424E-3</v>
      </c>
      <c r="W95" s="37">
        <f>+V95-U95</f>
        <v>9.9387348843587957E-6</v>
      </c>
      <c r="X95" s="38">
        <f>+W95*Y$4</f>
        <v>1.044902109434098</v>
      </c>
      <c r="Y95" s="39">
        <f>+X95/$H95*10^6</f>
        <v>27946.031276654132</v>
      </c>
      <c r="Z95" s="40">
        <f>+S95*M95/SUMPRODUCT(M$20:M$419, S$20:S$419)</f>
        <v>5.0091876228025673E-3</v>
      </c>
      <c r="AA95" s="41">
        <f>+T95*N95/SUMPRODUCT(N$20:N$419, T$20:T$419)</f>
        <v>5.0153050416977809E-3</v>
      </c>
      <c r="AB95" s="41">
        <f>+AA95-Z95</f>
        <v>6.1174188952135833E-6</v>
      </c>
      <c r="AC95" s="42">
        <f>+AB95*AD$4</f>
        <v>3.7477212214663672E-2</v>
      </c>
      <c r="AD95" s="43">
        <f>+AC95/$H95*10^6</f>
        <v>1002.3325010608097</v>
      </c>
      <c r="AE95" s="40">
        <f>+S95*O95/SUMPRODUCT(O$20:O$419, S$20:S$419)</f>
        <v>2.4073245061657081E-3</v>
      </c>
      <c r="AF95" s="41">
        <f>+T95*P95/SUMPRODUCT(P$20:P$419, T$20:T$419)</f>
        <v>2.4174568949633644E-3</v>
      </c>
      <c r="AG95" s="41">
        <f>+AF95-AE95</f>
        <v>1.0132388797656332E-5</v>
      </c>
      <c r="AH95" s="42">
        <f>+AG95*AI$4</f>
        <v>3.5586170417555581E-2</v>
      </c>
      <c r="AI95" s="43">
        <f>+AH95/$H95*10^6</f>
        <v>951.75636313333996</v>
      </c>
      <c r="AJ95" s="42">
        <f>+X95+AC95+AH95</f>
        <v>1.1179654920663171</v>
      </c>
      <c r="AK95" s="31">
        <f>+Y95+AD95+AI95</f>
        <v>29900.120140848281</v>
      </c>
      <c r="AL95" s="44">
        <f>+$AL$6*W95/H95*10^6</f>
        <v>132.90632367422833</v>
      </c>
      <c r="AM95" s="31">
        <v>696660.1875</v>
      </c>
      <c r="AN95" s="45">
        <f>+AK95/AM95</f>
        <v>4.2919231897184135E-2</v>
      </c>
      <c r="AR95" s="33"/>
    </row>
    <row r="96" spans="1:44">
      <c r="A96" s="6" t="s">
        <v>3596</v>
      </c>
      <c r="B96" s="6" t="s">
        <v>434</v>
      </c>
      <c r="C96" s="6" t="s">
        <v>3752</v>
      </c>
      <c r="D96" s="30">
        <v>2845113</v>
      </c>
      <c r="E96" s="6" t="s">
        <v>2965</v>
      </c>
      <c r="F96" s="31" t="s">
        <v>4456</v>
      </c>
      <c r="G96" s="6" t="str">
        <f>IF(AND(L96&gt;K96,AJ96&gt;0),"Float Increase",IF(AND(K96&gt;L96,AJ96&lt;0),"Float Decrease",IF(AND(J96&gt;I96,AJ96&gt;0),"Share Increase",IF(AND(I96&gt;J96,AJ96&lt;0), "Share Decrease",IF(AJ96&gt;0,"Reinvestment","Funding")))))</f>
        <v>Share Increase</v>
      </c>
      <c r="H96" s="32">
        <v>63.88</v>
      </c>
      <c r="I96" s="33">
        <v>59.421999999999997</v>
      </c>
      <c r="J96" s="33">
        <v>59.655999999999999</v>
      </c>
      <c r="K96" s="34">
        <v>1</v>
      </c>
      <c r="L96" s="34">
        <v>1</v>
      </c>
      <c r="M96" s="7">
        <v>1</v>
      </c>
      <c r="N96" s="7">
        <v>1</v>
      </c>
      <c r="O96" s="7">
        <v>0</v>
      </c>
      <c r="P96" s="7">
        <v>0</v>
      </c>
      <c r="Q96" s="35">
        <f>+I96*K96</f>
        <v>59.421999999999997</v>
      </c>
      <c r="R96" s="35">
        <f>+J96*L96</f>
        <v>59.655999999999999</v>
      </c>
      <c r="S96" s="35">
        <f>+$H96*Q96</f>
        <v>3795.87736</v>
      </c>
      <c r="T96" s="35">
        <f>+$H96*R96</f>
        <v>3810.82528</v>
      </c>
      <c r="U96" s="36">
        <f>+S96/SUM(S$20:S$419)</f>
        <v>2.29266920605916E-3</v>
      </c>
      <c r="V96" s="37">
        <f>+T96/SUM(T$20:T$419)</f>
        <v>2.3031251446584428E-3</v>
      </c>
      <c r="W96" s="37">
        <f>+V96-U96</f>
        <v>1.0455938599282857E-5</v>
      </c>
      <c r="X96" s="38">
        <f>+W96*Y$4</f>
        <v>1.0992779690399126</v>
      </c>
      <c r="Y96" s="39">
        <f>+X96/$H96*10^6</f>
        <v>17208.484174075023</v>
      </c>
      <c r="Z96" s="40">
        <f>+S96*M96/SUMPRODUCT(M$20:M$419, S$20:S$419)</f>
        <v>4.3372170339351611E-3</v>
      </c>
      <c r="AA96" s="41">
        <f>+T96*N96/SUMPRODUCT(N$20:N$419, T$20:T$419)</f>
        <v>4.3508866060754285E-3</v>
      </c>
      <c r="AB96" s="41">
        <f>+AA96-Z96</f>
        <v>1.3669572140267462E-5</v>
      </c>
      <c r="AC96" s="42">
        <f>+AB96*AD$4</f>
        <v>8.3744053621257142E-2</v>
      </c>
      <c r="AD96" s="43">
        <f>+AC96/$H96*10^6</f>
        <v>1310.9588857429108</v>
      </c>
      <c r="AE96" s="40">
        <f>+S96*O96/SUMPRODUCT(O$20:O$419, S$20:S$419)</f>
        <v>0</v>
      </c>
      <c r="AF96" s="41">
        <f>+T96*P96/SUMPRODUCT(P$20:P$419, T$20:T$419)</f>
        <v>0</v>
      </c>
      <c r="AG96" s="41">
        <f>+AF96-AE96</f>
        <v>0</v>
      </c>
      <c r="AH96" s="42">
        <f>+AG96*AI$4</f>
        <v>0</v>
      </c>
      <c r="AI96" s="43">
        <f>+AH96/$H96*10^6</f>
        <v>0</v>
      </c>
      <c r="AJ96" s="42">
        <f>+X96+AC96+AH96</f>
        <v>1.1830220226611696</v>
      </c>
      <c r="AK96" s="31">
        <f>+Y96+AD96+AI96</f>
        <v>18519.443059817935</v>
      </c>
      <c r="AL96" s="44">
        <f>+$AL$6*W96/H96*10^6</f>
        <v>81.840471190379276</v>
      </c>
      <c r="AM96" s="31">
        <v>432234.34375</v>
      </c>
      <c r="AN96" s="45">
        <f>+AK96/AM96</f>
        <v>4.2845838901060106E-2</v>
      </c>
      <c r="AR96" s="33"/>
    </row>
    <row r="97" spans="1:44">
      <c r="A97" s="6" t="s">
        <v>4282</v>
      </c>
      <c r="B97" s="6" t="s">
        <v>1666</v>
      </c>
      <c r="C97" s="6" t="s">
        <v>2687</v>
      </c>
      <c r="D97" s="30">
        <v>2418043</v>
      </c>
      <c r="E97" s="6" t="s">
        <v>773</v>
      </c>
      <c r="F97" s="31" t="s">
        <v>4456</v>
      </c>
      <c r="G97" s="6" t="str">
        <f>IF(AND(L97&gt;K97,AJ97&gt;0),"Float Increase",IF(AND(K97&gt;L97,AJ97&lt;0),"Float Decrease",IF(AND(J97&gt;I97,AJ97&gt;0),"Share Increase",IF(AND(I97&gt;J97,AJ97&lt;0), "Share Decrease",IF(AJ97&gt;0,"Reinvestment","Funding")))))</f>
        <v>Share Increase</v>
      </c>
      <c r="H97" s="32">
        <v>16.940000000000001</v>
      </c>
      <c r="I97" s="33">
        <v>87.787999999999997</v>
      </c>
      <c r="J97" s="33">
        <v>88.356999999999999</v>
      </c>
      <c r="K97" s="34">
        <v>1</v>
      </c>
      <c r="L97" s="34">
        <v>1</v>
      </c>
      <c r="M97" s="7">
        <v>0.52</v>
      </c>
      <c r="N97" s="7">
        <v>0.52</v>
      </c>
      <c r="O97" s="7">
        <v>0.48</v>
      </c>
      <c r="P97" s="7">
        <v>0.48</v>
      </c>
      <c r="Q97" s="35">
        <f>+I97*K97</f>
        <v>87.787999999999997</v>
      </c>
      <c r="R97" s="35">
        <f>+J97*L97</f>
        <v>88.356999999999999</v>
      </c>
      <c r="S97" s="35">
        <f>+$H97*Q97</f>
        <v>1487.1287200000002</v>
      </c>
      <c r="T97" s="35">
        <f>+$H97*R97</f>
        <v>1496.7675800000002</v>
      </c>
      <c r="U97" s="36">
        <f>+S97/SUM(S$20:S$419)</f>
        <v>8.9820979405672247E-4</v>
      </c>
      <c r="V97" s="37">
        <f>+T97/SUM(T$20:T$419)</f>
        <v>9.0459225913594443E-4</v>
      </c>
      <c r="W97" s="37">
        <f>+V97-U97</f>
        <v>6.3824650792219679E-6</v>
      </c>
      <c r="X97" s="38">
        <f>+W97*Y$4</f>
        <v>0.67101611042709297</v>
      </c>
      <c r="Y97" s="39">
        <f>+X97/$H97*10^6</f>
        <v>39611.340639143622</v>
      </c>
      <c r="Z97" s="40">
        <f>+S97*M97/SUMPRODUCT(M$20:M$419, S$20:S$419)</f>
        <v>8.8359019279270418E-4</v>
      </c>
      <c r="AA97" s="41">
        <f>+T97*N97/SUMPRODUCT(N$20:N$419, T$20:T$419)</f>
        <v>8.8862072638490666E-4</v>
      </c>
      <c r="AB97" s="41">
        <f>+AA97-Z97</f>
        <v>5.0305335922024843E-6</v>
      </c>
      <c r="AC97" s="42">
        <f>+AB97*AD$4</f>
        <v>3.0818614552532538E-2</v>
      </c>
      <c r="AD97" s="43">
        <f>+AC97/$H97*10^6</f>
        <v>1819.2806701613067</v>
      </c>
      <c r="AE97" s="40">
        <f>+S97*O97/SUMPRODUCT(O$20:O$419, S$20:S$419)</f>
        <v>9.1460359476213163E-4</v>
      </c>
      <c r="AF97" s="41">
        <f>+T97*P97/SUMPRODUCT(P$20:P$419, T$20:T$419)</f>
        <v>9.2255550308340884E-4</v>
      </c>
      <c r="AG97" s="41">
        <f>+AF97-AE97</f>
        <v>7.9519083212772077E-6</v>
      </c>
      <c r="AH97" s="42">
        <f>+AG97*AI$4</f>
        <v>2.7928060235035902E-2</v>
      </c>
      <c r="AI97" s="43">
        <f>+AH97/$H97*10^6</f>
        <v>1648.6458226113282</v>
      </c>
      <c r="AJ97" s="42">
        <f>+X97+AC97+AH97</f>
        <v>0.72976278521466142</v>
      </c>
      <c r="AK97" s="31">
        <f>+Y97+AD97+AI97</f>
        <v>43079.267131916262</v>
      </c>
      <c r="AL97" s="44">
        <f>+$AL$6*W97/H97*10^6</f>
        <v>188.38444743866492</v>
      </c>
      <c r="AM97" s="31">
        <v>1036290.125</v>
      </c>
      <c r="AN97" s="45">
        <f>+AK97/AM97</f>
        <v>4.1570662590185603E-2</v>
      </c>
      <c r="AR97" s="33"/>
    </row>
    <row r="98" spans="1:44">
      <c r="A98" s="6" t="s">
        <v>4636</v>
      </c>
      <c r="B98" s="6" t="s">
        <v>1944</v>
      </c>
      <c r="C98" s="6" t="s">
        <v>3230</v>
      </c>
      <c r="D98" s="30">
        <v>2464972</v>
      </c>
      <c r="E98" s="6" t="s">
        <v>18</v>
      </c>
      <c r="F98" s="31" t="s">
        <v>4468</v>
      </c>
      <c r="G98" s="6" t="str">
        <f>IF(AND(L98&gt;K98,AJ98&gt;0),"Float Increase",IF(AND(K98&gt;L98,AJ98&lt;0),"Float Decrease",IF(AND(J98&gt;I98,AJ98&gt;0),"Share Increase",IF(AND(I98&gt;J98,AJ98&lt;0), "Share Decrease",IF(AJ98&gt;0,"Reinvestment","Funding")))))</f>
        <v>Share Increase</v>
      </c>
      <c r="H98" s="32">
        <v>17.89</v>
      </c>
      <c r="I98" s="33">
        <v>247.4</v>
      </c>
      <c r="J98" s="33">
        <v>248.7</v>
      </c>
      <c r="K98" s="34">
        <v>1</v>
      </c>
      <c r="L98" s="34">
        <v>1</v>
      </c>
      <c r="M98" s="7">
        <v>0.48</v>
      </c>
      <c r="N98" s="7">
        <v>0.48</v>
      </c>
      <c r="O98" s="7">
        <v>0.52</v>
      </c>
      <c r="P98" s="7">
        <v>0.52</v>
      </c>
      <c r="Q98" s="35">
        <f>+I98*K98</f>
        <v>247.4</v>
      </c>
      <c r="R98" s="35">
        <f>+J98*L98</f>
        <v>248.7</v>
      </c>
      <c r="S98" s="35">
        <f>+$H98*Q98</f>
        <v>4425.9859999999999</v>
      </c>
      <c r="T98" s="35">
        <f>+$H98*R98</f>
        <v>4449.2430000000004</v>
      </c>
      <c r="U98" s="36">
        <f>+S98/SUM(S$20:S$419)</f>
        <v>2.6732480652770503E-3</v>
      </c>
      <c r="V98" s="37">
        <f>+T98/SUM(T$20:T$419)</f>
        <v>2.6889617537111453E-3</v>
      </c>
      <c r="W98" s="37">
        <f>+V98-U98</f>
        <v>1.5713688434094986E-5</v>
      </c>
      <c r="X98" s="38">
        <f>+W98*Y$4</f>
        <v>1.6520479098014837</v>
      </c>
      <c r="Y98" s="39">
        <f>+X98/$H98*10^6</f>
        <v>92344.768574705624</v>
      </c>
      <c r="Z98" s="40">
        <f>+S98*M98/SUMPRODUCT(M$20:M$419, S$20:S$419)</f>
        <v>2.4274497894094509E-3</v>
      </c>
      <c r="AA98" s="41">
        <f>+T98*N98/SUMPRODUCT(N$20:N$419, T$20:T$419)</f>
        <v>2.4382941147120586E-3</v>
      </c>
      <c r="AB98" s="41">
        <f>+AA98-Z98</f>
        <v>1.0844325302607639E-5</v>
      </c>
      <c r="AC98" s="42">
        <f>+AB98*AD$4</f>
        <v>6.6435712128306651E-2</v>
      </c>
      <c r="AD98" s="43">
        <f>+AC98/$H98*10^6</f>
        <v>3713.5669160596226</v>
      </c>
      <c r="AE98" s="40">
        <f>+S98*O98/SUMPRODUCT(O$20:O$419, S$20:S$419)</f>
        <v>2.9488758252642095E-3</v>
      </c>
      <c r="AF98" s="41">
        <f>+T98*P98/SUMPRODUCT(P$20:P$419, T$20:T$419)</f>
        <v>2.9708886056460724E-3</v>
      </c>
      <c r="AG98" s="41">
        <f>+AF98-AE98</f>
        <v>2.2012780381862936E-5</v>
      </c>
      <c r="AH98" s="42">
        <f>+AG98*AI$4</f>
        <v>7.7311537257077151E-2</v>
      </c>
      <c r="AI98" s="43">
        <f>+AH98/$H98*10^6</f>
        <v>4321.4945364492532</v>
      </c>
      <c r="AJ98" s="42">
        <f>+X98+AC98+AH98</f>
        <v>1.7957951591868675</v>
      </c>
      <c r="AK98" s="31">
        <f>+Y98+AD98+AI98</f>
        <v>100379.83002721451</v>
      </c>
      <c r="AL98" s="44">
        <f>+$AL$6*W98/H98*10^6</f>
        <v>439.17519379807112</v>
      </c>
      <c r="AM98" s="31">
        <v>2452802</v>
      </c>
      <c r="AN98" s="45">
        <f>+AK98/AM98</f>
        <v>4.0924554867133388E-2</v>
      </c>
      <c r="AR98" s="33"/>
    </row>
    <row r="99" spans="1:44">
      <c r="A99" s="6" t="s">
        <v>3459</v>
      </c>
      <c r="B99" s="6" t="s">
        <v>298</v>
      </c>
      <c r="C99" s="6" t="s">
        <v>597</v>
      </c>
      <c r="D99" s="30">
        <v>2421171</v>
      </c>
      <c r="E99" s="6" t="s">
        <v>5314</v>
      </c>
      <c r="F99" s="31" t="s">
        <v>4472</v>
      </c>
      <c r="G99" s="6" t="str">
        <f>IF(AND(L99&gt;K99,AJ99&gt;0),"Float Increase",IF(AND(K99&gt;L99,AJ99&lt;0),"Float Decrease",IF(AND(J99&gt;I99,AJ99&gt;0),"Share Increase",IF(AND(I99&gt;J99,AJ99&lt;0), "Share Decrease",IF(AJ99&gt;0,"Reinvestment","Funding")))))</f>
        <v>Share Increase</v>
      </c>
      <c r="H99" s="32">
        <v>8.98</v>
      </c>
      <c r="I99" s="33">
        <v>353.94099999999997</v>
      </c>
      <c r="J99" s="33">
        <v>355.33600000000001</v>
      </c>
      <c r="K99" s="34">
        <v>1</v>
      </c>
      <c r="L99" s="34">
        <v>1</v>
      </c>
      <c r="M99" s="7">
        <v>0</v>
      </c>
      <c r="N99" s="7">
        <v>0</v>
      </c>
      <c r="O99" s="7">
        <v>1</v>
      </c>
      <c r="P99" s="7">
        <v>1</v>
      </c>
      <c r="Q99" s="35">
        <f>+I99*K99</f>
        <v>353.94099999999997</v>
      </c>
      <c r="R99" s="35">
        <f>+J99*L99</f>
        <v>355.33600000000001</v>
      </c>
      <c r="S99" s="35">
        <f>+$H99*Q99</f>
        <v>3178.3901799999999</v>
      </c>
      <c r="T99" s="35">
        <f>+$H99*R99</f>
        <v>3190.9172800000001</v>
      </c>
      <c r="U99" s="36">
        <f>+S99/SUM(S$20:S$419)</f>
        <v>1.9197135732875288E-3</v>
      </c>
      <c r="V99" s="37">
        <f>+T99/SUM(T$20:T$419)</f>
        <v>1.9284751417659133E-3</v>
      </c>
      <c r="W99" s="37">
        <f>+V99-U99</f>
        <v>8.7615684783845169E-6</v>
      </c>
      <c r="X99" s="38">
        <f>+W99*Y$4</f>
        <v>0.92114152269249538</v>
      </c>
      <c r="Y99" s="39">
        <f>+X99/$H99*10^6</f>
        <v>102577.00698134692</v>
      </c>
      <c r="Z99" s="40">
        <f>+S99*M99/SUMPRODUCT(M$20:M$419, S$20:S$419)</f>
        <v>0</v>
      </c>
      <c r="AA99" s="41">
        <f>+T99*N99/SUMPRODUCT(N$20:N$419, T$20:T$419)</f>
        <v>0</v>
      </c>
      <c r="AB99" s="41">
        <f>+AA99-Z99</f>
        <v>0</v>
      </c>
      <c r="AC99" s="42">
        <f>+AB99*AD$4</f>
        <v>0</v>
      </c>
      <c r="AD99" s="43">
        <f>+AC99/$H99*10^6</f>
        <v>0</v>
      </c>
      <c r="AE99" s="40">
        <f>+S99*O99/SUMPRODUCT(O$20:O$419, S$20:S$419)</f>
        <v>4.0723989416226901E-3</v>
      </c>
      <c r="AF99" s="41">
        <f>+T99*P99/SUMPRODUCT(P$20:P$419, T$20:T$419)</f>
        <v>4.0974385066572683E-3</v>
      </c>
      <c r="AG99" s="41">
        <f>+AF99-AE99</f>
        <v>2.5039565034578291E-5</v>
      </c>
      <c r="AH99" s="42">
        <f>+AG99*AI$4</f>
        <v>8.7941969687155702E-2</v>
      </c>
      <c r="AI99" s="43">
        <f>+AH99/$H99*10^6</f>
        <v>9793.0923927790318</v>
      </c>
      <c r="AJ99" s="42">
        <f>+X99+AC99+AH99</f>
        <v>1.009083492379651</v>
      </c>
      <c r="AK99" s="31">
        <f>+Y99+AD99+AI99</f>
        <v>112370.09937412594</v>
      </c>
      <c r="AL99" s="44">
        <f>+$AL$6*W99/H99*10^6</f>
        <v>487.8378885514764</v>
      </c>
      <c r="AM99" s="31">
        <v>2828006.25</v>
      </c>
      <c r="AN99" s="45">
        <f>+AK99/AM99</f>
        <v>3.9734742231961453E-2</v>
      </c>
      <c r="AR99" s="33"/>
    </row>
    <row r="100" spans="1:44">
      <c r="A100" s="6" t="s">
        <v>5917</v>
      </c>
      <c r="B100" s="6" t="s">
        <v>5897</v>
      </c>
      <c r="C100" s="6" t="s">
        <v>3677</v>
      </c>
      <c r="D100" s="30">
        <v>2513681</v>
      </c>
      <c r="E100" s="6" t="s">
        <v>2632</v>
      </c>
      <c r="F100" s="31" t="s">
        <v>4463</v>
      </c>
      <c r="G100" s="6" t="str">
        <f>IF(AND(L100&gt;K100,AJ100&gt;0),"Float Increase",IF(AND(K100&gt;L100,AJ100&lt;0),"Float Decrease",IF(AND(J100&gt;I100,AJ100&gt;0),"Share Increase",IF(AND(I100&gt;J100,AJ100&lt;0), "Share Decrease",IF(AJ100&gt;0,"Reinvestment","Funding")))))</f>
        <v>Share Increase</v>
      </c>
      <c r="H100" s="32">
        <v>34.78</v>
      </c>
      <c r="I100" s="33">
        <v>148.54599999999999</v>
      </c>
      <c r="J100" s="33">
        <v>148.893</v>
      </c>
      <c r="K100" s="34">
        <v>1</v>
      </c>
      <c r="L100" s="34">
        <v>1</v>
      </c>
      <c r="M100" s="7">
        <v>0</v>
      </c>
      <c r="N100" s="7">
        <v>0</v>
      </c>
      <c r="O100" s="7">
        <v>1</v>
      </c>
      <c r="P100" s="7">
        <v>1</v>
      </c>
      <c r="Q100" s="35">
        <f>+I100*K100</f>
        <v>148.54599999999999</v>
      </c>
      <c r="R100" s="35">
        <f>+J100*L100</f>
        <v>148.893</v>
      </c>
      <c r="S100" s="35">
        <f>+$H100*Q100</f>
        <v>5166.4298799999997</v>
      </c>
      <c r="T100" s="35">
        <f>+$H100*R100</f>
        <v>5178.4985400000005</v>
      </c>
      <c r="U100" s="36">
        <f>+S100/SUM(S$20:S$419)</f>
        <v>3.1204682258596261E-3</v>
      </c>
      <c r="V100" s="37">
        <f>+T100/SUM(T$20:T$419)</f>
        <v>3.1296974599294767E-3</v>
      </c>
      <c r="W100" s="37">
        <f>+V100-U100</f>
        <v>9.2292340698506628E-6</v>
      </c>
      <c r="X100" s="38">
        <f>+W100*Y$4</f>
        <v>0.97030922549557175</v>
      </c>
      <c r="Y100" s="39">
        <f>+X100/$H100*10^6</f>
        <v>27898.482619194125</v>
      </c>
      <c r="Z100" s="40">
        <f>+S100*M100/SUMPRODUCT(M$20:M$419, S$20:S$419)</f>
        <v>0</v>
      </c>
      <c r="AA100" s="41">
        <f>+T100*N100/SUMPRODUCT(N$20:N$419, T$20:T$419)</f>
        <v>0</v>
      </c>
      <c r="AB100" s="41">
        <f>+AA100-Z100</f>
        <v>0</v>
      </c>
      <c r="AC100" s="42">
        <f>+AB100*AD$4</f>
        <v>0</v>
      </c>
      <c r="AD100" s="43">
        <f>+AC100/$H100*10^6</f>
        <v>0</v>
      </c>
      <c r="AE100" s="40">
        <f>+S100*O100/SUMPRODUCT(O$20:O$419, S$20:S$419)</f>
        <v>6.619628926515196E-3</v>
      </c>
      <c r="AF100" s="41">
        <f>+T100*P100/SUMPRODUCT(P$20:P$419, T$20:T$419)</f>
        <v>6.6496801585732256E-3</v>
      </c>
      <c r="AG100" s="41">
        <f>+AF100-AE100</f>
        <v>3.0051232058029599E-5</v>
      </c>
      <c r="AH100" s="42">
        <f>+AG100*AI$4</f>
        <v>0.10554354818302175</v>
      </c>
      <c r="AI100" s="43">
        <f>+AH100/$H100*10^6</f>
        <v>3034.604605607296</v>
      </c>
      <c r="AJ100" s="42">
        <f>+X100+AC100+AH100</f>
        <v>1.0758527736785934</v>
      </c>
      <c r="AK100" s="31">
        <f>+Y100+AD100+AI100</f>
        <v>30933.08722480142</v>
      </c>
      <c r="AL100" s="44">
        <f>+$AL$6*W100/H100*10^6</f>
        <v>132.68019076841091</v>
      </c>
      <c r="AM100" s="31">
        <v>785920.0625</v>
      </c>
      <c r="AN100" s="45">
        <f>+AK100/AM100</f>
        <v>3.9359075688186064E-2</v>
      </c>
      <c r="AR100" s="33"/>
    </row>
    <row r="101" spans="1:44">
      <c r="A101" s="6" t="s">
        <v>3532</v>
      </c>
      <c r="B101" s="6" t="s">
        <v>371</v>
      </c>
      <c r="C101" s="6" t="s">
        <v>3692</v>
      </c>
      <c r="D101" s="30">
        <v>2567655</v>
      </c>
      <c r="E101" s="6" t="s">
        <v>2645</v>
      </c>
      <c r="F101" s="31" t="s">
        <v>4471</v>
      </c>
      <c r="G101" s="6" t="str">
        <f>IF(AND(L101&gt;K101,AJ101&gt;0),"Float Increase",IF(AND(K101&gt;L101,AJ101&lt;0),"Float Decrease",IF(AND(J101&gt;I101,AJ101&gt;0),"Share Increase",IF(AND(I101&gt;J101,AJ101&lt;0), "Share Decrease",IF(AJ101&gt;0,"Reinvestment","Funding")))))</f>
        <v>Share Increase</v>
      </c>
      <c r="H101" s="32">
        <v>71.930000000000007</v>
      </c>
      <c r="I101" s="33">
        <v>61.606000000000002</v>
      </c>
      <c r="J101" s="33">
        <v>61.872999999999998</v>
      </c>
      <c r="K101" s="34">
        <v>0.82</v>
      </c>
      <c r="L101" s="34">
        <v>0.82</v>
      </c>
      <c r="M101" s="7">
        <v>0.54</v>
      </c>
      <c r="N101" s="7">
        <v>0.54</v>
      </c>
      <c r="O101" s="7">
        <v>0.46</v>
      </c>
      <c r="P101" s="7">
        <v>0.46</v>
      </c>
      <c r="Q101" s="35">
        <f>+I101*K101</f>
        <v>50.516919999999999</v>
      </c>
      <c r="R101" s="35">
        <f>+J101*L101</f>
        <v>50.735859999999995</v>
      </c>
      <c r="S101" s="35">
        <f>+$H101*Q101</f>
        <v>3633.6820556000002</v>
      </c>
      <c r="T101" s="35">
        <f>+$H101*R101</f>
        <v>3649.4304098000002</v>
      </c>
      <c r="U101" s="36">
        <f>+S101/SUM(S$20:S$419)</f>
        <v>2.1947049821135077E-3</v>
      </c>
      <c r="V101" s="37">
        <f>+T101/SUM(T$20:T$419)</f>
        <v>2.2055839150126417E-3</v>
      </c>
      <c r="W101" s="37">
        <f>+V101-U101</f>
        <v>1.0878932899134001E-5</v>
      </c>
      <c r="X101" s="38">
        <f>+W101*Y$4</f>
        <v>1.143749186084714</v>
      </c>
      <c r="Y101" s="39">
        <f>+X101/$H101*10^6</f>
        <v>15900.864536142277</v>
      </c>
      <c r="Z101" s="40">
        <f>+S101*M101/SUMPRODUCT(M$20:M$419, S$20:S$419)</f>
        <v>2.2420209492818128E-3</v>
      </c>
      <c r="AA101" s="41">
        <f>+T101*N101/SUMPRODUCT(N$20:N$419, T$20:T$419)</f>
        <v>2.2499743836310753E-3</v>
      </c>
      <c r="AB101" s="41">
        <f>+AA101-Z101</f>
        <v>7.9534343492624997E-6</v>
      </c>
      <c r="AC101" s="42">
        <f>+AB101*AD$4</f>
        <v>4.8725214350765704E-2</v>
      </c>
      <c r="AD101" s="43">
        <f>+AC101/$H101*10^6</f>
        <v>677.39766927242738</v>
      </c>
      <c r="AE101" s="40">
        <f>+S101*O101/SUMPRODUCT(O$20:O$419, S$20:S$419)</f>
        <v>2.1416468636373176E-3</v>
      </c>
      <c r="AF101" s="41">
        <f>+T101*P101/SUMPRODUCT(P$20:P$419, T$20:T$419)</f>
        <v>2.1556577852438236E-3</v>
      </c>
      <c r="AG101" s="41">
        <f>+AF101-AE101</f>
        <v>1.4010921606506018E-5</v>
      </c>
      <c r="AH101" s="42">
        <f>+AG101*AI$4</f>
        <v>4.9208045008247422E-2</v>
      </c>
      <c r="AI101" s="43">
        <f>+AH101/$H101*10^6</f>
        <v>684.11017667520389</v>
      </c>
      <c r="AJ101" s="42">
        <f>+X101+AC101+AH101</f>
        <v>1.2416824454437272</v>
      </c>
      <c r="AK101" s="31">
        <f>+Y101+AD101+AI101</f>
        <v>17262.372382089907</v>
      </c>
      <c r="AL101" s="44">
        <f>+$AL$6*W101/H101*10^6</f>
        <v>75.621666197233424</v>
      </c>
      <c r="AM101" s="31">
        <v>440070.1875</v>
      </c>
      <c r="AN101" s="45">
        <f>+AK101/AM101</f>
        <v>3.9226407224165594E-2</v>
      </c>
      <c r="AR101" s="33"/>
    </row>
    <row r="102" spans="1:44">
      <c r="A102" s="6" t="s">
        <v>1345</v>
      </c>
      <c r="B102" s="6" t="s">
        <v>1748</v>
      </c>
      <c r="C102" s="6" t="s">
        <v>2767</v>
      </c>
      <c r="D102" s="30">
        <v>2211811</v>
      </c>
      <c r="E102" s="6" t="s">
        <v>849</v>
      </c>
      <c r="F102" s="31" t="s">
        <v>4463</v>
      </c>
      <c r="G102" s="6" t="str">
        <f>IF(AND(L102&gt;K102,AJ102&gt;0),"Float Increase",IF(AND(K102&gt;L102,AJ102&lt;0),"Float Decrease",IF(AND(J102&gt;I102,AJ102&gt;0),"Share Increase",IF(AND(I102&gt;J102,AJ102&lt;0), "Share Decrease",IF(AJ102&gt;0,"Reinvestment","Funding")))))</f>
        <v>Share Increase</v>
      </c>
      <c r="H102" s="32">
        <v>39.26</v>
      </c>
      <c r="I102" s="33">
        <v>131.88900000000001</v>
      </c>
      <c r="J102" s="33">
        <v>132.51400000000001</v>
      </c>
      <c r="K102" s="34">
        <v>1</v>
      </c>
      <c r="L102" s="34">
        <v>1</v>
      </c>
      <c r="M102" s="7">
        <v>0.59</v>
      </c>
      <c r="N102" s="7">
        <v>0.59</v>
      </c>
      <c r="O102" s="7">
        <v>0.41</v>
      </c>
      <c r="P102" s="7">
        <v>0.41</v>
      </c>
      <c r="Q102" s="35">
        <f>+I102*K102</f>
        <v>131.88900000000001</v>
      </c>
      <c r="R102" s="35">
        <f>+J102*L102</f>
        <v>132.51400000000001</v>
      </c>
      <c r="S102" s="35">
        <f>+$H102*Q102</f>
        <v>5177.9621400000005</v>
      </c>
      <c r="T102" s="35">
        <f>+$H102*R102</f>
        <v>5202.49964</v>
      </c>
      <c r="U102" s="36">
        <f>+S102/SUM(S$20:S$419)</f>
        <v>3.1274335871900221E-3</v>
      </c>
      <c r="V102" s="37">
        <f>+T102/SUM(T$20:T$419)</f>
        <v>3.1442028578021024E-3</v>
      </c>
      <c r="W102" s="37">
        <f>+V102-U102</f>
        <v>1.6769270612080299E-5</v>
      </c>
      <c r="X102" s="38">
        <f>+W102*Y$4</f>
        <v>1.76302582170793</v>
      </c>
      <c r="Y102" s="39">
        <f>+X102/$H102*10^6</f>
        <v>44906.414205500005</v>
      </c>
      <c r="Z102" s="40">
        <f>+S102*M102/SUMPRODUCT(M$20:M$419, S$20:S$419)</f>
        <v>3.4906786084524144E-3</v>
      </c>
      <c r="AA102" s="41">
        <f>+T102*N102/SUMPRODUCT(N$20:N$419, T$20:T$419)</f>
        <v>3.5044736401704198E-3</v>
      </c>
      <c r="AB102" s="41">
        <f>+AA102-Z102</f>
        <v>1.3795031718005432E-5</v>
      </c>
      <c r="AC102" s="42">
        <f>+AB102*AD$4</f>
        <v>8.4512658044100714E-2</v>
      </c>
      <c r="AD102" s="43">
        <f>+AC102/$H102*10^6</f>
        <v>2152.6402965894222</v>
      </c>
      <c r="AE102" s="40">
        <f>+S102*O102/SUMPRODUCT(O$20:O$419, S$20:S$419)</f>
        <v>2.7201060289162885E-3</v>
      </c>
      <c r="AF102" s="41">
        <f>+T102*P102/SUMPRODUCT(P$20:P$419, T$20:T$419)</f>
        <v>2.7390049314849978E-3</v>
      </c>
      <c r="AG102" s="41">
        <f>+AF102-AE102</f>
        <v>1.8898902568709273E-5</v>
      </c>
      <c r="AH102" s="42">
        <f>+AG102*AI$4</f>
        <v>6.6375223152750379E-2</v>
      </c>
      <c r="AI102" s="43">
        <f>+AH102/$H102*10^6</f>
        <v>1690.6577471408657</v>
      </c>
      <c r="AJ102" s="42">
        <f>+X102+AC102+AH102</f>
        <v>1.913913702904781</v>
      </c>
      <c r="AK102" s="31">
        <f>+Y102+AD102+AI102</f>
        <v>48749.712249230295</v>
      </c>
      <c r="AL102" s="44">
        <f>+$AL$6*W102/H102*10^6</f>
        <v>213.56686974121624</v>
      </c>
      <c r="AM102" s="31">
        <v>1248005.25</v>
      </c>
      <c r="AN102" s="45">
        <f>+AK102/AM102</f>
        <v>3.9062105106713527E-2</v>
      </c>
      <c r="AR102" s="33"/>
    </row>
    <row r="103" spans="1:44">
      <c r="A103" s="6" t="s">
        <v>5509</v>
      </c>
      <c r="B103" s="6" t="s">
        <v>5517</v>
      </c>
      <c r="C103" s="6" t="s">
        <v>3703</v>
      </c>
      <c r="D103" s="30">
        <v>2711656</v>
      </c>
      <c r="E103" s="6" t="s">
        <v>2657</v>
      </c>
      <c r="F103" s="31" t="s">
        <v>4472</v>
      </c>
      <c r="G103" s="6" t="str">
        <f>IF(AND(L103&gt;K103,AJ103&gt;0),"Float Increase",IF(AND(K103&gt;L103,AJ103&lt;0),"Float Decrease",IF(AND(J103&gt;I103,AJ103&gt;0),"Share Increase",IF(AND(I103&gt;J103,AJ103&lt;0), "Share Decrease",IF(AJ103&gt;0,"Reinvestment","Funding")))))</f>
        <v>Share Increase</v>
      </c>
      <c r="H103" s="32">
        <v>16.86</v>
      </c>
      <c r="I103" s="33">
        <v>442.64699999999999</v>
      </c>
      <c r="J103" s="33">
        <v>443.73399999999998</v>
      </c>
      <c r="K103" s="34">
        <v>1</v>
      </c>
      <c r="L103" s="34">
        <v>1</v>
      </c>
      <c r="M103" s="7">
        <v>0</v>
      </c>
      <c r="N103" s="7">
        <v>0</v>
      </c>
      <c r="O103" s="7">
        <v>1</v>
      </c>
      <c r="P103" s="7">
        <v>1</v>
      </c>
      <c r="Q103" s="35">
        <f>+I103*K103</f>
        <v>442.64699999999999</v>
      </c>
      <c r="R103" s="35">
        <f>+J103*L103</f>
        <v>443.73399999999998</v>
      </c>
      <c r="S103" s="35">
        <f>+$H103*Q103</f>
        <v>7463.0284199999996</v>
      </c>
      <c r="T103" s="35">
        <f>+$H103*R103</f>
        <v>7481.3552399999999</v>
      </c>
      <c r="U103" s="36">
        <f>+S103/SUM(S$20:S$419)</f>
        <v>4.5075891077994016E-3</v>
      </c>
      <c r="V103" s="37">
        <f>+T103/SUM(T$20:T$419)</f>
        <v>4.5214608656543292E-3</v>
      </c>
      <c r="W103" s="37">
        <f>+V103-U103</f>
        <v>1.387175785492762E-5</v>
      </c>
      <c r="X103" s="38">
        <f>+W103*Y$4</f>
        <v>1.4583977953757463</v>
      </c>
      <c r="Y103" s="39">
        <f>+X103/$H103*10^6</f>
        <v>86500.462359178317</v>
      </c>
      <c r="Z103" s="40">
        <f>+S103*M103/SUMPRODUCT(M$20:M$419, S$20:S$419)</f>
        <v>0</v>
      </c>
      <c r="AA103" s="41">
        <f>+T103*N103/SUMPRODUCT(N$20:N$419, T$20:T$419)</f>
        <v>0</v>
      </c>
      <c r="AB103" s="41">
        <f>+AA103-Z103</f>
        <v>0</v>
      </c>
      <c r="AC103" s="42">
        <f>+AB103*AD$4</f>
        <v>0</v>
      </c>
      <c r="AD103" s="43">
        <f>+AC103/$H103*10^6</f>
        <v>0</v>
      </c>
      <c r="AE103" s="40">
        <f>+S103*O103/SUMPRODUCT(O$20:O$419, S$20:S$419)</f>
        <v>9.562208324878493E-3</v>
      </c>
      <c r="AF103" s="41">
        <f>+T103*P103/SUMPRODUCT(P$20:P$419, T$20:T$419)</f>
        <v>9.6067651877074448E-3</v>
      </c>
      <c r="AG103" s="41">
        <f>+AF103-AE103</f>
        <v>4.4556862828951799E-5</v>
      </c>
      <c r="AH103" s="42">
        <f>+AG103*AI$4</f>
        <v>0.15648907138951132</v>
      </c>
      <c r="AI103" s="43">
        <f>+AH103/$H103*10^6</f>
        <v>9281.6768321181098</v>
      </c>
      <c r="AJ103" s="42">
        <f>+X103+AC103+AH103</f>
        <v>1.6148868667652576</v>
      </c>
      <c r="AK103" s="31">
        <f>+Y103+AD103+AI103</f>
        <v>95782.139191296432</v>
      </c>
      <c r="AL103" s="44">
        <f>+$AL$6*W103/H103*10^6</f>
        <v>411.38071930390339</v>
      </c>
      <c r="AM103" s="31">
        <v>2501910.25</v>
      </c>
      <c r="AN103" s="45">
        <f>+AK103/AM103</f>
        <v>3.8283603175332304E-2</v>
      </c>
      <c r="AR103" s="33"/>
    </row>
    <row r="104" spans="1:44">
      <c r="A104" s="6" t="s">
        <v>3474</v>
      </c>
      <c r="B104" s="6" t="s">
        <v>313</v>
      </c>
      <c r="C104" s="6" t="s">
        <v>611</v>
      </c>
      <c r="D104" s="30">
        <v>2415204</v>
      </c>
      <c r="E104" s="6" t="s">
        <v>2589</v>
      </c>
      <c r="F104" s="31" t="s">
        <v>4461</v>
      </c>
      <c r="G104" s="6" t="str">
        <f>IF(AND(L104&gt;K104,AJ104&gt;0),"Float Increase",IF(AND(K104&gt;L104,AJ104&lt;0),"Float Decrease",IF(AND(J104&gt;I104,AJ104&gt;0),"Share Increase",IF(AND(I104&gt;J104,AJ104&lt;0), "Share Decrease",IF(AJ104&gt;0,"Reinvestment","Funding")))))</f>
        <v>Share Increase</v>
      </c>
      <c r="H104" s="32">
        <v>32.01</v>
      </c>
      <c r="I104" s="33">
        <v>102.562</v>
      </c>
      <c r="J104" s="33">
        <v>102.711</v>
      </c>
      <c r="K104" s="34">
        <v>1</v>
      </c>
      <c r="L104" s="34">
        <v>1</v>
      </c>
      <c r="M104" s="7">
        <v>0</v>
      </c>
      <c r="N104" s="7">
        <v>0</v>
      </c>
      <c r="O104" s="7">
        <v>1</v>
      </c>
      <c r="P104" s="7">
        <v>1</v>
      </c>
      <c r="Q104" s="35">
        <f>+I104*K104</f>
        <v>102.562</v>
      </c>
      <c r="R104" s="35">
        <f>+J104*L104</f>
        <v>102.711</v>
      </c>
      <c r="S104" s="35">
        <f>+$H104*Q104</f>
        <v>3283.0096199999998</v>
      </c>
      <c r="T104" s="35">
        <f>+$H104*R104</f>
        <v>3287.7791099999999</v>
      </c>
      <c r="U104" s="36">
        <f>+S104/SUM(S$20:S$419)</f>
        <v>1.9829025927671131E-3</v>
      </c>
      <c r="V104" s="37">
        <f>+T104/SUM(T$20:T$419)</f>
        <v>1.9870149329763438E-3</v>
      </c>
      <c r="W104" s="37">
        <f>+V104-U104</f>
        <v>4.1123402092307047E-6</v>
      </c>
      <c r="X104" s="38">
        <f>+W104*Y$4</f>
        <v>0.43234808145433767</v>
      </c>
      <c r="Y104" s="39">
        <f>+X104/$H104*10^6</f>
        <v>13506.656715224544</v>
      </c>
      <c r="Z104" s="40">
        <f>+S104*M104/SUMPRODUCT(M$20:M$419, S$20:S$419)</f>
        <v>0</v>
      </c>
      <c r="AA104" s="41">
        <f>+T104*N104/SUMPRODUCT(N$20:N$419, T$20:T$419)</f>
        <v>0</v>
      </c>
      <c r="AB104" s="41">
        <f>+AA104-Z104</f>
        <v>0</v>
      </c>
      <c r="AC104" s="42">
        <f>+AB104*AD$4</f>
        <v>0</v>
      </c>
      <c r="AD104" s="43">
        <f>+AC104/$H104*10^6</f>
        <v>0</v>
      </c>
      <c r="AE104" s="40">
        <f>+S104*O104/SUMPRODUCT(O$20:O$419, S$20:S$419)</f>
        <v>4.206445447117858E-3</v>
      </c>
      <c r="AF104" s="41">
        <f>+T104*P104/SUMPRODUCT(P$20:P$419, T$20:T$419)</f>
        <v>4.2218182248514322E-3</v>
      </c>
      <c r="AG104" s="41">
        <f>+AF104-AE104</f>
        <v>1.5372777733574199E-5</v>
      </c>
      <c r="AH104" s="42">
        <f>+AG104*AI$4</f>
        <v>5.3991047831160245E-2</v>
      </c>
      <c r="AI104" s="43">
        <f>+AH104/$H104*10^6</f>
        <v>1686.6931531134098</v>
      </c>
      <c r="AJ104" s="42">
        <f>+X104+AC104+AH104</f>
        <v>0.48633912928549794</v>
      </c>
      <c r="AK104" s="31">
        <f>+Y104+AD104+AI104</f>
        <v>15193.349868337955</v>
      </c>
      <c r="AL104" s="44">
        <f>+$AL$6*W104/H104*10^6</f>
        <v>64.235242256024748</v>
      </c>
      <c r="AM104" s="31">
        <v>404365.5</v>
      </c>
      <c r="AN104" s="45">
        <f>+AK104/AM104</f>
        <v>3.7573308970072758E-2</v>
      </c>
      <c r="AR104" s="33"/>
    </row>
    <row r="105" spans="1:44">
      <c r="A105" s="6" t="s">
        <v>196</v>
      </c>
      <c r="B105" s="6" t="s">
        <v>481</v>
      </c>
      <c r="C105" s="6" t="s">
        <v>3802</v>
      </c>
      <c r="D105" s="30">
        <v>2685234</v>
      </c>
      <c r="E105" s="6" t="s">
        <v>3013</v>
      </c>
      <c r="F105" s="31" t="s">
        <v>4461</v>
      </c>
      <c r="G105" s="6" t="str">
        <f>IF(AND(L105&gt;K105,AJ105&gt;0),"Float Increase",IF(AND(K105&gt;L105,AJ105&lt;0),"Float Decrease",IF(AND(J105&gt;I105,AJ105&gt;0),"Share Increase",IF(AND(I105&gt;J105,AJ105&lt;0), "Share Decrease",IF(AJ105&gt;0,"Reinvestment","Funding")))))</f>
        <v>Share Increase</v>
      </c>
      <c r="H105" s="32">
        <v>25.66</v>
      </c>
      <c r="I105" s="33">
        <v>176.63399999999999</v>
      </c>
      <c r="J105" s="33">
        <v>176.82400000000001</v>
      </c>
      <c r="K105" s="34">
        <v>1</v>
      </c>
      <c r="L105" s="34">
        <v>1</v>
      </c>
      <c r="M105" s="7">
        <v>0.57999999999999996</v>
      </c>
      <c r="N105" s="7">
        <v>0.57999999999999996</v>
      </c>
      <c r="O105" s="7">
        <v>0.42</v>
      </c>
      <c r="P105" s="7">
        <v>0.42</v>
      </c>
      <c r="Q105" s="35">
        <f>+I105*K105</f>
        <v>176.63399999999999</v>
      </c>
      <c r="R105" s="35">
        <f>+J105*L105</f>
        <v>176.82400000000001</v>
      </c>
      <c r="S105" s="35">
        <f>+$H105*Q105</f>
        <v>4532.4284399999997</v>
      </c>
      <c r="T105" s="35">
        <f>+$H105*R105</f>
        <v>4537.3038400000005</v>
      </c>
      <c r="U105" s="36">
        <f>+S105/SUM(S$20:S$419)</f>
        <v>2.7375381572008316E-3</v>
      </c>
      <c r="V105" s="37">
        <f>+T105/SUM(T$20:T$419)</f>
        <v>2.7421825444748048E-3</v>
      </c>
      <c r="W105" s="37">
        <f>+V105-U105</f>
        <v>4.6443872739731357E-6</v>
      </c>
      <c r="X105" s="38">
        <f>+W105*Y$4</f>
        <v>0.48828448651354683</v>
      </c>
      <c r="Y105" s="39">
        <f>+X105/$H105*10^6</f>
        <v>19029.013504035338</v>
      </c>
      <c r="Z105" s="40">
        <f>+S105*M105/SUMPRODUCT(M$20:M$419, S$20:S$419)</f>
        <v>3.0037095256246365E-3</v>
      </c>
      <c r="AA105" s="41">
        <f>+T105*N105/SUMPRODUCT(N$20:N$419, T$20:T$419)</f>
        <v>3.004585613798425E-3</v>
      </c>
      <c r="AB105" s="41">
        <f>+AA105-Z105</f>
        <v>8.7608817378849804E-7</v>
      </c>
      <c r="AC105" s="42">
        <f>+AB105*AD$4</f>
        <v>5.367188837357254E-3</v>
      </c>
      <c r="AD105" s="43">
        <f>+AC105/$H105*10^6</f>
        <v>209.16558212615953</v>
      </c>
      <c r="AE105" s="40">
        <f>+S105*O105/SUMPRODUCT(O$20:O$419, S$20:S$419)</f>
        <v>2.439064875431802E-3</v>
      </c>
      <c r="AF105" s="41">
        <f>+T105*P105/SUMPRODUCT(P$20:P$419, T$20:T$419)</f>
        <v>2.4470568091869661E-3</v>
      </c>
      <c r="AG105" s="41">
        <f>+AF105-AE105</f>
        <v>7.9919337551640629E-6</v>
      </c>
      <c r="AH105" s="42">
        <f>+AG105*AI$4</f>
        <v>2.8068634381940301E-2</v>
      </c>
      <c r="AI105" s="43">
        <f>+AH105/$H105*10^6</f>
        <v>1093.8672791091308</v>
      </c>
      <c r="AJ105" s="42">
        <f>+X105+AC105+AH105</f>
        <v>0.52172030973284444</v>
      </c>
      <c r="AK105" s="31">
        <f>+Y105+AD105+AI105</f>
        <v>20332.046365270628</v>
      </c>
      <c r="AL105" s="44">
        <f>+$AL$6*W105/H105*10^6</f>
        <v>90.498582891136692</v>
      </c>
      <c r="AM105" s="31">
        <v>541718.75</v>
      </c>
      <c r="AN105" s="45">
        <f>+AK105/AM105</f>
        <v>3.7532476705431791E-2</v>
      </c>
      <c r="AR105" s="33"/>
    </row>
    <row r="106" spans="1:44">
      <c r="A106" s="6" t="s">
        <v>3542</v>
      </c>
      <c r="B106" s="6" t="s">
        <v>381</v>
      </c>
      <c r="C106" s="6" t="s">
        <v>3701</v>
      </c>
      <c r="D106" s="30" t="s">
        <v>494</v>
      </c>
      <c r="E106" s="6" t="s">
        <v>2655</v>
      </c>
      <c r="F106" s="31" t="s">
        <v>4458</v>
      </c>
      <c r="G106" s="6" t="str">
        <f>IF(AND(L106&gt;K106,AJ106&gt;0),"Float Increase",IF(AND(K106&gt;L106,AJ106&lt;0),"Float Decrease",IF(AND(J106&gt;I106,AJ106&gt;0),"Share Increase",IF(AND(I106&gt;J106,AJ106&lt;0), "Share Decrease",IF(AJ106&gt;0,"Reinvestment","Funding")))))</f>
        <v>Share Increase</v>
      </c>
      <c r="H106" s="32">
        <v>22.25</v>
      </c>
      <c r="I106" s="33">
        <v>54.878999999999998</v>
      </c>
      <c r="J106" s="33">
        <v>55.712000000000003</v>
      </c>
      <c r="K106" s="34">
        <v>1</v>
      </c>
      <c r="L106" s="34">
        <v>1</v>
      </c>
      <c r="M106" s="7">
        <v>0</v>
      </c>
      <c r="N106" s="7">
        <v>0</v>
      </c>
      <c r="O106" s="7">
        <v>1</v>
      </c>
      <c r="P106" s="7">
        <v>1</v>
      </c>
      <c r="Q106" s="35">
        <f>+I106*K106</f>
        <v>54.878999999999998</v>
      </c>
      <c r="R106" s="35">
        <f>+J106*L106</f>
        <v>55.712000000000003</v>
      </c>
      <c r="S106" s="35">
        <f>+$H106*Q106</f>
        <v>1221.0577499999999</v>
      </c>
      <c r="T106" s="35">
        <f>+$H106*R106</f>
        <v>1239.5920000000001</v>
      </c>
      <c r="U106" s="36">
        <f>+S106/SUM(S$20:S$419)</f>
        <v>7.3750578239042063E-4</v>
      </c>
      <c r="V106" s="37">
        <f>+T106/SUM(T$20:T$419)</f>
        <v>7.4916462827638456E-4</v>
      </c>
      <c r="W106" s="37">
        <f>+V106-U106</f>
        <v>1.1658845885963924E-5</v>
      </c>
      <c r="X106" s="38">
        <f>+W106*Y$4</f>
        <v>1.2257448057079061</v>
      </c>
      <c r="Y106" s="39">
        <f>+X106/$H106*10^6</f>
        <v>55089.654189119377</v>
      </c>
      <c r="Z106" s="40">
        <f>+S106*M106/SUMPRODUCT(M$20:M$419, S$20:S$419)</f>
        <v>0</v>
      </c>
      <c r="AA106" s="41">
        <f>+T106*N106/SUMPRODUCT(N$20:N$419, T$20:T$419)</f>
        <v>0</v>
      </c>
      <c r="AB106" s="41">
        <f>+AA106-Z106</f>
        <v>0</v>
      </c>
      <c r="AC106" s="42">
        <f>+AB106*AD$4</f>
        <v>0</v>
      </c>
      <c r="AD106" s="43">
        <f>+AC106/$H106*10^6</f>
        <v>0</v>
      </c>
      <c r="AE106" s="40">
        <f>+S106*O106/SUMPRODUCT(O$20:O$419, S$20:S$419)</f>
        <v>1.5645134823441288E-3</v>
      </c>
      <c r="AF106" s="41">
        <f>+T106*P106/SUMPRODUCT(P$20:P$419, T$20:T$419)</f>
        <v>1.5917529499054569E-3</v>
      </c>
      <c r="AG106" s="41">
        <f>+AF106-AE106</f>
        <v>2.7239467561328062E-5</v>
      </c>
      <c r="AH106" s="42">
        <f>+AG106*AI$4</f>
        <v>9.5668292450948225E-2</v>
      </c>
      <c r="AI106" s="43">
        <f>+AH106/$H106*10^6</f>
        <v>4299.6985371212686</v>
      </c>
      <c r="AJ106" s="42">
        <f>+X106+AC106+AH106</f>
        <v>1.3214130981588543</v>
      </c>
      <c r="AK106" s="31">
        <f>+Y106+AD106+AI106</f>
        <v>59389.352726240642</v>
      </c>
      <c r="AL106" s="44">
        <f>+$AL$6*W106/H106*10^6</f>
        <v>261.99653676323425</v>
      </c>
      <c r="AM106" s="31">
        <v>1629349.125</v>
      </c>
      <c r="AN106" s="45">
        <f>+AK106/AM106</f>
        <v>3.6449740460774878E-2</v>
      </c>
      <c r="AR106" s="33"/>
    </row>
    <row r="107" spans="1:44">
      <c r="A107" s="6" t="s">
        <v>3430</v>
      </c>
      <c r="B107" s="6" t="s">
        <v>269</v>
      </c>
      <c r="C107" s="6" t="s">
        <v>569</v>
      </c>
      <c r="D107" s="30">
        <v>2199111</v>
      </c>
      <c r="E107" s="6" t="s">
        <v>2547</v>
      </c>
      <c r="F107" s="31" t="s">
        <v>4472</v>
      </c>
      <c r="G107" s="6" t="str">
        <f>IF(AND(L107&gt;K107,AJ107&gt;0),"Float Increase",IF(AND(K107&gt;L107,AJ107&lt;0),"Float Decrease",IF(AND(J107&gt;I107,AJ107&gt;0),"Share Increase",IF(AND(I107&gt;J107,AJ107&lt;0), "Share Decrease",IF(AJ107&gt;0,"Reinvestment","Funding")))))</f>
        <v>Share Increase</v>
      </c>
      <c r="H107" s="32">
        <v>89.35</v>
      </c>
      <c r="I107" s="33">
        <v>55.115000000000002</v>
      </c>
      <c r="J107" s="33">
        <v>55.29</v>
      </c>
      <c r="K107" s="34">
        <v>0.87</v>
      </c>
      <c r="L107" s="34">
        <v>0.87</v>
      </c>
      <c r="M107" s="7">
        <v>0</v>
      </c>
      <c r="N107" s="7">
        <v>0</v>
      </c>
      <c r="O107" s="7">
        <v>1</v>
      </c>
      <c r="P107" s="7">
        <v>1</v>
      </c>
      <c r="Q107" s="35">
        <f>+I107*K107</f>
        <v>47.950050000000005</v>
      </c>
      <c r="R107" s="35">
        <f>+J107*L107</f>
        <v>48.1023</v>
      </c>
      <c r="S107" s="35">
        <f>+$H107*Q107</f>
        <v>4284.3369675000004</v>
      </c>
      <c r="T107" s="35">
        <f>+$H107*R107</f>
        <v>4297.9405049999996</v>
      </c>
      <c r="U107" s="36">
        <f>+S107/SUM(S$20:S$419)</f>
        <v>2.5876935691537032E-3</v>
      </c>
      <c r="V107" s="37">
        <f>+T107/SUM(T$20:T$419)</f>
        <v>2.5975199910795977E-3</v>
      </c>
      <c r="W107" s="37">
        <f>+V107-U107</f>
        <v>9.8264219258945018E-6</v>
      </c>
      <c r="X107" s="38">
        <f>+W107*Y$4</f>
        <v>1.0330941631932928</v>
      </c>
      <c r="Y107" s="39">
        <f>+X107/$H107*10^6</f>
        <v>11562.329750344632</v>
      </c>
      <c r="Z107" s="40">
        <f>+S107*M107/SUMPRODUCT(M$20:M$419, S$20:S$419)</f>
        <v>0</v>
      </c>
      <c r="AA107" s="41">
        <f>+T107*N107/SUMPRODUCT(N$20:N$419, T$20:T$419)</f>
        <v>0</v>
      </c>
      <c r="AB107" s="41">
        <f>+AA107-Z107</f>
        <v>0</v>
      </c>
      <c r="AC107" s="42">
        <f>+AB107*AD$4</f>
        <v>0</v>
      </c>
      <c r="AD107" s="43">
        <f>+AC107/$H107*10^6</f>
        <v>0</v>
      </c>
      <c r="AE107" s="40">
        <f>+S107*O107/SUMPRODUCT(O$20:O$419, S$20:S$419)</f>
        <v>5.4894233696638111E-3</v>
      </c>
      <c r="AF107" s="41">
        <f>+T107*P107/SUMPRODUCT(P$20:P$419, T$20:T$419)</f>
        <v>5.5189606558866929E-3</v>
      </c>
      <c r="AG107" s="41">
        <f>+AF107-AE107</f>
        <v>2.953728622288182E-5</v>
      </c>
      <c r="AH107" s="42">
        <f>+AG107*AI$4</f>
        <v>0.10373850847913749</v>
      </c>
      <c r="AI107" s="43">
        <f>+AH107/$H107*10^6</f>
        <v>1161.0353495146892</v>
      </c>
      <c r="AJ107" s="42">
        <f>+X107+AC107+AH107</f>
        <v>1.1368326716724304</v>
      </c>
      <c r="AK107" s="31">
        <f>+Y107+AD107+AI107</f>
        <v>12723.365099859322</v>
      </c>
      <c r="AL107" s="44">
        <f>+$AL$6*W107/H107*10^6</f>
        <v>54.988371157775617</v>
      </c>
      <c r="AM107" s="31">
        <v>350112.84375</v>
      </c>
      <c r="AN107" s="45">
        <f>+AK107/AM107</f>
        <v>3.6340755065085564E-2</v>
      </c>
      <c r="AR107" s="33"/>
    </row>
    <row r="108" spans="1:44">
      <c r="A108" s="6" t="s">
        <v>3439</v>
      </c>
      <c r="B108" s="6" t="s">
        <v>278</v>
      </c>
      <c r="C108" s="6" t="s">
        <v>578</v>
      </c>
      <c r="D108" s="30" t="s">
        <v>488</v>
      </c>
      <c r="E108" s="6" t="s">
        <v>2556</v>
      </c>
      <c r="F108" s="31" t="s">
        <v>4475</v>
      </c>
      <c r="G108" s="6" t="str">
        <f>IF(AND(L108&gt;K108,AJ108&gt;0),"Float Increase",IF(AND(K108&gt;L108,AJ108&lt;0),"Float Decrease",IF(AND(J108&gt;I108,AJ108&gt;0),"Share Increase",IF(AND(I108&gt;J108,AJ108&lt;0), "Share Decrease",IF(AJ108&gt;0,"Reinvestment","Funding")))))</f>
        <v>Share Increase</v>
      </c>
      <c r="H108" s="32">
        <v>22.05</v>
      </c>
      <c r="I108" s="33">
        <v>85.22</v>
      </c>
      <c r="J108" s="33">
        <v>85.686000000000007</v>
      </c>
      <c r="K108" s="34">
        <v>0.85</v>
      </c>
      <c r="L108" s="34">
        <v>0.85</v>
      </c>
      <c r="M108" s="7">
        <v>0</v>
      </c>
      <c r="N108" s="7">
        <v>0</v>
      </c>
      <c r="O108" s="7">
        <v>1</v>
      </c>
      <c r="P108" s="7">
        <v>1</v>
      </c>
      <c r="Q108" s="35">
        <f>+I108*K108</f>
        <v>72.436999999999998</v>
      </c>
      <c r="R108" s="35">
        <f>+J108*L108</f>
        <v>72.833100000000002</v>
      </c>
      <c r="S108" s="35">
        <f>+$H108*Q108</f>
        <v>1597.23585</v>
      </c>
      <c r="T108" s="35">
        <f>+$H108*R108</f>
        <v>1605.9698550000001</v>
      </c>
      <c r="U108" s="36">
        <f>+S108/SUM(S$20:S$419)</f>
        <v>9.6471331942840426E-4</v>
      </c>
      <c r="V108" s="37">
        <f>+T108/SUM(T$20:T$419)</f>
        <v>9.7059016954300617E-4</v>
      </c>
      <c r="W108" s="37">
        <f>+V108-U108</f>
        <v>5.8768501146019055E-6</v>
      </c>
      <c r="X108" s="38">
        <f>+W108*Y$4</f>
        <v>0.61785862617581289</v>
      </c>
      <c r="Y108" s="39">
        <f>+X108/$H108*10^6</f>
        <v>28020.799373052738</v>
      </c>
      <c r="Z108" s="40">
        <f>+S108*M108/SUMPRODUCT(M$20:M$419, S$20:S$419)</f>
        <v>0</v>
      </c>
      <c r="AA108" s="41">
        <f>+T108*N108/SUMPRODUCT(N$20:N$419, T$20:T$419)</f>
        <v>0</v>
      </c>
      <c r="AB108" s="41">
        <f>+AA108-Z108</f>
        <v>0</v>
      </c>
      <c r="AC108" s="42">
        <f>+AB108*AD$4</f>
        <v>0</v>
      </c>
      <c r="AD108" s="43">
        <f>+AC108/$H108*10^6</f>
        <v>0</v>
      </c>
      <c r="AE108" s="40">
        <f>+S108*O108/SUMPRODUCT(O$20:O$419, S$20:S$419)</f>
        <v>2.0465019134503549E-3</v>
      </c>
      <c r="AF108" s="41">
        <f>+T108*P108/SUMPRODUCT(P$20:P$419, T$20:T$419)</f>
        <v>2.0622166439888999E-3</v>
      </c>
      <c r="AG108" s="41">
        <f>+AF108-AE108</f>
        <v>1.5714730538545028E-5</v>
      </c>
      <c r="AH108" s="42">
        <f>+AG108*AI$4</f>
        <v>5.5192027287778389E-2</v>
      </c>
      <c r="AI108" s="43">
        <f>+AH108/$H108*10^6</f>
        <v>2503.0397862938044</v>
      </c>
      <c r="AJ108" s="42">
        <f>+X108+AC108+AH108</f>
        <v>0.67305065346359128</v>
      </c>
      <c r="AK108" s="31">
        <f>+Y108+AD108+AI108</f>
        <v>30523.839159346542</v>
      </c>
      <c r="AL108" s="44">
        <f>+$AL$6*W108/H108*10^6</f>
        <v>133.26190736058743</v>
      </c>
      <c r="AM108" s="31">
        <v>860374.875</v>
      </c>
      <c r="AN108" s="45">
        <f>+AK108/AM108</f>
        <v>3.5477371604263251E-2</v>
      </c>
      <c r="AR108" s="33"/>
    </row>
    <row r="109" spans="1:44">
      <c r="A109" s="6" t="s">
        <v>3621</v>
      </c>
      <c r="B109" s="6" t="s">
        <v>457</v>
      </c>
      <c r="C109" s="6" t="s">
        <v>3775</v>
      </c>
      <c r="D109" s="30">
        <v>2925833</v>
      </c>
      <c r="E109" s="6" t="s">
        <v>2989</v>
      </c>
      <c r="F109" s="31" t="s">
        <v>4467</v>
      </c>
      <c r="G109" s="6" t="str">
        <f>IF(AND(L109&gt;K109,AJ109&gt;0),"Float Increase",IF(AND(K109&gt;L109,AJ109&lt;0),"Float Decrease",IF(AND(J109&gt;I109,AJ109&gt;0),"Share Increase",IF(AND(I109&gt;J109,AJ109&lt;0), "Share Decrease",IF(AJ109&gt;0,"Reinvestment","Funding")))))</f>
        <v>Share Increase</v>
      </c>
      <c r="H109" s="32">
        <v>27.79</v>
      </c>
      <c r="I109" s="33">
        <v>49.573999999999998</v>
      </c>
      <c r="J109" s="33">
        <v>49.825000000000003</v>
      </c>
      <c r="K109" s="34">
        <v>0.93</v>
      </c>
      <c r="L109" s="34">
        <v>0.93</v>
      </c>
      <c r="M109" s="7">
        <v>0</v>
      </c>
      <c r="N109" s="7">
        <v>0</v>
      </c>
      <c r="O109" s="7">
        <v>1</v>
      </c>
      <c r="P109" s="7">
        <v>1</v>
      </c>
      <c r="Q109" s="35">
        <f>+I109*K109</f>
        <v>46.103819999999999</v>
      </c>
      <c r="R109" s="35">
        <f>+J109*L109</f>
        <v>46.337250000000004</v>
      </c>
      <c r="S109" s="35">
        <f>+$H109*Q109</f>
        <v>1281.2251578</v>
      </c>
      <c r="T109" s="35">
        <f>+$H109*R109</f>
        <v>1287.7121775000001</v>
      </c>
      <c r="U109" s="36">
        <f>+S109/SUM(S$20:S$419)</f>
        <v>7.7384625126991678E-4</v>
      </c>
      <c r="V109" s="37">
        <f>+T109/SUM(T$20:T$419)</f>
        <v>7.782467253610552E-4</v>
      </c>
      <c r="W109" s="37">
        <f>+V109-U109</f>
        <v>4.400474091138416E-6</v>
      </c>
      <c r="X109" s="38">
        <f>+W109*Y$4</f>
        <v>0.46264084049337972</v>
      </c>
      <c r="Y109" s="39">
        <f>+X109/$H109*10^6</f>
        <v>16647.745249851734</v>
      </c>
      <c r="Z109" s="40">
        <f>+S109*M109/SUMPRODUCT(M$20:M$419, S$20:S$419)</f>
        <v>0</v>
      </c>
      <c r="AA109" s="41">
        <f>+T109*N109/SUMPRODUCT(N$20:N$419, T$20:T$419)</f>
        <v>0</v>
      </c>
      <c r="AB109" s="41">
        <f>+AA109-Z109</f>
        <v>0</v>
      </c>
      <c r="AC109" s="42">
        <f>+AB109*AD$4</f>
        <v>0</v>
      </c>
      <c r="AD109" s="43">
        <f>+AC109/$H109*10^6</f>
        <v>0</v>
      </c>
      <c r="AE109" s="40">
        <f>+S109*O109/SUMPRODUCT(O$20:O$419, S$20:S$419)</f>
        <v>1.6416046114908032E-3</v>
      </c>
      <c r="AF109" s="41">
        <f>+T109*P109/SUMPRODUCT(P$20:P$419, T$20:T$419)</f>
        <v>1.6535437927679463E-3</v>
      </c>
      <c r="AG109" s="41">
        <f>+AF109-AE109</f>
        <v>1.1939181277143126E-5</v>
      </c>
      <c r="AH109" s="42">
        <f>+AG109*AI$4</f>
        <v>4.1931843325315202E-2</v>
      </c>
      <c r="AI109" s="43">
        <f>+AH109/$H109*10^6</f>
        <v>1508.8824514327171</v>
      </c>
      <c r="AJ109" s="42">
        <f>+X109+AC109+AH109</f>
        <v>0.50457268381869491</v>
      </c>
      <c r="AK109" s="31">
        <f>+Y109+AD109+AI109</f>
        <v>18156.627701284451</v>
      </c>
      <c r="AL109" s="44">
        <f>+$AL$6*W109/H109*10^6</f>
        <v>79.17369721371746</v>
      </c>
      <c r="AM109" s="31">
        <v>514336.4375</v>
      </c>
      <c r="AN109" s="45">
        <f>+AK109/AM109</f>
        <v>3.5301072172792443E-2</v>
      </c>
      <c r="AR109" s="33"/>
    </row>
    <row r="110" spans="1:44">
      <c r="A110" s="6" t="s">
        <v>3420</v>
      </c>
      <c r="B110" s="6" t="s">
        <v>259</v>
      </c>
      <c r="C110" s="6" t="s">
        <v>559</v>
      </c>
      <c r="D110" s="30">
        <v>2166320</v>
      </c>
      <c r="E110" s="6" t="s">
        <v>2537</v>
      </c>
      <c r="F110" s="31" t="s">
        <v>4463</v>
      </c>
      <c r="G110" s="6" t="str">
        <f>IF(AND(L110&gt;K110,AJ110&gt;0),"Float Increase",IF(AND(K110&gt;L110,AJ110&lt;0),"Float Decrease",IF(AND(J110&gt;I110,AJ110&gt;0),"Share Increase",IF(AND(I110&gt;J110,AJ110&lt;0), "Share Decrease",IF(AJ110&gt;0,"Reinvestment","Funding")))))</f>
        <v>Share Increase</v>
      </c>
      <c r="H110" s="32">
        <v>74.680000000000007</v>
      </c>
      <c r="I110" s="33">
        <v>86.397999999999996</v>
      </c>
      <c r="J110" s="33">
        <v>86.718999999999994</v>
      </c>
      <c r="K110" s="34">
        <v>1</v>
      </c>
      <c r="L110" s="34">
        <v>1</v>
      </c>
      <c r="M110" s="7">
        <v>1</v>
      </c>
      <c r="N110" s="7">
        <v>1</v>
      </c>
      <c r="O110" s="7">
        <v>0</v>
      </c>
      <c r="P110" s="7">
        <v>0</v>
      </c>
      <c r="Q110" s="35">
        <f>+I110*K110</f>
        <v>86.397999999999996</v>
      </c>
      <c r="R110" s="35">
        <f>+J110*L110</f>
        <v>86.718999999999994</v>
      </c>
      <c r="S110" s="35">
        <f>+$H110*Q110</f>
        <v>6452.2026400000004</v>
      </c>
      <c r="T110" s="35">
        <f>+$H110*R110</f>
        <v>6476.1749200000004</v>
      </c>
      <c r="U110" s="36">
        <f>+S110/SUM(S$20:S$419)</f>
        <v>3.8970611800750112E-3</v>
      </c>
      <c r="V110" s="37">
        <f>+T110/SUM(T$20:T$419)</f>
        <v>3.9139661893547589E-3</v>
      </c>
      <c r="W110" s="37">
        <f>+V110-U110</f>
        <v>1.6905009279747762E-5</v>
      </c>
      <c r="X110" s="38">
        <f>+W110*Y$4</f>
        <v>1.7772966138990687</v>
      </c>
      <c r="Y110" s="39">
        <f>+X110/$H110*10^6</f>
        <v>23798.829859387635</v>
      </c>
      <c r="Z110" s="40">
        <f>+S110*M110/SUMPRODUCT(M$20:M$419, S$20:S$419)</f>
        <v>7.3723675826579968E-3</v>
      </c>
      <c r="AA110" s="41">
        <f>+T110*N110/SUMPRODUCT(N$20:N$419, T$20:T$419)</f>
        <v>7.3939634193960248E-3</v>
      </c>
      <c r="AB110" s="41">
        <f>+AA110-Z110</f>
        <v>2.1595836738027945E-5</v>
      </c>
      <c r="AC110" s="42">
        <f>+AB110*AD$4</f>
        <v>0.13230281761766546</v>
      </c>
      <c r="AD110" s="43">
        <f>+AC110/$H110*10^6</f>
        <v>1771.5963794545453</v>
      </c>
      <c r="AE110" s="40">
        <f>+S110*O110/SUMPRODUCT(O$20:O$419, S$20:S$419)</f>
        <v>0</v>
      </c>
      <c r="AF110" s="41">
        <f>+T110*P110/SUMPRODUCT(P$20:P$419, T$20:T$419)</f>
        <v>0</v>
      </c>
      <c r="AG110" s="41">
        <f>+AF110-AE110</f>
        <v>0</v>
      </c>
      <c r="AH110" s="42">
        <f>+AG110*AI$4</f>
        <v>0</v>
      </c>
      <c r="AI110" s="43">
        <f>+AH110/$H110*10^6</f>
        <v>0</v>
      </c>
      <c r="AJ110" s="42">
        <f>+X110+AC110+AH110</f>
        <v>1.9095994315167342</v>
      </c>
      <c r="AK110" s="31">
        <f>+Y110+AD110+AI110</f>
        <v>25570.426238842181</v>
      </c>
      <c r="AL110" s="44">
        <f>+$AL$6*W110/H110*10^6</f>
        <v>113.18297589547241</v>
      </c>
      <c r="AM110" s="31">
        <v>725687.375</v>
      </c>
      <c r="AN110" s="45">
        <f>+AK110/AM110</f>
        <v>3.5236145921433704E-2</v>
      </c>
      <c r="AR110" s="33"/>
    </row>
    <row r="111" spans="1:44">
      <c r="A111" s="6" t="s">
        <v>3400</v>
      </c>
      <c r="B111" s="6" t="s">
        <v>238</v>
      </c>
      <c r="C111" s="6" t="s">
        <v>538</v>
      </c>
      <c r="D111" s="30">
        <v>2074111</v>
      </c>
      <c r="E111" s="6" t="s">
        <v>2517</v>
      </c>
      <c r="F111" s="31" t="s">
        <v>4472</v>
      </c>
      <c r="G111" s="6" t="str">
        <f>IF(AND(L111&gt;K111,AJ111&gt;0),"Float Increase",IF(AND(K111&gt;L111,AJ111&lt;0),"Float Decrease",IF(AND(J111&gt;I111,AJ111&gt;0),"Share Increase",IF(AND(I111&gt;J111,AJ111&lt;0), "Share Decrease",IF(AJ111&gt;0,"Reinvestment","Funding")))))</f>
        <v>Share Increase</v>
      </c>
      <c r="H111" s="32">
        <v>22.92</v>
      </c>
      <c r="I111" s="33">
        <v>96.093000000000004</v>
      </c>
      <c r="J111" s="33">
        <v>96.281000000000006</v>
      </c>
      <c r="K111" s="34">
        <v>0.89</v>
      </c>
      <c r="L111" s="34">
        <v>0.89</v>
      </c>
      <c r="M111" s="7">
        <v>0</v>
      </c>
      <c r="N111" s="7">
        <v>0</v>
      </c>
      <c r="O111" s="7">
        <v>1</v>
      </c>
      <c r="P111" s="7">
        <v>1</v>
      </c>
      <c r="Q111" s="35">
        <f>+I111*K111</f>
        <v>85.522770000000008</v>
      </c>
      <c r="R111" s="35">
        <f>+J111*L111</f>
        <v>85.690090000000012</v>
      </c>
      <c r="S111" s="35">
        <f>+$H111*Q111</f>
        <v>1960.1818884000004</v>
      </c>
      <c r="T111" s="35">
        <f>+$H111*R111</f>
        <v>1964.0168628000004</v>
      </c>
      <c r="U111" s="36">
        <f>+S111/SUM(S$20:S$419)</f>
        <v>1.1839288332038142E-3</v>
      </c>
      <c r="V111" s="37">
        <f>+T111/SUM(T$20:T$419)</f>
        <v>1.1869808476886855E-3</v>
      </c>
      <c r="W111" s="37">
        <f>+V111-U111</f>
        <v>3.0520144848713345E-6</v>
      </c>
      <c r="X111" s="38">
        <f>+W111*Y$4</f>
        <v>0.32087146003706124</v>
      </c>
      <c r="Y111" s="39">
        <f>+X111/$H111*10^6</f>
        <v>13999.627401267941</v>
      </c>
      <c r="Z111" s="40">
        <f>+S111*M111/SUMPRODUCT(M$20:M$419, S$20:S$419)</f>
        <v>0</v>
      </c>
      <c r="AA111" s="41">
        <f>+T111*N111/SUMPRODUCT(N$20:N$419, T$20:T$419)</f>
        <v>0</v>
      </c>
      <c r="AB111" s="41">
        <f>+AA111-Z111</f>
        <v>0</v>
      </c>
      <c r="AC111" s="42">
        <f>+AB111*AD$4</f>
        <v>0</v>
      </c>
      <c r="AD111" s="43">
        <f>+AC111/$H111*10^6</f>
        <v>0</v>
      </c>
      <c r="AE111" s="40">
        <f>+S111*O111/SUMPRODUCT(O$20:O$419, S$20:S$419)</f>
        <v>2.5115364054227375E-3</v>
      </c>
      <c r="AF111" s="41">
        <f>+T111*P111/SUMPRODUCT(P$20:P$419, T$20:T$419)</f>
        <v>2.5219827451499859E-3</v>
      </c>
      <c r="AG111" s="41">
        <f>+AF111-AE111</f>
        <v>1.0446339727248396E-5</v>
      </c>
      <c r="AH111" s="42">
        <f>+AG111*AI$4</f>
        <v>3.6688803913597245E-2</v>
      </c>
      <c r="AI111" s="43">
        <f>+AH111/$H111*10^6</f>
        <v>1600.7331550435097</v>
      </c>
      <c r="AJ111" s="42">
        <f>+X111+AC111+AH111</f>
        <v>0.35756026395065849</v>
      </c>
      <c r="AK111" s="31">
        <f>+Y111+AD111+AI111</f>
        <v>15600.360556311451</v>
      </c>
      <c r="AL111" s="44">
        <f>+$AL$6*W111/H111*10^6</f>
        <v>66.579722619357199</v>
      </c>
      <c r="AM111" s="31">
        <v>451539.59375</v>
      </c>
      <c r="AN111" s="45">
        <f>+AK111/AM111</f>
        <v>3.4549263834765212E-2</v>
      </c>
      <c r="AR111" s="33"/>
    </row>
    <row r="112" spans="1:44">
      <c r="A112" s="6" t="s">
        <v>668</v>
      </c>
      <c r="B112" s="6" t="s">
        <v>658</v>
      </c>
      <c r="C112" s="6" t="s">
        <v>662</v>
      </c>
      <c r="D112" s="30" t="s">
        <v>665</v>
      </c>
      <c r="E112" s="6" t="s">
        <v>660</v>
      </c>
      <c r="F112" s="31" t="s">
        <v>4458</v>
      </c>
      <c r="G112" s="6" t="str">
        <f>IF(AND(L112&gt;K112,AJ112&gt;0),"Float Increase",IF(AND(K112&gt;L112,AJ112&lt;0),"Float Decrease",IF(AND(J112&gt;I112,AJ112&gt;0),"Share Increase",IF(AND(I112&gt;J112,AJ112&lt;0), "Share Decrease",IF(AJ112&gt;0,"Reinvestment","Funding")))))</f>
        <v>Share Increase</v>
      </c>
      <c r="H112" s="32">
        <v>40.35</v>
      </c>
      <c r="I112" s="33">
        <v>77.885999999999996</v>
      </c>
      <c r="J112" s="33">
        <v>78.412999999999997</v>
      </c>
      <c r="K112" s="34">
        <v>1</v>
      </c>
      <c r="L112" s="34">
        <v>1</v>
      </c>
      <c r="M112" s="7">
        <v>0.52</v>
      </c>
      <c r="N112" s="7">
        <v>0.52</v>
      </c>
      <c r="O112" s="7">
        <v>0.48</v>
      </c>
      <c r="P112" s="7">
        <v>0.48</v>
      </c>
      <c r="Q112" s="35">
        <f>+I112*K112</f>
        <v>77.885999999999996</v>
      </c>
      <c r="R112" s="35">
        <f>+J112*L112</f>
        <v>78.412999999999997</v>
      </c>
      <c r="S112" s="35">
        <f>+$H112*Q112</f>
        <v>3142.7001</v>
      </c>
      <c r="T112" s="35">
        <f>+$H112*R112</f>
        <v>3163.9645500000001</v>
      </c>
      <c r="U112" s="36">
        <f>+S112/SUM(S$20:S$419)</f>
        <v>1.8981571478244607E-3</v>
      </c>
      <c r="V112" s="37">
        <f>+T112/SUM(T$20:T$419)</f>
        <v>1.9121858853400216E-3</v>
      </c>
      <c r="W112" s="37">
        <f>+V112-U112</f>
        <v>1.4028737515560906E-5</v>
      </c>
      <c r="X112" s="38">
        <f>+W112*Y$4</f>
        <v>1.4749017448665522</v>
      </c>
      <c r="Y112" s="39">
        <f>+X112/$H112*10^6</f>
        <v>36552.707431636976</v>
      </c>
      <c r="Z112" s="40">
        <f>+S112*M112/SUMPRODUCT(M$20:M$419, S$20:S$419)</f>
        <v>1.8672620264160121E-3</v>
      </c>
      <c r="AA112" s="41">
        <f>+T112*N112/SUMPRODUCT(N$20:N$419, T$20:T$419)</f>
        <v>1.8784242218000836E-3</v>
      </c>
      <c r="AB112" s="41">
        <f>+AA112-Z112</f>
        <v>1.1162195384071443E-5</v>
      </c>
      <c r="AC112" s="42">
        <f>+AB112*AD$4</f>
        <v>6.8383083185245774E-2</v>
      </c>
      <c r="AD112" s="43">
        <f>+AC112/$H112*10^6</f>
        <v>1694.7480343307502</v>
      </c>
      <c r="AE112" s="40">
        <f>+S112*O112/SUMPRODUCT(O$20:O$419, S$20:S$419)</f>
        <v>1.9328016264249879E-3</v>
      </c>
      <c r="AF112" s="41">
        <f>+T112*P112/SUMPRODUCT(P$20:P$419, T$20:T$419)</f>
        <v>1.9501577574009994E-3</v>
      </c>
      <c r="AG112" s="41">
        <f>+AF112-AE112</f>
        <v>1.7356130976011559E-5</v>
      </c>
      <c r="AH112" s="42">
        <f>+AG112*AI$4</f>
        <v>6.0956823414102031E-2</v>
      </c>
      <c r="AI112" s="43">
        <f>+AH112/$H112*10^6</f>
        <v>1510.7019433482533</v>
      </c>
      <c r="AJ112" s="42">
        <f>+X112+AC112+AH112</f>
        <v>1.6042416514659001</v>
      </c>
      <c r="AK112" s="31">
        <f>+Y112+AD112+AI112</f>
        <v>39758.15740931598</v>
      </c>
      <c r="AL112" s="44">
        <f>+$AL$6*W112/H112*10^6</f>
        <v>173.83813526097777</v>
      </c>
      <c r="AM112" s="31">
        <v>1164454.625</v>
      </c>
      <c r="AN112" s="45">
        <f>+AK112/AM112</f>
        <v>3.4143157282162009E-2</v>
      </c>
      <c r="AR112" s="33"/>
    </row>
    <row r="113" spans="1:44">
      <c r="A113" s="6" t="s">
        <v>5239</v>
      </c>
      <c r="B113" s="6" t="s">
        <v>5228</v>
      </c>
      <c r="C113" s="6" t="s">
        <v>5282</v>
      </c>
      <c r="D113" s="30" t="s">
        <v>5283</v>
      </c>
      <c r="E113" s="6" t="s">
        <v>5234</v>
      </c>
      <c r="F113" s="31" t="s">
        <v>4458</v>
      </c>
      <c r="G113" s="6" t="str">
        <f>IF(AND(L113&gt;K113,AJ113&gt;0),"Float Increase",IF(AND(K113&gt;L113,AJ113&lt;0),"Float Decrease",IF(AND(J113&gt;I113,AJ113&gt;0),"Share Increase",IF(AND(I113&gt;J113,AJ113&lt;0), "Share Decrease",IF(AJ113&gt;0,"Reinvestment","Funding")))))</f>
        <v>Share Increase</v>
      </c>
      <c r="H113" s="32">
        <v>34.130000000000003</v>
      </c>
      <c r="I113" s="33">
        <v>113.05800000000001</v>
      </c>
      <c r="J113" s="33">
        <v>113.604</v>
      </c>
      <c r="K113" s="34">
        <v>1</v>
      </c>
      <c r="L113" s="34">
        <v>1</v>
      </c>
      <c r="M113" s="7">
        <v>1</v>
      </c>
      <c r="N113" s="7">
        <v>1</v>
      </c>
      <c r="O113" s="7">
        <v>0</v>
      </c>
      <c r="P113" s="7">
        <v>0</v>
      </c>
      <c r="Q113" s="35">
        <f>+I113*K113</f>
        <v>113.05800000000001</v>
      </c>
      <c r="R113" s="35">
        <f>+J113*L113</f>
        <v>113.604</v>
      </c>
      <c r="S113" s="35">
        <f>+$H113*Q113</f>
        <v>3858.6695400000003</v>
      </c>
      <c r="T113" s="35">
        <f>+$H113*R113</f>
        <v>3877.3045200000001</v>
      </c>
      <c r="U113" s="36">
        <f>+S113/SUM(S$20:S$419)</f>
        <v>2.3305950091908304E-3</v>
      </c>
      <c r="V113" s="37">
        <f>+T113/SUM(T$20:T$419)</f>
        <v>2.3433027959523338E-3</v>
      </c>
      <c r="W113" s="37">
        <f>+V113-U113</f>
        <v>1.2707786761503425E-5</v>
      </c>
      <c r="X113" s="38">
        <f>+W113*Y$4</f>
        <v>1.3360244888140307</v>
      </c>
      <c r="Y113" s="39">
        <f>+X113/$H113*10^6</f>
        <v>39145.165215764151</v>
      </c>
      <c r="Z113" s="40">
        <f>+S113*M113/SUMPRODUCT(M$20:M$419, S$20:S$419)</f>
        <v>4.4089641655901011E-3</v>
      </c>
      <c r="AA113" s="41">
        <f>+T113*N113/SUMPRODUCT(N$20:N$419, T$20:T$419)</f>
        <v>4.4267871298848214E-3</v>
      </c>
      <c r="AB113" s="41">
        <f>+AA113-Z113</f>
        <v>1.7822964294720266E-5</v>
      </c>
      <c r="AC113" s="42">
        <f>+AB113*AD$4</f>
        <v>0.10918902671357507</v>
      </c>
      <c r="AD113" s="43">
        <f>+AC113/$H113*10^6</f>
        <v>3199.2096898205409</v>
      </c>
      <c r="AE113" s="40">
        <f>+S113*O113/SUMPRODUCT(O$20:O$419, S$20:S$419)</f>
        <v>0</v>
      </c>
      <c r="AF113" s="41">
        <f>+T113*P113/SUMPRODUCT(P$20:P$419, T$20:T$419)</f>
        <v>0</v>
      </c>
      <c r="AG113" s="41">
        <f>+AF113-AE113</f>
        <v>0</v>
      </c>
      <c r="AH113" s="42">
        <f>+AG113*AI$4</f>
        <v>0</v>
      </c>
      <c r="AI113" s="43">
        <f>+AH113/$H113*10^6</f>
        <v>0</v>
      </c>
      <c r="AJ113" s="42">
        <f>+X113+AC113+AH113</f>
        <v>1.4452135155276058</v>
      </c>
      <c r="AK113" s="31">
        <f>+Y113+AD113+AI113</f>
        <v>42344.374905584693</v>
      </c>
      <c r="AL113" s="44">
        <f>+$AL$6*W113/H113*10^6</f>
        <v>186.16740054942019</v>
      </c>
      <c r="AM113" s="31">
        <v>1247356.5</v>
      </c>
      <c r="AN113" s="45">
        <f>+AK113/AM113</f>
        <v>3.3947291656863693E-2</v>
      </c>
      <c r="AR113" s="33"/>
    </row>
    <row r="114" spans="1:44">
      <c r="A114" s="6" t="s">
        <v>5921</v>
      </c>
      <c r="B114" s="6" t="s">
        <v>5902</v>
      </c>
      <c r="C114" s="6" t="s">
        <v>5937</v>
      </c>
      <c r="D114" s="30" t="s">
        <v>5953</v>
      </c>
      <c r="E114" s="6" t="s">
        <v>5966</v>
      </c>
      <c r="F114" s="31" t="s">
        <v>4475</v>
      </c>
      <c r="G114" s="6" t="str">
        <f>IF(AND(L114&gt;K114,AJ114&gt;0),"Float Increase",IF(AND(K114&gt;L114,AJ114&lt;0),"Float Decrease",IF(AND(J114&gt;I114,AJ114&gt;0),"Share Increase",IF(AND(I114&gt;J114,AJ114&lt;0), "Share Decrease",IF(AJ114&gt;0,"Reinvestment","Funding")))))</f>
        <v>Share Increase</v>
      </c>
      <c r="H114" s="32">
        <v>22.33</v>
      </c>
      <c r="I114" s="33">
        <v>109.027</v>
      </c>
      <c r="J114" s="33">
        <v>109.492</v>
      </c>
      <c r="K114" s="34">
        <v>1</v>
      </c>
      <c r="L114" s="34">
        <v>1</v>
      </c>
      <c r="M114" s="7">
        <v>0</v>
      </c>
      <c r="N114" s="7">
        <v>0</v>
      </c>
      <c r="O114" s="7">
        <v>1</v>
      </c>
      <c r="P114" s="7">
        <v>1</v>
      </c>
      <c r="Q114" s="35">
        <f>+I114*K114</f>
        <v>109.027</v>
      </c>
      <c r="R114" s="35">
        <f>+J114*L114</f>
        <v>109.492</v>
      </c>
      <c r="S114" s="35">
        <f>+$H114*Q114</f>
        <v>2434.5729099999999</v>
      </c>
      <c r="T114" s="35">
        <f>+$H114*R114</f>
        <v>2444.9563600000001</v>
      </c>
      <c r="U114" s="36">
        <f>+S114/SUM(S$20:S$419)</f>
        <v>1.4704559213322001E-3</v>
      </c>
      <c r="V114" s="37">
        <f>+T114/SUM(T$20:T$419)</f>
        <v>1.4776433073070672E-3</v>
      </c>
      <c r="W114" s="37">
        <f>+V114-U114</f>
        <v>7.1873859748671637E-6</v>
      </c>
      <c r="X114" s="38">
        <f>+W114*Y$4</f>
        <v>0.75564091947707401</v>
      </c>
      <c r="Y114" s="39">
        <f>+X114/$H114*10^6</f>
        <v>33839.718740576536</v>
      </c>
      <c r="Z114" s="40">
        <f>+S114*M114/SUMPRODUCT(M$20:M$419, S$20:S$419)</f>
        <v>0</v>
      </c>
      <c r="AA114" s="41">
        <f>+T114*N114/SUMPRODUCT(N$20:N$419, T$20:T$419)</f>
        <v>0</v>
      </c>
      <c r="AB114" s="41">
        <f>+AA114-Z114</f>
        <v>0</v>
      </c>
      <c r="AC114" s="42">
        <f>+AB114*AD$4</f>
        <v>0</v>
      </c>
      <c r="AD114" s="43">
        <f>+AC114/$H114*10^6</f>
        <v>0</v>
      </c>
      <c r="AE114" s="40">
        <f>+S114*O114/SUMPRODUCT(O$20:O$419, S$20:S$419)</f>
        <v>3.1193628159231451E-3</v>
      </c>
      <c r="AF114" s="41">
        <f>+T114*P114/SUMPRODUCT(P$20:P$419, T$20:T$419)</f>
        <v>3.1395543843620384E-3</v>
      </c>
      <c r="AG114" s="41">
        <f>+AF114-AE114</f>
        <v>2.0191568438893311E-5</v>
      </c>
      <c r="AH114" s="42">
        <f>+AG114*AI$4</f>
        <v>7.0915221456010036E-2</v>
      </c>
      <c r="AI114" s="43">
        <f>+AH114/$H114*10^6</f>
        <v>3175.7824207796707</v>
      </c>
      <c r="AJ114" s="42">
        <f>+X114+AC114+AH114</f>
        <v>0.82655614093308405</v>
      </c>
      <c r="AK114" s="31">
        <f>+Y114+AD114+AI114</f>
        <v>37015.501161356209</v>
      </c>
      <c r="AL114" s="44">
        <f>+$AL$6*W114/H114*10^6</f>
        <v>160.93564654874976</v>
      </c>
      <c r="AM114" s="31">
        <v>1090907.625</v>
      </c>
      <c r="AN114" s="45">
        <f>+AK114/AM114</f>
        <v>3.3930921659252503E-2</v>
      </c>
      <c r="AR114" s="33"/>
    </row>
    <row r="115" spans="1:44">
      <c r="A115" s="6" t="s">
        <v>3577</v>
      </c>
      <c r="B115" s="6" t="s">
        <v>415</v>
      </c>
      <c r="C115" s="6" t="s">
        <v>3734</v>
      </c>
      <c r="D115" s="30">
        <v>2756174</v>
      </c>
      <c r="E115" s="6" t="s">
        <v>2946</v>
      </c>
      <c r="F115" s="31" t="s">
        <v>4455</v>
      </c>
      <c r="G115" s="6" t="str">
        <f>IF(AND(L115&gt;K115,AJ115&gt;0),"Float Increase",IF(AND(K115&gt;L115,AJ115&lt;0),"Float Decrease",IF(AND(J115&gt;I115,AJ115&gt;0),"Share Increase",IF(AND(I115&gt;J115,AJ115&lt;0), "Share Decrease",IF(AJ115&gt;0,"Reinvestment","Funding")))))</f>
        <v>Share Increase</v>
      </c>
      <c r="H115" s="32">
        <v>49.31</v>
      </c>
      <c r="I115" s="33">
        <v>133.476</v>
      </c>
      <c r="J115" s="33">
        <v>133.74700000000001</v>
      </c>
      <c r="K115" s="34">
        <v>1</v>
      </c>
      <c r="L115" s="34">
        <v>1</v>
      </c>
      <c r="M115" s="7">
        <v>0.66</v>
      </c>
      <c r="N115" s="7">
        <v>0.66</v>
      </c>
      <c r="O115" s="7">
        <v>0.34</v>
      </c>
      <c r="P115" s="7">
        <v>0.34</v>
      </c>
      <c r="Q115" s="35">
        <f>+I115*K115</f>
        <v>133.476</v>
      </c>
      <c r="R115" s="35">
        <f>+J115*L115</f>
        <v>133.74700000000001</v>
      </c>
      <c r="S115" s="35">
        <f>+$H115*Q115</f>
        <v>6581.7015600000004</v>
      </c>
      <c r="T115" s="35">
        <f>+$H115*R115</f>
        <v>6595.0645700000014</v>
      </c>
      <c r="U115" s="36">
        <f>+S115/SUM(S$20:S$419)</f>
        <v>3.9752771385858305E-3</v>
      </c>
      <c r="V115" s="37">
        <f>+T115/SUM(T$20:T$419)</f>
        <v>3.9858187992846067E-3</v>
      </c>
      <c r="W115" s="37">
        <f>+V115-U115</f>
        <v>1.0541660698776267E-5</v>
      </c>
      <c r="X115" s="38">
        <f>+W115*Y$4</f>
        <v>1.1082903034695941</v>
      </c>
      <c r="Y115" s="39">
        <f>+X115/$H115*10^6</f>
        <v>22475.974517736649</v>
      </c>
      <c r="Z115" s="40">
        <f>+S115*M115/SUMPRODUCT(M$20:M$419, S$20:S$419)</f>
        <v>4.9634208830404243E-3</v>
      </c>
      <c r="AA115" s="41">
        <f>+T115*N115/SUMPRODUCT(N$20:N$419, T$20:T$419)</f>
        <v>4.9696032111234195E-3</v>
      </c>
      <c r="AB115" s="41">
        <f>+AA115-Z115</f>
        <v>6.1823280829952088E-6</v>
      </c>
      <c r="AC115" s="42">
        <f>+AB115*AD$4</f>
        <v>3.7874866102167885E-2</v>
      </c>
      <c r="AD115" s="43">
        <f>+AC115/$H115*10^6</f>
        <v>768.09706149194653</v>
      </c>
      <c r="AE115" s="40">
        <f>+S115*O115/SUMPRODUCT(O$20:O$419, S$20:S$419)</f>
        <v>2.867214659839825E-3</v>
      </c>
      <c r="AF115" s="41">
        <f>+T115*P115/SUMPRODUCT(P$20:P$419, T$20:T$419)</f>
        <v>2.8793527100843814E-3</v>
      </c>
      <c r="AG115" s="41">
        <f>+AF115-AE115</f>
        <v>1.2138050244556425E-5</v>
      </c>
      <c r="AH115" s="42">
        <f>+AG115*AI$4</f>
        <v>4.2630295102725271E-2</v>
      </c>
      <c r="AI115" s="43">
        <f>+AH115/$H115*10^6</f>
        <v>864.53650583502872</v>
      </c>
      <c r="AJ115" s="42">
        <f>+X115+AC115+AH115</f>
        <v>1.1887954646744874</v>
      </c>
      <c r="AK115" s="31">
        <f>+Y115+AD115+AI115</f>
        <v>24108.608085063624</v>
      </c>
      <c r="AL115" s="44">
        <f>+$AL$6*W115/H115*10^6</f>
        <v>106.89171262194552</v>
      </c>
      <c r="AM115" s="31">
        <v>710552.375</v>
      </c>
      <c r="AN115" s="45">
        <f>+AK115/AM115</f>
        <v>3.39293892094353E-2</v>
      </c>
      <c r="AR115" s="33"/>
    </row>
    <row r="116" spans="1:44">
      <c r="A116" s="6" t="s">
        <v>3403</v>
      </c>
      <c r="B116" s="6" t="s">
        <v>241</v>
      </c>
      <c r="C116" s="6" t="s">
        <v>541</v>
      </c>
      <c r="D116" s="30">
        <v>2264235</v>
      </c>
      <c r="E116" s="6" t="s">
        <v>2520</v>
      </c>
      <c r="F116" s="31" t="s">
        <v>4472</v>
      </c>
      <c r="G116" s="6" t="str">
        <f>IF(AND(L116&gt;K116,AJ116&gt;0),"Float Increase",IF(AND(K116&gt;L116,AJ116&lt;0),"Float Decrease",IF(AND(J116&gt;I116,AJ116&gt;0),"Share Increase",IF(AND(I116&gt;J116,AJ116&lt;0), "Share Decrease",IF(AJ116&gt;0,"Reinvestment","Funding")))))</f>
        <v>Share Increase</v>
      </c>
      <c r="H116" s="32">
        <v>26.96</v>
      </c>
      <c r="I116" s="33">
        <v>79.703999999999994</v>
      </c>
      <c r="J116" s="33">
        <v>79.820999999999998</v>
      </c>
      <c r="K116" s="34">
        <v>0.93</v>
      </c>
      <c r="L116" s="34">
        <v>0.93</v>
      </c>
      <c r="M116" s="7">
        <v>0</v>
      </c>
      <c r="N116" s="7">
        <v>0</v>
      </c>
      <c r="O116" s="7">
        <v>1</v>
      </c>
      <c r="P116" s="7">
        <v>1</v>
      </c>
      <c r="Q116" s="35">
        <f>+I116*K116</f>
        <v>74.124719999999996</v>
      </c>
      <c r="R116" s="35">
        <f>+J116*L116</f>
        <v>74.233530000000002</v>
      </c>
      <c r="S116" s="35">
        <f>+$H116*Q116</f>
        <v>1998.4024511999999</v>
      </c>
      <c r="T116" s="35">
        <f>+$H116*R116</f>
        <v>2001.3359688</v>
      </c>
      <c r="U116" s="36">
        <f>+S116/SUM(S$20:S$419)</f>
        <v>1.2070136431329233E-3</v>
      </c>
      <c r="V116" s="37">
        <f>+T116/SUM(T$20:T$419)</f>
        <v>1.2095351673148986E-3</v>
      </c>
      <c r="W116" s="37">
        <f>+V116-U116</f>
        <v>2.5215241819752897E-6</v>
      </c>
      <c r="X116" s="38">
        <f>+W116*Y$4</f>
        <v>0.26509872407216861</v>
      </c>
      <c r="Y116" s="39">
        <f>+X116/$H116*10^6</f>
        <v>9833.0387267124861</v>
      </c>
      <c r="Z116" s="40">
        <f>+S116*M116/SUMPRODUCT(M$20:M$419, S$20:S$419)</f>
        <v>0</v>
      </c>
      <c r="AA116" s="41">
        <f>+T116*N116/SUMPRODUCT(N$20:N$419, T$20:T$419)</f>
        <v>0</v>
      </c>
      <c r="AB116" s="41">
        <f>+AA116-Z116</f>
        <v>0</v>
      </c>
      <c r="AC116" s="42">
        <f>+AB116*AD$4</f>
        <v>0</v>
      </c>
      <c r="AD116" s="43">
        <f>+AC116/$H116*10^6</f>
        <v>0</v>
      </c>
      <c r="AE116" s="40">
        <f>+S116*O116/SUMPRODUCT(O$20:O$419, S$20:S$419)</f>
        <v>2.5605075419667541E-3</v>
      </c>
      <c r="AF116" s="41">
        <f>+T116*P116/SUMPRODUCT(P$20:P$419, T$20:T$419)</f>
        <v>2.5699039942894881E-3</v>
      </c>
      <c r="AG116" s="41">
        <f>+AF116-AE116</f>
        <v>9.3964523227340127E-6</v>
      </c>
      <c r="AH116" s="42">
        <f>+AG116*AI$4</f>
        <v>3.3001472836750305E-2</v>
      </c>
      <c r="AI116" s="43">
        <f>+AH116/$H116*10^6</f>
        <v>1224.0902387518659</v>
      </c>
      <c r="AJ116" s="42">
        <f>+X116+AC116+AH116</f>
        <v>0.29810019690891892</v>
      </c>
      <c r="AK116" s="31">
        <f>+Y116+AD116+AI116</f>
        <v>11057.128965464351</v>
      </c>
      <c r="AL116" s="44">
        <f>+$AL$6*W116/H116*10^6</f>
        <v>46.764172514378515</v>
      </c>
      <c r="AM116" s="31">
        <v>331352.9375</v>
      </c>
      <c r="AN116" s="45">
        <f>+AK116/AM116</f>
        <v>3.3369642197496295E-2</v>
      </c>
      <c r="AR116" s="33"/>
    </row>
    <row r="117" spans="1:44">
      <c r="A117" s="6" t="s">
        <v>1474</v>
      </c>
      <c r="B117" s="6" t="s">
        <v>2270</v>
      </c>
      <c r="C117" s="6" t="s">
        <v>2892</v>
      </c>
      <c r="D117" s="30">
        <v>2895163</v>
      </c>
      <c r="E117" s="6" t="s">
        <v>957</v>
      </c>
      <c r="F117" s="31" t="s">
        <v>4476</v>
      </c>
      <c r="G117" s="6" t="str">
        <f>IF(AND(L117&gt;K117,AJ117&gt;0),"Float Increase",IF(AND(K117&gt;L117,AJ117&lt;0),"Float Decrease",IF(AND(J117&gt;I117,AJ117&gt;0),"Share Increase",IF(AND(I117&gt;J117,AJ117&lt;0), "Share Decrease",IF(AJ117&gt;0,"Reinvestment","Funding")))))</f>
        <v>Share Increase</v>
      </c>
      <c r="H117" s="32">
        <v>81.48</v>
      </c>
      <c r="I117" s="33">
        <v>49.887</v>
      </c>
      <c r="J117" s="33">
        <v>50.002000000000002</v>
      </c>
      <c r="K117" s="34">
        <v>1</v>
      </c>
      <c r="L117" s="34">
        <v>1</v>
      </c>
      <c r="M117" s="7">
        <v>0</v>
      </c>
      <c r="N117" s="7">
        <v>0</v>
      </c>
      <c r="O117" s="7">
        <v>1</v>
      </c>
      <c r="P117" s="7">
        <v>1</v>
      </c>
      <c r="Q117" s="35">
        <f>+I117*K117</f>
        <v>49.887</v>
      </c>
      <c r="R117" s="35">
        <f>+J117*L117</f>
        <v>50.002000000000002</v>
      </c>
      <c r="S117" s="35">
        <f>+$H117*Q117</f>
        <v>4064.7927600000003</v>
      </c>
      <c r="T117" s="35">
        <f>+$H117*R117</f>
        <v>4074.1629600000006</v>
      </c>
      <c r="U117" s="36">
        <f>+S117/SUM(S$20:S$419)</f>
        <v>2.4550912229325088E-3</v>
      </c>
      <c r="V117" s="37">
        <f>+T117/SUM(T$20:T$419)</f>
        <v>2.4622769261707198E-3</v>
      </c>
      <c r="W117" s="37">
        <f>+V117-U117</f>
        <v>7.1857032382109838E-6</v>
      </c>
      <c r="X117" s="38">
        <f>+W117*Y$4</f>
        <v>0.75546400610710052</v>
      </c>
      <c r="Y117" s="39">
        <f>+X117/$H117*10^6</f>
        <v>9271.7722889923971</v>
      </c>
      <c r="Z117" s="40">
        <f>+S117*M117/SUMPRODUCT(M$20:M$419, S$20:S$419)</f>
        <v>0</v>
      </c>
      <c r="AA117" s="41">
        <f>+T117*N117/SUMPRODUCT(N$20:N$419, T$20:T$419)</f>
        <v>0</v>
      </c>
      <c r="AB117" s="41">
        <f>+AA117-Z117</f>
        <v>0</v>
      </c>
      <c r="AC117" s="42">
        <f>+AB117*AD$4</f>
        <v>0</v>
      </c>
      <c r="AD117" s="43">
        <f>+AC117/$H117*10^6</f>
        <v>0</v>
      </c>
      <c r="AE117" s="40">
        <f>+S117*O117/SUMPRODUCT(O$20:O$419, S$20:S$419)</f>
        <v>5.2081263772780642E-3</v>
      </c>
      <c r="AF117" s="41">
        <f>+T117*P117/SUMPRODUCT(P$20:P$419, T$20:T$419)</f>
        <v>5.2316091988134387E-3</v>
      </c>
      <c r="AG117" s="41">
        <f>+AF117-AE117</f>
        <v>2.3482821535374468E-5</v>
      </c>
      <c r="AH117" s="42">
        <f>+AG117*AI$4</f>
        <v>8.2474498929233045E-2</v>
      </c>
      <c r="AI117" s="43">
        <f>+AH117/$H117*10^6</f>
        <v>1012.2054360485154</v>
      </c>
      <c r="AJ117" s="42">
        <f>+X117+AC117+AH117</f>
        <v>0.8379385050363336</v>
      </c>
      <c r="AK117" s="31">
        <f>+Y117+AD117+AI117</f>
        <v>10283.977725040913</v>
      </c>
      <c r="AL117" s="44">
        <f>+$AL$6*W117/H117*10^6</f>
        <v>44.094889777927001</v>
      </c>
      <c r="AM117" s="31">
        <v>309128.90625</v>
      </c>
      <c r="AN117" s="45">
        <f>+AK117/AM117</f>
        <v>3.3267602987357037E-2</v>
      </c>
      <c r="AR117" s="33"/>
    </row>
    <row r="118" spans="1:44">
      <c r="A118" s="6" t="s">
        <v>3529</v>
      </c>
      <c r="B118" s="6" t="s">
        <v>369</v>
      </c>
      <c r="C118" s="6" t="s">
        <v>3690</v>
      </c>
      <c r="D118" s="30">
        <v>2594222</v>
      </c>
      <c r="E118" s="6" t="s">
        <v>5656</v>
      </c>
      <c r="F118" s="31" t="s">
        <v>4470</v>
      </c>
      <c r="G118" s="6" t="str">
        <f>IF(AND(L118&gt;K118,AJ118&gt;0),"Float Increase",IF(AND(K118&gt;L118,AJ118&lt;0),"Float Decrease",IF(AND(J118&gt;I118,AJ118&gt;0),"Share Increase",IF(AND(I118&gt;J118,AJ118&lt;0), "Share Decrease",IF(AJ118&gt;0,"Reinvestment","Funding")))))</f>
        <v>Share Increase</v>
      </c>
      <c r="H118" s="32">
        <v>28.21</v>
      </c>
      <c r="I118" s="33">
        <v>59.484999999999999</v>
      </c>
      <c r="J118" s="33">
        <v>59.594000000000001</v>
      </c>
      <c r="K118" s="34">
        <v>1</v>
      </c>
      <c r="L118" s="34">
        <v>1</v>
      </c>
      <c r="M118" s="7">
        <v>0</v>
      </c>
      <c r="N118" s="7">
        <v>0</v>
      </c>
      <c r="O118" s="7">
        <v>1</v>
      </c>
      <c r="P118" s="7">
        <v>1</v>
      </c>
      <c r="Q118" s="35">
        <f>+I118*K118</f>
        <v>59.484999999999999</v>
      </c>
      <c r="R118" s="35">
        <f>+J118*L118</f>
        <v>59.594000000000001</v>
      </c>
      <c r="S118" s="35">
        <f>+$H118*Q118</f>
        <v>1678.07185</v>
      </c>
      <c r="T118" s="35">
        <f>+$H118*R118</f>
        <v>1681.1467400000001</v>
      </c>
      <c r="U118" s="36">
        <f>+S118/SUM(S$20:S$419)</f>
        <v>1.0135373962792428E-3</v>
      </c>
      <c r="V118" s="37">
        <f>+T118/SUM(T$20:T$419)</f>
        <v>1.0160243632986949E-3</v>
      </c>
      <c r="W118" s="37">
        <f>+V118-U118</f>
        <v>2.4869670194520386E-6</v>
      </c>
      <c r="X118" s="38">
        <f>+W118*Y$4</f>
        <v>0.26146558037362516</v>
      </c>
      <c r="Y118" s="39">
        <f>+X118/$H118*10^6</f>
        <v>9268.5423741093637</v>
      </c>
      <c r="Z118" s="40">
        <f>+S118*M118/SUMPRODUCT(M$20:M$419, S$20:S$419)</f>
        <v>0</v>
      </c>
      <c r="AA118" s="41">
        <f>+T118*N118/SUMPRODUCT(N$20:N$419, T$20:T$419)</f>
        <v>0</v>
      </c>
      <c r="AB118" s="41">
        <f>+AA118-Z118</f>
        <v>0</v>
      </c>
      <c r="AC118" s="42">
        <f>+AB118*AD$4</f>
        <v>0</v>
      </c>
      <c r="AD118" s="43">
        <f>+AC118/$H118*10^6</f>
        <v>0</v>
      </c>
      <c r="AE118" s="40">
        <f>+S118*O118/SUMPRODUCT(O$20:O$419, S$20:S$419)</f>
        <v>2.1500752390025408E-3</v>
      </c>
      <c r="AF118" s="41">
        <f>+T118*P118/SUMPRODUCT(P$20:P$419, T$20:T$419)</f>
        <v>2.1587508491656463E-3</v>
      </c>
      <c r="AG118" s="41">
        <f>+AF118-AE118</f>
        <v>8.67561016310546E-6</v>
      </c>
      <c r="AH118" s="42">
        <f>+AG118*AI$4</f>
        <v>3.0469788310132664E-2</v>
      </c>
      <c r="AI118" s="43">
        <f>+AH118/$H118*10^6</f>
        <v>1080.1059308802787</v>
      </c>
      <c r="AJ118" s="42">
        <f>+X118+AC118+AH118</f>
        <v>0.2919353686837578</v>
      </c>
      <c r="AK118" s="31">
        <f>+Y118+AD118+AI118</f>
        <v>10348.648304989641</v>
      </c>
      <c r="AL118" s="44">
        <f>+$AL$6*W118/H118*10^6</f>
        <v>44.079528880752193</v>
      </c>
      <c r="AM118" s="31">
        <v>315621.84375</v>
      </c>
      <c r="AN118" s="45">
        <f>+AK118/AM118</f>
        <v>3.2788124491113083E-2</v>
      </c>
      <c r="AR118" s="33"/>
    </row>
    <row r="119" spans="1:44">
      <c r="A119" s="6" t="s">
        <v>6325</v>
      </c>
      <c r="B119" s="6" t="s">
        <v>6319</v>
      </c>
      <c r="C119" s="6" t="s">
        <v>6370</v>
      </c>
      <c r="D119" s="30" t="s">
        <v>6331</v>
      </c>
      <c r="E119" s="6" t="s">
        <v>6314</v>
      </c>
      <c r="F119" s="31" t="s">
        <v>4458</v>
      </c>
      <c r="G119" s="6" t="str">
        <f>IF(AND(L119&gt;K119,AJ119&gt;0),"Float Increase",IF(AND(K119&gt;L119,AJ119&lt;0),"Float Decrease",IF(AND(J119&gt;I119,AJ119&gt;0),"Share Increase",IF(AND(I119&gt;J119,AJ119&lt;0), "Share Decrease",IF(AJ119&gt;0,"Reinvestment","Funding")))))</f>
        <v>Share Increase</v>
      </c>
      <c r="H119" s="32">
        <v>46.84</v>
      </c>
      <c r="I119" s="33">
        <v>160.631</v>
      </c>
      <c r="J119" s="33">
        <v>160.893</v>
      </c>
      <c r="K119" s="34">
        <v>1</v>
      </c>
      <c r="L119" s="34">
        <v>1</v>
      </c>
      <c r="M119" s="7">
        <v>0.67</v>
      </c>
      <c r="N119" s="7">
        <v>0.67</v>
      </c>
      <c r="O119" s="7">
        <v>0.33</v>
      </c>
      <c r="P119" s="7">
        <v>0.33</v>
      </c>
      <c r="Q119" s="35">
        <f>+I119*K119</f>
        <v>160.631</v>
      </c>
      <c r="R119" s="35">
        <f>+J119*L119</f>
        <v>160.893</v>
      </c>
      <c r="S119" s="35">
        <f>+$H119*Q119</f>
        <v>7523.9560400000009</v>
      </c>
      <c r="T119" s="35">
        <f>+$H119*R119</f>
        <v>7536.2281200000007</v>
      </c>
      <c r="U119" s="36">
        <f>+S119/SUM(S$20:S$419)</f>
        <v>4.5443887366927007E-3</v>
      </c>
      <c r="V119" s="37">
        <f>+T119/SUM(T$20:T$419)</f>
        <v>4.5546240522089821E-3</v>
      </c>
      <c r="W119" s="37">
        <f>+V119-U119</f>
        <v>1.0235315516281436E-5</v>
      </c>
      <c r="X119" s="38">
        <f>+W119*Y$4</f>
        <v>1.0760829117715234</v>
      </c>
      <c r="Y119" s="39">
        <f>+X119/$H119*10^6</f>
        <v>22973.589064293836</v>
      </c>
      <c r="Z119" s="40">
        <f>+S119*M119/SUMPRODUCT(M$20:M$419, S$20:S$419)</f>
        <v>5.7599675192111909E-3</v>
      </c>
      <c r="AA119" s="41">
        <f>+T119*N119/SUMPRODUCT(N$20:N$419, T$20:T$419)</f>
        <v>5.7648440843020756E-3</v>
      </c>
      <c r="AB119" s="41">
        <f>+AA119-Z119</f>
        <v>4.876565090884688E-6</v>
      </c>
      <c r="AC119" s="42">
        <f>+AB119*AD$4</f>
        <v>2.9875355590362137E-2</v>
      </c>
      <c r="AD119" s="43">
        <f>+AC119/$H119*10^6</f>
        <v>637.81715607092508</v>
      </c>
      <c r="AE119" s="40">
        <f>+S119*O119/SUMPRODUCT(O$20:O$419, S$20:S$419)</f>
        <v>3.1812902538784099E-3</v>
      </c>
      <c r="AF119" s="41">
        <f>+T119*P119/SUMPRODUCT(P$20:P$419, T$20:T$419)</f>
        <v>3.1934849551999772E-3</v>
      </c>
      <c r="AG119" s="41">
        <f>+AF119-AE119</f>
        <v>1.219470132156732E-5</v>
      </c>
      <c r="AH119" s="42">
        <f>+AG119*AI$4</f>
        <v>4.2829260511683336E-2</v>
      </c>
      <c r="AI119" s="43">
        <f>+AH119/$H119*10^6</f>
        <v>914.37362322124955</v>
      </c>
      <c r="AJ119" s="42">
        <f>+X119+AC119+AH119</f>
        <v>1.1487875278735689</v>
      </c>
      <c r="AK119" s="31">
        <f>+Y119+AD119+AI119</f>
        <v>24525.77984358601</v>
      </c>
      <c r="AL119" s="44">
        <f>+$AL$6*W119/H119*10^6</f>
        <v>109.25827835484026</v>
      </c>
      <c r="AM119" s="31">
        <v>760296.8125</v>
      </c>
      <c r="AN119" s="45">
        <f>+AK119/AM119</f>
        <v>3.2258164759287361E-2</v>
      </c>
      <c r="AR119" s="33"/>
    </row>
    <row r="120" spans="1:44">
      <c r="A120" s="6" t="s">
        <v>6380</v>
      </c>
      <c r="B120" s="6" t="s">
        <v>6382</v>
      </c>
      <c r="C120" s="6" t="s">
        <v>6383</v>
      </c>
      <c r="D120" s="30">
        <v>2698782</v>
      </c>
      <c r="E120" s="6" t="s">
        <v>6381</v>
      </c>
      <c r="F120" s="31" t="s">
        <v>4454</v>
      </c>
      <c r="G120" s="6" t="str">
        <f>IF(AND(L120&gt;K120,AJ120&gt;0),"Float Increase",IF(AND(K120&gt;L120,AJ120&lt;0),"Float Decrease",IF(AND(J120&gt;I120,AJ120&gt;0),"Share Increase",IF(AND(I120&gt;J120,AJ120&lt;0), "Share Decrease",IF(AJ120&gt;0,"Reinvestment","Funding")))))</f>
        <v>Share Increase</v>
      </c>
      <c r="H120" s="32">
        <v>96.9</v>
      </c>
      <c r="I120" s="33">
        <v>52.182000000000002</v>
      </c>
      <c r="J120" s="33">
        <v>52.482999999999997</v>
      </c>
      <c r="K120" s="34">
        <v>0.68</v>
      </c>
      <c r="L120" s="34">
        <v>0.68</v>
      </c>
      <c r="M120" s="7">
        <v>0.67</v>
      </c>
      <c r="N120" s="7">
        <v>0.67</v>
      </c>
      <c r="O120" s="7">
        <v>0.33</v>
      </c>
      <c r="P120" s="7">
        <v>0.33</v>
      </c>
      <c r="Q120" s="35">
        <f>+I120*K120</f>
        <v>35.483760000000004</v>
      </c>
      <c r="R120" s="35">
        <f>+J120*L120</f>
        <v>35.68844</v>
      </c>
      <c r="S120" s="35">
        <f>+$H120*Q120</f>
        <v>3438.3763440000007</v>
      </c>
      <c r="T120" s="35">
        <f>+$H120*R120</f>
        <v>3458.209836</v>
      </c>
      <c r="U120" s="36">
        <f>+S120/SUM(S$20:S$419)</f>
        <v>2.0767424274031549E-3</v>
      </c>
      <c r="V120" s="37">
        <f>+T120/SUM(T$20:T$419)</f>
        <v>2.0900171074746178E-3</v>
      </c>
      <c r="W120" s="37">
        <f>+V120-U120</f>
        <v>1.3274680071462871E-5</v>
      </c>
      <c r="X120" s="38">
        <f>+W120*Y$4</f>
        <v>1.3956244300835094</v>
      </c>
      <c r="Y120" s="39">
        <f>+X120/$H120*10^6</f>
        <v>14402.728896630642</v>
      </c>
      <c r="Z120" s="40">
        <f>+S120*M120/SUMPRODUCT(M$20:M$419, S$20:S$419)</f>
        <v>2.6322503686855838E-3</v>
      </c>
      <c r="AA120" s="41">
        <f>+T120*N120/SUMPRODUCT(N$20:N$419, T$20:T$419)</f>
        <v>2.6453605434836342E-3</v>
      </c>
      <c r="AB120" s="41">
        <f>+AA120-Z120</f>
        <v>1.3110174798050371E-5</v>
      </c>
      <c r="AC120" s="42">
        <f>+AB120*AD$4</f>
        <v>8.0317011388953585E-2</v>
      </c>
      <c r="AD120" s="43">
        <f>+AC120/$H120*10^6</f>
        <v>828.86492661458806</v>
      </c>
      <c r="AE120" s="40">
        <f>+S120*O120/SUMPRODUCT(O$20:O$419, S$20:S$419)</f>
        <v>1.4538193862617622E-3</v>
      </c>
      <c r="AF120" s="41">
        <f>+T120*P120/SUMPRODUCT(P$20:P$419, T$20:T$419)</f>
        <v>1.4654202218059424E-3</v>
      </c>
      <c r="AG120" s="41">
        <f>+AF120-AE120</f>
        <v>1.1600835544180134E-5</v>
      </c>
      <c r="AH120" s="42">
        <f>+AG120*AI$4</f>
        <v>4.0743532340243367E-2</v>
      </c>
      <c r="AI120" s="43">
        <f>+AH120/$H120*10^6</f>
        <v>420.46988999219155</v>
      </c>
      <c r="AJ120" s="42">
        <f>+X120+AC120+AH120</f>
        <v>1.5166849738127064</v>
      </c>
      <c r="AK120" s="31">
        <f>+Y120+AD120+AI120</f>
        <v>15652.063713237421</v>
      </c>
      <c r="AL120" s="44">
        <f>+$AL$6*W120/H120*10^6</f>
        <v>68.496801194338843</v>
      </c>
      <c r="AM120" s="31">
        <v>490010.6875</v>
      </c>
      <c r="AN120" s="45">
        <f>+AK120/AM120</f>
        <v>3.1942290469404139E-2</v>
      </c>
      <c r="AR120" s="33"/>
    </row>
    <row r="121" spans="1:44">
      <c r="A121" s="6" t="s">
        <v>6326</v>
      </c>
      <c r="B121" s="6" t="s">
        <v>6320</v>
      </c>
      <c r="C121" s="6" t="s">
        <v>6371</v>
      </c>
      <c r="D121" s="30" t="s">
        <v>6332</v>
      </c>
      <c r="E121" s="6" t="s">
        <v>6315</v>
      </c>
      <c r="F121" s="31" t="s">
        <v>4467</v>
      </c>
      <c r="G121" s="6" t="str">
        <f>IF(AND(L121&gt;K121,AJ121&gt;0),"Float Increase",IF(AND(K121&gt;L121,AJ121&lt;0),"Float Decrease",IF(AND(J121&gt;I121,AJ121&gt;0),"Share Increase",IF(AND(I121&gt;J121,AJ121&lt;0), "Share Decrease",IF(AJ121&gt;0,"Reinvestment","Funding")))))</f>
        <v>Share Increase</v>
      </c>
      <c r="H121" s="32">
        <v>7.16</v>
      </c>
      <c r="I121" s="33">
        <v>381.67099999999999</v>
      </c>
      <c r="J121" s="33">
        <v>385.64</v>
      </c>
      <c r="K121" s="34">
        <v>0.8</v>
      </c>
      <c r="L121" s="34">
        <v>0.8</v>
      </c>
      <c r="M121" s="7">
        <v>0.63</v>
      </c>
      <c r="N121" s="7">
        <v>0.63</v>
      </c>
      <c r="O121" s="7">
        <v>0.37</v>
      </c>
      <c r="P121" s="7">
        <v>0.37</v>
      </c>
      <c r="Q121" s="35">
        <f>+I121*K121</f>
        <v>305.33679999999998</v>
      </c>
      <c r="R121" s="35">
        <f>+J121*L121</f>
        <v>308.512</v>
      </c>
      <c r="S121" s="35">
        <f>+$H121*Q121</f>
        <v>2186.2114879999999</v>
      </c>
      <c r="T121" s="35">
        <f>+$H121*R121</f>
        <v>2208.9459200000001</v>
      </c>
      <c r="U121" s="36">
        <f>+S121/SUM(S$20:S$419)</f>
        <v>1.3204482866828909E-3</v>
      </c>
      <c r="V121" s="37">
        <f>+T121/SUM(T$20:T$419)</f>
        <v>1.335007122536638E-3</v>
      </c>
      <c r="W121" s="37">
        <f>+V121-U121</f>
        <v>1.4558835853747129E-5</v>
      </c>
      <c r="X121" s="38">
        <f>+W121*Y$4</f>
        <v>1.530633271889172</v>
      </c>
      <c r="Y121" s="39">
        <f>+X121/$H121*10^6</f>
        <v>213775.5966325659</v>
      </c>
      <c r="Z121" s="40">
        <f>+S121*M121/SUMPRODUCT(M$20:M$419, S$20:S$419)</f>
        <v>1.5737353628540705E-3</v>
      </c>
      <c r="AA121" s="41">
        <f>+T121*N121/SUMPRODUCT(N$20:N$419, T$20:T$419)</f>
        <v>1.5888553480546787E-3</v>
      </c>
      <c r="AB121" s="41">
        <f>+AA121-Z121</f>
        <v>1.511998520060823E-5</v>
      </c>
      <c r="AC121" s="42">
        <f>+AB121*AD$4</f>
        <v>9.2629735473752375E-2</v>
      </c>
      <c r="AD121" s="43">
        <f>+AC121/$H121*10^6</f>
        <v>12937.113892982174</v>
      </c>
      <c r="AE121" s="40">
        <f>+S121*O121/SUMPRODUCT(O$20:O$419, S$20:S$419)</f>
        <v>1.0364229037043492E-3</v>
      </c>
      <c r="AF121" s="41">
        <f>+T121*P121/SUMPRODUCT(P$20:P$419, T$20:T$419)</f>
        <v>1.0495030527838197E-3</v>
      </c>
      <c r="AG121" s="41">
        <f>+AF121-AE121</f>
        <v>1.3080149079470506E-5</v>
      </c>
      <c r="AH121" s="42">
        <f>+AG121*AI$4</f>
        <v>4.5939059734535263E-2</v>
      </c>
      <c r="AI121" s="43">
        <f>+AH121/$H121*10^6</f>
        <v>6416.0697953261542</v>
      </c>
      <c r="AJ121" s="42">
        <f>+X121+AC121+AH121</f>
        <v>1.6692020670974597</v>
      </c>
      <c r="AK121" s="31">
        <f>+Y121+AD121+AI121</f>
        <v>233128.78032087421</v>
      </c>
      <c r="AL121" s="44">
        <f>+$AL$6*W121/H121*10^6</f>
        <v>1016.6784814069224</v>
      </c>
      <c r="AM121" s="31">
        <v>7455605</v>
      </c>
      <c r="AN121" s="45">
        <f>+AK121/AM121</f>
        <v>3.1268928587401587E-2</v>
      </c>
      <c r="AR121" s="33"/>
    </row>
    <row r="122" spans="1:44">
      <c r="A122" s="6" t="s">
        <v>3405</v>
      </c>
      <c r="B122" s="6" t="s">
        <v>243</v>
      </c>
      <c r="C122" s="6" t="s">
        <v>543</v>
      </c>
      <c r="D122" s="30">
        <v>2213204</v>
      </c>
      <c r="E122" s="6" t="s">
        <v>2522</v>
      </c>
      <c r="F122" s="31" t="s">
        <v>4472</v>
      </c>
      <c r="G122" s="6" t="str">
        <f>IF(AND(L122&gt;K122,AJ122&gt;0),"Float Increase",IF(AND(K122&gt;L122,AJ122&lt;0),"Float Decrease",IF(AND(J122&gt;I122,AJ122&gt;0),"Share Increase",IF(AND(I122&gt;J122,AJ122&lt;0), "Share Decrease",IF(AJ122&gt;0,"Reinvestment","Funding")))))</f>
        <v>Share Increase</v>
      </c>
      <c r="H122" s="32">
        <v>42.15</v>
      </c>
      <c r="I122" s="33">
        <v>96.290999999999997</v>
      </c>
      <c r="J122" s="33">
        <v>96.444000000000003</v>
      </c>
      <c r="K122" s="34">
        <v>0.86</v>
      </c>
      <c r="L122" s="34">
        <v>0.86</v>
      </c>
      <c r="M122" s="7">
        <v>0</v>
      </c>
      <c r="N122" s="7">
        <v>0</v>
      </c>
      <c r="O122" s="7">
        <v>1</v>
      </c>
      <c r="P122" s="7">
        <v>1</v>
      </c>
      <c r="Q122" s="35">
        <f>+I122*K122</f>
        <v>82.81026</v>
      </c>
      <c r="R122" s="35">
        <f>+J122*L122</f>
        <v>82.941839999999999</v>
      </c>
      <c r="S122" s="35">
        <f>+$H122*Q122</f>
        <v>3490.4524590000001</v>
      </c>
      <c r="T122" s="35">
        <f>+$H122*R122</f>
        <v>3495.998556</v>
      </c>
      <c r="U122" s="36">
        <f>+S122/SUM(S$20:S$419)</f>
        <v>2.1081958422288897E-3</v>
      </c>
      <c r="V122" s="37">
        <f>+T122/SUM(T$20:T$419)</f>
        <v>2.1128552448390413E-3</v>
      </c>
      <c r="W122" s="37">
        <f>+V122-U122</f>
        <v>4.6594026101515543E-6</v>
      </c>
      <c r="X122" s="38">
        <f>+W122*Y$4</f>
        <v>0.48986311363553431</v>
      </c>
      <c r="Y122" s="39">
        <f>+X122/$H122*10^6</f>
        <v>11621.900679372107</v>
      </c>
      <c r="Z122" s="40">
        <f>+S122*M122/SUMPRODUCT(M$20:M$419, S$20:S$419)</f>
        <v>0</v>
      </c>
      <c r="AA122" s="41">
        <f>+T122*N122/SUMPRODUCT(N$20:N$419, T$20:T$419)</f>
        <v>0</v>
      </c>
      <c r="AB122" s="41">
        <f>+AA122-Z122</f>
        <v>0</v>
      </c>
      <c r="AC122" s="42">
        <f>+AB122*AD$4</f>
        <v>0</v>
      </c>
      <c r="AD122" s="43">
        <f>+AC122/$H122*10^6</f>
        <v>0</v>
      </c>
      <c r="AE122" s="40">
        <f>+S122*O122/SUMPRODUCT(O$20:O$419, S$20:S$419)</f>
        <v>4.4722372316843475E-3</v>
      </c>
      <c r="AF122" s="41">
        <f>+T122*P122/SUMPRODUCT(P$20:P$419, T$20:T$419)</f>
        <v>4.4891916165788557E-3</v>
      </c>
      <c r="AG122" s="41">
        <f>+AF122-AE122</f>
        <v>1.6954384894508207E-5</v>
      </c>
      <c r="AH122" s="42">
        <f>+AG122*AI$4</f>
        <v>5.9545842765168548E-2</v>
      </c>
      <c r="AI122" s="43">
        <f>+AH122/$H122*10^6</f>
        <v>1412.7127583669881</v>
      </c>
      <c r="AJ122" s="42">
        <f>+X122+AC122+AH122</f>
        <v>0.54940895640070286</v>
      </c>
      <c r="AK122" s="31">
        <f>+Y122+AD122+AI122</f>
        <v>13034.613437739095</v>
      </c>
      <c r="AL122" s="44">
        <f>+$AL$6*W122/H122*10^6</f>
        <v>55.271679835724257</v>
      </c>
      <c r="AM122" s="31">
        <v>417406.25</v>
      </c>
      <c r="AN122" s="45">
        <f>+AK122/AM122</f>
        <v>3.1227643183922366E-2</v>
      </c>
      <c r="AR122" s="33"/>
    </row>
    <row r="123" spans="1:44">
      <c r="A123" s="6" t="s">
        <v>6421</v>
      </c>
      <c r="B123" s="6" t="s">
        <v>6414</v>
      </c>
      <c r="C123" s="6" t="s">
        <v>6514</v>
      </c>
      <c r="D123" s="30" t="s">
        <v>6428</v>
      </c>
      <c r="E123" s="6" t="s">
        <v>6436</v>
      </c>
      <c r="F123" s="31" t="s">
        <v>4471</v>
      </c>
      <c r="G123" s="6" t="str">
        <f>IF(AND(L123&gt;K123,AJ123&gt;0),"Float Increase",IF(AND(K123&gt;L123,AJ123&lt;0),"Float Decrease",IF(AND(J123&gt;I123,AJ123&gt;0),"Share Increase",IF(AND(I123&gt;J123,AJ123&lt;0), "Share Decrease",IF(AJ123&gt;0,"Reinvestment","Funding")))))</f>
        <v>Share Increase</v>
      </c>
      <c r="H123" s="32">
        <v>40.89</v>
      </c>
      <c r="I123" s="33">
        <v>52.652999999999999</v>
      </c>
      <c r="J123" s="33">
        <v>53</v>
      </c>
      <c r="K123" s="34">
        <v>1</v>
      </c>
      <c r="L123" s="34">
        <v>1</v>
      </c>
      <c r="M123" s="7">
        <v>0</v>
      </c>
      <c r="N123" s="7">
        <v>0</v>
      </c>
      <c r="O123" s="7">
        <v>1</v>
      </c>
      <c r="P123" s="7">
        <v>1</v>
      </c>
      <c r="Q123" s="35">
        <f>+I123*K123</f>
        <v>52.652999999999999</v>
      </c>
      <c r="R123" s="35">
        <f>+J123*L123</f>
        <v>53</v>
      </c>
      <c r="S123" s="35">
        <f>+$H123*Q123</f>
        <v>2152.98117</v>
      </c>
      <c r="T123" s="35">
        <f>+$H123*R123</f>
        <v>2167.17</v>
      </c>
      <c r="U123" s="36">
        <f>+S123/SUM(S$20:S$419)</f>
        <v>1.3003775310813049E-3</v>
      </c>
      <c r="V123" s="37">
        <f>+T123/SUM(T$20:T$419)</f>
        <v>1.309759265517793E-3</v>
      </c>
      <c r="W123" s="37">
        <f>+V123-U123</f>
        <v>9.3817344364881174E-6</v>
      </c>
      <c r="X123" s="38">
        <f>+W123*Y$4</f>
        <v>0.98634224746899468</v>
      </c>
      <c r="Y123" s="39">
        <f>+X123/$H123*10^6</f>
        <v>24121.845132526159</v>
      </c>
      <c r="Z123" s="40">
        <f>+S123*M123/SUMPRODUCT(M$20:M$419, S$20:S$419)</f>
        <v>0</v>
      </c>
      <c r="AA123" s="41">
        <f>+T123*N123/SUMPRODUCT(N$20:N$419, T$20:T$419)</f>
        <v>0</v>
      </c>
      <c r="AB123" s="41">
        <f>+AA123-Z123</f>
        <v>0</v>
      </c>
      <c r="AC123" s="42">
        <f>+AB123*AD$4</f>
        <v>0</v>
      </c>
      <c r="AD123" s="43">
        <f>+AC123/$H123*10^6</f>
        <v>0</v>
      </c>
      <c r="AE123" s="40">
        <f>+S123*O123/SUMPRODUCT(O$20:O$419, S$20:S$419)</f>
        <v>2.7585657334372902E-3</v>
      </c>
      <c r="AF123" s="41">
        <f>+T123*P123/SUMPRODUCT(P$20:P$419, T$20:T$419)</f>
        <v>2.7828505189180057E-3</v>
      </c>
      <c r="AG123" s="41">
        <f>+AF123-AE123</f>
        <v>2.4284785480715478E-5</v>
      </c>
      <c r="AH123" s="42">
        <f>+AG123*AI$4</f>
        <v>8.5291092942506752E-2</v>
      </c>
      <c r="AI123" s="43">
        <f>+AH123/$H123*10^6</f>
        <v>2085.8667875399055</v>
      </c>
      <c r="AJ123" s="42">
        <f>+X123+AC123+AH123</f>
        <v>1.0716333404115015</v>
      </c>
      <c r="AK123" s="31">
        <f>+Y123+AD123+AI123</f>
        <v>26207.711920066064</v>
      </c>
      <c r="AL123" s="44">
        <f>+$AL$6*W123/H123*10^6</f>
        <v>114.71917872937291</v>
      </c>
      <c r="AM123" s="31">
        <v>855474.375</v>
      </c>
      <c r="AN123" s="45">
        <f>+AK123/AM123</f>
        <v>3.0635297427893223E-2</v>
      </c>
      <c r="AR123" s="33"/>
    </row>
    <row r="124" spans="1:44">
      <c r="A124" s="6" t="s">
        <v>4651</v>
      </c>
      <c r="B124" s="6" t="s">
        <v>1959</v>
      </c>
      <c r="C124" s="6" t="s">
        <v>1261</v>
      </c>
      <c r="D124" s="30">
        <v>2605555</v>
      </c>
      <c r="E124" s="6" t="s">
        <v>32</v>
      </c>
      <c r="F124" s="31" t="s">
        <v>4464</v>
      </c>
      <c r="G124" s="6" t="str">
        <f>IF(AND(L124&gt;K124,AJ124&gt;0),"Float Increase",IF(AND(K124&gt;L124,AJ124&lt;0),"Float Decrease",IF(AND(J124&gt;I124,AJ124&gt;0),"Share Increase",IF(AND(I124&gt;J124,AJ124&lt;0), "Share Decrease",IF(AJ124&gt;0,"Reinvestment","Funding")))))</f>
        <v>Share Increase</v>
      </c>
      <c r="H124" s="32">
        <v>16.510000000000002</v>
      </c>
      <c r="I124" s="33">
        <v>185.995</v>
      </c>
      <c r="J124" s="33">
        <v>187.22200000000001</v>
      </c>
      <c r="K124" s="34">
        <v>0.79</v>
      </c>
      <c r="L124" s="34">
        <v>0.79</v>
      </c>
      <c r="M124" s="7">
        <v>0.54</v>
      </c>
      <c r="N124" s="7">
        <v>0.54</v>
      </c>
      <c r="O124" s="7">
        <v>0.46</v>
      </c>
      <c r="P124" s="7">
        <v>0.46</v>
      </c>
      <c r="Q124" s="35">
        <f>+I124*K124</f>
        <v>146.93605000000002</v>
      </c>
      <c r="R124" s="35">
        <f>+J124*L124</f>
        <v>147.90538000000001</v>
      </c>
      <c r="S124" s="35">
        <f>+$H124*Q124</f>
        <v>2425.9141855000007</v>
      </c>
      <c r="T124" s="35">
        <f>+$H124*R124</f>
        <v>2441.9178238000004</v>
      </c>
      <c r="U124" s="36">
        <f>+S124/SUM(S$20:S$419)</f>
        <v>1.4652261446186294E-3</v>
      </c>
      <c r="V124" s="37">
        <f>+T124/SUM(T$20:T$419)</f>
        <v>1.4758069257857463E-3</v>
      </c>
      <c r="W124" s="37">
        <f>+V124-U124</f>
        <v>1.0580781167116938E-5</v>
      </c>
      <c r="X124" s="38">
        <f>+W124*Y$4</f>
        <v>1.1124032072110499</v>
      </c>
      <c r="Y124" s="39">
        <f>+X124/$H124*10^6</f>
        <v>67377.541321081153</v>
      </c>
      <c r="Z124" s="40">
        <f>+S124*M124/SUMPRODUCT(M$20:M$419, S$20:S$419)</f>
        <v>1.4968151703500757E-3</v>
      </c>
      <c r="AA124" s="41">
        <f>+T124*N124/SUMPRODUCT(N$20:N$419, T$20:T$419)</f>
        <v>1.5055096093155107E-3</v>
      </c>
      <c r="AB124" s="41">
        <f>+AA124-Z124</f>
        <v>8.6944389654350276E-6</v>
      </c>
      <c r="AC124" s="42">
        <f>+AB124*AD$4</f>
        <v>5.3264839269057923E-2</v>
      </c>
      <c r="AD124" s="43">
        <f>+AC124/$H124*10^6</f>
        <v>3226.2167940071422</v>
      </c>
      <c r="AE124" s="40">
        <f>+S124*O124/SUMPRODUCT(O$20:O$419, S$20:S$419)</f>
        <v>1.429803551145168E-3</v>
      </c>
      <c r="AF124" s="41">
        <f>+T124*P124/SUMPRODUCT(P$20:P$419, T$20:T$419)</f>
        <v>1.4424002040605035E-3</v>
      </c>
      <c r="AG124" s="41">
        <f>+AF124-AE124</f>
        <v>1.2596652915335431E-5</v>
      </c>
      <c r="AH124" s="42">
        <f>+AG124*AI$4</f>
        <v>4.4240962944455023E-2</v>
      </c>
      <c r="AI124" s="43">
        <f>+AH124/$H124*10^6</f>
        <v>2679.6464533285898</v>
      </c>
      <c r="AJ124" s="42">
        <f>+X124+AC124+AH124</f>
        <v>1.209909009424563</v>
      </c>
      <c r="AK124" s="31">
        <f>+Y124+AD124+AI124</f>
        <v>73283.404568416881</v>
      </c>
      <c r="AL124" s="44">
        <f>+$AL$6*W124/H124*10^6</f>
        <v>320.43552898597625</v>
      </c>
      <c r="AM124" s="31">
        <v>2412064</v>
      </c>
      <c r="AN124" s="45">
        <f>+AK124/AM124</f>
        <v>3.0382031558207775E-2</v>
      </c>
      <c r="AR124" s="33"/>
    </row>
    <row r="125" spans="1:44">
      <c r="A125" s="6" t="s">
        <v>5413</v>
      </c>
      <c r="B125" s="6" t="s">
        <v>5408</v>
      </c>
      <c r="C125" s="6" t="s">
        <v>3672</v>
      </c>
      <c r="D125" s="30">
        <v>2971029</v>
      </c>
      <c r="E125" s="6" t="s">
        <v>2627</v>
      </c>
      <c r="F125" s="31" t="s">
        <v>4466</v>
      </c>
      <c r="G125" s="6" t="str">
        <f>IF(AND(L125&gt;K125,AJ125&gt;0),"Float Increase",IF(AND(K125&gt;L125,AJ125&lt;0),"Float Decrease",IF(AND(J125&gt;I125,AJ125&gt;0),"Share Increase",IF(AND(I125&gt;J125,AJ125&lt;0), "Share Decrease",IF(AJ125&gt;0,"Reinvestment","Funding")))))</f>
        <v>Share Increase</v>
      </c>
      <c r="H125" s="32">
        <v>23.98</v>
      </c>
      <c r="I125" s="33">
        <v>303.036</v>
      </c>
      <c r="J125" s="33">
        <v>304.08300000000003</v>
      </c>
      <c r="K125" s="34">
        <v>1</v>
      </c>
      <c r="L125" s="34">
        <v>1</v>
      </c>
      <c r="M125" s="7">
        <v>1</v>
      </c>
      <c r="N125" s="7">
        <v>1</v>
      </c>
      <c r="O125" s="7">
        <v>0</v>
      </c>
      <c r="P125" s="7">
        <v>0</v>
      </c>
      <c r="Q125" s="35">
        <f>+I125*K125</f>
        <v>303.036</v>
      </c>
      <c r="R125" s="35">
        <f>+J125*L125</f>
        <v>304.08300000000003</v>
      </c>
      <c r="S125" s="35">
        <f>+$H125*Q125</f>
        <v>7266.8032800000001</v>
      </c>
      <c r="T125" s="35">
        <f>+$H125*R125</f>
        <v>7291.9103400000004</v>
      </c>
      <c r="U125" s="36">
        <f>+S125/SUM(S$20:S$419)</f>
        <v>4.3890712281984007E-3</v>
      </c>
      <c r="V125" s="37">
        <f>+T125/SUM(T$20:T$419)</f>
        <v>4.4069672112201632E-3</v>
      </c>
      <c r="W125" s="37">
        <f>+V125-U125</f>
        <v>1.7895983021762492E-5</v>
      </c>
      <c r="X125" s="38">
        <f>+W125*Y$4</f>
        <v>1.8814819619814063</v>
      </c>
      <c r="Y125" s="39">
        <f>+X125/$H125*10^6</f>
        <v>78460.465470450625</v>
      </c>
      <c r="Z125" s="40">
        <f>+S125*M125/SUMPRODUCT(M$20:M$419, S$20:S$419)</f>
        <v>8.3031404808799995E-3</v>
      </c>
      <c r="AA125" s="41">
        <f>+T125*N125/SUMPRODUCT(N$20:N$419, T$20:T$419)</f>
        <v>8.3253029724335535E-3</v>
      </c>
      <c r="AB125" s="41">
        <f>+AA125-Z125</f>
        <v>2.2162491553553987E-5</v>
      </c>
      <c r="AC125" s="42">
        <f>+AB125*AD$4</f>
        <v>0.13577432139036716</v>
      </c>
      <c r="AD125" s="43">
        <f>+AC125/$H125*10^6</f>
        <v>5661.9817093564288</v>
      </c>
      <c r="AE125" s="40">
        <f>+S125*O125/SUMPRODUCT(O$20:O$419, S$20:S$419)</f>
        <v>0</v>
      </c>
      <c r="AF125" s="41">
        <f>+T125*P125/SUMPRODUCT(P$20:P$419, T$20:T$419)</f>
        <v>0</v>
      </c>
      <c r="AG125" s="41">
        <f>+AF125-AE125</f>
        <v>0</v>
      </c>
      <c r="AH125" s="42">
        <f>+AG125*AI$4</f>
        <v>0</v>
      </c>
      <c r="AI125" s="43">
        <f>+AH125/$H125*10^6</f>
        <v>0</v>
      </c>
      <c r="AJ125" s="42">
        <f>+X125+AC125+AH125</f>
        <v>2.0172562833717733</v>
      </c>
      <c r="AK125" s="31">
        <f>+Y125+AD125+AI125</f>
        <v>84122.447179807059</v>
      </c>
      <c r="AL125" s="44">
        <f>+$AL$6*W125/H125*10^6</f>
        <v>373.14393289746647</v>
      </c>
      <c r="AM125" s="31">
        <v>2836665</v>
      </c>
      <c r="AN125" s="45">
        <f>+AK125/AM125</f>
        <v>2.9655404208747616E-2</v>
      </c>
      <c r="AR125" s="33"/>
    </row>
    <row r="126" spans="1:44">
      <c r="A126" s="6" t="s">
        <v>194</v>
      </c>
      <c r="B126" s="6" t="s">
        <v>479</v>
      </c>
      <c r="C126" s="6" t="s">
        <v>3800</v>
      </c>
      <c r="D126" s="30">
        <v>2946618</v>
      </c>
      <c r="E126" s="6" t="s">
        <v>3011</v>
      </c>
      <c r="F126" s="31" t="s">
        <v>4463</v>
      </c>
      <c r="G126" s="6" t="str">
        <f>IF(AND(L126&gt;K126,AJ126&gt;0),"Float Increase",IF(AND(K126&gt;L126,AJ126&lt;0),"Float Decrease",IF(AND(J126&gt;I126,AJ126&gt;0),"Share Increase",IF(AND(I126&gt;J126,AJ126&lt;0), "Share Decrease",IF(AJ126&gt;0,"Reinvestment","Funding")))))</f>
        <v>Share Increase</v>
      </c>
      <c r="H126" s="32">
        <v>34.6</v>
      </c>
      <c r="I126" s="33">
        <v>122.27500000000001</v>
      </c>
      <c r="J126" s="33">
        <v>122.505</v>
      </c>
      <c r="K126" s="34">
        <v>0.92</v>
      </c>
      <c r="L126" s="34">
        <v>0.92</v>
      </c>
      <c r="M126" s="7">
        <v>1</v>
      </c>
      <c r="N126" s="7">
        <v>1</v>
      </c>
      <c r="O126" s="7">
        <v>0</v>
      </c>
      <c r="P126" s="7">
        <v>0</v>
      </c>
      <c r="Q126" s="35">
        <f>+I126*K126</f>
        <v>112.49300000000001</v>
      </c>
      <c r="R126" s="35">
        <f>+J126*L126</f>
        <v>112.7046</v>
      </c>
      <c r="S126" s="35">
        <f>+$H126*Q126</f>
        <v>3892.2578000000003</v>
      </c>
      <c r="T126" s="35">
        <f>+$H126*R126</f>
        <v>3899.5791600000002</v>
      </c>
      <c r="U126" s="36">
        <f>+S126/SUM(S$20:S$419)</f>
        <v>2.3508819579206781E-3</v>
      </c>
      <c r="V126" s="37">
        <f>+T126/SUM(T$20:T$419)</f>
        <v>2.3567647837641221E-3</v>
      </c>
      <c r="W126" s="37">
        <f>+V126-U126</f>
        <v>5.8828258434439999E-6</v>
      </c>
      <c r="X126" s="38">
        <f>+W126*Y$4</f>
        <v>0.61848688034952437</v>
      </c>
      <c r="Y126" s="39">
        <f>+X126/$H126*10^6</f>
        <v>17875.343362703014</v>
      </c>
      <c r="Z126" s="40">
        <f>+S126*M126/SUMPRODUCT(M$20:M$419, S$20:S$419)</f>
        <v>4.4473425323274928E-3</v>
      </c>
      <c r="AA126" s="41">
        <f>+T126*N126/SUMPRODUCT(N$20:N$419, T$20:T$419)</f>
        <v>4.4522184802381895E-3</v>
      </c>
      <c r="AB126" s="41">
        <f>+AA126-Z126</f>
        <v>4.8759479106966555E-6</v>
      </c>
      <c r="AC126" s="42">
        <f>+AB126*AD$4</f>
        <v>2.9871574552431307E-2</v>
      </c>
      <c r="AD126" s="43">
        <f>+AC126/$H126*10^6</f>
        <v>863.34030498356378</v>
      </c>
      <c r="AE126" s="40">
        <f>+S126*O126/SUMPRODUCT(O$20:O$419, S$20:S$419)</f>
        <v>0</v>
      </c>
      <c r="AF126" s="41">
        <f>+T126*P126/SUMPRODUCT(P$20:P$419, T$20:T$419)</f>
        <v>0</v>
      </c>
      <c r="AG126" s="41">
        <f>+AF126-AE126</f>
        <v>0</v>
      </c>
      <c r="AH126" s="42">
        <f>+AG126*AI$4</f>
        <v>0</v>
      </c>
      <c r="AI126" s="43">
        <f>+AH126/$H126*10^6</f>
        <v>0</v>
      </c>
      <c r="AJ126" s="42">
        <f>+X126+AC126+AH126</f>
        <v>0.64835845490195565</v>
      </c>
      <c r="AK126" s="31">
        <f>+Y126+AD126+AI126</f>
        <v>18738.683667686579</v>
      </c>
      <c r="AL126" s="44">
        <f>+$AL$6*W126/H126*10^6</f>
        <v>85.011934153815034</v>
      </c>
      <c r="AM126" s="31">
        <v>633752.9375</v>
      </c>
      <c r="AN126" s="45">
        <f>+AK126/AM126</f>
        <v>2.9567805620919239E-2</v>
      </c>
      <c r="AR126" s="33"/>
    </row>
    <row r="127" spans="1:44">
      <c r="A127" s="6" t="s">
        <v>4598</v>
      </c>
      <c r="B127" s="6" t="s">
        <v>1907</v>
      </c>
      <c r="C127" s="6" t="s">
        <v>3204</v>
      </c>
      <c r="D127" s="30">
        <v>2246288</v>
      </c>
      <c r="E127" s="6" t="s">
        <v>3124</v>
      </c>
      <c r="F127" s="31" t="s">
        <v>4464</v>
      </c>
      <c r="G127" s="6" t="str">
        <f>IF(AND(L127&gt;K127,AJ127&gt;0),"Float Increase",IF(AND(K127&gt;L127,AJ127&lt;0),"Float Decrease",IF(AND(J127&gt;I127,AJ127&gt;0),"Share Increase",IF(AND(I127&gt;J127,AJ127&lt;0), "Share Decrease",IF(AJ127&gt;0,"Reinvestment","Funding")))))</f>
        <v>Share Increase</v>
      </c>
      <c r="H127" s="32">
        <v>34</v>
      </c>
      <c r="I127" s="33">
        <v>104.599</v>
      </c>
      <c r="J127" s="33">
        <v>104.795</v>
      </c>
      <c r="K127" s="34">
        <v>0.91</v>
      </c>
      <c r="L127" s="34">
        <v>0.91</v>
      </c>
      <c r="M127" s="7">
        <v>0.54</v>
      </c>
      <c r="N127" s="7">
        <v>0.54</v>
      </c>
      <c r="O127" s="7">
        <v>0.46</v>
      </c>
      <c r="P127" s="7">
        <v>0.46</v>
      </c>
      <c r="Q127" s="35">
        <f>+I127*K127</f>
        <v>95.185090000000002</v>
      </c>
      <c r="R127" s="35">
        <f>+J127*L127</f>
        <v>95.36345</v>
      </c>
      <c r="S127" s="35">
        <f>+$H127*Q127</f>
        <v>3236.29306</v>
      </c>
      <c r="T127" s="35">
        <f>+$H127*R127</f>
        <v>3242.3573000000001</v>
      </c>
      <c r="U127" s="36">
        <f>+S127/SUM(S$20:S$419)</f>
        <v>1.9546862916680137E-3</v>
      </c>
      <c r="V127" s="37">
        <f>+T127/SUM(T$20:T$419)</f>
        <v>1.9595636317382829E-3</v>
      </c>
      <c r="W127" s="37">
        <f>+V127-U127</f>
        <v>4.8773400702691733E-6</v>
      </c>
      <c r="X127" s="38">
        <f>+W127*Y$4</f>
        <v>0.51277581977482289</v>
      </c>
      <c r="Y127" s="39">
        <f>+X127/$H127*10^6</f>
        <v>15081.641758083028</v>
      </c>
      <c r="Z127" s="40">
        <f>+S127*M127/SUMPRODUCT(M$20:M$419, S$20:S$419)</f>
        <v>1.9968276606240512E-3</v>
      </c>
      <c r="AA127" s="41">
        <f>+T127*N127/SUMPRODUCT(N$20:N$419, T$20:T$419)</f>
        <v>1.9990025972242112E-3</v>
      </c>
      <c r="AB127" s="41">
        <f>+AA127-Z127</f>
        <v>2.1749366001600282E-6</v>
      </c>
      <c r="AC127" s="42">
        <f>+AB127*AD$4</f>
        <v>1.332433856726933E-2</v>
      </c>
      <c r="AD127" s="43">
        <f>+AC127/$H127*10^6</f>
        <v>391.89231080203911</v>
      </c>
      <c r="AE127" s="40">
        <f>+S127*O127/SUMPRODUCT(O$20:O$419, S$20:S$419)</f>
        <v>1.9074307481246478E-3</v>
      </c>
      <c r="AF127" s="41">
        <f>+T127*P127/SUMPRODUCT(P$20:P$419, T$20:T$419)</f>
        <v>1.9152064764731836E-3</v>
      </c>
      <c r="AG127" s="41">
        <f>+AF127-AE127</f>
        <v>7.7757283485357931E-6</v>
      </c>
      <c r="AH127" s="42">
        <f>+AG127*AI$4</f>
        <v>2.7309294940953775E-2</v>
      </c>
      <c r="AI127" s="43">
        <f>+AH127/$H127*10^6</f>
        <v>803.21455708687574</v>
      </c>
      <c r="AJ127" s="42">
        <f>+X127+AC127+AH127</f>
        <v>0.55340945328304603</v>
      </c>
      <c r="AK127" s="31">
        <f>+Y127+AD127+AI127</f>
        <v>16276.748625971943</v>
      </c>
      <c r="AL127" s="44">
        <f>+$AL$6*W127/H127*10^6</f>
        <v>71.725589268664308</v>
      </c>
      <c r="AM127" s="31">
        <v>557450.875</v>
      </c>
      <c r="AN127" s="45">
        <f>+AK127/AM127</f>
        <v>2.9198534536288859E-2</v>
      </c>
      <c r="AR127" s="33"/>
    </row>
    <row r="128" spans="1:44">
      <c r="A128" s="6" t="s">
        <v>3586</v>
      </c>
      <c r="B128" s="6" t="s">
        <v>424</v>
      </c>
      <c r="C128" s="6" t="s">
        <v>3743</v>
      </c>
      <c r="D128" s="30">
        <v>2808053</v>
      </c>
      <c r="E128" s="6" t="s">
        <v>2955</v>
      </c>
      <c r="F128" s="31" t="s">
        <v>4472</v>
      </c>
      <c r="G128" s="6" t="str">
        <f>IF(AND(L128&gt;K128,AJ128&gt;0),"Float Increase",IF(AND(K128&gt;L128,AJ128&lt;0),"Float Decrease",IF(AND(J128&gt;I128,AJ128&gt;0),"Share Increase",IF(AND(I128&gt;J128,AJ128&lt;0), "Share Decrease",IF(AJ128&gt;0,"Reinvestment","Funding")))))</f>
        <v>Share Increase</v>
      </c>
      <c r="H128" s="32">
        <v>126.94</v>
      </c>
      <c r="I128" s="33">
        <v>50.848999999999997</v>
      </c>
      <c r="J128" s="33">
        <v>50.963000000000001</v>
      </c>
      <c r="K128" s="34">
        <v>1</v>
      </c>
      <c r="L128" s="34">
        <v>1</v>
      </c>
      <c r="M128" s="7">
        <v>0.6</v>
      </c>
      <c r="N128" s="7">
        <v>0.6</v>
      </c>
      <c r="O128" s="7">
        <v>0.4</v>
      </c>
      <c r="P128" s="7">
        <v>0.4</v>
      </c>
      <c r="Q128" s="35">
        <f>+I128*K128</f>
        <v>50.848999999999997</v>
      </c>
      <c r="R128" s="35">
        <f>+J128*L128</f>
        <v>50.963000000000001</v>
      </c>
      <c r="S128" s="35">
        <f>+$H128*Q128</f>
        <v>6454.7720599999993</v>
      </c>
      <c r="T128" s="35">
        <f>+$H128*R128</f>
        <v>6469.2432200000003</v>
      </c>
      <c r="U128" s="36">
        <f>+S128/SUM(S$20:S$419)</f>
        <v>3.8986130821921624E-3</v>
      </c>
      <c r="V128" s="37">
        <f>+T128/SUM(T$20:T$419)</f>
        <v>3.9097769202615217E-3</v>
      </c>
      <c r="W128" s="37">
        <f>+V128-U128</f>
        <v>1.1163838069359368E-5</v>
      </c>
      <c r="X128" s="38">
        <f>+W128*Y$4</f>
        <v>1.1737024967244487</v>
      </c>
      <c r="Y128" s="39">
        <f>+X128/$H128*10^6</f>
        <v>9246.1201884705279</v>
      </c>
      <c r="Z128" s="40">
        <f>+S128*M128/SUMPRODUCT(M$20:M$419, S$20:S$419)</f>
        <v>4.425182060486919E-3</v>
      </c>
      <c r="AA128" s="41">
        <f>+T128*N128/SUMPRODUCT(N$20:N$419, T$20:T$419)</f>
        <v>4.4316296249628552E-3</v>
      </c>
      <c r="AB128" s="41">
        <f>+AA128-Z128</f>
        <v>6.4475644759361822E-6</v>
      </c>
      <c r="AC128" s="42">
        <f>+AB128*AD$4</f>
        <v>3.9499786800843324E-2</v>
      </c>
      <c r="AD128" s="43">
        <f>+AC128/$H128*10^6</f>
        <v>311.16895226755418</v>
      </c>
      <c r="AE128" s="40">
        <f>+S128*O128/SUMPRODUCT(O$20:O$419, S$20:S$419)</f>
        <v>3.3081409665769493E-3</v>
      </c>
      <c r="AF128" s="41">
        <f>+T128*P128/SUMPRODUCT(P$20:P$419, T$20:T$419)</f>
        <v>3.3228471881363792E-3</v>
      </c>
      <c r="AG128" s="41">
        <f>+AF128-AE128</f>
        <v>1.4706221559429838E-5</v>
      </c>
      <c r="AH128" s="42">
        <f>+AG128*AI$4</f>
        <v>5.1650022227063642E-2</v>
      </c>
      <c r="AI128" s="43">
        <f>+AH128/$H128*10^6</f>
        <v>406.88531768602206</v>
      </c>
      <c r="AJ128" s="42">
        <f>+X128+AC128+AH128</f>
        <v>1.2648523057523557</v>
      </c>
      <c r="AK128" s="31">
        <f>+Y128+AD128+AI128</f>
        <v>9964.1744584241023</v>
      </c>
      <c r="AL128" s="44">
        <f>+$AL$6*W128/H128*10^6</f>
        <v>43.97289297841251</v>
      </c>
      <c r="AM128" s="31">
        <v>341595.59375</v>
      </c>
      <c r="AN128" s="45">
        <f>+AK128/AM128</f>
        <v>2.9169505229966398E-2</v>
      </c>
      <c r="AR128" s="33"/>
    </row>
    <row r="129" spans="1:44">
      <c r="A129" s="6" t="s">
        <v>3467</v>
      </c>
      <c r="B129" s="6" t="s">
        <v>306</v>
      </c>
      <c r="C129" s="6" t="s">
        <v>604</v>
      </c>
      <c r="D129" s="30">
        <v>2362128</v>
      </c>
      <c r="E129" s="6" t="s">
        <v>2582</v>
      </c>
      <c r="F129" s="31" t="s">
        <v>4471</v>
      </c>
      <c r="G129" s="6" t="str">
        <f>IF(AND(L129&gt;K129,AJ129&gt;0),"Float Increase",IF(AND(K129&gt;L129,AJ129&lt;0),"Float Decrease",IF(AND(J129&gt;I129,AJ129&gt;0),"Share Increase",IF(AND(I129&gt;J129,AJ129&lt;0), "Share Decrease",IF(AJ129&gt;0,"Reinvestment","Funding")))))</f>
        <v>Share Increase</v>
      </c>
      <c r="H129" s="32">
        <v>58.61</v>
      </c>
      <c r="I129" s="33">
        <v>44.2</v>
      </c>
      <c r="J129" s="33">
        <v>44.3</v>
      </c>
      <c r="K129" s="34">
        <v>1</v>
      </c>
      <c r="L129" s="34">
        <v>1</v>
      </c>
      <c r="M129" s="7">
        <v>0.51</v>
      </c>
      <c r="N129" s="7">
        <v>0.51</v>
      </c>
      <c r="O129" s="7">
        <v>0.49</v>
      </c>
      <c r="P129" s="7">
        <v>0.49</v>
      </c>
      <c r="Q129" s="35">
        <f>+I129*K129</f>
        <v>44.2</v>
      </c>
      <c r="R129" s="35">
        <f>+J129*L129</f>
        <v>44.3</v>
      </c>
      <c r="S129" s="35">
        <f>+$H129*Q129</f>
        <v>2590.5620000000004</v>
      </c>
      <c r="T129" s="35">
        <f>+$H129*R129</f>
        <v>2596.4229999999998</v>
      </c>
      <c r="U129" s="36">
        <f>+S129/SUM(S$20:S$419)</f>
        <v>1.5646716583559567E-3</v>
      </c>
      <c r="V129" s="37">
        <f>+T129/SUM(T$20:T$419)</f>
        <v>1.5691842732473706E-3</v>
      </c>
      <c r="W129" s="37">
        <f>+V129-U129</f>
        <v>4.5126148914139633E-6</v>
      </c>
      <c r="X129" s="38">
        <f>+W129*Y$4</f>
        <v>0.47443068700049956</v>
      </c>
      <c r="Y129" s="39">
        <f>+X129/$H129*10^6</f>
        <v>8094.7054598276682</v>
      </c>
      <c r="Z129" s="40">
        <f>+S129*M129/SUMPRODUCT(M$20:M$419, S$20:S$419)</f>
        <v>1.5096043864997845E-3</v>
      </c>
      <c r="AA129" s="41">
        <f>+T129*N129/SUMPRODUCT(N$20:N$419, T$20:T$419)</f>
        <v>1.5118348453244104E-3</v>
      </c>
      <c r="AB129" s="41">
        <f>+AA129-Z129</f>
        <v>2.2304588246258462E-6</v>
      </c>
      <c r="AC129" s="42">
        <f>+AB129*AD$4</f>
        <v>1.3664484995784097E-2</v>
      </c>
      <c r="AD129" s="43">
        <f>+AC129/$H129*10^6</f>
        <v>233.14255239351812</v>
      </c>
      <c r="AE129" s="40">
        <f>+S129*O129/SUMPRODUCT(O$20:O$419, S$20:S$419)</f>
        <v>1.6264217611048309E-3</v>
      </c>
      <c r="AF129" s="41">
        <f>+T129*P129/SUMPRODUCT(P$20:P$419, T$20:T$419)</f>
        <v>1.6336853940906878E-3</v>
      </c>
      <c r="AG129" s="41">
        <f>+AF129-AE129</f>
        <v>7.2636329858568466E-6</v>
      </c>
      <c r="AH129" s="42">
        <f>+AG129*AI$4</f>
        <v>2.5510754319363324E-2</v>
      </c>
      <c r="AI129" s="43">
        <f>+AH129/$H129*10^6</f>
        <v>435.26282749297599</v>
      </c>
      <c r="AJ129" s="42">
        <f>+X129+AC129+AH129</f>
        <v>0.51360592631564694</v>
      </c>
      <c r="AK129" s="31">
        <f>+Y129+AD129+AI129</f>
        <v>8763.1108397141616</v>
      </c>
      <c r="AL129" s="44">
        <f>+$AL$6*W129/H129*10^6</f>
        <v>38.496970580224904</v>
      </c>
      <c r="AM129" s="31">
        <v>302134.5625</v>
      </c>
      <c r="AN129" s="45">
        <f>+AK129/AM129</f>
        <v>2.9003999963473765E-2</v>
      </c>
      <c r="AR129" s="33"/>
    </row>
    <row r="130" spans="1:44">
      <c r="A130" s="6" t="s">
        <v>3634</v>
      </c>
      <c r="B130" s="6" t="s">
        <v>469</v>
      </c>
      <c r="C130" s="6" t="s">
        <v>3788</v>
      </c>
      <c r="D130" s="30">
        <v>2945143</v>
      </c>
      <c r="E130" s="6" t="s">
        <v>3002</v>
      </c>
      <c r="F130" s="31" t="s">
        <v>4472</v>
      </c>
      <c r="G130" s="6" t="str">
        <f>IF(AND(L130&gt;K130,AJ130&gt;0),"Float Increase",IF(AND(K130&gt;L130,AJ130&lt;0),"Float Decrease",IF(AND(J130&gt;I130,AJ130&gt;0),"Share Increase",IF(AND(I130&gt;J130,AJ130&lt;0), "Share Decrease",IF(AJ130&gt;0,"Reinvestment","Funding")))))</f>
        <v>Share Increase</v>
      </c>
      <c r="H130" s="32">
        <v>35.81</v>
      </c>
      <c r="I130" s="33">
        <v>90.245999999999995</v>
      </c>
      <c r="J130" s="33">
        <v>90.522999999999996</v>
      </c>
      <c r="K130" s="34">
        <v>1</v>
      </c>
      <c r="L130" s="34">
        <v>1</v>
      </c>
      <c r="M130" s="7">
        <v>0</v>
      </c>
      <c r="N130" s="7">
        <v>0</v>
      </c>
      <c r="O130" s="7">
        <v>1</v>
      </c>
      <c r="P130" s="7">
        <v>1</v>
      </c>
      <c r="Q130" s="35">
        <f>+I130*K130</f>
        <v>90.245999999999995</v>
      </c>
      <c r="R130" s="35">
        <f>+J130*L130</f>
        <v>90.522999999999996</v>
      </c>
      <c r="S130" s="35">
        <f>+$H130*Q130</f>
        <v>3231.7092600000001</v>
      </c>
      <c r="T130" s="35">
        <f>+$H130*R130</f>
        <v>3241.6286300000002</v>
      </c>
      <c r="U130" s="36">
        <f>+S130/SUM(S$20:S$419)</f>
        <v>1.9519177256396493E-3</v>
      </c>
      <c r="V130" s="37">
        <f>+T130/SUM(T$20:T$419)</f>
        <v>1.9591232499112897E-3</v>
      </c>
      <c r="W130" s="37">
        <f>+V130-U130</f>
        <v>7.2055242716403522E-6</v>
      </c>
      <c r="X130" s="38">
        <f>+W130*Y$4</f>
        <v>0.75754787692994596</v>
      </c>
      <c r="Y130" s="39">
        <f>+X130/$H130*10^6</f>
        <v>21154.646102483828</v>
      </c>
      <c r="Z130" s="40">
        <f>+S130*M130/SUMPRODUCT(M$20:M$419, S$20:S$419)</f>
        <v>0</v>
      </c>
      <c r="AA130" s="41">
        <f>+T130*N130/SUMPRODUCT(N$20:N$419, T$20:T$419)</f>
        <v>0</v>
      </c>
      <c r="AB130" s="41">
        <f>+AA130-Z130</f>
        <v>0</v>
      </c>
      <c r="AC130" s="42">
        <f>+AB130*AD$4</f>
        <v>0</v>
      </c>
      <c r="AD130" s="43">
        <f>+AC130/$H130*10^6</f>
        <v>0</v>
      </c>
      <c r="AE130" s="40">
        <f>+S130*O130/SUMPRODUCT(O$20:O$419, S$20:S$419)</f>
        <v>4.1407154643475037E-3</v>
      </c>
      <c r="AF130" s="41">
        <f>+T130*P130/SUMPRODUCT(P$20:P$419, T$20:T$419)</f>
        <v>4.1625566592076143E-3</v>
      </c>
      <c r="AG130" s="41">
        <f>+AF130-AE130</f>
        <v>2.184119486011056E-5</v>
      </c>
      <c r="AH130" s="42">
        <f>+AG130*AI$4</f>
        <v>7.6708908228503195E-2</v>
      </c>
      <c r="AI130" s="43">
        <f>+AH130/$H130*10^6</f>
        <v>2142.1085794052829</v>
      </c>
      <c r="AJ130" s="42">
        <f>+X130+AC130+AH130</f>
        <v>0.83425678515844914</v>
      </c>
      <c r="AK130" s="31">
        <f>+Y130+AD130+AI130</f>
        <v>23296.75468188911</v>
      </c>
      <c r="AL130" s="44">
        <f>+$AL$6*W130/H130*10^6</f>
        <v>100.60771113711745</v>
      </c>
      <c r="AM130" s="31">
        <v>807535.75</v>
      </c>
      <c r="AN130" s="45">
        <f>+AK130/AM130</f>
        <v>2.8849192969957194E-2</v>
      </c>
      <c r="AR130" s="33"/>
    </row>
    <row r="131" spans="1:44">
      <c r="A131" s="6" t="s">
        <v>3493</v>
      </c>
      <c r="B131" s="6" t="s">
        <v>332</v>
      </c>
      <c r="C131" s="6" t="s">
        <v>3650</v>
      </c>
      <c r="D131" s="30">
        <v>2489094</v>
      </c>
      <c r="E131" s="6" t="s">
        <v>2607</v>
      </c>
      <c r="F131" s="31" t="s">
        <v>4454</v>
      </c>
      <c r="G131" s="6" t="str">
        <f>IF(AND(L131&gt;K131,AJ131&gt;0),"Float Increase",IF(AND(K131&gt;L131,AJ131&lt;0),"Float Decrease",IF(AND(J131&gt;I131,AJ131&gt;0),"Share Increase",IF(AND(I131&gt;J131,AJ131&lt;0), "Share Decrease",IF(AJ131&gt;0,"Reinvestment","Funding")))))</f>
        <v>Share Increase</v>
      </c>
      <c r="H131" s="32">
        <v>24.29</v>
      </c>
      <c r="I131" s="33">
        <v>155.935</v>
      </c>
      <c r="J131" s="33">
        <v>156.24299999999999</v>
      </c>
      <c r="K131" s="34">
        <v>1</v>
      </c>
      <c r="L131" s="34">
        <v>1</v>
      </c>
      <c r="M131" s="7">
        <v>0</v>
      </c>
      <c r="N131" s="7">
        <v>0</v>
      </c>
      <c r="O131" s="7">
        <v>1</v>
      </c>
      <c r="P131" s="7">
        <v>1</v>
      </c>
      <c r="Q131" s="35">
        <f>+I131*K131</f>
        <v>155.935</v>
      </c>
      <c r="R131" s="35">
        <f>+J131*L131</f>
        <v>156.24299999999999</v>
      </c>
      <c r="S131" s="35">
        <f>+$H131*Q131</f>
        <v>3787.6611499999999</v>
      </c>
      <c r="T131" s="35">
        <f>+$H131*R131</f>
        <v>3795.1424699999998</v>
      </c>
      <c r="U131" s="36">
        <f>+S131/SUM(S$20:S$419)</f>
        <v>2.2877067033566186E-3</v>
      </c>
      <c r="V131" s="37">
        <f>+T131/SUM(T$20:T$419)</f>
        <v>2.2936470207886705E-3</v>
      </c>
      <c r="W131" s="37">
        <f>+V131-U131</f>
        <v>5.9403174320518497E-6</v>
      </c>
      <c r="X131" s="38">
        <f>+W131*Y$4</f>
        <v>0.62453121928300381</v>
      </c>
      <c r="Y131" s="39">
        <f>+X131/$H131*10^6</f>
        <v>25711.45406681778</v>
      </c>
      <c r="Z131" s="40">
        <f>+S131*M131/SUMPRODUCT(M$20:M$419, S$20:S$419)</f>
        <v>0</v>
      </c>
      <c r="AA131" s="41">
        <f>+T131*N131/SUMPRODUCT(N$20:N$419, T$20:T$419)</f>
        <v>0</v>
      </c>
      <c r="AB131" s="41">
        <f>+AA131-Z131</f>
        <v>0</v>
      </c>
      <c r="AC131" s="42">
        <f>+AB131*AD$4</f>
        <v>0</v>
      </c>
      <c r="AD131" s="43">
        <f>+AC131/$H131*10^6</f>
        <v>0</v>
      </c>
      <c r="AE131" s="40">
        <f>+S131*O131/SUMPRODUCT(O$20:O$419, S$20:S$419)</f>
        <v>4.8530439577702759E-3</v>
      </c>
      <c r="AF131" s="41">
        <f>+T131*P131/SUMPRODUCT(P$20:P$419, T$20:T$419)</f>
        <v>4.8733205941422506E-3</v>
      </c>
      <c r="AG131" s="41">
        <f>+AF131-AE131</f>
        <v>2.0276636371974709E-5</v>
      </c>
      <c r="AH131" s="42">
        <f>+AG131*AI$4</f>
        <v>7.1213990287739434E-2</v>
      </c>
      <c r="AI131" s="43">
        <f>+AH131/$H131*10^6</f>
        <v>2931.8233959546906</v>
      </c>
      <c r="AJ131" s="42">
        <f>+X131+AC131+AH131</f>
        <v>0.69574520957074326</v>
      </c>
      <c r="AK131" s="31">
        <f>+Y131+AD131+AI131</f>
        <v>28643.277462772472</v>
      </c>
      <c r="AL131" s="44">
        <f>+$AL$6*W131/H131*10^6</f>
        <v>122.27907435265233</v>
      </c>
      <c r="AM131" s="31">
        <v>1004033.375</v>
      </c>
      <c r="AN131" s="45">
        <f>+AK131/AM131</f>
        <v>2.8528212483745843E-2</v>
      </c>
      <c r="AR131" s="33"/>
    </row>
    <row r="132" spans="1:44">
      <c r="A132" s="6" t="s">
        <v>3604</v>
      </c>
      <c r="B132" s="6" t="s">
        <v>441</v>
      </c>
      <c r="C132" s="6" t="s">
        <v>6369</v>
      </c>
      <c r="D132" s="30" t="s">
        <v>6330</v>
      </c>
      <c r="E132" s="6" t="s">
        <v>6313</v>
      </c>
      <c r="F132" s="31" t="s">
        <v>4457</v>
      </c>
      <c r="G132" s="6" t="str">
        <f>IF(AND(L132&gt;K132,AJ132&gt;0),"Float Increase",IF(AND(K132&gt;L132,AJ132&lt;0),"Float Decrease",IF(AND(J132&gt;I132,AJ132&gt;0),"Share Increase",IF(AND(I132&gt;J132,AJ132&lt;0), "Share Decrease",IF(AJ132&gt;0,"Reinvestment","Funding")))))</f>
        <v>Share Increase</v>
      </c>
      <c r="H132" s="32">
        <v>97.05</v>
      </c>
      <c r="I132" s="33">
        <v>37.076000000000001</v>
      </c>
      <c r="J132" s="33">
        <v>37.134</v>
      </c>
      <c r="K132" s="34">
        <v>1</v>
      </c>
      <c r="L132" s="34">
        <v>1</v>
      </c>
      <c r="M132" s="7">
        <v>0.66</v>
      </c>
      <c r="N132" s="7">
        <v>0.66</v>
      </c>
      <c r="O132" s="7">
        <v>0.34</v>
      </c>
      <c r="P132" s="7">
        <v>0.34</v>
      </c>
      <c r="Q132" s="35">
        <f>+I132*K132</f>
        <v>37.076000000000001</v>
      </c>
      <c r="R132" s="35">
        <f>+J132*L132</f>
        <v>37.134</v>
      </c>
      <c r="S132" s="35">
        <f>+$H132*Q132</f>
        <v>3598.2258000000002</v>
      </c>
      <c r="T132" s="35">
        <f>+$H132*R132</f>
        <v>3603.8546999999999</v>
      </c>
      <c r="U132" s="36">
        <f>+S132/SUM(S$20:S$419)</f>
        <v>2.1732897840797435E-3</v>
      </c>
      <c r="V132" s="37">
        <f>+T132/SUM(T$20:T$419)</f>
        <v>2.1780396022946266E-3</v>
      </c>
      <c r="W132" s="37">
        <f>+V132-U132</f>
        <v>4.7498182148830725E-6</v>
      </c>
      <c r="X132" s="38">
        <f>+W132*Y$4</f>
        <v>0.49936889653536848</v>
      </c>
      <c r="Y132" s="39">
        <f>+X132/$H132*10^6</f>
        <v>5145.4806443623747</v>
      </c>
      <c r="Z132" s="40">
        <f>+S132*M132/SUMPRODUCT(M$20:M$419, S$20:S$419)</f>
        <v>2.7135094040354568E-3</v>
      </c>
      <c r="AA132" s="41">
        <f>+T132*N132/SUMPRODUCT(N$20:N$419, T$20:T$419)</f>
        <v>2.7156258592237292E-3</v>
      </c>
      <c r="AB132" s="41">
        <f>+AA132-Z132</f>
        <v>2.1164551882724147E-6</v>
      </c>
      <c r="AC132" s="42">
        <f>+AB132*AD$4</f>
        <v>1.2966063235553842E-2</v>
      </c>
      <c r="AD132" s="43">
        <f>+AC132/$H132*10^6</f>
        <v>133.60188805310503</v>
      </c>
      <c r="AE132" s="40">
        <f>+S132*O132/SUMPRODUCT(O$20:O$419, S$20:S$419)</f>
        <v>1.5675104179554869E-3</v>
      </c>
      <c r="AF132" s="41">
        <f>+T132*P132/SUMPRODUCT(P$20:P$419, T$20:T$419)</f>
        <v>1.5734142838263875E-3</v>
      </c>
      <c r="AG132" s="41">
        <f>+AF132-AE132</f>
        <v>5.903865870900615E-6</v>
      </c>
      <c r="AH132" s="42">
        <f>+AG132*AI$4</f>
        <v>2.073508835871514E-2</v>
      </c>
      <c r="AI132" s="43">
        <f>+AH132/$H132*10^6</f>
        <v>213.65366675646717</v>
      </c>
      <c r="AJ132" s="42">
        <f>+X132+AC132+AH132</f>
        <v>0.53307004812963754</v>
      </c>
      <c r="AK132" s="31">
        <f>+Y132+AD132+AI132</f>
        <v>5492.7361991719463</v>
      </c>
      <c r="AL132" s="44">
        <f>+$AL$6*W132/H132*10^6</f>
        <v>24.470985135925154</v>
      </c>
      <c r="AM132" s="31">
        <v>194049.25</v>
      </c>
      <c r="AN132" s="45">
        <f>+AK132/AM132</f>
        <v>2.8305887289808884E-2</v>
      </c>
      <c r="AR132" s="33"/>
    </row>
    <row r="133" spans="1:44">
      <c r="A133" s="6" t="s">
        <v>3619</v>
      </c>
      <c r="B133" s="6" t="s">
        <v>455</v>
      </c>
      <c r="C133" s="6" t="s">
        <v>3773</v>
      </c>
      <c r="D133" s="30">
        <v>2910118</v>
      </c>
      <c r="E133" s="6" t="s">
        <v>2987</v>
      </c>
      <c r="F133" s="31" t="s">
        <v>4461</v>
      </c>
      <c r="G133" s="6" t="str">
        <f>IF(AND(L133&gt;K133,AJ133&gt;0),"Float Increase",IF(AND(K133&gt;L133,AJ133&lt;0),"Float Decrease",IF(AND(J133&gt;I133,AJ133&gt;0),"Share Increase",IF(AND(I133&gt;J133,AJ133&lt;0), "Share Decrease",IF(AJ133&gt;0,"Reinvestment","Funding")))))</f>
        <v>Share Increase</v>
      </c>
      <c r="H133" s="32">
        <v>32.229999999999997</v>
      </c>
      <c r="I133" s="33">
        <v>172.42500000000001</v>
      </c>
      <c r="J133" s="33">
        <v>172.78700000000001</v>
      </c>
      <c r="K133" s="34">
        <v>1</v>
      </c>
      <c r="L133" s="34">
        <v>1</v>
      </c>
      <c r="M133" s="7">
        <v>1</v>
      </c>
      <c r="N133" s="7">
        <v>1</v>
      </c>
      <c r="O133" s="7">
        <v>0</v>
      </c>
      <c r="P133" s="7">
        <v>0</v>
      </c>
      <c r="Q133" s="35">
        <f>+I133*K133</f>
        <v>172.42500000000001</v>
      </c>
      <c r="R133" s="35">
        <f>+J133*L133</f>
        <v>172.78700000000001</v>
      </c>
      <c r="S133" s="35">
        <f>+$H133*Q133</f>
        <v>5557.2577499999998</v>
      </c>
      <c r="T133" s="35">
        <f>+$H133*R133</f>
        <v>5568.9250099999999</v>
      </c>
      <c r="U133" s="36">
        <f>+S133/SUM(S$20:S$419)</f>
        <v>3.3565240668256505E-3</v>
      </c>
      <c r="V133" s="37">
        <f>+T133/SUM(T$20:T$419)</f>
        <v>3.3656571154183882E-3</v>
      </c>
      <c r="W133" s="37">
        <f>+V133-U133</f>
        <v>9.1330485927376172E-6</v>
      </c>
      <c r="X133" s="38">
        <f>+W133*Y$4</f>
        <v>0.96019683100052222</v>
      </c>
      <c r="Y133" s="39">
        <f>+X133/$H133*10^6</f>
        <v>29792.020819128833</v>
      </c>
      <c r="Z133" s="40">
        <f>+S133*M133/SUMPRODUCT(M$20:M$419, S$20:S$419)</f>
        <v>6.3497923376713596E-3</v>
      </c>
      <c r="AA133" s="41">
        <f>+T133*N133/SUMPRODUCT(N$20:N$419, T$20:T$419)</f>
        <v>6.3581401549449865E-3</v>
      </c>
      <c r="AB133" s="41">
        <f>+AA133-Z133</f>
        <v>8.347817273626941E-6</v>
      </c>
      <c r="AC133" s="42">
        <f>+AB133*AD$4</f>
        <v>5.1141326898136025E-2</v>
      </c>
      <c r="AD133" s="43">
        <f>+AC133/$H133*10^6</f>
        <v>1586.7616164485271</v>
      </c>
      <c r="AE133" s="40">
        <f>+S133*O133/SUMPRODUCT(O$20:O$419, S$20:S$419)</f>
        <v>0</v>
      </c>
      <c r="AF133" s="41">
        <f>+T133*P133/SUMPRODUCT(P$20:P$419, T$20:T$419)</f>
        <v>0</v>
      </c>
      <c r="AG133" s="41">
        <f>+AF133-AE133</f>
        <v>0</v>
      </c>
      <c r="AH133" s="42">
        <f>+AG133*AI$4</f>
        <v>0</v>
      </c>
      <c r="AI133" s="43">
        <f>+AH133/$H133*10^6</f>
        <v>0</v>
      </c>
      <c r="AJ133" s="42">
        <f>+X133+AC133+AH133</f>
        <v>1.0113381578986582</v>
      </c>
      <c r="AK133" s="31">
        <f>+Y133+AD133+AI133</f>
        <v>31378.782435577359</v>
      </c>
      <c r="AL133" s="44">
        <f>+$AL$6*W133/H133*10^6</f>
        <v>141.68551958947592</v>
      </c>
      <c r="AM133" s="31">
        <v>1109402</v>
      </c>
      <c r="AN133" s="45">
        <f>+AK133/AM133</f>
        <v>2.8284411273440429E-2</v>
      </c>
      <c r="AR133" s="33"/>
    </row>
    <row r="134" spans="1:44">
      <c r="A134" s="6" t="s">
        <v>4525</v>
      </c>
      <c r="B134" s="6" t="s">
        <v>1830</v>
      </c>
      <c r="C134" s="6" t="s">
        <v>3156</v>
      </c>
      <c r="D134" s="30">
        <v>2753454</v>
      </c>
      <c r="E134" s="6" t="s">
        <v>3059</v>
      </c>
      <c r="F134" s="31" t="s">
        <v>4467</v>
      </c>
      <c r="G134" s="6" t="str">
        <f>IF(AND(L134&gt;K134,AJ134&gt;0),"Float Increase",IF(AND(K134&gt;L134,AJ134&lt;0),"Float Decrease",IF(AND(J134&gt;I134,AJ134&gt;0),"Share Increase",IF(AND(I134&gt;J134,AJ134&lt;0), "Share Decrease",IF(AJ134&gt;0,"Reinvestment","Funding")))))</f>
        <v>Share Increase</v>
      </c>
      <c r="H134" s="32">
        <v>6.35</v>
      </c>
      <c r="I134" s="33">
        <v>271.44600000000003</v>
      </c>
      <c r="J134" s="33">
        <v>274.81799999999998</v>
      </c>
      <c r="K134" s="34">
        <v>1</v>
      </c>
      <c r="L134" s="34">
        <v>1</v>
      </c>
      <c r="M134" s="7">
        <v>0</v>
      </c>
      <c r="N134" s="7">
        <v>0</v>
      </c>
      <c r="O134" s="7">
        <v>1</v>
      </c>
      <c r="P134" s="7">
        <v>1</v>
      </c>
      <c r="Q134" s="35">
        <f>+I134*K134</f>
        <v>271.44600000000003</v>
      </c>
      <c r="R134" s="35">
        <f>+J134*L134</f>
        <v>274.81799999999998</v>
      </c>
      <c r="S134" s="35">
        <f>+$H134*Q134</f>
        <v>1723.6821</v>
      </c>
      <c r="T134" s="35">
        <f>+$H134*R134</f>
        <v>1745.0942999999997</v>
      </c>
      <c r="U134" s="36">
        <f>+S134/SUM(S$20:S$419)</f>
        <v>1.0410854980060225E-3</v>
      </c>
      <c r="V134" s="37">
        <f>+T134/SUM(T$20:T$419)</f>
        <v>1.0546719586498922E-3</v>
      </c>
      <c r="W134" s="37">
        <f>+V134-U134</f>
        <v>1.358646064386973E-5</v>
      </c>
      <c r="X134" s="38">
        <f>+W134*Y$4</f>
        <v>1.4284032677906302</v>
      </c>
      <c r="Y134" s="39">
        <f>+X134/$H134*10^6</f>
        <v>224945.39650246146</v>
      </c>
      <c r="Z134" s="40">
        <f>+S134*M134/SUMPRODUCT(M$20:M$419, S$20:S$419)</f>
        <v>0</v>
      </c>
      <c r="AA134" s="41">
        <f>+T134*N134/SUMPRODUCT(N$20:N$419, T$20:T$419)</f>
        <v>0</v>
      </c>
      <c r="AB134" s="41">
        <f>+AA134-Z134</f>
        <v>0</v>
      </c>
      <c r="AC134" s="42">
        <f>+AB134*AD$4</f>
        <v>0</v>
      </c>
      <c r="AD134" s="43">
        <f>+AC134/$H134*10^6</f>
        <v>0</v>
      </c>
      <c r="AE134" s="40">
        <f>+S134*O134/SUMPRODUCT(O$20:O$419, S$20:S$419)</f>
        <v>2.2085146134367857E-3</v>
      </c>
      <c r="AF134" s="41">
        <f>+T134*P134/SUMPRODUCT(P$20:P$419, T$20:T$419)</f>
        <v>2.2408655427658439E-3</v>
      </c>
      <c r="AG134" s="41">
        <f>+AF134-AE134</f>
        <v>3.2350929329058153E-5</v>
      </c>
      <c r="AH134" s="42">
        <f>+AG134*AI$4</f>
        <v>0.11362036211406029</v>
      </c>
      <c r="AI134" s="43">
        <f>+AH134/$H134*10^6</f>
        <v>17892.970411663038</v>
      </c>
      <c r="AJ134" s="42">
        <f>+X134+AC134+AH134</f>
        <v>1.5420236299046906</v>
      </c>
      <c r="AK134" s="31">
        <f>+Y134+AD134+AI134</f>
        <v>242838.36691412449</v>
      </c>
      <c r="AL134" s="44">
        <f>+$AL$6*W134/H134*10^6</f>
        <v>1069.800050698404</v>
      </c>
      <c r="AM134" s="31">
        <v>8757721</v>
      </c>
      <c r="AN134" s="45">
        <f>+AK134/AM134</f>
        <v>2.7728488600416077E-2</v>
      </c>
      <c r="AR134" s="33"/>
    </row>
    <row r="135" spans="1:44">
      <c r="A135" s="6" t="s">
        <v>1106</v>
      </c>
      <c r="B135" s="6" t="s">
        <v>6323</v>
      </c>
      <c r="C135" s="6" t="s">
        <v>3280</v>
      </c>
      <c r="D135" s="30">
        <v>2655981</v>
      </c>
      <c r="E135" s="6" t="s">
        <v>81</v>
      </c>
      <c r="F135" s="31" t="s">
        <v>4466</v>
      </c>
      <c r="G135" s="6" t="str">
        <f>IF(AND(L135&gt;K135,AJ135&gt;0),"Float Increase",IF(AND(K135&gt;L135,AJ135&lt;0),"Float Decrease",IF(AND(J135&gt;I135,AJ135&gt;0),"Share Increase",IF(AND(I135&gt;J135,AJ135&lt;0), "Share Decrease",IF(AJ135&gt;0,"Reinvestment","Funding")))))</f>
        <v>Share Increase</v>
      </c>
      <c r="H135" s="32">
        <v>9.3000000000000007</v>
      </c>
      <c r="I135" s="33">
        <v>538.62099999999998</v>
      </c>
      <c r="J135" s="33">
        <v>543.904</v>
      </c>
      <c r="K135" s="34">
        <v>0.9</v>
      </c>
      <c r="L135" s="34">
        <v>0.9</v>
      </c>
      <c r="M135" s="7">
        <v>0</v>
      </c>
      <c r="N135" s="7">
        <v>0</v>
      </c>
      <c r="O135" s="7">
        <v>1</v>
      </c>
      <c r="P135" s="7">
        <v>1</v>
      </c>
      <c r="Q135" s="35">
        <f>+I135*K135</f>
        <v>484.75889999999998</v>
      </c>
      <c r="R135" s="35">
        <f>+J135*L135</f>
        <v>489.5136</v>
      </c>
      <c r="S135" s="35">
        <f>+$H135*Q135</f>
        <v>4508.2577700000002</v>
      </c>
      <c r="T135" s="35">
        <f>+$H135*R135</f>
        <v>4552.4764800000003</v>
      </c>
      <c r="U135" s="36">
        <f>+S135/SUM(S$20:S$419)</f>
        <v>2.7229393318060043E-3</v>
      </c>
      <c r="V135" s="37">
        <f>+T135/SUM(T$20:T$419)</f>
        <v>2.7513523400249304E-3</v>
      </c>
      <c r="W135" s="37">
        <f>+V135-U135</f>
        <v>2.841300821892611E-5</v>
      </c>
      <c r="X135" s="38">
        <f>+W135*Y$4</f>
        <v>2.9871822288013123</v>
      </c>
      <c r="Y135" s="39">
        <f>+X135/$H135*10^6</f>
        <v>321202.39019368944</v>
      </c>
      <c r="Z135" s="40">
        <f>+S135*M135/SUMPRODUCT(M$20:M$419, S$20:S$419)</f>
        <v>0</v>
      </c>
      <c r="AA135" s="41">
        <f>+T135*N135/SUMPRODUCT(N$20:N$419, T$20:T$419)</f>
        <v>0</v>
      </c>
      <c r="AB135" s="41">
        <f>+AA135-Z135</f>
        <v>0</v>
      </c>
      <c r="AC135" s="42">
        <f>+AB135*AD$4</f>
        <v>0</v>
      </c>
      <c r="AD135" s="43">
        <f>+AC135/$H135*10^6</f>
        <v>0</v>
      </c>
      <c r="AE135" s="40">
        <f>+S135*O135/SUMPRODUCT(O$20:O$419, S$20:S$419)</f>
        <v>5.7763279935348494E-3</v>
      </c>
      <c r="AF135" s="41">
        <f>+T135*P135/SUMPRODUCT(P$20:P$419, T$20:T$419)</f>
        <v>5.8458088358227626E-3</v>
      </c>
      <c r="AG135" s="41">
        <f>+AF135-AE135</f>
        <v>6.9480842287913264E-5</v>
      </c>
      <c r="AH135" s="42">
        <f>+AG135*AI$4</f>
        <v>0.24402509060695515</v>
      </c>
      <c r="AI135" s="43">
        <f>+AH135/$H135*10^6</f>
        <v>26239.257054511305</v>
      </c>
      <c r="AJ135" s="42">
        <f>+X135+AC135+AH135</f>
        <v>3.2312073194082673</v>
      </c>
      <c r="AK135" s="31">
        <f>+Y135+AD135+AI135</f>
        <v>347441.64724820072</v>
      </c>
      <c r="AL135" s="44">
        <f>+$AL$6*W135/H135*10^6</f>
        <v>1527.581087039038</v>
      </c>
      <c r="AM135" s="31">
        <v>12753269</v>
      </c>
      <c r="AN135" s="45">
        <f>+AK135/AM135</f>
        <v>2.7243340295590151E-2</v>
      </c>
      <c r="AR135" s="33"/>
    </row>
    <row r="136" spans="1:44">
      <c r="A136" s="6" t="s">
        <v>3614</v>
      </c>
      <c r="B136" s="6" t="s">
        <v>451</v>
      </c>
      <c r="C136" s="6" t="s">
        <v>3768</v>
      </c>
      <c r="D136" s="30">
        <v>2340210</v>
      </c>
      <c r="E136" s="6" t="s">
        <v>2982</v>
      </c>
      <c r="F136" s="31" t="s">
        <v>4472</v>
      </c>
      <c r="G136" s="6" t="str">
        <f>IF(AND(L136&gt;K136,AJ136&gt;0),"Float Increase",IF(AND(K136&gt;L136,AJ136&lt;0),"Float Decrease",IF(AND(J136&gt;I136,AJ136&gt;0),"Share Increase",IF(AND(I136&gt;J136,AJ136&lt;0), "Share Decrease",IF(AJ136&gt;0,"Reinvestment","Funding")))))</f>
        <v>Share Increase</v>
      </c>
      <c r="H136" s="32">
        <v>23.86</v>
      </c>
      <c r="I136" s="33">
        <v>67.44</v>
      </c>
      <c r="J136" s="33">
        <v>67.525000000000006</v>
      </c>
      <c r="K136" s="34">
        <v>1</v>
      </c>
      <c r="L136" s="34">
        <v>1</v>
      </c>
      <c r="M136" s="7">
        <v>0</v>
      </c>
      <c r="N136" s="7">
        <v>0</v>
      </c>
      <c r="O136" s="7">
        <v>1</v>
      </c>
      <c r="P136" s="7">
        <v>1</v>
      </c>
      <c r="Q136" s="35">
        <f>+I136*K136</f>
        <v>67.44</v>
      </c>
      <c r="R136" s="35">
        <f>+J136*L136</f>
        <v>67.525000000000006</v>
      </c>
      <c r="S136" s="35">
        <f>+$H136*Q136</f>
        <v>1609.1183999999998</v>
      </c>
      <c r="T136" s="35">
        <f>+$H136*R136</f>
        <v>1611.1465000000001</v>
      </c>
      <c r="U136" s="36">
        <f>+S136/SUM(S$20:S$419)</f>
        <v>9.7189025216114612E-4</v>
      </c>
      <c r="V136" s="37">
        <f>+T136/SUM(T$20:T$419)</f>
        <v>9.7371874679031323E-4</v>
      </c>
      <c r="W136" s="37">
        <f>+V136-U136</f>
        <v>1.8284946291671029E-6</v>
      </c>
      <c r="X136" s="38">
        <f>+W136*Y$4</f>
        <v>0.19223753499174742</v>
      </c>
      <c r="Y136" s="39">
        <f>+X136/$H136*10^6</f>
        <v>8056.8958504504371</v>
      </c>
      <c r="Z136" s="40">
        <f>+S136*M136/SUMPRODUCT(M$20:M$419, S$20:S$419)</f>
        <v>0</v>
      </c>
      <c r="AA136" s="41">
        <f>+T136*N136/SUMPRODUCT(N$20:N$419, T$20:T$419)</f>
        <v>0</v>
      </c>
      <c r="AB136" s="41">
        <f>+AA136-Z136</f>
        <v>0</v>
      </c>
      <c r="AC136" s="42">
        <f>+AB136*AD$4</f>
        <v>0</v>
      </c>
      <c r="AD136" s="43">
        <f>+AC136/$H136*10^6</f>
        <v>0</v>
      </c>
      <c r="AE136" s="40">
        <f>+S136*O136/SUMPRODUCT(O$20:O$419, S$20:S$419)</f>
        <v>2.0617267541097159E-3</v>
      </c>
      <c r="AF136" s="41">
        <f>+T136*P136/SUMPRODUCT(P$20:P$419, T$20:T$419)</f>
        <v>2.0688639440274315E-3</v>
      </c>
      <c r="AG136" s="41">
        <f>+AF136-AE136</f>
        <v>7.1371899177156105E-6</v>
      </c>
      <c r="AH136" s="42">
        <f>+AG136*AI$4</f>
        <v>2.5066671027570039E-2</v>
      </c>
      <c r="AI136" s="43">
        <f>+AH136/$H136*10^6</f>
        <v>1050.5729684647963</v>
      </c>
      <c r="AJ136" s="42">
        <f>+X136+AC136+AH136</f>
        <v>0.21730420601931746</v>
      </c>
      <c r="AK136" s="31">
        <f>+Y136+AD136+AI136</f>
        <v>9107.468818915233</v>
      </c>
      <c r="AL136" s="44">
        <f>+$AL$6*W136/H136*10^6</f>
        <v>38.317154844239369</v>
      </c>
      <c r="AM136" s="31">
        <v>342910.09375</v>
      </c>
      <c r="AN136" s="45">
        <f>+AK136/AM136</f>
        <v>2.6559348893226427E-2</v>
      </c>
      <c r="AR136" s="33"/>
    </row>
    <row r="137" spans="1:44">
      <c r="A137" s="6" t="s">
        <v>3570</v>
      </c>
      <c r="B137" s="6" t="s">
        <v>407</v>
      </c>
      <c r="C137" s="6" t="s">
        <v>3726</v>
      </c>
      <c r="D137" s="30">
        <v>2731193</v>
      </c>
      <c r="E137" s="6" t="s">
        <v>2939</v>
      </c>
      <c r="F137" s="31" t="s">
        <v>4462</v>
      </c>
      <c r="G137" s="6" t="str">
        <f>IF(AND(L137&gt;K137,AJ137&gt;0),"Float Increase",IF(AND(K137&gt;L137,AJ137&lt;0),"Float Decrease",IF(AND(J137&gt;I137,AJ137&gt;0),"Share Increase",IF(AND(I137&gt;J137,AJ137&lt;0), "Share Decrease",IF(AJ137&gt;0,"Reinvestment","Funding")))))</f>
        <v>Share Increase</v>
      </c>
      <c r="H137" s="32">
        <v>90.69</v>
      </c>
      <c r="I137" s="33">
        <v>68.695999999999998</v>
      </c>
      <c r="J137" s="33">
        <v>68.784999999999997</v>
      </c>
      <c r="K137" s="34">
        <v>1</v>
      </c>
      <c r="L137" s="34">
        <v>1</v>
      </c>
      <c r="M137" s="7">
        <v>0</v>
      </c>
      <c r="N137" s="7">
        <v>0</v>
      </c>
      <c r="O137" s="7">
        <v>1</v>
      </c>
      <c r="P137" s="7">
        <v>1</v>
      </c>
      <c r="Q137" s="35">
        <f>+I137*K137</f>
        <v>68.695999999999998</v>
      </c>
      <c r="R137" s="35">
        <f>+J137*L137</f>
        <v>68.784999999999997</v>
      </c>
      <c r="S137" s="35">
        <f>+$H137*Q137</f>
        <v>6230.0402399999994</v>
      </c>
      <c r="T137" s="35">
        <f>+$H137*R137</f>
        <v>6238.1116499999998</v>
      </c>
      <c r="U137" s="36">
        <f>+S137/SUM(S$20:S$419)</f>
        <v>3.7628774736698603E-3</v>
      </c>
      <c r="V137" s="37">
        <f>+T137/SUM(T$20:T$419)</f>
        <v>3.7700893482846237E-3</v>
      </c>
      <c r="W137" s="37">
        <f>+V137-U137</f>
        <v>7.2118746147634485E-6</v>
      </c>
      <c r="X137" s="38">
        <f>+W137*Y$4</f>
        <v>0.75821551592043723</v>
      </c>
      <c r="Y137" s="39">
        <f>+X137/$H137*10^6</f>
        <v>8360.5195271853263</v>
      </c>
      <c r="Z137" s="40">
        <f>+S137*M137/SUMPRODUCT(M$20:M$419, S$20:S$419)</f>
        <v>0</v>
      </c>
      <c r="AA137" s="41">
        <f>+T137*N137/SUMPRODUCT(N$20:N$419, T$20:T$419)</f>
        <v>0</v>
      </c>
      <c r="AB137" s="41">
        <f>+AA137-Z137</f>
        <v>0</v>
      </c>
      <c r="AC137" s="42">
        <f>+AB137*AD$4</f>
        <v>0</v>
      </c>
      <c r="AD137" s="43">
        <f>+AC137/$H137*10^6</f>
        <v>0</v>
      </c>
      <c r="AE137" s="40">
        <f>+S137*O137/SUMPRODUCT(O$20:O$419, S$20:S$419)</f>
        <v>7.9824086543215933E-3</v>
      </c>
      <c r="AF137" s="41">
        <f>+T137*P137/SUMPRODUCT(P$20:P$419, T$20:T$419)</f>
        <v>8.0103232521080286E-3</v>
      </c>
      <c r="AG137" s="41">
        <f>+AF137-AE137</f>
        <v>2.7914597786435347E-5</v>
      </c>
      <c r="AH137" s="42">
        <f>+AG137*AI$4</f>
        <v>9.8039431155205956E-2</v>
      </c>
      <c r="AI137" s="43">
        <f>+AH137/$H137*10^6</f>
        <v>1081.0390468100777</v>
      </c>
      <c r="AJ137" s="42">
        <f>+X137+AC137+AH137</f>
        <v>0.8562549470756432</v>
      </c>
      <c r="AK137" s="31">
        <f>+Y137+AD137+AI137</f>
        <v>9441.558573995404</v>
      </c>
      <c r="AL137" s="44">
        <f>+$AL$6*W137/H137*10^6</f>
        <v>39.761134715864195</v>
      </c>
      <c r="AM137" s="31">
        <v>356595.84375</v>
      </c>
      <c r="AN137" s="45">
        <f>+AK137/AM137</f>
        <v>2.647691704621951E-2</v>
      </c>
      <c r="AR137" s="33"/>
    </row>
    <row r="138" spans="1:44">
      <c r="A138" s="6" t="s">
        <v>3402</v>
      </c>
      <c r="B138" s="6" t="s">
        <v>240</v>
      </c>
      <c r="C138" s="6" t="s">
        <v>540</v>
      </c>
      <c r="D138" s="30">
        <v>2192392</v>
      </c>
      <c r="E138" s="6" t="s">
        <v>2519</v>
      </c>
      <c r="F138" s="31" t="s">
        <v>4468</v>
      </c>
      <c r="G138" s="6" t="str">
        <f>IF(AND(L138&gt;K138,AJ138&gt;0),"Float Increase",IF(AND(K138&gt;L138,AJ138&lt;0),"Float Decrease",IF(AND(J138&gt;I138,AJ138&gt;0),"Share Increase",IF(AND(I138&gt;J138,AJ138&lt;0), "Share Decrease",IF(AJ138&gt;0,"Reinvestment","Funding")))))</f>
        <v>Share Increase</v>
      </c>
      <c r="H138" s="32">
        <v>47.64</v>
      </c>
      <c r="I138" s="33">
        <v>49.494</v>
      </c>
      <c r="J138" s="33">
        <v>49.951999999999998</v>
      </c>
      <c r="K138" s="34">
        <v>0.93</v>
      </c>
      <c r="L138" s="34">
        <v>0.93</v>
      </c>
      <c r="M138" s="7">
        <v>0.51</v>
      </c>
      <c r="N138" s="7">
        <v>0.51</v>
      </c>
      <c r="O138" s="7">
        <v>0.49</v>
      </c>
      <c r="P138" s="7">
        <v>0.49</v>
      </c>
      <c r="Q138" s="35">
        <f>+I138*K138</f>
        <v>46.029420000000002</v>
      </c>
      <c r="R138" s="35">
        <f>+J138*L138</f>
        <v>46.455359999999999</v>
      </c>
      <c r="S138" s="35">
        <f>+$H138*Q138</f>
        <v>2192.8415688</v>
      </c>
      <c r="T138" s="35">
        <f>+$H138*R138</f>
        <v>2213.1333503999999</v>
      </c>
      <c r="U138" s="36">
        <f>+S138/SUM(S$20:S$419)</f>
        <v>1.3244527843634599E-3</v>
      </c>
      <c r="V138" s="37">
        <f>+T138/SUM(T$20:T$419)</f>
        <v>1.3375378542120999E-3</v>
      </c>
      <c r="W138" s="37">
        <f>+V138-U138</f>
        <v>1.3085069848640029E-5</v>
      </c>
      <c r="X138" s="38">
        <f>+W138*Y$4</f>
        <v>1.3756898887054456</v>
      </c>
      <c r="Y138" s="39">
        <f>+X138/$H138*10^6</f>
        <v>28876.781878787693</v>
      </c>
      <c r="Z138" s="40">
        <f>+S138*M138/SUMPRODUCT(M$20:M$419, S$20:S$419)</f>
        <v>1.2778398089524779E-3</v>
      </c>
      <c r="AA138" s="41">
        <f>+T138*N138/SUMPRODUCT(N$20:N$419, T$20:T$419)</f>
        <v>1.288654474438209E-3</v>
      </c>
      <c r="AB138" s="41">
        <f>+AA138-Z138</f>
        <v>1.0814665485731024E-5</v>
      </c>
      <c r="AC138" s="42">
        <f>+AB138*AD$4</f>
        <v>6.6254006858425155E-2</v>
      </c>
      <c r="AD138" s="43">
        <f>+AC138/$H138*10^6</f>
        <v>1390.7222262473795</v>
      </c>
      <c r="AE138" s="40">
        <f>+S138*O138/SUMPRODUCT(O$20:O$419, S$20:S$419)</f>
        <v>1.3767225977033459E-3</v>
      </c>
      <c r="AF138" s="41">
        <f>+T138*P138/SUMPRODUCT(P$20:P$419, T$20:T$419)</f>
        <v>1.3925171783347584E-3</v>
      </c>
      <c r="AG138" s="41">
        <f>+AF138-AE138</f>
        <v>1.5794580631412489E-5</v>
      </c>
      <c r="AH138" s="42">
        <f>+AG138*AI$4</f>
        <v>5.5472470435922919E-2</v>
      </c>
      <c r="AI138" s="43">
        <f>+AH138/$H138*10^6</f>
        <v>1164.4095389572401</v>
      </c>
      <c r="AJ138" s="42">
        <f>+X138+AC138+AH138</f>
        <v>1.4974163659997937</v>
      </c>
      <c r="AK138" s="31">
        <f>+Y138+AD138+AI138</f>
        <v>31431.913643992313</v>
      </c>
      <c r="AL138" s="44">
        <f>+$AL$6*W138/H138*10^6</f>
        <v>137.33280697565101</v>
      </c>
      <c r="AM138" s="31">
        <v>1193922.5</v>
      </c>
      <c r="AN138" s="45">
        <f>+AK138/AM138</f>
        <v>2.632659460223952E-2</v>
      </c>
      <c r="AR138" s="33"/>
    </row>
    <row r="139" spans="1:44">
      <c r="A139" s="6" t="s">
        <v>4648</v>
      </c>
      <c r="B139" s="6" t="s">
        <v>1957</v>
      </c>
      <c r="C139" s="6" t="s">
        <v>1259</v>
      </c>
      <c r="D139" s="30" t="s">
        <v>2129</v>
      </c>
      <c r="E139" s="6" t="s">
        <v>29</v>
      </c>
      <c r="F139" s="31" t="s">
        <v>4454</v>
      </c>
      <c r="G139" s="6" t="str">
        <f>IF(AND(L139&gt;K139,AJ139&gt;0),"Float Increase",IF(AND(K139&gt;L139,AJ139&lt;0),"Float Decrease",IF(AND(J139&gt;I139,AJ139&gt;0),"Share Increase",IF(AND(I139&gt;J139,AJ139&lt;0), "Share Decrease",IF(AJ139&gt;0,"Reinvestment","Funding")))))</f>
        <v>Share Increase</v>
      </c>
      <c r="H139" s="32">
        <v>13.89</v>
      </c>
      <c r="I139" s="33">
        <v>231.85300000000001</v>
      </c>
      <c r="J139" s="33">
        <v>232.685</v>
      </c>
      <c r="K139" s="34">
        <v>1</v>
      </c>
      <c r="L139" s="34">
        <v>1</v>
      </c>
      <c r="M139" s="7">
        <v>0</v>
      </c>
      <c r="N139" s="7">
        <v>0</v>
      </c>
      <c r="O139" s="7">
        <v>1</v>
      </c>
      <c r="P139" s="7">
        <v>1</v>
      </c>
      <c r="Q139" s="35">
        <f>+I139*K139</f>
        <v>231.85300000000001</v>
      </c>
      <c r="R139" s="35">
        <f>+J139*L139</f>
        <v>232.685</v>
      </c>
      <c r="S139" s="35">
        <f>+$H139*Q139</f>
        <v>3220.4381700000004</v>
      </c>
      <c r="T139" s="35">
        <f>+$H139*R139</f>
        <v>3231.9946500000001</v>
      </c>
      <c r="U139" s="36">
        <f>+S139/SUM(S$20:S$419)</f>
        <v>1.9451101081876141E-3</v>
      </c>
      <c r="V139" s="37">
        <f>+T139/SUM(T$20:T$419)</f>
        <v>1.9533008203977708E-3</v>
      </c>
      <c r="W139" s="37">
        <f>+V139-U139</f>
        <v>8.1907122101566691E-6</v>
      </c>
      <c r="X139" s="38">
        <f>+W139*Y$4</f>
        <v>0.86112493850996652</v>
      </c>
      <c r="Y139" s="39">
        <f>+X139/$H139*10^6</f>
        <v>61996.035889846396</v>
      </c>
      <c r="Z139" s="40">
        <f>+S139*M139/SUMPRODUCT(M$20:M$419, S$20:S$419)</f>
        <v>0</v>
      </c>
      <c r="AA139" s="41">
        <f>+T139*N139/SUMPRODUCT(N$20:N$419, T$20:T$419)</f>
        <v>0</v>
      </c>
      <c r="AB139" s="41">
        <f>+AA139-Z139</f>
        <v>0</v>
      </c>
      <c r="AC139" s="42">
        <f>+AB139*AD$4</f>
        <v>0</v>
      </c>
      <c r="AD139" s="43">
        <f>+AC139/$H139*10^6</f>
        <v>0</v>
      </c>
      <c r="AE139" s="40">
        <f>+S139*O139/SUMPRODUCT(O$20:O$419, S$20:S$419)</f>
        <v>4.1262740734585692E-3</v>
      </c>
      <c r="AF139" s="41">
        <f>+T139*P139/SUMPRODUCT(P$20:P$419, T$20:T$419)</f>
        <v>4.1501857209599244E-3</v>
      </c>
      <c r="AG139" s="41">
        <f>+AF139-AE139</f>
        <v>2.3911647501355209E-5</v>
      </c>
      <c r="AH139" s="42">
        <f>+AG139*AI$4</f>
        <v>8.3980587395596801E-2</v>
      </c>
      <c r="AI139" s="43">
        <f>+AH139/$H139*10^6</f>
        <v>6046.1186029947303</v>
      </c>
      <c r="AJ139" s="42">
        <f>+X139+AC139+AH139</f>
        <v>0.94510552590556329</v>
      </c>
      <c r="AK139" s="31">
        <f>+Y139+AD139+AI139</f>
        <v>68042.154492841131</v>
      </c>
      <c r="AL139" s="44">
        <f>+$AL$6*W139/H139*10^6</f>
        <v>294.84205220146396</v>
      </c>
      <c r="AM139" s="31">
        <v>2604194</v>
      </c>
      <c r="AN139" s="45">
        <f>+AK139/AM139</f>
        <v>2.6127913086675236E-2</v>
      </c>
      <c r="AR139" s="33"/>
    </row>
    <row r="140" spans="1:44">
      <c r="A140" s="6" t="s">
        <v>3526</v>
      </c>
      <c r="B140" s="6" t="s">
        <v>367</v>
      </c>
      <c r="C140" s="6" t="s">
        <v>3687</v>
      </c>
      <c r="D140" s="30">
        <v>2547323</v>
      </c>
      <c r="E140" s="6" t="s">
        <v>2641</v>
      </c>
      <c r="F140" s="31" t="s">
        <v>4461</v>
      </c>
      <c r="G140" s="6" t="str">
        <f>IF(AND(L140&gt;K140,AJ140&gt;0),"Float Increase",IF(AND(K140&gt;L140,AJ140&lt;0),"Float Decrease",IF(AND(J140&gt;I140,AJ140&gt;0),"Share Increase",IF(AND(I140&gt;J140,AJ140&lt;0), "Share Decrease",IF(AJ140&gt;0,"Reinvestment","Funding")))))</f>
        <v>Share Increase</v>
      </c>
      <c r="H140" s="32">
        <v>21.25</v>
      </c>
      <c r="I140" s="33">
        <v>194.107</v>
      </c>
      <c r="J140" s="33">
        <v>194.42</v>
      </c>
      <c r="K140" s="34">
        <v>1</v>
      </c>
      <c r="L140" s="34">
        <v>1</v>
      </c>
      <c r="M140" s="7">
        <v>0</v>
      </c>
      <c r="N140" s="7">
        <v>0</v>
      </c>
      <c r="O140" s="7">
        <v>1</v>
      </c>
      <c r="P140" s="7">
        <v>1</v>
      </c>
      <c r="Q140" s="35">
        <f>+I140*K140</f>
        <v>194.107</v>
      </c>
      <c r="R140" s="35">
        <f>+J140*L140</f>
        <v>194.42</v>
      </c>
      <c r="S140" s="35">
        <f>+$H140*Q140</f>
        <v>4124.7737500000003</v>
      </c>
      <c r="T140" s="35">
        <f>+$H140*R140</f>
        <v>4131.4250000000002</v>
      </c>
      <c r="U140" s="36">
        <f>+S140/SUM(S$20:S$419)</f>
        <v>2.4913190974605579E-3</v>
      </c>
      <c r="V140" s="37">
        <f>+T140/SUM(T$20:T$419)</f>
        <v>2.49688403472817E-3</v>
      </c>
      <c r="W140" s="37">
        <f>+V140-U140</f>
        <v>5.5649372676120495E-6</v>
      </c>
      <c r="X140" s="38">
        <f>+W140*Y$4</f>
        <v>0.58506588187067865</v>
      </c>
      <c r="Y140" s="39">
        <f>+X140/$H140*10^6</f>
        <v>27532.512088031937</v>
      </c>
      <c r="Z140" s="40">
        <f>+S140*M140/SUMPRODUCT(M$20:M$419, S$20:S$419)</f>
        <v>0</v>
      </c>
      <c r="AA140" s="41">
        <f>+T140*N140/SUMPRODUCT(N$20:N$419, T$20:T$419)</f>
        <v>0</v>
      </c>
      <c r="AB140" s="41">
        <f>+AA140-Z140</f>
        <v>0</v>
      </c>
      <c r="AC140" s="42">
        <f>+AB140*AD$4</f>
        <v>0</v>
      </c>
      <c r="AD140" s="43">
        <f>+AC140/$H140*10^6</f>
        <v>0</v>
      </c>
      <c r="AE140" s="40">
        <f>+S140*O140/SUMPRODUCT(O$20:O$419, S$20:S$419)</f>
        <v>5.2849786535437426E-3</v>
      </c>
      <c r="AF140" s="41">
        <f>+T140*P140/SUMPRODUCT(P$20:P$419, T$20:T$419)</f>
        <v>5.3051390546753705E-3</v>
      </c>
      <c r="AG140" s="41">
        <f>+AF140-AE140</f>
        <v>2.0160401131627884E-5</v>
      </c>
      <c r="AH140" s="42">
        <f>+AG140*AI$4</f>
        <v>7.0805758117210765E-2</v>
      </c>
      <c r="AI140" s="43">
        <f>+AH140/$H140*10^6</f>
        <v>3332.0356761040362</v>
      </c>
      <c r="AJ140" s="42">
        <f>+X140+AC140+AH140</f>
        <v>0.65587163998788944</v>
      </c>
      <c r="AK140" s="31">
        <f>+Y140+AD140+AI140</f>
        <v>30864.547764135972</v>
      </c>
      <c r="AL140" s="44">
        <f>+$AL$6*W140/H140*10^6</f>
        <v>130.93970041440119</v>
      </c>
      <c r="AM140" s="31">
        <v>1187125</v>
      </c>
      <c r="AN140" s="45">
        <f>+AK140/AM140</f>
        <v>2.5999408456679769E-2</v>
      </c>
      <c r="AR140" s="33"/>
    </row>
    <row r="141" spans="1:44">
      <c r="A141" s="6" t="s">
        <v>3597</v>
      </c>
      <c r="B141" s="6" t="s">
        <v>435</v>
      </c>
      <c r="C141" s="6" t="s">
        <v>3753</v>
      </c>
      <c r="D141" s="30">
        <v>2849472</v>
      </c>
      <c r="E141" s="6" t="s">
        <v>2966</v>
      </c>
      <c r="F141" s="31" t="s">
        <v>4455</v>
      </c>
      <c r="G141" s="6" t="str">
        <f>IF(AND(L141&gt;K141,AJ141&gt;0),"Float Increase",IF(AND(K141&gt;L141,AJ141&lt;0),"Float Decrease",IF(AND(J141&gt;I141,AJ141&gt;0),"Share Increase",IF(AND(I141&gt;J141,AJ141&lt;0), "Share Decrease",IF(AJ141&gt;0,"Reinvestment","Funding")))))</f>
        <v>Share Increase</v>
      </c>
      <c r="H141" s="32">
        <v>17.88</v>
      </c>
      <c r="I141" s="33">
        <v>240.416</v>
      </c>
      <c r="J141" s="33">
        <v>241.53</v>
      </c>
      <c r="K141" s="34">
        <v>1</v>
      </c>
      <c r="L141" s="34">
        <v>1</v>
      </c>
      <c r="M141" s="7">
        <v>0</v>
      </c>
      <c r="N141" s="7">
        <v>0</v>
      </c>
      <c r="O141" s="7">
        <v>1</v>
      </c>
      <c r="P141" s="7">
        <v>1</v>
      </c>
      <c r="Q141" s="35">
        <f>+I141*K141</f>
        <v>240.416</v>
      </c>
      <c r="R141" s="35">
        <f>+J141*L141</f>
        <v>241.53</v>
      </c>
      <c r="S141" s="35">
        <f>+$H141*Q141</f>
        <v>4298.6380799999997</v>
      </c>
      <c r="T141" s="35">
        <f>+$H141*R141</f>
        <v>4318.5563999999995</v>
      </c>
      <c r="U141" s="36">
        <f>+S141/SUM(S$20:S$419)</f>
        <v>2.596331287691885E-3</v>
      </c>
      <c r="V141" s="37">
        <f>+T141/SUM(T$20:T$419)</f>
        <v>2.609979493330548E-3</v>
      </c>
      <c r="W141" s="37">
        <f>+V141-U141</f>
        <v>1.3648205638663001E-5</v>
      </c>
      <c r="X141" s="38">
        <f>+W141*Y$4</f>
        <v>1.4348947856807011</v>
      </c>
      <c r="Y141" s="39">
        <f>+X141/$H141*10^6</f>
        <v>80251.386223752852</v>
      </c>
      <c r="Z141" s="40">
        <f>+S141*M141/SUMPRODUCT(M$20:M$419, S$20:S$419)</f>
        <v>0</v>
      </c>
      <c r="AA141" s="41">
        <f>+T141*N141/SUMPRODUCT(N$20:N$419, T$20:T$419)</f>
        <v>0</v>
      </c>
      <c r="AB141" s="41">
        <f>+AA141-Z141</f>
        <v>0</v>
      </c>
      <c r="AC141" s="42">
        <f>+AB141*AD$4</f>
        <v>0</v>
      </c>
      <c r="AD141" s="43">
        <f>+AC141/$H141*10^6</f>
        <v>0</v>
      </c>
      <c r="AE141" s="40">
        <f>+S141*O141/SUMPRODUCT(O$20:O$419, S$20:S$419)</f>
        <v>5.50774705936544E-3</v>
      </c>
      <c r="AF141" s="41">
        <f>+T141*P141/SUMPRODUCT(P$20:P$419, T$20:T$419)</f>
        <v>5.5454334079544634E-3</v>
      </c>
      <c r="AG141" s="41">
        <f>+AF141-AE141</f>
        <v>3.7686348589023415E-5</v>
      </c>
      <c r="AH141" s="42">
        <f>+AG141*AI$4</f>
        <v>0.13235899747694227</v>
      </c>
      <c r="AI141" s="43">
        <f>+AH141/$H141*10^6</f>
        <v>7402.6284942361453</v>
      </c>
      <c r="AJ141" s="42">
        <f>+X141+AC141+AH141</f>
        <v>1.5672537831576434</v>
      </c>
      <c r="AK141" s="31">
        <f>+Y141+AD141+AI141</f>
        <v>87654.01471798899</v>
      </c>
      <c r="AL141" s="44">
        <f>+$AL$6*W141/H141*10^6</f>
        <v>381.66123150623605</v>
      </c>
      <c r="AM141" s="31">
        <v>3386823.5</v>
      </c>
      <c r="AN141" s="45">
        <f>+AK141/AM141</f>
        <v>2.5880892440361594E-2</v>
      </c>
      <c r="AR141" s="33"/>
    </row>
    <row r="142" spans="1:44">
      <c r="A142" s="6" t="s">
        <v>4680</v>
      </c>
      <c r="B142" s="6" t="s">
        <v>1987</v>
      </c>
      <c r="C142" s="6" t="s">
        <v>3263</v>
      </c>
      <c r="D142" s="30">
        <v>2578516</v>
      </c>
      <c r="E142" s="6" t="s">
        <v>60</v>
      </c>
      <c r="F142" s="31" t="s">
        <v>4475</v>
      </c>
      <c r="G142" s="6" t="str">
        <f>IF(AND(L142&gt;K142,AJ142&gt;0),"Float Increase",IF(AND(K142&gt;L142,AJ142&lt;0),"Float Decrease",IF(AND(J142&gt;I142,AJ142&gt;0),"Share Increase",IF(AND(I142&gt;J142,AJ142&lt;0), "Share Decrease",IF(AJ142&gt;0,"Reinvestment","Funding")))))</f>
        <v>Share Increase</v>
      </c>
      <c r="H142" s="32">
        <v>53.64</v>
      </c>
      <c r="I142" s="33">
        <v>44.451000000000001</v>
      </c>
      <c r="J142" s="33">
        <v>44.533999999999999</v>
      </c>
      <c r="K142" s="34">
        <v>0.82</v>
      </c>
      <c r="L142" s="34">
        <v>0.82</v>
      </c>
      <c r="M142" s="7">
        <v>0</v>
      </c>
      <c r="N142" s="7">
        <v>0</v>
      </c>
      <c r="O142" s="7">
        <v>1</v>
      </c>
      <c r="P142" s="7">
        <v>1</v>
      </c>
      <c r="Q142" s="35">
        <f>+I142*K142</f>
        <v>36.449819999999995</v>
      </c>
      <c r="R142" s="35">
        <f>+J142*L142</f>
        <v>36.517879999999998</v>
      </c>
      <c r="S142" s="35">
        <f>+$H142*Q142</f>
        <v>1955.1683447999999</v>
      </c>
      <c r="T142" s="35">
        <f>+$H142*R142</f>
        <v>1958.8190832</v>
      </c>
      <c r="U142" s="36">
        <f>+S142/SUM(S$20:S$419)</f>
        <v>1.1809007066510226E-3</v>
      </c>
      <c r="V142" s="37">
        <f>+T142/SUM(T$20:T$419)</f>
        <v>1.1838394974525619E-3</v>
      </c>
      <c r="W142" s="37">
        <f>+V142-U142</f>
        <v>2.938790801539342E-6</v>
      </c>
      <c r="X142" s="38">
        <f>+W142*Y$4</f>
        <v>0.30896776535880943</v>
      </c>
      <c r="Y142" s="39">
        <f>+X142/$H142*10^6</f>
        <v>5760.0254541165068</v>
      </c>
      <c r="Z142" s="40">
        <f>+S142*M142/SUMPRODUCT(M$20:M$419, S$20:S$419)</f>
        <v>0</v>
      </c>
      <c r="AA142" s="41">
        <f>+T142*N142/SUMPRODUCT(N$20:N$419, T$20:T$419)</f>
        <v>0</v>
      </c>
      <c r="AB142" s="41">
        <f>+AA142-Z142</f>
        <v>0</v>
      </c>
      <c r="AC142" s="42">
        <f>+AB142*AD$4</f>
        <v>0</v>
      </c>
      <c r="AD142" s="43">
        <f>+AC142/$H142*10^6</f>
        <v>0</v>
      </c>
      <c r="AE142" s="40">
        <f>+S142*O142/SUMPRODUCT(O$20:O$419, S$20:S$419)</f>
        <v>2.5051126662044071E-3</v>
      </c>
      <c r="AF142" s="41">
        <f>+T142*P142/SUMPRODUCT(P$20:P$419, T$20:T$419)</f>
        <v>2.5153083062932824E-3</v>
      </c>
      <c r="AG142" s="41">
        <f>+AF142-AE142</f>
        <v>1.0195640088875302E-5</v>
      </c>
      <c r="AH142" s="42">
        <f>+AG142*AI$4</f>
        <v>3.580831657414299E-2</v>
      </c>
      <c r="AI142" s="43">
        <f>+AH142/$H142*10^6</f>
        <v>667.56742308245691</v>
      </c>
      <c r="AJ142" s="42">
        <f>+X142+AC142+AH142</f>
        <v>0.34477608193295239</v>
      </c>
      <c r="AK142" s="31">
        <f>+Y142+AD142+AI142</f>
        <v>6427.5928771989638</v>
      </c>
      <c r="AL142" s="44">
        <f>+$AL$6*W142/H142*10^6</f>
        <v>27.39365027534808</v>
      </c>
      <c r="AM142" s="31">
        <v>250751.046875</v>
      </c>
      <c r="AN142" s="45">
        <f>+AK142/AM142</f>
        <v>2.5633364076853224E-2</v>
      </c>
      <c r="AR142" s="33"/>
    </row>
    <row r="143" spans="1:44">
      <c r="A143" s="6" t="s">
        <v>5507</v>
      </c>
      <c r="B143" s="6" t="s">
        <v>5515</v>
      </c>
      <c r="C143" s="6" t="s">
        <v>5631</v>
      </c>
      <c r="D143" s="30">
        <v>2028323</v>
      </c>
      <c r="E143" s="6" t="s">
        <v>5529</v>
      </c>
      <c r="F143" s="31" t="s">
        <v>4473</v>
      </c>
      <c r="G143" s="6" t="str">
        <f>IF(AND(L143&gt;K143,AJ143&gt;0),"Float Increase",IF(AND(K143&gt;L143,AJ143&lt;0),"Float Decrease",IF(AND(J143&gt;I143,AJ143&gt;0),"Share Increase",IF(AND(I143&gt;J143,AJ143&lt;0), "Share Decrease",IF(AJ143&gt;0,"Reinvestment","Funding")))))</f>
        <v>Share Increase</v>
      </c>
      <c r="H143" s="32">
        <v>51.91</v>
      </c>
      <c r="I143" s="33">
        <v>192.37700000000001</v>
      </c>
      <c r="J143" s="33">
        <v>192.91399999999999</v>
      </c>
      <c r="K143" s="34">
        <v>0.93</v>
      </c>
      <c r="L143" s="34">
        <v>0.93</v>
      </c>
      <c r="M143" s="7">
        <v>0.59</v>
      </c>
      <c r="N143" s="7">
        <v>0.59</v>
      </c>
      <c r="O143" s="7">
        <v>0.41</v>
      </c>
      <c r="P143" s="7">
        <v>0.41</v>
      </c>
      <c r="Q143" s="35">
        <f>+I143*K143</f>
        <v>178.91061000000002</v>
      </c>
      <c r="R143" s="35">
        <f>+J143*L143</f>
        <v>179.41002</v>
      </c>
      <c r="S143" s="35">
        <f>+$H143*Q143</f>
        <v>9287.2497651000012</v>
      </c>
      <c r="T143" s="35">
        <f>+$H143*R143</f>
        <v>9313.1741382</v>
      </c>
      <c r="U143" s="36">
        <f>+S143/SUM(S$20:S$419)</f>
        <v>5.6093992313347397E-3</v>
      </c>
      <c r="V143" s="37">
        <f>+T143/SUM(T$20:T$419)</f>
        <v>5.6285460387916668E-3</v>
      </c>
      <c r="W143" s="37">
        <f>+V143-U143</f>
        <v>1.9146807456927109E-5</v>
      </c>
      <c r="X143" s="38">
        <f>+W143*Y$4</f>
        <v>2.0129865353544334</v>
      </c>
      <c r="Y143" s="39">
        <f>+X143/$H143*10^6</f>
        <v>38778.395980628658</v>
      </c>
      <c r="Z143" s="40">
        <f>+S143*M143/SUMPRODUCT(M$20:M$419, S$20:S$419)</f>
        <v>6.2609194910778704E-3</v>
      </c>
      <c r="AA143" s="41">
        <f>+T143*N143/SUMPRODUCT(N$20:N$419, T$20:T$419)</f>
        <v>6.2734791988642543E-3</v>
      </c>
      <c r="AB143" s="41">
        <f>+AA143-Z143</f>
        <v>1.255970778638385E-5</v>
      </c>
      <c r="AC143" s="42">
        <f>+AB143*AD$4</f>
        <v>7.6944679141191477E-2</v>
      </c>
      <c r="AD143" s="43">
        <f>+AC143/$H143*10^6</f>
        <v>1482.2708368559331</v>
      </c>
      <c r="AE143" s="40">
        <f>+S143*O143/SUMPRODUCT(O$20:O$419, S$20:S$419)</f>
        <v>4.8788120490390252E-3</v>
      </c>
      <c r="AF143" s="41">
        <f>+T143*P143/SUMPRODUCT(P$20:P$419, T$20:T$419)</f>
        <v>4.903187247949207E-3</v>
      </c>
      <c r="AG143" s="41">
        <f>+AF143-AE143</f>
        <v>2.437519891018182E-5</v>
      </c>
      <c r="AH143" s="42">
        <f>+AG143*AI$4</f>
        <v>8.5608635801676256E-2</v>
      </c>
      <c r="AI143" s="43">
        <f>+AH143/$H143*10^6</f>
        <v>1649.1742593272252</v>
      </c>
      <c r="AJ143" s="42">
        <f>+X143+AC143+AH143</f>
        <v>2.1755398502973011</v>
      </c>
      <c r="AK143" s="31">
        <f>+Y143+AD143+AI143</f>
        <v>41909.841076811819</v>
      </c>
      <c r="AL143" s="44">
        <f>+$AL$6*W143/H143*10^6</f>
        <v>184.42311170224531</v>
      </c>
      <c r="AM143" s="31">
        <v>1645101.25</v>
      </c>
      <c r="AN143" s="45">
        <f>+AK143/AM143</f>
        <v>2.5475539014277581E-2</v>
      </c>
      <c r="AR143" s="33"/>
    </row>
    <row r="144" spans="1:44">
      <c r="A144" s="6" t="s">
        <v>3524</v>
      </c>
      <c r="B144" s="6" t="s">
        <v>365</v>
      </c>
      <c r="C144" s="6" t="s">
        <v>3685</v>
      </c>
      <c r="D144" s="30">
        <v>2578464</v>
      </c>
      <c r="E144" s="6" t="s">
        <v>2639</v>
      </c>
      <c r="F144" s="31" t="s">
        <v>4462</v>
      </c>
      <c r="G144" s="6" t="str">
        <f>IF(AND(L144&gt;K144,AJ144&gt;0),"Float Increase",IF(AND(K144&gt;L144,AJ144&lt;0),"Float Decrease",IF(AND(J144&gt;I144,AJ144&gt;0),"Share Increase",IF(AND(I144&gt;J144,AJ144&lt;0), "Share Decrease",IF(AJ144&gt;0,"Reinvestment","Funding")))))</f>
        <v>Share Increase</v>
      </c>
      <c r="H144" s="32">
        <v>54.56</v>
      </c>
      <c r="I144" s="33">
        <v>55.036000000000001</v>
      </c>
      <c r="J144" s="33">
        <v>55.125999999999998</v>
      </c>
      <c r="K144" s="34">
        <v>0.66</v>
      </c>
      <c r="L144" s="34">
        <v>0.66</v>
      </c>
      <c r="M144" s="7">
        <v>0</v>
      </c>
      <c r="N144" s="7">
        <v>0</v>
      </c>
      <c r="O144" s="7">
        <v>1</v>
      </c>
      <c r="P144" s="7">
        <v>1</v>
      </c>
      <c r="Q144" s="35">
        <f>+I144*K144</f>
        <v>36.32376</v>
      </c>
      <c r="R144" s="35">
        <f>+J144*L144</f>
        <v>36.383160000000004</v>
      </c>
      <c r="S144" s="35">
        <f>+$H144*Q144</f>
        <v>1981.8243456</v>
      </c>
      <c r="T144" s="35">
        <f>+$H144*R144</f>
        <v>1985.0652096000003</v>
      </c>
      <c r="U144" s="36">
        <f>+S144/SUM(S$20:S$419)</f>
        <v>1.1970006451882489E-3</v>
      </c>
      <c r="V144" s="37">
        <f>+T144/SUM(T$20:T$419)</f>
        <v>1.1997017081865383E-3</v>
      </c>
      <c r="W144" s="37">
        <f>+V144-U144</f>
        <v>2.7010629982894465E-6</v>
      </c>
      <c r="X144" s="38">
        <f>+W144*Y$4</f>
        <v>0.28397441500011578</v>
      </c>
      <c r="Y144" s="39">
        <f>+X144/$H144*10^6</f>
        <v>5204.8096590930309</v>
      </c>
      <c r="Z144" s="40">
        <f>+S144*M144/SUMPRODUCT(M$20:M$419, S$20:S$419)</f>
        <v>0</v>
      </c>
      <c r="AA144" s="41">
        <f>+T144*N144/SUMPRODUCT(N$20:N$419, T$20:T$419)</f>
        <v>0</v>
      </c>
      <c r="AB144" s="41">
        <f>+AA144-Z144</f>
        <v>0</v>
      </c>
      <c r="AC144" s="42">
        <f>+AB144*AD$4</f>
        <v>0</v>
      </c>
      <c r="AD144" s="43">
        <f>+AC144/$H144*10^6</f>
        <v>0</v>
      </c>
      <c r="AE144" s="40">
        <f>+S144*O144/SUMPRODUCT(O$20:O$419, S$20:S$419)</f>
        <v>2.5392663928704689E-3</v>
      </c>
      <c r="AF144" s="41">
        <f>+T144*P144/SUMPRODUCT(P$20:P$419, T$20:T$419)</f>
        <v>2.5490108060841747E-3</v>
      </c>
      <c r="AG144" s="41">
        <f>+AF144-AE144</f>
        <v>9.7444132137057722E-6</v>
      </c>
      <c r="AH144" s="42">
        <f>+AG144*AI$4</f>
        <v>3.4223553415382434E-2</v>
      </c>
      <c r="AI144" s="43">
        <f>+AH144/$H144*10^6</f>
        <v>627.26454207079246</v>
      </c>
      <c r="AJ144" s="42">
        <f>+X144+AC144+AH144</f>
        <v>0.31819796841549819</v>
      </c>
      <c r="AK144" s="31">
        <f>+Y144+AD144+AI144</f>
        <v>5832.0742011638231</v>
      </c>
      <c r="AL144" s="44">
        <f>+$AL$6*W144/H144*10^6</f>
        <v>24.753143312769854</v>
      </c>
      <c r="AM144" s="31">
        <v>259030.046875</v>
      </c>
      <c r="AN144" s="45">
        <f>+AK144/AM144</f>
        <v>2.2515049012743316E-2</v>
      </c>
      <c r="AR144" s="33"/>
    </row>
    <row r="145" spans="1:44">
      <c r="A145" s="6" t="s">
        <v>3553</v>
      </c>
      <c r="B145" s="6" t="s">
        <v>392</v>
      </c>
      <c r="C145" s="6" t="s">
        <v>3713</v>
      </c>
      <c r="D145" s="30">
        <v>2659109</v>
      </c>
      <c r="E145" s="6" t="s">
        <v>2667</v>
      </c>
      <c r="F145" s="31" t="s">
        <v>4462</v>
      </c>
      <c r="G145" s="6" t="str">
        <f>IF(AND(L145&gt;K145,AJ145&gt;0),"Float Increase",IF(AND(K145&gt;L145,AJ145&lt;0),"Float Decrease",IF(AND(J145&gt;I145,AJ145&gt;0),"Share Increase",IF(AND(I145&gt;J145,AJ145&lt;0), "Share Decrease",IF(AJ145&gt;0,"Reinvestment","Funding")))))</f>
        <v>Share Increase</v>
      </c>
      <c r="H145" s="32">
        <v>14.85</v>
      </c>
      <c r="I145" s="33">
        <v>260.88900000000001</v>
      </c>
      <c r="J145" s="33">
        <v>260.99799999999999</v>
      </c>
      <c r="K145" s="34">
        <v>0.93</v>
      </c>
      <c r="L145" s="34">
        <v>0.93</v>
      </c>
      <c r="M145" s="7">
        <v>0</v>
      </c>
      <c r="N145" s="7">
        <v>0</v>
      </c>
      <c r="O145" s="7">
        <v>1</v>
      </c>
      <c r="P145" s="7">
        <v>1</v>
      </c>
      <c r="Q145" s="35">
        <f>+I145*K145</f>
        <v>242.62677000000002</v>
      </c>
      <c r="R145" s="35">
        <f>+J145*L145</f>
        <v>242.72814</v>
      </c>
      <c r="S145" s="35">
        <f>+$H145*Q145</f>
        <v>3603.0075345</v>
      </c>
      <c r="T145" s="35">
        <f>+$H145*R145</f>
        <v>3604.5128789999999</v>
      </c>
      <c r="U145" s="36">
        <f>+S145/SUM(S$20:S$419)</f>
        <v>2.1761779004228123E-3</v>
      </c>
      <c r="V145" s="37">
        <f>+T145/SUM(T$20:T$419)</f>
        <v>2.1784373819074949E-3</v>
      </c>
      <c r="W145" s="37">
        <f>+V145-U145</f>
        <v>2.2594814846825344E-6</v>
      </c>
      <c r="X145" s="38">
        <f>+W145*Y$4</f>
        <v>0.2375490439218397</v>
      </c>
      <c r="Y145" s="39">
        <f>+X145/$H145*10^6</f>
        <v>15996.568614265301</v>
      </c>
      <c r="Z145" s="40">
        <f>+S145*M145/SUMPRODUCT(M$20:M$419, S$20:S$419)</f>
        <v>0</v>
      </c>
      <c r="AA145" s="41">
        <f>+T145*N145/SUMPRODUCT(N$20:N$419, T$20:T$419)</f>
        <v>0</v>
      </c>
      <c r="AB145" s="41">
        <f>+AA145-Z145</f>
        <v>0</v>
      </c>
      <c r="AC145" s="42">
        <f>+AB145*AD$4</f>
        <v>0</v>
      </c>
      <c r="AD145" s="43">
        <f>+AC145/$H145*10^6</f>
        <v>0</v>
      </c>
      <c r="AE145" s="40">
        <f>+S145*O145/SUMPRODUCT(O$20:O$419, S$20:S$419)</f>
        <v>4.6164514861911565E-3</v>
      </c>
      <c r="AF145" s="41">
        <f>+T145*P145/SUMPRODUCT(P$20:P$419, T$20:T$419)</f>
        <v>4.6285342339418617E-3</v>
      </c>
      <c r="AG145" s="41">
        <f>+AF145-AE145</f>
        <v>1.2082747750705169E-5</v>
      </c>
      <c r="AH145" s="42">
        <f>+AG145*AI$4</f>
        <v>4.2436066080329113E-2</v>
      </c>
      <c r="AI145" s="43">
        <f>+AH145/$H145*10^6</f>
        <v>2857.6475474969097</v>
      </c>
      <c r="AJ145" s="42">
        <f>+X145+AC145+AH145</f>
        <v>0.2799851100021688</v>
      </c>
      <c r="AK145" s="31">
        <f>+Y145+AD145+AI145</f>
        <v>18854.216161762211</v>
      </c>
      <c r="AL145" s="44">
        <f>+$AL$6*W145/H145*10^6</f>
        <v>76.076817666078597</v>
      </c>
      <c r="AM145" s="31">
        <v>849847.4375</v>
      </c>
      <c r="AN145" s="45">
        <f>+AK145/AM145</f>
        <v>2.2185412733873439E-2</v>
      </c>
      <c r="AR145" s="33"/>
    </row>
    <row r="146" spans="1:44">
      <c r="A146" s="6" t="s">
        <v>3560</v>
      </c>
      <c r="B146" s="6" t="s">
        <v>398</v>
      </c>
      <c r="C146" s="6" t="s">
        <v>3720</v>
      </c>
      <c r="D146" s="30">
        <v>2692030</v>
      </c>
      <c r="E146" s="6" t="s">
        <v>2933</v>
      </c>
      <c r="F146" s="31" t="s">
        <v>4454</v>
      </c>
      <c r="G146" s="6" t="str">
        <f>IF(AND(L146&gt;K146,AJ146&gt;0),"Float Increase",IF(AND(K146&gt;L146,AJ146&lt;0),"Float Decrease",IF(AND(J146&gt;I146,AJ146&gt;0),"Share Increase",IF(AND(I146&gt;J146,AJ146&lt;0), "Share Decrease",IF(AJ146&gt;0,"Reinvestment","Funding")))))</f>
        <v>Share Increase</v>
      </c>
      <c r="H146" s="32">
        <v>54.3</v>
      </c>
      <c r="I146" s="33">
        <v>42.926000000000002</v>
      </c>
      <c r="J146" s="33">
        <v>42.997999999999998</v>
      </c>
      <c r="K146" s="34">
        <v>1</v>
      </c>
      <c r="L146" s="34">
        <v>1</v>
      </c>
      <c r="M146" s="7">
        <v>0.7</v>
      </c>
      <c r="N146" s="7">
        <v>0.7</v>
      </c>
      <c r="O146" s="7">
        <v>0.3</v>
      </c>
      <c r="P146" s="7">
        <v>0.3</v>
      </c>
      <c r="Q146" s="35">
        <f>+I146*K146</f>
        <v>42.926000000000002</v>
      </c>
      <c r="R146" s="35">
        <f>+J146*L146</f>
        <v>42.997999999999998</v>
      </c>
      <c r="S146" s="35">
        <f>+$H146*Q146</f>
        <v>2330.8818000000001</v>
      </c>
      <c r="T146" s="35">
        <f>+$H146*R146</f>
        <v>2334.7913999999996</v>
      </c>
      <c r="U146" s="36">
        <f>+S146/SUM(S$20:S$419)</f>
        <v>1.4078276032141741E-3</v>
      </c>
      <c r="V146" s="37">
        <f>+T146/SUM(T$20:T$419)</f>
        <v>1.4110635848600982E-3</v>
      </c>
      <c r="W146" s="37">
        <f>+V146-U146</f>
        <v>3.2359816459241394E-6</v>
      </c>
      <c r="X146" s="38">
        <f>+W146*Y$4</f>
        <v>0.34021272196700758</v>
      </c>
      <c r="Y146" s="39">
        <f>+X146/$H146*10^6</f>
        <v>6265.4276605342102</v>
      </c>
      <c r="Z146" s="40">
        <f>+S146*M146/SUMPRODUCT(M$20:M$419, S$20:S$419)</f>
        <v>1.8643063254642704E-3</v>
      </c>
      <c r="AA146" s="41">
        <f>+T146*N146/SUMPRODUCT(N$20:N$419, T$20:T$419)</f>
        <v>1.865970837993409E-3</v>
      </c>
      <c r="AB146" s="41">
        <f>+AA146-Z146</f>
        <v>1.6645125291386668E-6</v>
      </c>
      <c r="AC146" s="42">
        <f>+AB146*AD$4</f>
        <v>1.0197321837369188E-2</v>
      </c>
      <c r="AD146" s="43">
        <f>+AC146/$H146*10^6</f>
        <v>187.79598227199244</v>
      </c>
      <c r="AE146" s="40">
        <f>+S146*O146/SUMPRODUCT(O$20:O$419, S$20:S$419)</f>
        <v>8.9595172755356208E-4</v>
      </c>
      <c r="AF146" s="41">
        <f>+T146*P146/SUMPRODUCT(P$20:P$419, T$20:T$419)</f>
        <v>8.9942765805939946E-4</v>
      </c>
      <c r="AG146" s="41">
        <f>+AF146-AE146</f>
        <v>3.4759305058373836E-6</v>
      </c>
      <c r="AH146" s="42">
        <f>+AG146*AI$4</f>
        <v>1.2207886788643617E-2</v>
      </c>
      <c r="AI146" s="43">
        <f>+AH146/$H146*10^6</f>
        <v>224.82296111682538</v>
      </c>
      <c r="AJ146" s="42">
        <f>+X146+AC146+AH146</f>
        <v>0.36261793059302039</v>
      </c>
      <c r="AK146" s="31">
        <f>+Y146+AD146+AI146</f>
        <v>6678.0466039230278</v>
      </c>
      <c r="AL146" s="44">
        <f>+$AL$6*W146/H146*10^6</f>
        <v>29.797252724899998</v>
      </c>
      <c r="AM146" s="31">
        <v>309864.09375</v>
      </c>
      <c r="AN146" s="45">
        <f>+AK146/AM146</f>
        <v>2.1551534168108264E-2</v>
      </c>
      <c r="AR146" s="33"/>
    </row>
    <row r="147" spans="1:44">
      <c r="A147" s="6" t="s">
        <v>1165</v>
      </c>
      <c r="B147" s="6" t="s">
        <v>2067</v>
      </c>
      <c r="C147" s="6" t="s">
        <v>3324</v>
      </c>
      <c r="D147" s="30">
        <v>2717483</v>
      </c>
      <c r="E147" s="6" t="s">
        <v>133</v>
      </c>
      <c r="F147" s="31" t="s">
        <v>4461</v>
      </c>
      <c r="G147" s="6" t="str">
        <f>IF(AND(L147&gt;K147,AJ147&gt;0),"Float Increase",IF(AND(K147&gt;L147,AJ147&lt;0),"Float Decrease",IF(AND(J147&gt;I147,AJ147&gt;0),"Share Increase",IF(AND(I147&gt;J147,AJ147&lt;0), "Share Decrease",IF(AJ147&gt;0,"Reinvestment","Funding")))))</f>
        <v>Share Increase</v>
      </c>
      <c r="H147" s="32">
        <v>22.54</v>
      </c>
      <c r="I147" s="33">
        <v>175.25700000000001</v>
      </c>
      <c r="J147" s="33">
        <v>175.495</v>
      </c>
      <c r="K147" s="34">
        <v>1</v>
      </c>
      <c r="L147" s="34">
        <v>1</v>
      </c>
      <c r="M147" s="7">
        <v>0.48</v>
      </c>
      <c r="N147" s="7">
        <v>0.48</v>
      </c>
      <c r="O147" s="7">
        <v>0.52</v>
      </c>
      <c r="P147" s="7">
        <v>0.52</v>
      </c>
      <c r="Q147" s="35">
        <f>+I147*K147</f>
        <v>175.25700000000001</v>
      </c>
      <c r="R147" s="35">
        <f>+J147*L147</f>
        <v>175.495</v>
      </c>
      <c r="S147" s="35">
        <f>+$H147*Q147</f>
        <v>3950.2927799999998</v>
      </c>
      <c r="T147" s="35">
        <f>+$H147*R147</f>
        <v>3955.6572999999999</v>
      </c>
      <c r="U147" s="36">
        <f>+S147/SUM(S$20:S$419)</f>
        <v>2.3859344632840909E-3</v>
      </c>
      <c r="V147" s="37">
        <f>+T147/SUM(T$20:T$419)</f>
        <v>2.3906563859263908E-3</v>
      </c>
      <c r="W147" s="37">
        <f>+V147-U147</f>
        <v>4.721922642299866E-6</v>
      </c>
      <c r="X147" s="38">
        <f>+W147*Y$4</f>
        <v>0.49643611454900755</v>
      </c>
      <c r="Y147" s="39">
        <f>+X147/$H147*10^6</f>
        <v>22024.672340239911</v>
      </c>
      <c r="Z147" s="40">
        <f>+S147*M147/SUMPRODUCT(M$20:M$419, S$20:S$419)</f>
        <v>2.1665539332742295E-3</v>
      </c>
      <c r="AA147" s="41">
        <f>+T147*N147/SUMPRODUCT(N$20:N$419, T$20:T$419)</f>
        <v>2.167797064446197E-3</v>
      </c>
      <c r="AB147" s="41">
        <f>+AA147-Z147</f>
        <v>1.2431311719675493E-6</v>
      </c>
      <c r="AC147" s="42">
        <f>+AB147*AD$4</f>
        <v>7.6158084872925474E-3</v>
      </c>
      <c r="AD147" s="43">
        <f>+AC147/$H147*10^6</f>
        <v>337.87970218689208</v>
      </c>
      <c r="AE147" s="40">
        <f>+S147*O147/SUMPRODUCT(O$20:O$419, S$20:S$419)</f>
        <v>2.6319384836865152E-3</v>
      </c>
      <c r="AF147" s="41">
        <f>+T147*P147/SUMPRODUCT(P$20:P$419, T$20:T$419)</f>
        <v>2.6413071168310447E-3</v>
      </c>
      <c r="AG147" s="41">
        <f>+AF147-AE147</f>
        <v>9.3686331445294764E-6</v>
      </c>
      <c r="AH147" s="42">
        <f>+AG147*AI$4</f>
        <v>3.2903768530664859E-2</v>
      </c>
      <c r="AI147" s="43">
        <f>+AH147/$H147*10^6</f>
        <v>1459.794522212283</v>
      </c>
      <c r="AJ147" s="42">
        <f>+X147+AC147+AH147</f>
        <v>0.53695569156696499</v>
      </c>
      <c r="AK147" s="31">
        <f>+Y147+AD147+AI147</f>
        <v>23822.346564639087</v>
      </c>
      <c r="AL147" s="44">
        <f>+$AL$6*W147/H147*10^6</f>
        <v>104.74540022847972</v>
      </c>
      <c r="AM147" s="31">
        <v>1111442.125</v>
      </c>
      <c r="AN147" s="45">
        <f>+AK147/AM147</f>
        <v>2.1433726533119379E-2</v>
      </c>
      <c r="AR147" s="33"/>
    </row>
    <row r="148" spans="1:44">
      <c r="A148" s="6" t="s">
        <v>3639</v>
      </c>
      <c r="B148" s="6" t="s">
        <v>473</v>
      </c>
      <c r="C148" s="6" t="s">
        <v>3792</v>
      </c>
      <c r="D148" s="30">
        <v>2948852</v>
      </c>
      <c r="E148" s="6" t="s">
        <v>3006</v>
      </c>
      <c r="F148" s="31" t="s">
        <v>4474</v>
      </c>
      <c r="G148" s="6" t="str">
        <f>IF(AND(L148&gt;K148,AJ148&gt;0),"Float Increase",IF(AND(K148&gt;L148,AJ148&lt;0),"Float Decrease",IF(AND(J148&gt;I148,AJ148&gt;0),"Share Increase",IF(AND(I148&gt;J148,AJ148&lt;0), "Share Decrease",IF(AJ148&gt;0,"Reinvestment","Funding")))))</f>
        <v>Share Increase</v>
      </c>
      <c r="H148" s="32">
        <v>31.18</v>
      </c>
      <c r="I148" s="33">
        <v>71.864000000000004</v>
      </c>
      <c r="J148" s="33">
        <v>72.087999999999994</v>
      </c>
      <c r="K148" s="34">
        <v>0.62</v>
      </c>
      <c r="L148" s="34">
        <v>0.62</v>
      </c>
      <c r="M148" s="7">
        <v>0.5</v>
      </c>
      <c r="N148" s="7">
        <v>0.5</v>
      </c>
      <c r="O148" s="7">
        <v>0.5</v>
      </c>
      <c r="P148" s="7">
        <v>0.5</v>
      </c>
      <c r="Q148" s="35">
        <f>+I148*K148</f>
        <v>44.555680000000002</v>
      </c>
      <c r="R148" s="35">
        <f>+J148*L148</f>
        <v>44.694559999999996</v>
      </c>
      <c r="S148" s="35">
        <f>+$H148*Q148</f>
        <v>1389.2461024000002</v>
      </c>
      <c r="T148" s="35">
        <f>+$H148*R148</f>
        <v>1393.5763807999999</v>
      </c>
      <c r="U148" s="36">
        <f>+S148/SUM(S$20:S$419)</f>
        <v>8.3908974303906149E-4</v>
      </c>
      <c r="V148" s="37">
        <f>+T148/SUM(T$20:T$419)</f>
        <v>8.4222722581041277E-4</v>
      </c>
      <c r="W148" s="37">
        <f>+V148-U148</f>
        <v>3.1374827713512776E-6</v>
      </c>
      <c r="X148" s="38">
        <f>+W148*Y$4</f>
        <v>0.32985711000878515</v>
      </c>
      <c r="Y148" s="39">
        <f>+X148/$H148*10^6</f>
        <v>10579.12475974295</v>
      </c>
      <c r="Z148" s="40">
        <f>+S148*M148/SUMPRODUCT(M$20:M$419, S$20:S$419)</f>
        <v>7.9368500193817014E-4</v>
      </c>
      <c r="AA148" s="41">
        <f>+T148*N148/SUMPRODUCT(N$20:N$419, T$20:T$419)</f>
        <v>7.9553539775061412E-4</v>
      </c>
      <c r="AB148" s="41">
        <f>+AA148-Z148</f>
        <v>1.8503958124439822E-6</v>
      </c>
      <c r="AC148" s="42">
        <f>+AB148*AD$4</f>
        <v>1.133610068755426E-2</v>
      </c>
      <c r="AD148" s="43">
        <f>+AC148/$H148*10^6</f>
        <v>363.56961794593519</v>
      </c>
      <c r="AE148" s="40">
        <f>+S148*O148/SUMPRODUCT(O$20:O$419, S$20:S$419)</f>
        <v>8.900046936759677E-4</v>
      </c>
      <c r="AF148" s="41">
        <f>+T148*P148/SUMPRODUCT(P$20:P$419, T$20:T$419)</f>
        <v>8.9474170334149052E-4</v>
      </c>
      <c r="AG148" s="41">
        <f>+AF148-AE148</f>
        <v>4.737009665522823E-6</v>
      </c>
      <c r="AH148" s="42">
        <f>+AG148*AI$4</f>
        <v>1.6636948758410715E-2</v>
      </c>
      <c r="AI148" s="43">
        <f>+AH148/$H148*10^6</f>
        <v>533.57757403498124</v>
      </c>
      <c r="AJ148" s="42">
        <f>+X148+AC148+AH148</f>
        <v>0.35783015945475011</v>
      </c>
      <c r="AK148" s="31">
        <f>+Y148+AD148+AI148</f>
        <v>11476.271951723867</v>
      </c>
      <c r="AL148" s="44">
        <f>+$AL$6*W148/H148*10^6</f>
        <v>50.312424171765201</v>
      </c>
      <c r="AM148" s="31">
        <v>555310.375</v>
      </c>
      <c r="AN148" s="45">
        <f>+AK148/AM148</f>
        <v>2.0666410116547646E-2</v>
      </c>
      <c r="AR148" s="33"/>
    </row>
    <row r="149" spans="1:44">
      <c r="A149" s="6" t="s">
        <v>3417</v>
      </c>
      <c r="B149" s="6" t="s">
        <v>256</v>
      </c>
      <c r="C149" s="6" t="s">
        <v>556</v>
      </c>
      <c r="D149" s="30">
        <v>2182445</v>
      </c>
      <c r="E149" s="6" t="s">
        <v>2534</v>
      </c>
      <c r="F149" s="31" t="s">
        <v>4461</v>
      </c>
      <c r="G149" s="6" t="str">
        <f>IF(AND(L149&gt;K149,AJ149&gt;0),"Float Increase",IF(AND(K149&gt;L149,AJ149&lt;0),"Float Decrease",IF(AND(J149&gt;I149,AJ149&gt;0),"Share Increase",IF(AND(I149&gt;J149,AJ149&lt;0), "Share Decrease",IF(AJ149&gt;0,"Reinvestment","Funding")))))</f>
        <v>Share Increase</v>
      </c>
      <c r="H149" s="32">
        <v>54.14</v>
      </c>
      <c r="I149" s="33">
        <v>60.378</v>
      </c>
      <c r="J149" s="33">
        <v>60.472999999999999</v>
      </c>
      <c r="K149" s="34">
        <v>1</v>
      </c>
      <c r="L149" s="34">
        <v>1</v>
      </c>
      <c r="M149" s="7">
        <v>0</v>
      </c>
      <c r="N149" s="7">
        <v>0</v>
      </c>
      <c r="O149" s="7">
        <v>1</v>
      </c>
      <c r="P149" s="7">
        <v>1</v>
      </c>
      <c r="Q149" s="35">
        <f>+I149*K149</f>
        <v>60.378</v>
      </c>
      <c r="R149" s="35">
        <f>+J149*L149</f>
        <v>60.472999999999999</v>
      </c>
      <c r="S149" s="35">
        <f>+$H149*Q149</f>
        <v>3268.86492</v>
      </c>
      <c r="T149" s="35">
        <f>+$H149*R149</f>
        <v>3274.0082200000002</v>
      </c>
      <c r="U149" s="36">
        <f>+S149/SUM(S$20:S$419)</f>
        <v>1.974359345701053E-3</v>
      </c>
      <c r="V149" s="37">
        <f>+T149/SUM(T$20:T$419)</f>
        <v>1.9786923044922259E-3</v>
      </c>
      <c r="W149" s="37">
        <f>+V149-U149</f>
        <v>4.3329587911728785E-6</v>
      </c>
      <c r="X149" s="38">
        <f>+W149*Y$4</f>
        <v>0.45554266550693451</v>
      </c>
      <c r="Y149" s="39">
        <f>+X149/$H149*10^6</f>
        <v>8414.1607962123107</v>
      </c>
      <c r="Z149" s="40">
        <f>+S149*M149/SUMPRODUCT(M$20:M$419, S$20:S$419)</f>
        <v>0</v>
      </c>
      <c r="AA149" s="41">
        <f>+T149*N149/SUMPRODUCT(N$20:N$419, T$20:T$419)</f>
        <v>0</v>
      </c>
      <c r="AB149" s="41">
        <f>+AA149-Z149</f>
        <v>0</v>
      </c>
      <c r="AC149" s="42">
        <f>+AB149*AD$4</f>
        <v>0</v>
      </c>
      <c r="AD149" s="43">
        <f>+AC149/$H149*10^6</f>
        <v>0</v>
      </c>
      <c r="AE149" s="40">
        <f>+S149*O149/SUMPRODUCT(O$20:O$419, S$20:S$419)</f>
        <v>4.1883221651897815E-3</v>
      </c>
      <c r="AF149" s="41">
        <f>+T149*P149/SUMPRODUCT(P$20:P$419, T$20:T$419)</f>
        <v>4.204135104292149E-3</v>
      </c>
      <c r="AG149" s="41">
        <f>+AF149-AE149</f>
        <v>1.5812939102367515E-5</v>
      </c>
      <c r="AH149" s="42">
        <f>+AG149*AI$4</f>
        <v>5.5536947598126017E-2</v>
      </c>
      <c r="AI149" s="43">
        <f>+AH149/$H149*10^6</f>
        <v>1025.8025045830443</v>
      </c>
      <c r="AJ149" s="42">
        <f>+X149+AC149+AH149</f>
        <v>0.51107961310506056</v>
      </c>
      <c r="AK149" s="31">
        <f>+Y149+AD149+AI149</f>
        <v>9439.9633007953544</v>
      </c>
      <c r="AL149" s="44">
        <f>+$AL$6*W149/H149*10^6</f>
        <v>40.016242991991859</v>
      </c>
      <c r="AM149" s="31">
        <v>457266.84375</v>
      </c>
      <c r="AN149" s="45">
        <f>+AK149/AM149</f>
        <v>2.0644320553353818E-2</v>
      </c>
      <c r="AR149" s="33"/>
    </row>
    <row r="150" spans="1:44">
      <c r="A150" s="6" t="s">
        <v>3510</v>
      </c>
      <c r="B150" s="6" t="s">
        <v>351</v>
      </c>
      <c r="C150" s="6" t="s">
        <v>3669</v>
      </c>
      <c r="D150" s="30">
        <v>2503206</v>
      </c>
      <c r="E150" s="6" t="s">
        <v>2624</v>
      </c>
      <c r="F150" s="31" t="s">
        <v>4460</v>
      </c>
      <c r="G150" s="6" t="str">
        <f>IF(AND(L150&gt;K150,AJ150&gt;0),"Float Increase",IF(AND(K150&gt;L150,AJ150&lt;0),"Float Decrease",IF(AND(J150&gt;I150,AJ150&gt;0),"Share Increase",IF(AND(I150&gt;J150,AJ150&lt;0), "Share Decrease",IF(AJ150&gt;0,"Reinvestment","Funding")))))</f>
        <v>Share Increase</v>
      </c>
      <c r="H150" s="32">
        <v>90.1</v>
      </c>
      <c r="I150" s="33">
        <v>27.343</v>
      </c>
      <c r="J150" s="33">
        <v>27.352</v>
      </c>
      <c r="K150" s="34">
        <v>0.71</v>
      </c>
      <c r="L150" s="34">
        <v>0.71</v>
      </c>
      <c r="M150" s="7">
        <v>0.5</v>
      </c>
      <c r="N150" s="7">
        <v>0.5</v>
      </c>
      <c r="O150" s="7">
        <v>0.5</v>
      </c>
      <c r="P150" s="7">
        <v>0.5</v>
      </c>
      <c r="Q150" s="35">
        <f>+I150*K150</f>
        <v>19.413529999999998</v>
      </c>
      <c r="R150" s="35">
        <f>+J150*L150</f>
        <v>19.419919999999998</v>
      </c>
      <c r="S150" s="35">
        <f>+$H150*Q150</f>
        <v>1749.1590529999996</v>
      </c>
      <c r="T150" s="35">
        <f>+$H150*R150</f>
        <v>1749.7347919999997</v>
      </c>
      <c r="U150" s="36">
        <f>+S150/SUM(S$20:S$419)</f>
        <v>1.0564733043200061E-3</v>
      </c>
      <c r="V150" s="37">
        <f>+T150/SUM(T$20:T$419)</f>
        <v>1.0574765043909098E-3</v>
      </c>
      <c r="W150" s="37">
        <f>+V150-U150</f>
        <v>1.0032000709037092E-6</v>
      </c>
      <c r="X150" s="38">
        <f>+W150*Y$4</f>
        <v>0.10547075482629205</v>
      </c>
      <c r="Y150" s="39">
        <f>+X150/$H150*10^6</f>
        <v>1170.596612944418</v>
      </c>
      <c r="Z150" s="40">
        <f>+S150*M150/SUMPRODUCT(M$20:M$419, S$20:S$419)</f>
        <v>9.9930552547323266E-4</v>
      </c>
      <c r="AA150" s="41">
        <f>+T150*N150/SUMPRODUCT(N$20:N$419, T$20:T$419)</f>
        <v>9.9885157562208866E-4</v>
      </c>
      <c r="AB150" s="41">
        <f>+AA150-Z150</f>
        <v>-4.539498511440046E-7</v>
      </c>
      <c r="AC150" s="42">
        <f>+AB150*AD$4</f>
        <v>-2.7810380811832342E-3</v>
      </c>
      <c r="AD150" s="43">
        <f>+AC150/$H150*10^6</f>
        <v>-30.866127427116918</v>
      </c>
      <c r="AE150" s="40">
        <f>+S150*O150/SUMPRODUCT(O$20:O$419, S$20:S$419)</f>
        <v>1.1205788265062763E-3</v>
      </c>
      <c r="AF150" s="41">
        <f>+T150*P150/SUMPRODUCT(P$20:P$419, T$20:T$419)</f>
        <v>1.1234121859120623E-3</v>
      </c>
      <c r="AG150" s="41">
        <f>+AF150-AE150</f>
        <v>2.8333594057859939E-6</v>
      </c>
      <c r="AH150" s="42">
        <f>+AG150*AI$4</f>
        <v>9.9510996549803214E-3</v>
      </c>
      <c r="AI150" s="43">
        <f>+AH150/$H150*10^6</f>
        <v>110.44505721398804</v>
      </c>
      <c r="AJ150" s="42">
        <f>+X150+AC150+AH150</f>
        <v>0.11264081640008913</v>
      </c>
      <c r="AK150" s="31">
        <f>+Y150+AD150+AI150</f>
        <v>1250.1755427312892</v>
      </c>
      <c r="AL150" s="44">
        <f>+$AL$6*W150/H150*10^6</f>
        <v>5.567148007234791</v>
      </c>
      <c r="AM150" s="31">
        <v>60594.1484375</v>
      </c>
      <c r="AN150" s="45">
        <f>+AK150/AM150</f>
        <v>2.0631951681287942E-2</v>
      </c>
      <c r="AR150" s="33"/>
    </row>
    <row r="151" spans="1:44">
      <c r="A151" s="6" t="s">
        <v>5081</v>
      </c>
      <c r="B151" s="6" t="s">
        <v>5074</v>
      </c>
      <c r="C151" s="6" t="s">
        <v>5100</v>
      </c>
      <c r="D151" s="30" t="s">
        <v>5078</v>
      </c>
      <c r="E151" s="6" t="s">
        <v>5070</v>
      </c>
      <c r="F151" s="31" t="s">
        <v>4467</v>
      </c>
      <c r="G151" s="6" t="str">
        <f>IF(AND(L151&gt;K151,AJ151&gt;0),"Float Increase",IF(AND(K151&gt;L151,AJ151&lt;0),"Float Decrease",IF(AND(J151&gt;I151,AJ151&gt;0),"Share Increase",IF(AND(I151&gt;J151,AJ151&lt;0), "Share Decrease",IF(AJ151&gt;0,"Reinvestment","Funding")))))</f>
        <v>Share Increase</v>
      </c>
      <c r="H151" s="32">
        <v>81.209999999999994</v>
      </c>
      <c r="I151" s="33">
        <v>76.650999999999996</v>
      </c>
      <c r="J151" s="33">
        <v>76.835999999999999</v>
      </c>
      <c r="K151" s="34">
        <v>1</v>
      </c>
      <c r="L151" s="34">
        <v>1</v>
      </c>
      <c r="M151" s="7">
        <v>1</v>
      </c>
      <c r="N151" s="7">
        <v>1</v>
      </c>
      <c r="O151" s="7">
        <v>0</v>
      </c>
      <c r="P151" s="7">
        <v>0</v>
      </c>
      <c r="Q151" s="35">
        <f>+I151*K151</f>
        <v>76.650999999999996</v>
      </c>
      <c r="R151" s="35">
        <f>+J151*L151</f>
        <v>76.835999999999999</v>
      </c>
      <c r="S151" s="35">
        <f>+$H151*Q151</f>
        <v>6224.8277099999996</v>
      </c>
      <c r="T151" s="35">
        <f>+$H151*R151</f>
        <v>6239.8515599999992</v>
      </c>
      <c r="U151" s="36">
        <f>+S151/SUM(S$20:S$419)</f>
        <v>3.7597291614660487E-3</v>
      </c>
      <c r="V151" s="37">
        <f>+T151/SUM(T$20:T$419)</f>
        <v>3.7711408870396202E-3</v>
      </c>
      <c r="W151" s="37">
        <f>+V151-U151</f>
        <v>1.1411725573571511E-5</v>
      </c>
      <c r="X151" s="38">
        <f>+W151*Y$4</f>
        <v>1.1997639803103781</v>
      </c>
      <c r="Y151" s="39">
        <f>+X151/$H151*10^6</f>
        <v>14773.599067976582</v>
      </c>
      <c r="Z151" s="40">
        <f>+S151*M151/SUMPRODUCT(M$20:M$419, S$20:S$419)</f>
        <v>7.1125661386287784E-3</v>
      </c>
      <c r="AA151" s="41">
        <f>+T151*N151/SUMPRODUCT(N$20:N$419, T$20:T$419)</f>
        <v>7.1241488605593766E-3</v>
      </c>
      <c r="AB151" s="41">
        <f>+AA151-Z151</f>
        <v>1.15827219305982E-5</v>
      </c>
      <c r="AC151" s="42">
        <f>+AB151*AD$4</f>
        <v>7.0959359699253016E-2</v>
      </c>
      <c r="AD151" s="43">
        <f>+AC151/$H151*10^6</f>
        <v>873.77613224052482</v>
      </c>
      <c r="AE151" s="40">
        <f>+S151*O151/SUMPRODUCT(O$20:O$419, S$20:S$419)</f>
        <v>0</v>
      </c>
      <c r="AF151" s="41">
        <f>+T151*P151/SUMPRODUCT(P$20:P$419, T$20:T$419)</f>
        <v>0</v>
      </c>
      <c r="AG151" s="41">
        <f>+AF151-AE151</f>
        <v>0</v>
      </c>
      <c r="AH151" s="42">
        <f>+AG151*AI$4</f>
        <v>0</v>
      </c>
      <c r="AI151" s="43">
        <f>+AH151/$H151*10^6</f>
        <v>0</v>
      </c>
      <c r="AJ151" s="42">
        <f>+X151+AC151+AH151</f>
        <v>1.2707233400096312</v>
      </c>
      <c r="AK151" s="31">
        <f>+Y151+AD151+AI151</f>
        <v>15647.375200217106</v>
      </c>
      <c r="AL151" s="44">
        <f>+$AL$6*W151/H151*10^6</f>
        <v>70.260593360248194</v>
      </c>
      <c r="AM151" s="31">
        <v>764234.5625</v>
      </c>
      <c r="AN151" s="45">
        <f>+AK151/AM151</f>
        <v>2.0474571509865605E-2</v>
      </c>
      <c r="AR151" s="33"/>
    </row>
    <row r="152" spans="1:44">
      <c r="A152" s="6" t="s">
        <v>3471</v>
      </c>
      <c r="B152" s="6" t="s">
        <v>310</v>
      </c>
      <c r="C152" s="6" t="s">
        <v>608</v>
      </c>
      <c r="D152" s="30">
        <v>2483706</v>
      </c>
      <c r="E152" s="6" t="s">
        <v>2586</v>
      </c>
      <c r="F152" s="31" t="s">
        <v>4461</v>
      </c>
      <c r="G152" s="6" t="str">
        <f>IF(AND(L152&gt;K152,AJ152&gt;0),"Float Increase",IF(AND(K152&gt;L152,AJ152&lt;0),"Float Decrease",IF(AND(J152&gt;I152,AJ152&gt;0),"Share Increase",IF(AND(I152&gt;J152,AJ152&lt;0), "Share Decrease",IF(AJ152&gt;0,"Reinvestment","Funding")))))</f>
        <v>Share Increase</v>
      </c>
      <c r="H152" s="32">
        <v>25.97</v>
      </c>
      <c r="I152" s="33">
        <v>153.85900000000001</v>
      </c>
      <c r="J152" s="33">
        <v>154.196</v>
      </c>
      <c r="K152" s="34">
        <v>1</v>
      </c>
      <c r="L152" s="34">
        <v>1</v>
      </c>
      <c r="M152" s="7">
        <v>0</v>
      </c>
      <c r="N152" s="7">
        <v>0</v>
      </c>
      <c r="O152" s="7">
        <v>1</v>
      </c>
      <c r="P152" s="7">
        <v>1</v>
      </c>
      <c r="Q152" s="35">
        <f>+I152*K152</f>
        <v>153.85900000000001</v>
      </c>
      <c r="R152" s="35">
        <f>+J152*L152</f>
        <v>154.196</v>
      </c>
      <c r="S152" s="35">
        <f>+$H152*Q152</f>
        <v>3995.7182299999999</v>
      </c>
      <c r="T152" s="35">
        <f>+$H152*R152</f>
        <v>4004.47012</v>
      </c>
      <c r="U152" s="36">
        <f>+S152/SUM(S$20:S$419)</f>
        <v>2.4133709477932694E-3</v>
      </c>
      <c r="V152" s="37">
        <f>+T152/SUM(T$20:T$419)</f>
        <v>2.4201570911184397E-3</v>
      </c>
      <c r="W152" s="37">
        <f>+V152-U152</f>
        <v>6.7861433251702533E-6</v>
      </c>
      <c r="X152" s="38">
        <f>+W152*Y$4</f>
        <v>0.71345654732694819</v>
      </c>
      <c r="Y152" s="39">
        <f>+X152/$H152*10^6</f>
        <v>27472.335284056535</v>
      </c>
      <c r="Z152" s="40">
        <f>+S152*M152/SUMPRODUCT(M$20:M$419, S$20:S$419)</f>
        <v>0</v>
      </c>
      <c r="AA152" s="41">
        <f>+T152*N152/SUMPRODUCT(N$20:N$419, T$20:T$419)</f>
        <v>0</v>
      </c>
      <c r="AB152" s="41">
        <f>+AA152-Z152</f>
        <v>0</v>
      </c>
      <c r="AC152" s="42">
        <f>+AB152*AD$4</f>
        <v>0</v>
      </c>
      <c r="AD152" s="43">
        <f>+AC152/$H152*10^6</f>
        <v>0</v>
      </c>
      <c r="AE152" s="40">
        <f>+S152*O152/SUMPRODUCT(O$20:O$419, S$20:S$419)</f>
        <v>5.119622755339147E-3</v>
      </c>
      <c r="AF152" s="41">
        <f>+T152*P152/SUMPRODUCT(P$20:P$419, T$20:T$419)</f>
        <v>5.1421170242452827E-3</v>
      </c>
      <c r="AG152" s="41">
        <f>+AF152-AE152</f>
        <v>2.2494268906135713E-5</v>
      </c>
      <c r="AH152" s="42">
        <f>+AG152*AI$4</f>
        <v>7.9002582974038948E-2</v>
      </c>
      <c r="AI152" s="43">
        <f>+AH152/$H152*10^6</f>
        <v>3042.0709655001519</v>
      </c>
      <c r="AJ152" s="42">
        <f>+X152+AC152+AH152</f>
        <v>0.79245913030098714</v>
      </c>
      <c r="AK152" s="31">
        <f>+Y152+AD152+AI152</f>
        <v>30514.406249556687</v>
      </c>
      <c r="AL152" s="44">
        <f>+$AL$6*W152/H152*10^6</f>
        <v>130.65351030362444</v>
      </c>
      <c r="AM152" s="31">
        <v>1548008.625</v>
      </c>
      <c r="AN152" s="45">
        <f>+AK152/AM152</f>
        <v>1.9712038910349537E-2</v>
      </c>
      <c r="AR152" s="33"/>
    </row>
    <row r="153" spans="1:44">
      <c r="A153" s="6" t="s">
        <v>3470</v>
      </c>
      <c r="B153" s="6" t="s">
        <v>309</v>
      </c>
      <c r="C153" s="6" t="s">
        <v>607</v>
      </c>
      <c r="D153" s="30">
        <v>2381189</v>
      </c>
      <c r="E153" s="6" t="s">
        <v>2585</v>
      </c>
      <c r="F153" s="31" t="s">
        <v>4471</v>
      </c>
      <c r="G153" s="6" t="str">
        <f>IF(AND(L153&gt;K153,AJ153&gt;0),"Float Increase",IF(AND(K153&gt;L153,AJ153&lt;0),"Float Decrease",IF(AND(J153&gt;I153,AJ153&gt;0),"Share Increase",IF(AND(I153&gt;J153,AJ153&lt;0), "Share Decrease",IF(AJ153&gt;0,"Reinvestment","Funding")))))</f>
        <v>Share Increase</v>
      </c>
      <c r="H153" s="32">
        <v>32.26</v>
      </c>
      <c r="I153" s="33">
        <v>39.152999999999999</v>
      </c>
      <c r="J153" s="33">
        <v>39.186999999999998</v>
      </c>
      <c r="K153" s="34">
        <v>0.92</v>
      </c>
      <c r="L153" s="34">
        <v>0.92</v>
      </c>
      <c r="M153" s="7">
        <v>0</v>
      </c>
      <c r="N153" s="7">
        <v>0</v>
      </c>
      <c r="O153" s="7">
        <v>1</v>
      </c>
      <c r="P153" s="7">
        <v>1</v>
      </c>
      <c r="Q153" s="35">
        <f>+I153*K153</f>
        <v>36.020760000000003</v>
      </c>
      <c r="R153" s="35">
        <f>+J153*L153</f>
        <v>36.052039999999998</v>
      </c>
      <c r="S153" s="35">
        <f>+$H153*Q153</f>
        <v>1162.0297175999999</v>
      </c>
      <c r="T153" s="35">
        <f>+$H153*R153</f>
        <v>1163.0388103999999</v>
      </c>
      <c r="U153" s="36">
        <f>+S153/SUM(S$20:S$419)</f>
        <v>7.0185348403014312E-4</v>
      </c>
      <c r="V153" s="37">
        <f>+T153/SUM(T$20:T$419)</f>
        <v>7.0289864573530993E-4</v>
      </c>
      <c r="W153" s="37">
        <f>+V153-U153</f>
        <v>1.0451617051668088E-6</v>
      </c>
      <c r="X153" s="38">
        <f>+W153*Y$4</f>
        <v>0.10988236260806493</v>
      </c>
      <c r="Y153" s="39">
        <f>+X153/$H153*10^6</f>
        <v>3406.1488719176982</v>
      </c>
      <c r="Z153" s="40">
        <f>+S153*M153/SUMPRODUCT(M$20:M$419, S$20:S$419)</f>
        <v>0</v>
      </c>
      <c r="AA153" s="41">
        <f>+T153*N153/SUMPRODUCT(N$20:N$419, T$20:T$419)</f>
        <v>0</v>
      </c>
      <c r="AB153" s="41">
        <f>+AA153-Z153</f>
        <v>0</v>
      </c>
      <c r="AC153" s="42">
        <f>+AB153*AD$4</f>
        <v>0</v>
      </c>
      <c r="AD153" s="43">
        <f>+AC153/$H153*10^6</f>
        <v>0</v>
      </c>
      <c r="AE153" s="40">
        <f>+S153*O153/SUMPRODUCT(O$20:O$419, S$20:S$419)</f>
        <v>1.4888822089452695E-3</v>
      </c>
      <c r="AF153" s="41">
        <f>+T153*P153/SUMPRODUCT(P$20:P$419, T$20:T$419)</f>
        <v>1.4934514399163054E-3</v>
      </c>
      <c r="AG153" s="41">
        <f>+AF153-AE153</f>
        <v>4.5692309710359744E-6</v>
      </c>
      <c r="AH153" s="42">
        <f>+AG153*AI$4</f>
        <v>1.6047689765918735E-2</v>
      </c>
      <c r="AI153" s="43">
        <f>+AH153/$H153*10^6</f>
        <v>497.44853583133096</v>
      </c>
      <c r="AJ153" s="42">
        <f>+X153+AC153+AH153</f>
        <v>0.12593005237398366</v>
      </c>
      <c r="AK153" s="31">
        <f>+Y153+AD153+AI153</f>
        <v>3903.5974077490291</v>
      </c>
      <c r="AL153" s="44">
        <f>+$AL$6*W153/H153*10^6</f>
        <v>16.199034488016256</v>
      </c>
      <c r="AM153" s="31">
        <v>201243.046875</v>
      </c>
      <c r="AN153" s="45">
        <f>+AK153/AM153</f>
        <v>1.939742748068065E-2</v>
      </c>
      <c r="AR153" s="33"/>
    </row>
    <row r="154" spans="1:44">
      <c r="A154" s="6" t="s">
        <v>3429</v>
      </c>
      <c r="B154" s="6" t="s">
        <v>268</v>
      </c>
      <c r="C154" s="6" t="s">
        <v>568</v>
      </c>
      <c r="D154" s="30">
        <v>2600248</v>
      </c>
      <c r="E154" s="6" t="s">
        <v>2546</v>
      </c>
      <c r="F154" s="31" t="s">
        <v>4456</v>
      </c>
      <c r="G154" s="6" t="str">
        <f>IF(AND(L154&gt;K154,AJ154&gt;0),"Float Increase",IF(AND(K154&gt;L154,AJ154&lt;0),"Float Decrease",IF(AND(J154&gt;I154,AJ154&gt;0),"Share Increase",IF(AND(I154&gt;J154,AJ154&lt;0), "Share Decrease",IF(AJ154&gt;0,"Reinvestment","Funding")))))</f>
        <v>Share Increase</v>
      </c>
      <c r="H154" s="32">
        <v>48.97</v>
      </c>
      <c r="I154" s="33">
        <v>116.282</v>
      </c>
      <c r="J154" s="33">
        <v>116.758</v>
      </c>
      <c r="K154" s="34">
        <v>1</v>
      </c>
      <c r="L154" s="34">
        <v>1</v>
      </c>
      <c r="M154" s="7">
        <v>0</v>
      </c>
      <c r="N154" s="7">
        <v>0</v>
      </c>
      <c r="O154" s="7">
        <v>1</v>
      </c>
      <c r="P154" s="7">
        <v>1</v>
      </c>
      <c r="Q154" s="35">
        <f>+I154*K154</f>
        <v>116.282</v>
      </c>
      <c r="R154" s="35">
        <f>+J154*L154</f>
        <v>116.758</v>
      </c>
      <c r="S154" s="35">
        <f>+$H154*Q154</f>
        <v>5694.3295399999997</v>
      </c>
      <c r="T154" s="35">
        <f>+$H154*R154</f>
        <v>5717.6392599999999</v>
      </c>
      <c r="U154" s="36">
        <f>+S154/SUM(S$20:S$419)</f>
        <v>3.4393139575802896E-3</v>
      </c>
      <c r="V154" s="37">
        <f>+T154/SUM(T$20:T$419)</f>
        <v>3.4555346362644822E-3</v>
      </c>
      <c r="W154" s="37">
        <f>+V154-U154</f>
        <v>1.6220678684192563E-5</v>
      </c>
      <c r="X154" s="38">
        <f>+W154*Y$4</f>
        <v>1.7053499837528865</v>
      </c>
      <c r="Y154" s="39">
        <f>+X154/$H154*10^6</f>
        <v>34824.381943085282</v>
      </c>
      <c r="Z154" s="40">
        <f>+S154*M154/SUMPRODUCT(M$20:M$419, S$20:S$419)</f>
        <v>0</v>
      </c>
      <c r="AA154" s="41">
        <f>+T154*N154/SUMPRODUCT(N$20:N$419, T$20:T$419)</f>
        <v>0</v>
      </c>
      <c r="AB154" s="41">
        <f>+AA154-Z154</f>
        <v>0</v>
      </c>
      <c r="AC154" s="42">
        <f>+AB154*AD$4</f>
        <v>0</v>
      </c>
      <c r="AD154" s="43">
        <f>+AC154/$H154*10^6</f>
        <v>0</v>
      </c>
      <c r="AE154" s="40">
        <f>+S154*O154/SUMPRODUCT(O$20:O$419, S$20:S$419)</f>
        <v>7.296014736600658E-3</v>
      </c>
      <c r="AF154" s="41">
        <f>+T154*P154/SUMPRODUCT(P$20:P$419, T$20:T$419)</f>
        <v>7.3419876528730841E-3</v>
      </c>
      <c r="AG154" s="41">
        <f>+AF154-AE154</f>
        <v>4.5972916272426015E-5</v>
      </c>
      <c r="AH154" s="42">
        <f>+AG154*AI$4</f>
        <v>0.16146242171845801</v>
      </c>
      <c r="AI154" s="43">
        <f>+AH154/$H154*10^6</f>
        <v>3297.1701392374516</v>
      </c>
      <c r="AJ154" s="42">
        <f>+X154+AC154+AH154</f>
        <v>1.8668124054713444</v>
      </c>
      <c r="AK154" s="31">
        <f>+Y154+AD154+AI154</f>
        <v>38121.552082322734</v>
      </c>
      <c r="AL154" s="44">
        <f>+$AL$6*W154/H154*10^6</f>
        <v>165.61852852963614</v>
      </c>
      <c r="AM154" s="31">
        <v>1971156.875</v>
      </c>
      <c r="AN154" s="45">
        <f>+AK154/AM154</f>
        <v>1.9339684510053384E-2</v>
      </c>
      <c r="AR154" s="33"/>
    </row>
    <row r="155" spans="1:44">
      <c r="A155" s="6" t="s">
        <v>1489</v>
      </c>
      <c r="B155" s="6" t="s">
        <v>2285</v>
      </c>
      <c r="C155" s="6" t="s">
        <v>2906</v>
      </c>
      <c r="D155" s="30">
        <v>2943039</v>
      </c>
      <c r="E155" s="6" t="s">
        <v>4866</v>
      </c>
      <c r="F155" s="31" t="s">
        <v>4471</v>
      </c>
      <c r="G155" s="6" t="str">
        <f>IF(AND(L155&gt;K155,AJ155&gt;0),"Float Increase",IF(AND(K155&gt;L155,AJ155&lt;0),"Float Decrease",IF(AND(J155&gt;I155,AJ155&gt;0),"Share Increase",IF(AND(I155&gt;J155,AJ155&lt;0), "Share Decrease",IF(AJ155&gt;0,"Reinvestment","Funding")))))</f>
        <v>Share Increase</v>
      </c>
      <c r="H155" s="32">
        <v>116.35</v>
      </c>
      <c r="I155" s="33">
        <v>34.991999999999997</v>
      </c>
      <c r="J155" s="33">
        <v>35.034999999999997</v>
      </c>
      <c r="K155" s="34">
        <v>0.78</v>
      </c>
      <c r="L155" s="34">
        <v>0.78</v>
      </c>
      <c r="M155" s="7">
        <v>0</v>
      </c>
      <c r="N155" s="7">
        <v>0</v>
      </c>
      <c r="O155" s="7">
        <v>1</v>
      </c>
      <c r="P155" s="7">
        <v>1</v>
      </c>
      <c r="Q155" s="35">
        <f>+I155*K155</f>
        <v>27.293759999999999</v>
      </c>
      <c r="R155" s="35">
        <f>+J155*L155</f>
        <v>27.327299999999997</v>
      </c>
      <c r="S155" s="35">
        <f>+$H155*Q155</f>
        <v>3175.6289759999995</v>
      </c>
      <c r="T155" s="35">
        <f>+$H155*R155</f>
        <v>3179.5313549999996</v>
      </c>
      <c r="U155" s="36">
        <f>+S155/SUM(S$20:S$419)</f>
        <v>1.9180458356916944E-3</v>
      </c>
      <c r="V155" s="37">
        <f>+T155/SUM(T$20:T$419)</f>
        <v>1.9215938999781249E-3</v>
      </c>
      <c r="W155" s="37">
        <f>+V155-U155</f>
        <v>3.5480642864304818E-6</v>
      </c>
      <c r="X155" s="38">
        <f>+W155*Y$4</f>
        <v>0.37302331739762296</v>
      </c>
      <c r="Y155" s="39">
        <f>+X155/$H155*10^6</f>
        <v>3206.0448422657751</v>
      </c>
      <c r="Z155" s="40">
        <f>+S155*M155/SUMPRODUCT(M$20:M$419, S$20:S$419)</f>
        <v>0</v>
      </c>
      <c r="AA155" s="41">
        <f>+T155*N155/SUMPRODUCT(N$20:N$419, T$20:T$419)</f>
        <v>0</v>
      </c>
      <c r="AB155" s="41">
        <f>+AA155-Z155</f>
        <v>0</v>
      </c>
      <c r="AC155" s="42">
        <f>+AB155*AD$4</f>
        <v>0</v>
      </c>
      <c r="AD155" s="43">
        <f>+AC155/$H155*10^6</f>
        <v>0</v>
      </c>
      <c r="AE155" s="40">
        <f>+S155*O155/SUMPRODUCT(O$20:O$419, S$20:S$419)</f>
        <v>4.0688610738310125E-3</v>
      </c>
      <c r="AF155" s="41">
        <f>+T155*P155/SUMPRODUCT(P$20:P$419, T$20:T$419)</f>
        <v>4.0828179059223865E-3</v>
      </c>
      <c r="AG155" s="41">
        <f>+AF155-AE155</f>
        <v>1.3956832091373966E-5</v>
      </c>
      <c r="AH155" s="42">
        <f>+AG155*AI$4</f>
        <v>4.9018076113277922E-2</v>
      </c>
      <c r="AI155" s="43">
        <f>+AH155/$H155*10^6</f>
        <v>421.29846251205782</v>
      </c>
      <c r="AJ155" s="42">
        <f>+X155+AC155+AH155</f>
        <v>0.42204139351090086</v>
      </c>
      <c r="AK155" s="31">
        <f>+Y155+AD155+AI155</f>
        <v>3627.3433047778331</v>
      </c>
      <c r="AL155" s="44">
        <f>+$AL$6*W155/H155*10^6</f>
        <v>15.247375532576202</v>
      </c>
      <c r="AM155" s="31">
        <v>195430.5</v>
      </c>
      <c r="AN155" s="45">
        <f>+AK155/AM155</f>
        <v>1.8560784037178604E-2</v>
      </c>
      <c r="AR155" s="33"/>
    </row>
    <row r="156" spans="1:44">
      <c r="A156" s="6" t="s">
        <v>3539</v>
      </c>
      <c r="B156" s="6" t="s">
        <v>378</v>
      </c>
      <c r="C156" s="6" t="s">
        <v>3698</v>
      </c>
      <c r="D156" s="30">
        <v>2626103</v>
      </c>
      <c r="E156" s="6" t="s">
        <v>2652</v>
      </c>
      <c r="F156" s="31" t="s">
        <v>4461</v>
      </c>
      <c r="G156" s="6" t="str">
        <f>IF(AND(L156&gt;K156,AJ156&gt;0),"Float Increase",IF(AND(K156&gt;L156,AJ156&lt;0),"Float Decrease",IF(AND(J156&gt;I156,AJ156&gt;0),"Share Increase",IF(AND(I156&gt;J156,AJ156&lt;0), "Share Decrease",IF(AJ156&gt;0,"Reinvestment","Funding")))))</f>
        <v>Share Increase</v>
      </c>
      <c r="H156" s="32">
        <v>60.84</v>
      </c>
      <c r="I156" s="33">
        <v>84.19</v>
      </c>
      <c r="J156" s="33">
        <v>84.263999999999996</v>
      </c>
      <c r="K156" s="34">
        <v>1</v>
      </c>
      <c r="L156" s="34">
        <v>1</v>
      </c>
      <c r="M156" s="7">
        <v>0.45</v>
      </c>
      <c r="N156" s="7">
        <v>0.45</v>
      </c>
      <c r="O156" s="7">
        <v>0.55000000000000004</v>
      </c>
      <c r="P156" s="7">
        <v>0.55000000000000004</v>
      </c>
      <c r="Q156" s="35">
        <f>+I156*K156</f>
        <v>84.19</v>
      </c>
      <c r="R156" s="35">
        <f>+J156*L156</f>
        <v>84.263999999999996</v>
      </c>
      <c r="S156" s="35">
        <f>+$H156*Q156</f>
        <v>5122.1196</v>
      </c>
      <c r="T156" s="35">
        <f>+$H156*R156</f>
        <v>5126.62176</v>
      </c>
      <c r="U156" s="36">
        <f>+S156/SUM(S$20:S$419)</f>
        <v>3.0937052920677246E-3</v>
      </c>
      <c r="V156" s="37">
        <f>+T156/SUM(T$20:T$419)</f>
        <v>3.0983450079897449E-3</v>
      </c>
      <c r="W156" s="37">
        <f>+V156-U156</f>
        <v>4.6397159220203099E-6</v>
      </c>
      <c r="X156" s="38">
        <f>+W156*Y$4</f>
        <v>0.48779336711392401</v>
      </c>
      <c r="Y156" s="39">
        <f>+X156/$H156*10^6</f>
        <v>8017.6424574938192</v>
      </c>
      <c r="Z156" s="40">
        <f>+S156*M156/SUMPRODUCT(M$20:M$419, S$20:S$419)</f>
        <v>2.6336691158372729E-3</v>
      </c>
      <c r="AA156" s="41">
        <f>+T156*N156/SUMPRODUCT(N$20:N$419, T$20:T$419)</f>
        <v>2.6339196210799459E-3</v>
      </c>
      <c r="AB156" s="41">
        <f>+AA156-Z156</f>
        <v>2.50505242673036E-7</v>
      </c>
      <c r="AC156" s="42">
        <f>+AB156*AD$4</f>
        <v>1.534673087025114E-3</v>
      </c>
      <c r="AD156" s="43">
        <f>+AC156/$H156*10^6</f>
        <v>25.224738445514692</v>
      </c>
      <c r="AE156" s="40">
        <f>+S156*O156/SUMPRODUCT(O$20:O$419, S$20:S$419)</f>
        <v>3.6095703457174853E-3</v>
      </c>
      <c r="AF156" s="41">
        <f>+T156*P156/SUMPRODUCT(P$20:P$419, T$20:T$419)</f>
        <v>3.6206860162385913E-3</v>
      </c>
      <c r="AG156" s="41">
        <f>+AF156-AE156</f>
        <v>1.1115670521105996E-5</v>
      </c>
      <c r="AH156" s="42">
        <f>+AG156*AI$4</f>
        <v>3.9039574316470427E-2</v>
      </c>
      <c r="AI156" s="43">
        <f>+AH156/$H156*10^6</f>
        <v>641.67610645086165</v>
      </c>
      <c r="AJ156" s="42">
        <f>+X156+AC156+AH156</f>
        <v>0.52836761451741954</v>
      </c>
      <c r="AK156" s="31">
        <f>+Y156+AD156+AI156</f>
        <v>8684.5433023901951</v>
      </c>
      <c r="AL156" s="44">
        <f>+$AL$6*W156/H156*10^6</f>
        <v>38.130472731922339</v>
      </c>
      <c r="AM156" s="31">
        <v>476533.59375</v>
      </c>
      <c r="AN156" s="45">
        <f>+AK156/AM156</f>
        <v>1.8224409393782001E-2</v>
      </c>
      <c r="AR156" s="33"/>
    </row>
    <row r="157" spans="1:44">
      <c r="A157" s="6" t="s">
        <v>3632</v>
      </c>
      <c r="B157" s="6" t="s">
        <v>467</v>
      </c>
      <c r="C157" s="6" t="s">
        <v>3786</v>
      </c>
      <c r="D157" s="30">
        <v>2955733</v>
      </c>
      <c r="E157" s="6" t="s">
        <v>3000</v>
      </c>
      <c r="F157" s="31" t="s">
        <v>4471</v>
      </c>
      <c r="G157" s="6" t="str">
        <f>IF(AND(L157&gt;K157,AJ157&gt;0),"Float Increase",IF(AND(K157&gt;L157,AJ157&lt;0),"Float Decrease",IF(AND(J157&gt;I157,AJ157&gt;0),"Share Increase",IF(AND(I157&gt;J157,AJ157&lt;0), "Share Decrease",IF(AJ157&gt;0,"Reinvestment","Funding")))))</f>
        <v>Share Increase</v>
      </c>
      <c r="H157" s="32">
        <v>92.5</v>
      </c>
      <c r="I157" s="33">
        <v>96.254999999999995</v>
      </c>
      <c r="J157" s="33">
        <v>96.343999999999994</v>
      </c>
      <c r="K157" s="34">
        <v>1</v>
      </c>
      <c r="L157" s="34">
        <v>1</v>
      </c>
      <c r="M157" s="7">
        <v>1</v>
      </c>
      <c r="N157" s="7">
        <v>1</v>
      </c>
      <c r="O157" s="7">
        <v>0</v>
      </c>
      <c r="P157" s="7">
        <v>0</v>
      </c>
      <c r="Q157" s="35">
        <f>+I157*K157</f>
        <v>96.254999999999995</v>
      </c>
      <c r="R157" s="35">
        <f>+J157*L157</f>
        <v>96.343999999999994</v>
      </c>
      <c r="S157" s="35">
        <f>+$H157*Q157</f>
        <v>8903.5874999999996</v>
      </c>
      <c r="T157" s="35">
        <f>+$H157*R157</f>
        <v>8911.82</v>
      </c>
      <c r="U157" s="36">
        <f>+S157/SUM(S$20:S$419)</f>
        <v>5.3776713388609745E-3</v>
      </c>
      <c r="V157" s="37">
        <f>+T157/SUM(T$20:T$419)</f>
        <v>5.3859820953717418E-3</v>
      </c>
      <c r="W157" s="37">
        <f>+V157-U157</f>
        <v>8.3107565107673129E-6</v>
      </c>
      <c r="X157" s="38">
        <f>+W157*Y$4</f>
        <v>0.87374571413111801</v>
      </c>
      <c r="Y157" s="39">
        <f>+X157/$H157*10^6</f>
        <v>9445.8996122283042</v>
      </c>
      <c r="Z157" s="40">
        <f>+S157*M157/SUMPRODUCT(M$20:M$419, S$20:S$419)</f>
        <v>1.0173350639582353E-2</v>
      </c>
      <c r="AA157" s="41">
        <f>+T157*N157/SUMPRODUCT(N$20:N$419, T$20:T$419)</f>
        <v>1.0174782474875134E-2</v>
      </c>
      <c r="AB157" s="41">
        <f>+AA157-Z157</f>
        <v>1.4318352927807781E-6</v>
      </c>
      <c r="AC157" s="42">
        <f>+AB157*AD$4</f>
        <v>8.7718686660441265E-3</v>
      </c>
      <c r="AD157" s="43">
        <f>+AC157/$H157*10^6</f>
        <v>94.831012605882449</v>
      </c>
      <c r="AE157" s="40">
        <f>+S157*O157/SUMPRODUCT(O$20:O$419, S$20:S$419)</f>
        <v>0</v>
      </c>
      <c r="AF157" s="41">
        <f>+T157*P157/SUMPRODUCT(P$20:P$419, T$20:T$419)</f>
        <v>0</v>
      </c>
      <c r="AG157" s="41">
        <f>+AF157-AE157</f>
        <v>0</v>
      </c>
      <c r="AH157" s="42">
        <f>+AG157*AI$4</f>
        <v>0</v>
      </c>
      <c r="AI157" s="43">
        <f>+AH157/$H157*10^6</f>
        <v>0</v>
      </c>
      <c r="AJ157" s="42">
        <f>+X157+AC157+AH157</f>
        <v>0.88251758279716219</v>
      </c>
      <c r="AK157" s="31">
        <f>+Y157+AD157+AI157</f>
        <v>9540.7306248341865</v>
      </c>
      <c r="AL157" s="44">
        <f>+$AL$6*W157/H157*10^6</f>
        <v>44.923008166309799</v>
      </c>
      <c r="AM157" s="31">
        <v>524114.75</v>
      </c>
      <c r="AN157" s="45">
        <f>+AK157/AM157</f>
        <v>1.8203514831120832E-2</v>
      </c>
      <c r="AR157" s="33"/>
    </row>
    <row r="158" spans="1:44">
      <c r="A158" s="6" t="s">
        <v>3631</v>
      </c>
      <c r="B158" s="6" t="s">
        <v>466</v>
      </c>
      <c r="C158" s="6" t="s">
        <v>3785</v>
      </c>
      <c r="D158" s="30">
        <v>2572949</v>
      </c>
      <c r="E158" s="6" t="s">
        <v>2999</v>
      </c>
      <c r="F158" s="31" t="s">
        <v>4461</v>
      </c>
      <c r="G158" s="6" t="str">
        <f>IF(AND(L158&gt;K158,AJ158&gt;0),"Float Increase",IF(AND(K158&gt;L158,AJ158&lt;0),"Float Decrease",IF(AND(J158&gt;I158,AJ158&gt;0),"Share Increase",IF(AND(I158&gt;J158,AJ158&lt;0), "Share Decrease",IF(AJ158&gt;0,"Reinvestment","Funding")))))</f>
        <v>Share Increase</v>
      </c>
      <c r="H158" s="32">
        <v>42.91</v>
      </c>
      <c r="I158" s="33">
        <v>82.537999999999997</v>
      </c>
      <c r="J158" s="33">
        <v>82.593999999999994</v>
      </c>
      <c r="K158" s="34">
        <v>1</v>
      </c>
      <c r="L158" s="34">
        <v>1</v>
      </c>
      <c r="M158" s="7">
        <v>0.54</v>
      </c>
      <c r="N158" s="7">
        <v>0.54</v>
      </c>
      <c r="O158" s="7">
        <v>0.46</v>
      </c>
      <c r="P158" s="7">
        <v>0.46</v>
      </c>
      <c r="Q158" s="35">
        <f>+I158*K158</f>
        <v>82.537999999999997</v>
      </c>
      <c r="R158" s="35">
        <f>+J158*L158</f>
        <v>82.593999999999994</v>
      </c>
      <c r="S158" s="35">
        <f>+$H158*Q158</f>
        <v>3541.7055799999994</v>
      </c>
      <c r="T158" s="35">
        <f>+$H158*R158</f>
        <v>3544.1085399999993</v>
      </c>
      <c r="U158" s="36">
        <f>+S158/SUM(S$20:S$419)</f>
        <v>2.1391521775070985E-3</v>
      </c>
      <c r="V158" s="37">
        <f>+T158/SUM(T$20:T$419)</f>
        <v>2.1419311813405209E-3</v>
      </c>
      <c r="W158" s="37">
        <f>+V158-U158</f>
        <v>2.7790038334223575E-6</v>
      </c>
      <c r="X158" s="38">
        <f>+W158*Y$4</f>
        <v>0.29216867151153575</v>
      </c>
      <c r="Y158" s="39">
        <f>+X158/$H158*10^6</f>
        <v>6808.871393883378</v>
      </c>
      <c r="Z158" s="40">
        <f>+S158*M158/SUMPRODUCT(M$20:M$419, S$20:S$419)</f>
        <v>2.1852704735987501E-3</v>
      </c>
      <c r="AA158" s="41">
        <f>+T158*N158/SUMPRODUCT(N$20:N$419, T$20:T$419)</f>
        <v>2.18504054944978E-3</v>
      </c>
      <c r="AB158" s="41">
        <f>+AA158-Z158</f>
        <v>-2.2992414897005098E-7</v>
      </c>
      <c r="AC158" s="42">
        <f>+AB158*AD$4</f>
        <v>-1.4085869010815376E-3</v>
      </c>
      <c r="AD158" s="43">
        <f>+AC158/$H158*10^6</f>
        <v>-32.826541623899736</v>
      </c>
      <c r="AE158" s="40">
        <f>+S158*O158/SUMPRODUCT(O$20:O$419, S$20:S$419)</f>
        <v>2.0874370765719959E-3</v>
      </c>
      <c r="AF158" s="41">
        <f>+T158*P158/SUMPRODUCT(P$20:P$419, T$20:T$419)</f>
        <v>2.093445910212276E-3</v>
      </c>
      <c r="AG158" s="41">
        <f>+AF158-AE158</f>
        <v>6.0088336402801257E-6</v>
      </c>
      <c r="AH158" s="42">
        <f>+AG158*AI$4</f>
        <v>2.1103747813468191E-2</v>
      </c>
      <c r="AI158" s="43">
        <f>+AH158/$H158*10^6</f>
        <v>491.81421145346525</v>
      </c>
      <c r="AJ158" s="42">
        <f>+X158+AC158+AH158</f>
        <v>0.3118638324239224</v>
      </c>
      <c r="AK158" s="31">
        <f>+Y158+AD158+AI158</f>
        <v>7267.8590637129428</v>
      </c>
      <c r="AL158" s="44">
        <f>+$AL$6*W158/H158*10^6</f>
        <v>32.381773868822627</v>
      </c>
      <c r="AM158" s="31">
        <v>432919</v>
      </c>
      <c r="AN158" s="45">
        <f>+AK158/AM158</f>
        <v>1.678803439838155E-2</v>
      </c>
      <c r="AR158" s="33"/>
    </row>
    <row r="159" spans="1:44">
      <c r="A159" s="6" t="s">
        <v>3567</v>
      </c>
      <c r="B159" s="6" t="s">
        <v>404</v>
      </c>
      <c r="C159" s="6" t="s">
        <v>3724</v>
      </c>
      <c r="D159" s="30">
        <v>2733092</v>
      </c>
      <c r="E159" s="6" t="s">
        <v>2937</v>
      </c>
      <c r="F159" s="31" t="s">
        <v>4466</v>
      </c>
      <c r="G159" s="6" t="str">
        <f>IF(AND(L159&gt;K159,AJ159&gt;0),"Float Increase",IF(AND(K159&gt;L159,AJ159&lt;0),"Float Decrease",IF(AND(J159&gt;I159,AJ159&gt;0),"Share Increase",IF(AND(I159&gt;J159,AJ159&lt;0), "Share Decrease",IF(AJ159&gt;0,"Reinvestment","Funding")))))</f>
        <v>Share Increase</v>
      </c>
      <c r="H159" s="32">
        <v>27.12</v>
      </c>
      <c r="I159" s="33">
        <v>52.902000000000001</v>
      </c>
      <c r="J159" s="33">
        <v>53.024999999999999</v>
      </c>
      <c r="K159" s="34">
        <v>1</v>
      </c>
      <c r="L159" s="34">
        <v>1</v>
      </c>
      <c r="M159" s="7">
        <v>0</v>
      </c>
      <c r="N159" s="7">
        <v>0</v>
      </c>
      <c r="O159" s="7">
        <v>1</v>
      </c>
      <c r="P159" s="7">
        <v>1</v>
      </c>
      <c r="Q159" s="35">
        <f>+I159*K159</f>
        <v>52.902000000000001</v>
      </c>
      <c r="R159" s="35">
        <f>+J159*L159</f>
        <v>53.024999999999999</v>
      </c>
      <c r="S159" s="35">
        <f>+$H159*Q159</f>
        <v>1434.7022400000001</v>
      </c>
      <c r="T159" s="35">
        <f>+$H159*R159</f>
        <v>1438.038</v>
      </c>
      <c r="U159" s="36">
        <f>+S159/SUM(S$20:S$419)</f>
        <v>8.6654476252944564E-4</v>
      </c>
      <c r="V159" s="37">
        <f>+T159/SUM(T$20:T$419)</f>
        <v>8.6909822241295145E-4</v>
      </c>
      <c r="W159" s="37">
        <f>+V159-U159</f>
        <v>2.5534598835058164E-6</v>
      </c>
      <c r="X159" s="38">
        <f>+W159*Y$4</f>
        <v>0.26845626225824304</v>
      </c>
      <c r="Y159" s="39">
        <f>+X159/$H159*10^6</f>
        <v>9898.829729286248</v>
      </c>
      <c r="Z159" s="40">
        <f>+S159*M159/SUMPRODUCT(M$20:M$419, S$20:S$419)</f>
        <v>0</v>
      </c>
      <c r="AA159" s="41">
        <f>+T159*N159/SUMPRODUCT(N$20:N$419, T$20:T$419)</f>
        <v>0</v>
      </c>
      <c r="AB159" s="41">
        <f>+AA159-Z159</f>
        <v>0</v>
      </c>
      <c r="AC159" s="42">
        <f>+AB159*AD$4</f>
        <v>0</v>
      </c>
      <c r="AD159" s="43">
        <f>+AC159/$H159*10^6</f>
        <v>0</v>
      </c>
      <c r="AE159" s="40">
        <f>+S159*O159/SUMPRODUCT(O$20:O$419, S$20:S$419)</f>
        <v>1.8382513010783662E-3</v>
      </c>
      <c r="AF159" s="41">
        <f>+T159*P159/SUMPRODUCT(P$20:P$419, T$20:T$419)</f>
        <v>1.8465763158976045E-3</v>
      </c>
      <c r="AG159" s="41">
        <f>+AF159-AE159</f>
        <v>8.3250148192382835E-6</v>
      </c>
      <c r="AH159" s="42">
        <f>+AG159*AI$4</f>
        <v>2.9238455215478354E-2</v>
      </c>
      <c r="AI159" s="43">
        <f>+AH159/$H159*10^6</f>
        <v>1078.1141303642462</v>
      </c>
      <c r="AJ159" s="42">
        <f>+X159+AC159+AH159</f>
        <v>0.29769471747372139</v>
      </c>
      <c r="AK159" s="31">
        <f>+Y159+AD159+AI159</f>
        <v>10976.943859650495</v>
      </c>
      <c r="AL159" s="44">
        <f>+$AL$6*W159/H159*10^6</f>
        <v>47.077062749001037</v>
      </c>
      <c r="AM159" s="31">
        <v>662577.5</v>
      </c>
      <c r="AN159" s="45">
        <f>+AK159/AM159</f>
        <v>1.6567033833250443E-2</v>
      </c>
      <c r="AR159" s="33"/>
    </row>
    <row r="160" spans="1:44">
      <c r="A160" s="6" t="s">
        <v>3613</v>
      </c>
      <c r="B160" s="6" t="s">
        <v>450</v>
      </c>
      <c r="C160" s="6" t="s">
        <v>3767</v>
      </c>
      <c r="D160" s="30">
        <v>2903958</v>
      </c>
      <c r="E160" s="6" t="s">
        <v>2981</v>
      </c>
      <c r="F160" s="31" t="s">
        <v>4454</v>
      </c>
      <c r="G160" s="6" t="str">
        <f>IF(AND(L160&gt;K160,AJ160&gt;0),"Float Increase",IF(AND(K160&gt;L160,AJ160&lt;0),"Float Decrease",IF(AND(J160&gt;I160,AJ160&gt;0),"Share Increase",IF(AND(I160&gt;J160,AJ160&lt;0), "Share Decrease",IF(AJ160&gt;0,"Reinvestment","Funding")))))</f>
        <v>Share Increase</v>
      </c>
      <c r="H160" s="32">
        <v>25.97</v>
      </c>
      <c r="I160" s="33">
        <v>259.00599999999997</v>
      </c>
      <c r="J160" s="33">
        <v>259.17700000000002</v>
      </c>
      <c r="K160" s="34">
        <v>1</v>
      </c>
      <c r="L160" s="34">
        <v>1</v>
      </c>
      <c r="M160" s="7">
        <v>0.59</v>
      </c>
      <c r="N160" s="7">
        <v>0.59</v>
      </c>
      <c r="O160" s="7">
        <v>0.41</v>
      </c>
      <c r="P160" s="7">
        <v>0.41</v>
      </c>
      <c r="Q160" s="35">
        <f>+I160*K160</f>
        <v>259.00599999999997</v>
      </c>
      <c r="R160" s="35">
        <f>+J160*L160</f>
        <v>259.17700000000002</v>
      </c>
      <c r="S160" s="35">
        <f>+$H160*Q160</f>
        <v>6726.3858199999986</v>
      </c>
      <c r="T160" s="35">
        <f>+$H160*R160</f>
        <v>6730.8266899999999</v>
      </c>
      <c r="U160" s="36">
        <f>+S160/SUM(S$20:S$419)</f>
        <v>4.0626648795594883E-3</v>
      </c>
      <c r="V160" s="37">
        <f>+T160/SUM(T$20:T$419)</f>
        <v>4.0678685206153456E-3</v>
      </c>
      <c r="W160" s="37">
        <f>+V160-U160</f>
        <v>5.2036410558573346E-6</v>
      </c>
      <c r="X160" s="38">
        <f>+W160*Y$4</f>
        <v>0.54708125121238682</v>
      </c>
      <c r="Y160" s="39">
        <f>+X160/$H160*10^6</f>
        <v>21065.893385151594</v>
      </c>
      <c r="Z160" s="40">
        <f>+S160*M160/SUMPRODUCT(M$20:M$419, S$20:S$419)</f>
        <v>4.5345351045907112E-3</v>
      </c>
      <c r="AA160" s="41">
        <f>+T160*N160/SUMPRODUCT(N$20:N$419, T$20:T$419)</f>
        <v>4.5339752703299598E-3</v>
      </c>
      <c r="AB160" s="41">
        <f>+AA160-Z160</f>
        <v>-5.598342607514295E-7</v>
      </c>
      <c r="AC160" s="42">
        <f>+AB160*AD$4</f>
        <v>-3.4297189312369543E-3</v>
      </c>
      <c r="AD160" s="43">
        <f>+AC160/$H160*10^6</f>
        <v>-132.06464887319808</v>
      </c>
      <c r="AE160" s="40">
        <f>+S160*O160/SUMPRODUCT(O$20:O$419, S$20:S$419)</f>
        <v>3.5335296255756374E-3</v>
      </c>
      <c r="AF160" s="41">
        <f>+T160*P160/SUMPRODUCT(P$20:P$419, T$20:T$419)</f>
        <v>3.5436364771917299E-3</v>
      </c>
      <c r="AG160" s="41">
        <f>+AF160-AE160</f>
        <v>1.0106851616092493E-5</v>
      </c>
      <c r="AH160" s="42">
        <f>+AG160*AI$4</f>
        <v>3.5496480758654511E-2</v>
      </c>
      <c r="AI160" s="43">
        <f>+AH160/$H160*10^6</f>
        <v>1366.8263672951296</v>
      </c>
      <c r="AJ160" s="42">
        <f>+X160+AC160+AH160</f>
        <v>0.57914801303980434</v>
      </c>
      <c r="AK160" s="31">
        <f>+Y160+AD160+AI160</f>
        <v>22300.655103573525</v>
      </c>
      <c r="AL160" s="44">
        <f>+$AL$6*W160/H160*10^6</f>
        <v>100.1856190962136</v>
      </c>
      <c r="AM160" s="31">
        <v>1378132.375</v>
      </c>
      <c r="AN160" s="45">
        <f>+AK160/AM160</f>
        <v>1.6181794657841576E-2</v>
      </c>
      <c r="AR160" s="33"/>
    </row>
    <row r="161" spans="1:44">
      <c r="A161" s="6" t="s">
        <v>3393</v>
      </c>
      <c r="B161" s="6" t="s">
        <v>231</v>
      </c>
      <c r="C161" s="6" t="s">
        <v>531</v>
      </c>
      <c r="D161" s="30">
        <v>2101741</v>
      </c>
      <c r="E161" s="6" t="s">
        <v>2511</v>
      </c>
      <c r="F161" s="31" t="s">
        <v>4461</v>
      </c>
      <c r="G161" s="6" t="str">
        <f>IF(AND(L161&gt;K161,AJ161&gt;0),"Float Increase",IF(AND(K161&gt;L161,AJ161&lt;0),"Float Decrease",IF(AND(J161&gt;I161,AJ161&gt;0),"Share Increase",IF(AND(I161&gt;J161,AJ161&lt;0), "Share Decrease",IF(AJ161&gt;0,"Reinvestment","Funding")))))</f>
        <v>Share Increase</v>
      </c>
      <c r="H161" s="32">
        <v>48.46</v>
      </c>
      <c r="I161" s="33">
        <v>44.655000000000001</v>
      </c>
      <c r="J161" s="33">
        <v>44.676000000000002</v>
      </c>
      <c r="K161" s="34">
        <v>1</v>
      </c>
      <c r="L161" s="34">
        <v>1</v>
      </c>
      <c r="M161" s="7">
        <v>0</v>
      </c>
      <c r="N161" s="7">
        <v>0</v>
      </c>
      <c r="O161" s="7">
        <v>1</v>
      </c>
      <c r="P161" s="7">
        <v>1</v>
      </c>
      <c r="Q161" s="35">
        <f>+I161*K161</f>
        <v>44.655000000000001</v>
      </c>
      <c r="R161" s="35">
        <f>+J161*L161</f>
        <v>44.676000000000002</v>
      </c>
      <c r="S161" s="35">
        <f>+$H161*Q161</f>
        <v>2163.9812999999999</v>
      </c>
      <c r="T161" s="35">
        <f>+$H161*R161</f>
        <v>2164.9989600000004</v>
      </c>
      <c r="U161" s="36">
        <f>+S161/SUM(S$20:S$419)</f>
        <v>1.3070214915999996E-3</v>
      </c>
      <c r="V161" s="37">
        <f>+T161/SUM(T$20:T$419)</f>
        <v>1.3084471673640676E-3</v>
      </c>
      <c r="W161" s="37">
        <f>+V161-U161</f>
        <v>1.4256757640679612E-6</v>
      </c>
      <c r="X161" s="38">
        <f>+W161*Y$4</f>
        <v>0.14988744851098729</v>
      </c>
      <c r="Y161" s="39">
        <f>+X161/$H161*10^6</f>
        <v>3093.013795109106</v>
      </c>
      <c r="Z161" s="40">
        <f>+S161*M161/SUMPRODUCT(M$20:M$419, S$20:S$419)</f>
        <v>0</v>
      </c>
      <c r="AA161" s="41">
        <f>+T161*N161/SUMPRODUCT(N$20:N$419, T$20:T$419)</f>
        <v>0</v>
      </c>
      <c r="AB161" s="41">
        <f>+AA161-Z161</f>
        <v>0</v>
      </c>
      <c r="AC161" s="42">
        <f>+AB161*AD$4</f>
        <v>0</v>
      </c>
      <c r="AD161" s="43">
        <f>+AC161/$H161*10^6</f>
        <v>0</v>
      </c>
      <c r="AE161" s="40">
        <f>+S161*O161/SUMPRODUCT(O$20:O$419, S$20:S$419)</f>
        <v>2.7726599494500366E-3</v>
      </c>
      <c r="AF161" s="41">
        <f>+T161*P161/SUMPRODUCT(P$20:P$419, T$20:T$419)</f>
        <v>2.7800626989543708E-3</v>
      </c>
      <c r="AG161" s="41">
        <f>+AF161-AE161</f>
        <v>7.4027495043341336E-6</v>
      </c>
      <c r="AH161" s="42">
        <f>+AG161*AI$4</f>
        <v>2.599934829589676E-2</v>
      </c>
      <c r="AI161" s="43">
        <f>+AH161/$H161*10^6</f>
        <v>536.51152075725872</v>
      </c>
      <c r="AJ161" s="42">
        <f>+X161+AC161+AH161</f>
        <v>0.17588679680688404</v>
      </c>
      <c r="AK161" s="31">
        <f>+Y161+AD161+AI161</f>
        <v>3629.5253158663645</v>
      </c>
      <c r="AL161" s="44">
        <f>+$AL$6*W161/H161*10^6</f>
        <v>14.709820099751973</v>
      </c>
      <c r="AM161" s="31">
        <v>236983</v>
      </c>
      <c r="AN161" s="45">
        <f>+AK161/AM161</f>
        <v>1.5315551393417944E-2</v>
      </c>
      <c r="AR161" s="33"/>
    </row>
    <row r="162" spans="1:44">
      <c r="A162" s="6" t="s">
        <v>3410</v>
      </c>
      <c r="B162" s="6" t="s">
        <v>248</v>
      </c>
      <c r="C162" s="6" t="s">
        <v>548</v>
      </c>
      <c r="D162" s="30">
        <v>2239556</v>
      </c>
      <c r="E162" s="6" t="s">
        <v>2527</v>
      </c>
      <c r="F162" s="31" t="s">
        <v>4472</v>
      </c>
      <c r="G162" s="6" t="str">
        <f>IF(AND(L162&gt;K162,AJ162&gt;0),"Float Increase",IF(AND(K162&gt;L162,AJ162&lt;0),"Float Decrease",IF(AND(J162&gt;I162,AJ162&gt;0),"Share Increase",IF(AND(I162&gt;J162,AJ162&lt;0), "Share Decrease",IF(AJ162&gt;0,"Reinvestment","Funding")))))</f>
        <v>Share Increase</v>
      </c>
      <c r="H162" s="32">
        <v>69.62</v>
      </c>
      <c r="I162" s="33">
        <v>63.058</v>
      </c>
      <c r="J162" s="33">
        <v>63.151000000000003</v>
      </c>
      <c r="K162" s="34">
        <v>0.87</v>
      </c>
      <c r="L162" s="34">
        <v>0.87</v>
      </c>
      <c r="M162" s="7">
        <v>0</v>
      </c>
      <c r="N162" s="7">
        <v>0</v>
      </c>
      <c r="O162" s="7">
        <v>1</v>
      </c>
      <c r="P162" s="7">
        <v>1</v>
      </c>
      <c r="Q162" s="35">
        <f>+I162*K162</f>
        <v>54.860459999999996</v>
      </c>
      <c r="R162" s="35">
        <f>+J162*L162</f>
        <v>54.941369999999999</v>
      </c>
      <c r="S162" s="35">
        <f>+$H162*Q162</f>
        <v>3819.3852252000001</v>
      </c>
      <c r="T162" s="35">
        <f>+$H162*R162</f>
        <v>3825.0181794</v>
      </c>
      <c r="U162" s="36">
        <f>+S162/SUM(S$20:S$419)</f>
        <v>2.3068677044648699E-3</v>
      </c>
      <c r="V162" s="37">
        <f>+T162/SUM(T$20:T$419)</f>
        <v>2.3117028203801038E-3</v>
      </c>
      <c r="W162" s="37">
        <f>+V162-U162</f>
        <v>4.8351159152339174E-6</v>
      </c>
      <c r="X162" s="38">
        <f>+W162*Y$4</f>
        <v>0.50833661205082514</v>
      </c>
      <c r="Y162" s="39">
        <f>+X162/$H162*10^6</f>
        <v>7301.588797052932</v>
      </c>
      <c r="Z162" s="40">
        <f>+S162*M162/SUMPRODUCT(M$20:M$419, S$20:S$419)</f>
        <v>0</v>
      </c>
      <c r="AA162" s="41">
        <f>+T162*N162/SUMPRODUCT(N$20:N$419, T$20:T$419)</f>
        <v>0</v>
      </c>
      <c r="AB162" s="41">
        <f>+AA162-Z162</f>
        <v>0</v>
      </c>
      <c r="AC162" s="42">
        <f>+AB162*AD$4</f>
        <v>0</v>
      </c>
      <c r="AD162" s="43">
        <f>+AC162/$H162*10^6</f>
        <v>0</v>
      </c>
      <c r="AE162" s="40">
        <f>+S162*O162/SUMPRODUCT(O$20:O$419, S$20:S$419)</f>
        <v>4.893691292726628E-3</v>
      </c>
      <c r="AF162" s="41">
        <f>+T162*P162/SUMPRODUCT(P$20:P$419, T$20:T$419)</f>
        <v>4.9116838205651133E-3</v>
      </c>
      <c r="AG162" s="41">
        <f>+AF162-AE162</f>
        <v>1.7992527838485255E-5</v>
      </c>
      <c r="AH162" s="42">
        <f>+AG162*AI$4</f>
        <v>6.3191925881392372E-2</v>
      </c>
      <c r="AI162" s="43">
        <f>+AH162/$H162*10^6</f>
        <v>907.66914509325431</v>
      </c>
      <c r="AJ162" s="42">
        <f>+X162+AC162+AH162</f>
        <v>0.57152853793221747</v>
      </c>
      <c r="AK162" s="31">
        <f>+Y162+AD162+AI162</f>
        <v>8209.2579421461869</v>
      </c>
      <c r="AL162" s="44">
        <f>+$AL$6*W162/H162*10^6</f>
        <v>34.725049664133273</v>
      </c>
      <c r="AM162" s="31">
        <v>537586.4375</v>
      </c>
      <c r="AN162" s="45">
        <f>+AK162/AM162</f>
        <v>1.5270582309186672E-2</v>
      </c>
      <c r="AR162" s="33"/>
    </row>
    <row r="163" spans="1:44">
      <c r="A163" s="6" t="s">
        <v>3537</v>
      </c>
      <c r="B163" s="6" t="s">
        <v>376</v>
      </c>
      <c r="C163" s="6" t="s">
        <v>5704</v>
      </c>
      <c r="D163" s="30">
        <v>2632650</v>
      </c>
      <c r="E163" s="6" t="s">
        <v>2650</v>
      </c>
      <c r="F163" s="31" t="s">
        <v>4454</v>
      </c>
      <c r="G163" s="6" t="str">
        <f>IF(AND(L163&gt;K163,AJ163&gt;0),"Float Increase",IF(AND(K163&gt;L163,AJ163&lt;0),"Float Decrease",IF(AND(J163&gt;I163,AJ163&gt;0),"Share Increase",IF(AND(I163&gt;J163,AJ163&lt;0), "Share Decrease",IF(AJ163&gt;0,"Reinvestment","Funding")))))</f>
        <v>Share Increase</v>
      </c>
      <c r="H163" s="32">
        <v>28.97</v>
      </c>
      <c r="I163" s="33">
        <v>168.4</v>
      </c>
      <c r="J163" s="33">
        <v>168.7</v>
      </c>
      <c r="K163" s="34">
        <v>1</v>
      </c>
      <c r="L163" s="34">
        <v>1</v>
      </c>
      <c r="M163" s="7">
        <v>0</v>
      </c>
      <c r="N163" s="7">
        <v>0</v>
      </c>
      <c r="O163" s="7">
        <v>1</v>
      </c>
      <c r="P163" s="7">
        <v>1</v>
      </c>
      <c r="Q163" s="35">
        <f>+I163*K163</f>
        <v>168.4</v>
      </c>
      <c r="R163" s="35">
        <f>+J163*L163</f>
        <v>168.7</v>
      </c>
      <c r="S163" s="35">
        <f>+$H163*Q163</f>
        <v>4878.5479999999998</v>
      </c>
      <c r="T163" s="35">
        <f>+$H163*R163</f>
        <v>4887.2389999999996</v>
      </c>
      <c r="U163" s="36">
        <f>+S163/SUM(S$20:S$419)</f>
        <v>2.9465906585247272E-3</v>
      </c>
      <c r="V163" s="37">
        <f>+T163/SUM(T$20:T$419)</f>
        <v>2.9536707148262076E-3</v>
      </c>
      <c r="W163" s="37">
        <f>+V163-U163</f>
        <v>7.0800563014804252E-6</v>
      </c>
      <c r="X163" s="38">
        <f>+W163*Y$4</f>
        <v>0.74435688751208295</v>
      </c>
      <c r="Y163" s="39">
        <f>+X163/$H163*10^6</f>
        <v>25694.058940700139</v>
      </c>
      <c r="Z163" s="40">
        <f>+S163*M163/SUMPRODUCT(M$20:M$419, S$20:S$419)</f>
        <v>0</v>
      </c>
      <c r="AA163" s="41">
        <f>+T163*N163/SUMPRODUCT(N$20:N$419, T$20:T$419)</f>
        <v>0</v>
      </c>
      <c r="AB163" s="41">
        <f>+AA163-Z163</f>
        <v>0</v>
      </c>
      <c r="AC163" s="42">
        <f>+AB163*AD$4</f>
        <v>0</v>
      </c>
      <c r="AD163" s="43">
        <f>+AC163/$H163*10^6</f>
        <v>0</v>
      </c>
      <c r="AE163" s="40">
        <f>+S163*O163/SUMPRODUCT(O$20:O$419, S$20:S$419)</f>
        <v>6.2507724309214573E-3</v>
      </c>
      <c r="AF163" s="41">
        <f>+T163*P163/SUMPRODUCT(P$20:P$419, T$20:T$419)</f>
        <v>6.2756754602667601E-3</v>
      </c>
      <c r="AG163" s="41">
        <f>+AF163-AE163</f>
        <v>2.4903029345302828E-5</v>
      </c>
      <c r="AH163" s="42">
        <f>+AG163*AI$4</f>
        <v>8.7462439893770852E-2</v>
      </c>
      <c r="AI163" s="43">
        <f>+AH163/$H163*10^6</f>
        <v>3019.0693784525665</v>
      </c>
      <c r="AJ163" s="42">
        <f>+X163+AC163+AH163</f>
        <v>0.83181932740585385</v>
      </c>
      <c r="AK163" s="31">
        <f>+Y163+AD163+AI163</f>
        <v>28713.128319152704</v>
      </c>
      <c r="AL163" s="44">
        <f>+$AL$6*W163/H163*10^6</f>
        <v>122.19634624577883</v>
      </c>
      <c r="AM163" s="31">
        <v>1959143.125</v>
      </c>
      <c r="AN163" s="45">
        <f>+AK163/AM163</f>
        <v>1.4655962575042956E-2</v>
      </c>
      <c r="AR163" s="33"/>
    </row>
    <row r="164" spans="1:44">
      <c r="A164" s="6" t="s">
        <v>3547</v>
      </c>
      <c r="B164" s="6" t="s">
        <v>386</v>
      </c>
      <c r="C164" s="6" t="s">
        <v>3707</v>
      </c>
      <c r="D164" s="30">
        <v>2657802</v>
      </c>
      <c r="E164" s="6" t="s">
        <v>2661</v>
      </c>
      <c r="F164" s="31" t="s">
        <v>4461</v>
      </c>
      <c r="G164" s="6" t="str">
        <f>IF(AND(L164&gt;K164,AJ164&gt;0),"Float Increase",IF(AND(K164&gt;L164,AJ164&lt;0),"Float Decrease",IF(AND(J164&gt;I164,AJ164&gt;0),"Share Increase",IF(AND(I164&gt;J164,AJ164&lt;0), "Share Decrease",IF(AJ164&gt;0,"Reinvestment","Funding")))))</f>
        <v>Share Increase</v>
      </c>
      <c r="H164" s="32">
        <v>31.67</v>
      </c>
      <c r="I164" s="33">
        <v>199.31899999999999</v>
      </c>
      <c r="J164" s="33">
        <v>199.482</v>
      </c>
      <c r="K164" s="34">
        <v>1</v>
      </c>
      <c r="L164" s="34">
        <v>1</v>
      </c>
      <c r="M164" s="7">
        <v>0</v>
      </c>
      <c r="N164" s="7">
        <v>0</v>
      </c>
      <c r="O164" s="7">
        <v>1</v>
      </c>
      <c r="P164" s="7">
        <v>1</v>
      </c>
      <c r="Q164" s="35">
        <f>+I164*K164</f>
        <v>199.31899999999999</v>
      </c>
      <c r="R164" s="35">
        <f>+J164*L164</f>
        <v>199.482</v>
      </c>
      <c r="S164" s="35">
        <f>+$H164*Q164</f>
        <v>6312.4327299999995</v>
      </c>
      <c r="T164" s="35">
        <f>+$H164*R164</f>
        <v>6317.59494</v>
      </c>
      <c r="U164" s="36">
        <f>+S164/SUM(S$20:S$419)</f>
        <v>3.8126416537838186E-3</v>
      </c>
      <c r="V164" s="37">
        <f>+T164/SUM(T$20:T$419)</f>
        <v>3.8181261776664157E-3</v>
      </c>
      <c r="W164" s="37">
        <f>+V164-U164</f>
        <v>5.4845238825970699E-6</v>
      </c>
      <c r="X164" s="38">
        <f>+W164*Y$4</f>
        <v>0.57661167551478498</v>
      </c>
      <c r="Y164" s="39">
        <f>+X164/$H164*10^6</f>
        <v>18206.873240125828</v>
      </c>
      <c r="Z164" s="40">
        <f>+S164*M164/SUMPRODUCT(M$20:M$419, S$20:S$419)</f>
        <v>0</v>
      </c>
      <c r="AA164" s="41">
        <f>+T164*N164/SUMPRODUCT(N$20:N$419, T$20:T$419)</f>
        <v>0</v>
      </c>
      <c r="AB164" s="41">
        <f>+AA164-Z164</f>
        <v>0</v>
      </c>
      <c r="AC164" s="42">
        <f>+AB164*AD$4</f>
        <v>0</v>
      </c>
      <c r="AD164" s="43">
        <f>+AC164/$H164*10^6</f>
        <v>0</v>
      </c>
      <c r="AE164" s="40">
        <f>+S164*O164/SUMPRODUCT(O$20:O$419, S$20:S$419)</f>
        <v>8.0879762750577164E-3</v>
      </c>
      <c r="AF164" s="41">
        <f>+T164*P164/SUMPRODUCT(P$20:P$419, T$20:T$419)</f>
        <v>8.1123872871499553E-3</v>
      </c>
      <c r="AG164" s="41">
        <f>+AF164-AE164</f>
        <v>2.4411012092238893E-5</v>
      </c>
      <c r="AH164" s="42">
        <f>+AG164*AI$4</f>
        <v>8.5734416012575074E-2</v>
      </c>
      <c r="AI164" s="43">
        <f>+AH164/$H164*10^6</f>
        <v>2707.1176511706685</v>
      </c>
      <c r="AJ164" s="42">
        <f>+X164+AC164+AH164</f>
        <v>0.66234609152736001</v>
      </c>
      <c r="AK164" s="31">
        <f>+Y164+AD164+AI164</f>
        <v>20913.990891296497</v>
      </c>
      <c r="AL164" s="44">
        <f>+$AL$6*W164/H164*10^6</f>
        <v>86.588630921961951</v>
      </c>
      <c r="AM164" s="31">
        <v>1431077.625</v>
      </c>
      <c r="AN164" s="45">
        <f>+AK164/AM164</f>
        <v>1.4614155462948067E-2</v>
      </c>
      <c r="AR164" s="33"/>
    </row>
    <row r="165" spans="1:44">
      <c r="A165" s="6" t="s">
        <v>3414</v>
      </c>
      <c r="B165" s="6" t="s">
        <v>253</v>
      </c>
      <c r="C165" s="6" t="s">
        <v>553</v>
      </c>
      <c r="D165" s="30">
        <v>2192314</v>
      </c>
      <c r="E165" s="6" t="s">
        <v>2532</v>
      </c>
      <c r="F165" s="31" t="s">
        <v>4463</v>
      </c>
      <c r="G165" s="6" t="str">
        <f>IF(AND(L165&gt;K165,AJ165&gt;0),"Float Increase",IF(AND(K165&gt;L165,AJ165&lt;0),"Float Decrease",IF(AND(J165&gt;I165,AJ165&gt;0),"Share Increase",IF(AND(I165&gt;J165,AJ165&lt;0), "Share Decrease",IF(AJ165&gt;0,"Reinvestment","Funding")))))</f>
        <v>Share Increase</v>
      </c>
      <c r="H165" s="32">
        <v>18.16</v>
      </c>
      <c r="I165" s="33">
        <v>89.031000000000006</v>
      </c>
      <c r="J165" s="33">
        <v>89.081999999999994</v>
      </c>
      <c r="K165" s="34">
        <v>0.94</v>
      </c>
      <c r="L165" s="34">
        <v>0.94</v>
      </c>
      <c r="M165" s="7">
        <v>0</v>
      </c>
      <c r="N165" s="7">
        <v>0</v>
      </c>
      <c r="O165" s="7">
        <v>1</v>
      </c>
      <c r="P165" s="7">
        <v>1</v>
      </c>
      <c r="Q165" s="35">
        <f>+I165*K165</f>
        <v>83.689139999999995</v>
      </c>
      <c r="R165" s="35">
        <f>+J165*L165</f>
        <v>83.737079999999992</v>
      </c>
      <c r="S165" s="35">
        <f>+$H165*Q165</f>
        <v>1519.7947823999998</v>
      </c>
      <c r="T165" s="35">
        <f>+$H165*R165</f>
        <v>1520.6653727999999</v>
      </c>
      <c r="U165" s="36">
        <f>+S165/SUM(S$20:S$419)</f>
        <v>9.1793974532882741E-4</v>
      </c>
      <c r="V165" s="37">
        <f>+T165/SUM(T$20:T$419)</f>
        <v>9.1903522186855154E-4</v>
      </c>
      <c r="W165" s="37">
        <f>+V165-U165</f>
        <v>1.0954765397241332E-6</v>
      </c>
      <c r="X165" s="38">
        <f>+W165*Y$4</f>
        <v>0.11517217840217721</v>
      </c>
      <c r="Y165" s="39">
        <f>+X165/$H165*10^6</f>
        <v>6342.0803084899344</v>
      </c>
      <c r="Z165" s="40">
        <f>+S165*M165/SUMPRODUCT(M$20:M$419, S$20:S$419)</f>
        <v>0</v>
      </c>
      <c r="AA165" s="41">
        <f>+T165*N165/SUMPRODUCT(N$20:N$419, T$20:T$419)</f>
        <v>0</v>
      </c>
      <c r="AB165" s="41">
        <f>+AA165-Z165</f>
        <v>0</v>
      </c>
      <c r="AC165" s="42">
        <f>+AB165*AD$4</f>
        <v>0</v>
      </c>
      <c r="AD165" s="43">
        <f>+AC165/$H165*10^6</f>
        <v>0</v>
      </c>
      <c r="AE165" s="40">
        <f>+S165*O165/SUMPRODUCT(O$20:O$419, S$20:S$419)</f>
        <v>1.947278437453971E-3</v>
      </c>
      <c r="AF165" s="41">
        <f>+T165*P165/SUMPRODUCT(P$20:P$419, T$20:T$419)</f>
        <v>1.9526776495600818E-3</v>
      </c>
      <c r="AG165" s="41">
        <f>+AF165-AE165</f>
        <v>5.3992121061107855E-6</v>
      </c>
      <c r="AH165" s="42">
        <f>+AG165*AI$4</f>
        <v>1.8962683525629201E-2</v>
      </c>
      <c r="AI165" s="43">
        <f>+AH165/$H165*10^6</f>
        <v>1044.2006346712114</v>
      </c>
      <c r="AJ165" s="42">
        <f>+X165+AC165+AH165</f>
        <v>0.13413486192780641</v>
      </c>
      <c r="AK165" s="31">
        <f>+Y165+AD165+AI165</f>
        <v>7386.2809431611458</v>
      </c>
      <c r="AL165" s="44">
        <f>+$AL$6*W165/H165*10^6</f>
        <v>30.161799001215119</v>
      </c>
      <c r="AM165" s="31">
        <v>511680.0625</v>
      </c>
      <c r="AN165" s="45">
        <f>+AK165/AM165</f>
        <v>1.4435350298920716E-2</v>
      </c>
      <c r="AR165" s="33"/>
    </row>
    <row r="166" spans="1:44">
      <c r="A166" s="6" t="s">
        <v>1002</v>
      </c>
      <c r="B166" s="6" t="s">
        <v>1521</v>
      </c>
      <c r="C166" s="6" t="s">
        <v>5796</v>
      </c>
      <c r="D166" s="30" t="s">
        <v>5805</v>
      </c>
      <c r="E166" s="6" t="s">
        <v>3827</v>
      </c>
      <c r="F166" s="31" t="s">
        <v>4454</v>
      </c>
      <c r="G166" s="6" t="str">
        <f>IF(AND(L166&gt;K166,AJ166&gt;0),"Float Increase",IF(AND(K166&gt;L166,AJ166&lt;0),"Float Decrease",IF(AND(J166&gt;I166,AJ166&gt;0),"Share Increase",IF(AND(I166&gt;J166,AJ166&lt;0), "Share Decrease",IF(AJ166&gt;0,"Reinvestment","Funding")))))</f>
        <v>Share Increase</v>
      </c>
      <c r="H166" s="32">
        <v>28.695</v>
      </c>
      <c r="I166" s="33">
        <v>144.77699999999999</v>
      </c>
      <c r="J166" s="33">
        <v>145.16200000000001</v>
      </c>
      <c r="K166" s="34">
        <v>0.91</v>
      </c>
      <c r="L166" s="34">
        <v>0.91</v>
      </c>
      <c r="M166" s="7">
        <v>1</v>
      </c>
      <c r="N166" s="7">
        <v>1</v>
      </c>
      <c r="O166" s="7">
        <v>0</v>
      </c>
      <c r="P166" s="7">
        <v>0</v>
      </c>
      <c r="Q166" s="35">
        <f>+I166*K166</f>
        <v>131.74706999999998</v>
      </c>
      <c r="R166" s="35">
        <f>+J166*L166</f>
        <v>132.09742</v>
      </c>
      <c r="S166" s="35">
        <f>+$H166*Q166</f>
        <v>3780.4821736499994</v>
      </c>
      <c r="T166" s="35">
        <f>+$H166*R166</f>
        <v>3790.5354668999998</v>
      </c>
      <c r="U166" s="36">
        <f>+S166/SUM(S$20:S$419)</f>
        <v>2.2833706786519973E-3</v>
      </c>
      <c r="V166" s="37">
        <f>+T166/SUM(T$20:T$419)</f>
        <v>2.2908627145291271E-3</v>
      </c>
      <c r="W166" s="37">
        <f>+V166-U166</f>
        <v>7.4920358771298282E-6</v>
      </c>
      <c r="X166" s="38">
        <f>+W166*Y$4</f>
        <v>0.78767007904487019</v>
      </c>
      <c r="Y166" s="39">
        <f>+X166/$H166*10^6</f>
        <v>27449.732672760765</v>
      </c>
      <c r="Z166" s="40">
        <f>+S166*M166/SUMPRODUCT(M$20:M$419, S$20:S$419)</f>
        <v>4.3196263011097396E-3</v>
      </c>
      <c r="AA166" s="41">
        <f>+T166*N166/SUMPRODUCT(N$20:N$419, T$20:T$419)</f>
        <v>4.3277213676899615E-3</v>
      </c>
      <c r="AB166" s="41">
        <f>+AA166-Z166</f>
        <v>8.0950665802218685E-6</v>
      </c>
      <c r="AC166" s="42">
        <f>+AB166*AD$4</f>
        <v>4.9592897481024058E-2</v>
      </c>
      <c r="AD166" s="43">
        <f>+AC166/$H166*10^6</f>
        <v>1728.2766154739172</v>
      </c>
      <c r="AE166" s="40">
        <f>+S166*O166/SUMPRODUCT(O$20:O$419, S$20:S$419)</f>
        <v>0</v>
      </c>
      <c r="AF166" s="41">
        <f>+T166*P166/SUMPRODUCT(P$20:P$419, T$20:T$419)</f>
        <v>0</v>
      </c>
      <c r="AG166" s="41">
        <f>+AF166-AE166</f>
        <v>0</v>
      </c>
      <c r="AH166" s="42">
        <f>+AG166*AI$4</f>
        <v>0</v>
      </c>
      <c r="AI166" s="43">
        <f>+AH166/$H166*10^6</f>
        <v>0</v>
      </c>
      <c r="AJ166" s="42">
        <f>+X166+AC166+AH166</f>
        <v>0.83726297652589421</v>
      </c>
      <c r="AK166" s="31">
        <f>+Y166+AD166+AI166</f>
        <v>29178.009288234683</v>
      </c>
      <c r="AL166" s="44">
        <f>+$AL$6*W166/H166*10^6</f>
        <v>130.54601632914842</v>
      </c>
      <c r="AM166" s="31">
        <v>2023272.875</v>
      </c>
      <c r="AN166" s="45">
        <f>+AK166/AM166</f>
        <v>1.4421193329265922E-2</v>
      </c>
      <c r="AR166" s="33"/>
    </row>
    <row r="167" spans="1:44">
      <c r="A167" s="6" t="s">
        <v>4849</v>
      </c>
      <c r="B167" s="6" t="s">
        <v>4840</v>
      </c>
      <c r="C167" s="6" t="s">
        <v>4875</v>
      </c>
      <c r="D167" s="30" t="s">
        <v>4883</v>
      </c>
      <c r="E167" s="6" t="s">
        <v>4864</v>
      </c>
      <c r="F167" s="31" t="s">
        <v>4458</v>
      </c>
      <c r="G167" s="6" t="str">
        <f>IF(AND(L167&gt;K167,AJ167&gt;0),"Float Increase",IF(AND(K167&gt;L167,AJ167&lt;0),"Float Decrease",IF(AND(J167&gt;I167,AJ167&gt;0),"Share Increase",IF(AND(I167&gt;J167,AJ167&lt;0), "Share Decrease",IF(AJ167&gt;0,"Reinvestment","Funding")))))</f>
        <v>Share Increase</v>
      </c>
      <c r="H167" s="32">
        <v>32.68</v>
      </c>
      <c r="I167" s="33">
        <v>89.74</v>
      </c>
      <c r="J167" s="33">
        <v>89.79</v>
      </c>
      <c r="K167" s="34">
        <v>1</v>
      </c>
      <c r="L167" s="34">
        <v>1</v>
      </c>
      <c r="M167" s="7">
        <v>0.52</v>
      </c>
      <c r="N167" s="7">
        <v>0.52</v>
      </c>
      <c r="O167" s="7">
        <v>0.48</v>
      </c>
      <c r="P167" s="7">
        <v>0.48</v>
      </c>
      <c r="Q167" s="35">
        <f>+I167*K167</f>
        <v>89.74</v>
      </c>
      <c r="R167" s="35">
        <f>+J167*L167</f>
        <v>89.79</v>
      </c>
      <c r="S167" s="35">
        <f>+$H167*Q167</f>
        <v>2932.7031999999999</v>
      </c>
      <c r="T167" s="35">
        <f>+$H167*R167</f>
        <v>2934.3372000000004</v>
      </c>
      <c r="U167" s="36">
        <f>+S167/SUM(S$20:S$419)</f>
        <v>1.7713212729167727E-3</v>
      </c>
      <c r="V167" s="37">
        <f>+T167/SUM(T$20:T$419)</f>
        <v>1.7734074095957114E-3</v>
      </c>
      <c r="W167" s="37">
        <f>+V167-U167</f>
        <v>2.086136678938668E-6</v>
      </c>
      <c r="X167" s="38">
        <f>+W167*Y$4</f>
        <v>0.21932455606813281</v>
      </c>
      <c r="Y167" s="39">
        <f>+X167/$H167*10^6</f>
        <v>6711.2777254630601</v>
      </c>
      <c r="Z167" s="40">
        <f>+S167*M167/SUMPRODUCT(M$20:M$419, S$20:S$419)</f>
        <v>1.7424905800298041E-3</v>
      </c>
      <c r="AA167" s="41">
        <f>+T167*N167/SUMPRODUCT(N$20:N$419, T$20:T$419)</f>
        <v>1.7420960267740789E-3</v>
      </c>
      <c r="AB167" s="41">
        <f>+AA167-Z167</f>
        <v>-3.9455325572521939E-7</v>
      </c>
      <c r="AC167" s="42">
        <f>+AB167*AD$4</f>
        <v>-2.4171560503025266E-3</v>
      </c>
      <c r="AD167" s="43">
        <f>+AC167/$H167*10^6</f>
        <v>-73.964383424189919</v>
      </c>
      <c r="AE167" s="40">
        <f>+S167*O167/SUMPRODUCT(O$20:O$419, S$20:S$419)</f>
        <v>1.8036507889447569E-3</v>
      </c>
      <c r="AF167" s="41">
        <f>+T167*P167/SUMPRODUCT(P$20:P$419, T$20:T$419)</f>
        <v>1.8086234415648963E-3</v>
      </c>
      <c r="AG167" s="41">
        <f>+AF167-AE167</f>
        <v>4.9726526201393593E-6</v>
      </c>
      <c r="AH167" s="42">
        <f>+AG167*AI$4</f>
        <v>1.7464555210170641E-2</v>
      </c>
      <c r="AI167" s="43">
        <f>+AH167/$H167*10^6</f>
        <v>534.41111414230852</v>
      </c>
      <c r="AJ167" s="42">
        <f>+X167+AC167+AH167</f>
        <v>0.23437195522800094</v>
      </c>
      <c r="AK167" s="31">
        <f>+Y167+AD167+AI167</f>
        <v>7171.7244561811785</v>
      </c>
      <c r="AL167" s="44">
        <f>+$AL$6*W167/H167*10^6</f>
        <v>31.917635846674845</v>
      </c>
      <c r="AM167" s="31">
        <v>513661.4375</v>
      </c>
      <c r="AN167" s="45">
        <f>+AK167/AM167</f>
        <v>1.3961967811105497E-2</v>
      </c>
      <c r="AR167" s="33"/>
    </row>
    <row r="168" spans="1:44">
      <c r="A168" s="6" t="s">
        <v>3630</v>
      </c>
      <c r="B168" s="6" t="s">
        <v>465</v>
      </c>
      <c r="C168" s="6" t="s">
        <v>3784</v>
      </c>
      <c r="D168" s="30">
        <v>2930149</v>
      </c>
      <c r="E168" s="6" t="s">
        <v>2998</v>
      </c>
      <c r="F168" s="31" t="s">
        <v>4454</v>
      </c>
      <c r="G168" s="6" t="str">
        <f>IF(AND(L168&gt;K168,AJ168&gt;0),"Float Increase",IF(AND(K168&gt;L168,AJ168&lt;0),"Float Decrease",IF(AND(J168&gt;I168,AJ168&gt;0),"Share Increase",IF(AND(I168&gt;J168,AJ168&lt;0), "Share Decrease",IF(AJ168&gt;0,"Reinvestment","Funding")))))</f>
        <v>Share Increase</v>
      </c>
      <c r="H168" s="32">
        <v>14.04</v>
      </c>
      <c r="I168" s="33">
        <v>147.45400000000001</v>
      </c>
      <c r="J168" s="33">
        <v>147.57</v>
      </c>
      <c r="K168" s="34">
        <v>0.92</v>
      </c>
      <c r="L168" s="34">
        <v>0.92</v>
      </c>
      <c r="M168" s="7">
        <v>0</v>
      </c>
      <c r="N168" s="7">
        <v>0</v>
      </c>
      <c r="O168" s="7">
        <v>1</v>
      </c>
      <c r="P168" s="7">
        <v>1</v>
      </c>
      <c r="Q168" s="35">
        <f>+I168*K168</f>
        <v>135.65768</v>
      </c>
      <c r="R168" s="35">
        <f>+J168*L168</f>
        <v>135.76439999999999</v>
      </c>
      <c r="S168" s="35">
        <f>+$H168*Q168</f>
        <v>1904.6338271999998</v>
      </c>
      <c r="T168" s="35">
        <f>+$H168*R168</f>
        <v>1906.1321759999998</v>
      </c>
      <c r="U168" s="36">
        <f>+S168/SUM(S$20:S$419)</f>
        <v>1.1503784001177645E-3</v>
      </c>
      <c r="V168" s="37">
        <f>+T168/SUM(T$20:T$419)</f>
        <v>1.1519974338965529E-3</v>
      </c>
      <c r="W168" s="37">
        <f>+V168-U168</f>
        <v>1.619033778788373E-6</v>
      </c>
      <c r="X168" s="38">
        <f>+W168*Y$4</f>
        <v>0.17021601143254292</v>
      </c>
      <c r="Y168" s="39">
        <f>+X168/$H168*10^6</f>
        <v>12123.647537930408</v>
      </c>
      <c r="Z168" s="40">
        <f>+S168*M168/SUMPRODUCT(M$20:M$419, S$20:S$419)</f>
        <v>0</v>
      </c>
      <c r="AA168" s="41">
        <f>+T168*N168/SUMPRODUCT(N$20:N$419, T$20:T$419)</f>
        <v>0</v>
      </c>
      <c r="AB168" s="41">
        <f>+AA168-Z168</f>
        <v>0</v>
      </c>
      <c r="AC168" s="42">
        <f>+AB168*AD$4</f>
        <v>0</v>
      </c>
      <c r="AD168" s="43">
        <f>+AC168/$H168*10^6</f>
        <v>0</v>
      </c>
      <c r="AE168" s="40">
        <f>+S168*O168/SUMPRODUCT(O$20:O$419, S$20:S$419)</f>
        <v>2.4403639398571427E-3</v>
      </c>
      <c r="AF168" s="41">
        <f>+T168*P168/SUMPRODUCT(P$20:P$419, T$20:T$419)</f>
        <v>2.4476533521172344E-3</v>
      </c>
      <c r="AG168" s="41">
        <f>+AF168-AE168</f>
        <v>7.2894122600916829E-6</v>
      </c>
      <c r="AH168" s="42">
        <f>+AG168*AI$4</f>
        <v>2.560129423689728E-2</v>
      </c>
      <c r="AI168" s="43">
        <f>+AH168/$H168*10^6</f>
        <v>1823.4540054770143</v>
      </c>
      <c r="AJ168" s="42">
        <f>+X168+AC168+AH168</f>
        <v>0.19581730566944019</v>
      </c>
      <c r="AK168" s="31">
        <f>+Y168+AD168+AI168</f>
        <v>13947.101543407423</v>
      </c>
      <c r="AL168" s="44">
        <f>+$AL$6*W168/H168*10^6</f>
        <v>57.657898104999042</v>
      </c>
      <c r="AM168" s="31">
        <v>998939.25</v>
      </c>
      <c r="AN168" s="45">
        <f>+AK168/AM168</f>
        <v>1.3961911641180805E-2</v>
      </c>
      <c r="AR168" s="33"/>
    </row>
    <row r="169" spans="1:44">
      <c r="A169" s="6" t="s">
        <v>3531</v>
      </c>
      <c r="B169" s="6" t="s">
        <v>370</v>
      </c>
      <c r="C169" s="6" t="s">
        <v>5941</v>
      </c>
      <c r="D169" s="30" t="s">
        <v>5956</v>
      </c>
      <c r="E169" s="6" t="s">
        <v>5971</v>
      </c>
      <c r="F169" s="31" t="s">
        <v>4470</v>
      </c>
      <c r="G169" s="6" t="str">
        <f>IF(AND(L169&gt;K169,AJ169&gt;0),"Float Increase",IF(AND(K169&gt;L169,AJ169&lt;0),"Float Decrease",IF(AND(J169&gt;I169,AJ169&gt;0),"Share Increase",IF(AND(I169&gt;J169,AJ169&lt;0), "Share Decrease",IF(AJ169&gt;0,"Reinvestment","Funding")))))</f>
        <v>Share Increase</v>
      </c>
      <c r="H169" s="32">
        <v>49.2</v>
      </c>
      <c r="I169" s="33">
        <v>37.439</v>
      </c>
      <c r="J169" s="33">
        <v>37.451999999999998</v>
      </c>
      <c r="K169" s="34">
        <v>0.84</v>
      </c>
      <c r="L169" s="34">
        <v>0.84</v>
      </c>
      <c r="M169" s="7">
        <v>0.46</v>
      </c>
      <c r="N169" s="7">
        <v>0.46</v>
      </c>
      <c r="O169" s="7">
        <v>0.54</v>
      </c>
      <c r="P169" s="7">
        <v>0.54</v>
      </c>
      <c r="Q169" s="35">
        <f>+I169*K169</f>
        <v>31.44876</v>
      </c>
      <c r="R169" s="35">
        <f>+J169*L169</f>
        <v>31.459679999999999</v>
      </c>
      <c r="S169" s="35">
        <f>+$H169*Q169</f>
        <v>1547.278992</v>
      </c>
      <c r="T169" s="35">
        <f>+$H169*R169</f>
        <v>1547.8162560000001</v>
      </c>
      <c r="U169" s="36">
        <f>+S169/SUM(S$20:S$419)</f>
        <v>9.3453991309683877E-4</v>
      </c>
      <c r="V169" s="37">
        <f>+T169/SUM(T$20:T$419)</f>
        <v>9.354442349308363E-4</v>
      </c>
      <c r="W169" s="37">
        <f>+V169-U169</f>
        <v>9.0432183399752515E-7</v>
      </c>
      <c r="X169" s="38">
        <f>+W169*Y$4</f>
        <v>9.5075258868049475E-2</v>
      </c>
      <c r="Y169" s="39">
        <f>+X169/$H169*10^6</f>
        <v>1932.4239607327127</v>
      </c>
      <c r="Z169" s="40">
        <f>+S169*M169/SUMPRODUCT(M$20:M$419, S$20:S$419)</f>
        <v>8.1325256729635658E-4</v>
      </c>
      <c r="AA169" s="41">
        <f>+T169*N169/SUMPRODUCT(N$20:N$419, T$20:T$419)</f>
        <v>8.128978266283203E-4</v>
      </c>
      <c r="AB169" s="41">
        <f>+AA169-Z169</f>
        <v>-3.5474066803627916E-7</v>
      </c>
      <c r="AC169" s="42">
        <f>+AB169*AD$4</f>
        <v>-2.1732517463483301E-3</v>
      </c>
      <c r="AD169" s="43">
        <f>+AC169/$H169*10^6</f>
        <v>-44.171783462364431</v>
      </c>
      <c r="AE169" s="40">
        <f>+S169*O169/SUMPRODUCT(O$20:O$419, S$20:S$419)</f>
        <v>1.0705463977630791E-3</v>
      </c>
      <c r="AF169" s="41">
        <f>+T169*P169/SUMPRODUCT(P$20:P$419, T$20:T$419)</f>
        <v>1.0732726488681718E-3</v>
      </c>
      <c r="AG169" s="41">
        <f>+AF169-AE169</f>
        <v>2.7262511050926523E-6</v>
      </c>
      <c r="AH169" s="42">
        <f>+AG169*AI$4</f>
        <v>9.5749223963175201E-3</v>
      </c>
      <c r="AI169" s="43">
        <f>+AH169/$H169*10^6</f>
        <v>194.61224382759187</v>
      </c>
      <c r="AJ169" s="42">
        <f>+X169+AC169+AH169</f>
        <v>0.10247692951801866</v>
      </c>
      <c r="AK169" s="31">
        <f>+Y169+AD169+AI169</f>
        <v>2082.8644210979401</v>
      </c>
      <c r="AL169" s="44">
        <f>+$AL$6*W169/H169*10^6</f>
        <v>9.1902625406252554</v>
      </c>
      <c r="AM169" s="31">
        <v>150677</v>
      </c>
      <c r="AN169" s="45">
        <f>+AK169/AM169</f>
        <v>1.3823373315754495E-2</v>
      </c>
      <c r="AR169" s="33"/>
    </row>
    <row r="170" spans="1:44">
      <c r="A170" s="6" t="s">
        <v>3606</v>
      </c>
      <c r="B170" s="6" t="s">
        <v>443</v>
      </c>
      <c r="C170" s="6" t="s">
        <v>3760</v>
      </c>
      <c r="D170" s="30">
        <v>2881407</v>
      </c>
      <c r="E170" s="6" t="s">
        <v>2974</v>
      </c>
      <c r="F170" s="31" t="s">
        <v>4456</v>
      </c>
      <c r="G170" s="6" t="str">
        <f>IF(AND(L170&gt;K170,AJ170&gt;0),"Float Increase",IF(AND(K170&gt;L170,AJ170&lt;0),"Float Decrease",IF(AND(J170&gt;I170,AJ170&gt;0),"Share Increase",IF(AND(I170&gt;J170,AJ170&lt;0), "Share Decrease",IF(AJ170&gt;0,"Reinvestment","Funding")))))</f>
        <v>Share Increase</v>
      </c>
      <c r="H170" s="32">
        <v>120.84</v>
      </c>
      <c r="I170" s="33">
        <v>41.414000000000001</v>
      </c>
      <c r="J170" s="33">
        <v>41.442999999999998</v>
      </c>
      <c r="K170" s="34">
        <v>1</v>
      </c>
      <c r="L170" s="34">
        <v>1</v>
      </c>
      <c r="M170" s="7">
        <v>0.65</v>
      </c>
      <c r="N170" s="7">
        <v>0.65</v>
      </c>
      <c r="O170" s="7">
        <v>0.35</v>
      </c>
      <c r="P170" s="7">
        <v>0.35</v>
      </c>
      <c r="Q170" s="35">
        <f>+I170*K170</f>
        <v>41.414000000000001</v>
      </c>
      <c r="R170" s="35">
        <f>+J170*L170</f>
        <v>41.442999999999998</v>
      </c>
      <c r="S170" s="35">
        <f>+$H170*Q170</f>
        <v>5004.4677600000005</v>
      </c>
      <c r="T170" s="35">
        <f>+$H170*R170</f>
        <v>5007.9721199999994</v>
      </c>
      <c r="U170" s="36">
        <f>+S170/SUM(S$20:S$419)</f>
        <v>3.0226448427901433E-3</v>
      </c>
      <c r="V170" s="37">
        <f>+T170/SUM(T$20:T$419)</f>
        <v>3.0266374514342593E-3</v>
      </c>
      <c r="W170" s="37">
        <f>+V170-U170</f>
        <v>3.992608644115981E-6</v>
      </c>
      <c r="X170" s="38">
        <f>+W170*Y$4</f>
        <v>0.41976018506612522</v>
      </c>
      <c r="Y170" s="39">
        <f>+X170/$H170*10^6</f>
        <v>3473.6857420235451</v>
      </c>
      <c r="Z170" s="40">
        <f>+S170*M170/SUMPRODUCT(M$20:M$419, S$20:S$419)</f>
        <v>3.7168089196099249E-3</v>
      </c>
      <c r="AA170" s="41">
        <f>+T170*N170/SUMPRODUCT(N$20:N$419, T$20:T$419)</f>
        <v>3.7164987089960892E-3</v>
      </c>
      <c r="AB170" s="41">
        <f>+AA170-Z170</f>
        <v>-3.1021061383572704E-7</v>
      </c>
      <c r="AC170" s="42">
        <f>+AB170*AD$4</f>
        <v>-1.9004467742202442E-3</v>
      </c>
      <c r="AD170" s="43">
        <f>+AC170/$H170*10^6</f>
        <v>-15.726967678088746</v>
      </c>
      <c r="AE170" s="40">
        <f>+S170*O170/SUMPRODUCT(O$20:O$419, S$20:S$419)</f>
        <v>2.2442386929420687E-3</v>
      </c>
      <c r="AF170" s="41">
        <f>+T170*P170/SUMPRODUCT(P$20:P$419, T$20:T$419)</f>
        <v>2.2507478575765245E-3</v>
      </c>
      <c r="AG170" s="41">
        <f>+AF170-AE170</f>
        <v>6.5091646344558364E-6</v>
      </c>
      <c r="AH170" s="42">
        <f>+AG170*AI$4</f>
        <v>2.2860970555260356E-2</v>
      </c>
      <c r="AI170" s="43">
        <f>+AH170/$H170*10^6</f>
        <v>189.18380135104564</v>
      </c>
      <c r="AJ170" s="42">
        <f>+X170+AC170+AH170</f>
        <v>0.44072070884716535</v>
      </c>
      <c r="AK170" s="31">
        <f>+Y170+AD170+AI170</f>
        <v>3647.1425756965018</v>
      </c>
      <c r="AL170" s="44">
        <f>+$AL$6*W170/H170*10^6</f>
        <v>16.520227756189922</v>
      </c>
      <c r="AM170" s="31">
        <v>280261.90625</v>
      </c>
      <c r="AN170" s="45">
        <f>+AK170/AM170</f>
        <v>1.3013336790920017E-2</v>
      </c>
      <c r="AR170" s="33"/>
    </row>
    <row r="171" spans="1:44">
      <c r="A171" s="6" t="s">
        <v>1155</v>
      </c>
      <c r="B171" s="6" t="s">
        <v>5293</v>
      </c>
      <c r="C171" s="6" t="s">
        <v>1766</v>
      </c>
      <c r="D171" s="30">
        <v>2101967</v>
      </c>
      <c r="E171" s="6" t="s">
        <v>123</v>
      </c>
      <c r="F171" s="31" t="s">
        <v>4464</v>
      </c>
      <c r="G171" s="6" t="str">
        <f>IF(AND(L171&gt;K171,AJ171&gt;0),"Float Increase",IF(AND(K171&gt;L171,AJ171&lt;0),"Float Decrease",IF(AND(J171&gt;I171,AJ171&gt;0),"Share Increase",IF(AND(I171&gt;J171,AJ171&lt;0), "Share Decrease",IF(AJ171&gt;0,"Reinvestment","Funding")))))</f>
        <v>Share Increase</v>
      </c>
      <c r="H171" s="32">
        <v>9.3800000000000008</v>
      </c>
      <c r="I171" s="33">
        <v>423.16500000000002</v>
      </c>
      <c r="J171" s="33">
        <v>423.476</v>
      </c>
      <c r="K171" s="34">
        <v>1</v>
      </c>
      <c r="L171" s="34">
        <v>1</v>
      </c>
      <c r="M171" s="7">
        <v>0.47</v>
      </c>
      <c r="N171" s="7">
        <v>0.47</v>
      </c>
      <c r="O171" s="7">
        <v>0.53</v>
      </c>
      <c r="P171" s="7">
        <v>0.53</v>
      </c>
      <c r="Q171" s="35">
        <f>+I171*K171</f>
        <v>423.16500000000002</v>
      </c>
      <c r="R171" s="35">
        <f>+J171*L171</f>
        <v>423.476</v>
      </c>
      <c r="S171" s="35">
        <f>+$H171*Q171</f>
        <v>3969.2877000000003</v>
      </c>
      <c r="T171" s="35">
        <f>+$H171*R171</f>
        <v>3972.2048800000002</v>
      </c>
      <c r="U171" s="36">
        <f>+S171/SUM(S$20:S$419)</f>
        <v>2.3974071912005583E-3</v>
      </c>
      <c r="V171" s="37">
        <f>+T171/SUM(T$20:T$419)</f>
        <v>2.4006571455469547E-3</v>
      </c>
      <c r="W171" s="37">
        <f>+V171-U171</f>
        <v>3.2499543463964872E-6</v>
      </c>
      <c r="X171" s="38">
        <f>+W171*Y$4</f>
        <v>0.34168173229557808</v>
      </c>
      <c r="Y171" s="39">
        <f>+X171/$H171*10^6</f>
        <v>36426.623912108531</v>
      </c>
      <c r="Z171" s="40">
        <f>+S171*M171/SUMPRODUCT(M$20:M$419, S$20:S$419)</f>
        <v>2.1316181947890383E-3</v>
      </c>
      <c r="AA171" s="41">
        <f>+T171*N171/SUMPRODUCT(N$20:N$419, T$20:T$419)</f>
        <v>2.1315141780051234E-3</v>
      </c>
      <c r="AB171" s="41">
        <f>+AA171-Z171</f>
        <v>-1.0401678391487243E-7</v>
      </c>
      <c r="AC171" s="42">
        <f>+AB171*AD$4</f>
        <v>-6.3723919375777605E-4</v>
      </c>
      <c r="AD171" s="43">
        <f>+AC171/$H171*10^6</f>
        <v>-67.935948161809804</v>
      </c>
      <c r="AE171" s="40">
        <f>+S171*O171/SUMPRODUCT(O$20:O$419, S$20:S$419)</f>
        <v>2.6954516972149279E-3</v>
      </c>
      <c r="AF171" s="41">
        <f>+T171*P171/SUMPRODUCT(P$20:P$419, T$20:T$419)</f>
        <v>2.7033632701287929E-3</v>
      </c>
      <c r="AG171" s="41">
        <f>+AF171-AE171</f>
        <v>7.9115729138649893E-6</v>
      </c>
      <c r="AH171" s="42">
        <f>+AG171*AI$4</f>
        <v>2.7786397423758394E-2</v>
      </c>
      <c r="AI171" s="43">
        <f>+AH171/$H171*10^6</f>
        <v>2962.3024972023873</v>
      </c>
      <c r="AJ171" s="42">
        <f>+X171+AC171+AH171</f>
        <v>0.36883089052557866</v>
      </c>
      <c r="AK171" s="31">
        <f>+Y171+AD171+AI171</f>
        <v>39320.990461149107</v>
      </c>
      <c r="AL171" s="44">
        <f>+$AL$6*W171/H171*10^6</f>
        <v>173.23850460535644</v>
      </c>
      <c r="AM171" s="31">
        <v>3027048.5</v>
      </c>
      <c r="AN171" s="45">
        <f>+AK171/AM171</f>
        <v>1.298987791611172E-2</v>
      </c>
      <c r="AR171" s="33"/>
    </row>
    <row r="172" spans="1:44">
      <c r="A172" s="6" t="s">
        <v>3589</v>
      </c>
      <c r="B172" s="6" t="s">
        <v>427</v>
      </c>
      <c r="C172" s="6" t="s">
        <v>3746</v>
      </c>
      <c r="D172" s="30">
        <v>2781518</v>
      </c>
      <c r="E172" s="6" t="s">
        <v>2958</v>
      </c>
      <c r="F172" s="31" t="s">
        <v>4455</v>
      </c>
      <c r="G172" s="6" t="str">
        <f>IF(AND(L172&gt;K172,AJ172&gt;0),"Float Increase",IF(AND(K172&gt;L172,AJ172&lt;0),"Float Decrease",IF(AND(J172&gt;I172,AJ172&gt;0),"Share Increase",IF(AND(I172&gt;J172,AJ172&lt;0), "Share Decrease",IF(AJ172&gt;0,"Reinvestment","Funding")))))</f>
        <v>Share Increase</v>
      </c>
      <c r="H172" s="32">
        <v>66.06</v>
      </c>
      <c r="I172" s="33">
        <v>60.823999999999998</v>
      </c>
      <c r="J172" s="33">
        <v>60.848999999999997</v>
      </c>
      <c r="K172" s="34">
        <v>0.73</v>
      </c>
      <c r="L172" s="34">
        <v>0.73</v>
      </c>
      <c r="M172" s="7">
        <v>0.48</v>
      </c>
      <c r="N172" s="7">
        <v>0.48</v>
      </c>
      <c r="O172" s="7">
        <v>0.52</v>
      </c>
      <c r="P172" s="7">
        <v>0.52</v>
      </c>
      <c r="Q172" s="35">
        <f>+I172*K172</f>
        <v>44.401519999999998</v>
      </c>
      <c r="R172" s="35">
        <f>+J172*L172</f>
        <v>44.41977</v>
      </c>
      <c r="S172" s="35">
        <f>+$H172*Q172</f>
        <v>2933.1644111999999</v>
      </c>
      <c r="T172" s="35">
        <f>+$H172*R172</f>
        <v>2934.3700062000003</v>
      </c>
      <c r="U172" s="36">
        <f>+S172/SUM(S$20:S$419)</f>
        <v>1.771599839534038E-3</v>
      </c>
      <c r="V172" s="37">
        <f>+T172/SUM(T$20:T$419)</f>
        <v>1.7734272364779663E-3</v>
      </c>
      <c r="W172" s="37">
        <f>+V172-U172</f>
        <v>1.827396943928283E-6</v>
      </c>
      <c r="X172" s="38">
        <f>+W172*Y$4</f>
        <v>0.19212213060327313</v>
      </c>
      <c r="Y172" s="39">
        <f>+X172/$H172*10^6</f>
        <v>2908.2974659896022</v>
      </c>
      <c r="Z172" s="40">
        <f>+S172*M172/SUMPRODUCT(M$20:M$419, S$20:S$419)</f>
        <v>1.6087057962385638E-3</v>
      </c>
      <c r="AA172" s="41">
        <f>+T172*N172/SUMPRODUCT(N$20:N$419, T$20:T$419)</f>
        <v>1.6081066187000905E-3</v>
      </c>
      <c r="AB172" s="41">
        <f>+AA172-Z172</f>
        <v>-5.9917753847328788E-7</v>
      </c>
      <c r="AC172" s="42">
        <f>+AB172*AD$4</f>
        <v>-3.6707480962588561E-3</v>
      </c>
      <c r="AD172" s="43">
        <f>+AC172/$H172*10^6</f>
        <v>-55.566880052359309</v>
      </c>
      <c r="AE172" s="40">
        <f>+S172*O172/SUMPRODUCT(O$20:O$419, S$20:S$419)</f>
        <v>1.9542623098475704E-3</v>
      </c>
      <c r="AF172" s="41">
        <f>+T172*P172/SUMPRODUCT(P$20:P$419, T$20:T$419)</f>
        <v>1.9593639673466195E-3</v>
      </c>
      <c r="AG172" s="41">
        <f>+AF172-AE172</f>
        <v>5.1016574990491066E-6</v>
      </c>
      <c r="AH172" s="42">
        <f>+AG172*AI$4</f>
        <v>1.7917635890082988E-2</v>
      </c>
      <c r="AI172" s="43">
        <f>+AH172/$H172*10^6</f>
        <v>271.2327564348015</v>
      </c>
      <c r="AJ172" s="42">
        <f>+X172+AC172+AH172</f>
        <v>0.20636901839709726</v>
      </c>
      <c r="AK172" s="31">
        <f>+Y172+AD172+AI172</f>
        <v>3123.9633423720443</v>
      </c>
      <c r="AL172" s="44">
        <f>+$AL$6*W172/H172*10^6</f>
        <v>13.831342294340621</v>
      </c>
      <c r="AM172" s="31">
        <v>243355.84375</v>
      </c>
      <c r="AN172" s="45">
        <f>+AK172/AM172</f>
        <v>1.2837017982528082E-2</v>
      </c>
      <c r="AR172" s="33"/>
    </row>
    <row r="173" spans="1:44">
      <c r="A173" s="6" t="s">
        <v>3358</v>
      </c>
      <c r="B173" s="6" t="s">
        <v>199</v>
      </c>
      <c r="C173" s="6" t="s">
        <v>4975</v>
      </c>
      <c r="D173" s="30">
        <v>2002918</v>
      </c>
      <c r="E173" s="6" t="s">
        <v>2140</v>
      </c>
      <c r="F173" s="31" t="s">
        <v>4466</v>
      </c>
      <c r="G173" s="6" t="str">
        <f>IF(AND(L173&gt;K173,AJ173&gt;0),"Float Increase",IF(AND(K173&gt;L173,AJ173&lt;0),"Float Decrease",IF(AND(J173&gt;I173,AJ173&gt;0),"Share Increase",IF(AND(I173&gt;J173,AJ173&lt;0), "Share Decrease",IF(AJ173&gt;0,"Reinvestment","Funding")))))</f>
        <v>Share Increase</v>
      </c>
      <c r="H173" s="32">
        <v>27.88</v>
      </c>
      <c r="I173" s="33">
        <v>72.474000000000004</v>
      </c>
      <c r="J173" s="33">
        <v>72.53</v>
      </c>
      <c r="K173" s="34">
        <v>0.89</v>
      </c>
      <c r="L173" s="34">
        <v>0.89</v>
      </c>
      <c r="M173" s="7">
        <v>0</v>
      </c>
      <c r="N173" s="7">
        <v>0</v>
      </c>
      <c r="O173" s="7">
        <v>1</v>
      </c>
      <c r="P173" s="7">
        <v>1</v>
      </c>
      <c r="Q173" s="35">
        <f>+I173*K173</f>
        <v>64.501860000000008</v>
      </c>
      <c r="R173" s="35">
        <f>+J173*L173</f>
        <v>64.551699999999997</v>
      </c>
      <c r="S173" s="35">
        <f>+$H173*Q173</f>
        <v>1798.3118568000002</v>
      </c>
      <c r="T173" s="35">
        <f>+$H173*R173</f>
        <v>1799.7013959999999</v>
      </c>
      <c r="U173" s="36">
        <f>+S173/SUM(S$20:S$419)</f>
        <v>1.0861610705400742E-3</v>
      </c>
      <c r="V173" s="37">
        <f>+T173/SUM(T$20:T$419)</f>
        <v>1.0876745149555904E-3</v>
      </c>
      <c r="W173" s="37">
        <f>+V173-U173</f>
        <v>1.5134444155161849E-6</v>
      </c>
      <c r="X173" s="38">
        <f>+W173*Y$4</f>
        <v>0.15911494578378046</v>
      </c>
      <c r="Y173" s="39">
        <f>+X173/$H173*10^6</f>
        <v>5707.1357885143643</v>
      </c>
      <c r="Z173" s="40">
        <f>+S173*M173/SUMPRODUCT(M$20:M$419, S$20:S$419)</f>
        <v>0</v>
      </c>
      <c r="AA173" s="41">
        <f>+T173*N173/SUMPRODUCT(N$20:N$419, T$20:T$419)</f>
        <v>0</v>
      </c>
      <c r="AB173" s="41">
        <f>+AA173-Z173</f>
        <v>0</v>
      </c>
      <c r="AC173" s="42">
        <f>+AB173*AD$4</f>
        <v>0</v>
      </c>
      <c r="AD173" s="43">
        <f>+AC173/$H173*10^6</f>
        <v>0</v>
      </c>
      <c r="AE173" s="40">
        <f>+S173*O173/SUMPRODUCT(O$20:O$419, S$20:S$419)</f>
        <v>2.3041360209399638E-3</v>
      </c>
      <c r="AF173" s="41">
        <f>+T173*P173/SUMPRODUCT(P$20:P$419, T$20:T$419)</f>
        <v>2.310986200323952E-3</v>
      </c>
      <c r="AG173" s="41">
        <f>+AF173-AE173</f>
        <v>6.8501793839882176E-6</v>
      </c>
      <c r="AH173" s="42">
        <f>+AG173*AI$4</f>
        <v>2.405865544814231E-2</v>
      </c>
      <c r="AI173" s="43">
        <f>+AH173/$H173*10^6</f>
        <v>862.93599168372714</v>
      </c>
      <c r="AJ173" s="42">
        <f>+X173+AC173+AH173</f>
        <v>0.18317360123192278</v>
      </c>
      <c r="AK173" s="31">
        <f>+Y173+AD173+AI173</f>
        <v>6570.0717801980918</v>
      </c>
      <c r="AL173" s="44">
        <f>+$AL$6*W173/H173*10^6</f>
        <v>27.1421164906059</v>
      </c>
      <c r="AM173" s="31">
        <v>514860.5</v>
      </c>
      <c r="AN173" s="45">
        <f>+AK173/AM173</f>
        <v>1.2760877519635108E-2</v>
      </c>
      <c r="AR173" s="33"/>
    </row>
    <row r="174" spans="1:44">
      <c r="A174" s="6" t="s">
        <v>3640</v>
      </c>
      <c r="B174" s="6" t="s">
        <v>474</v>
      </c>
      <c r="C174" s="6" t="s">
        <v>3794</v>
      </c>
      <c r="D174" s="30">
        <v>2942100</v>
      </c>
      <c r="E174" s="6" t="s">
        <v>3007</v>
      </c>
      <c r="F174" s="31" t="s">
        <v>4461</v>
      </c>
      <c r="G174" s="6" t="str">
        <f>IF(AND(L174&gt;K174,AJ174&gt;0),"Float Increase",IF(AND(K174&gt;L174,AJ174&lt;0),"Float Decrease",IF(AND(J174&gt;I174,AJ174&gt;0),"Share Increase",IF(AND(I174&gt;J174,AJ174&lt;0), "Share Decrease",IF(AJ174&gt;0,"Reinvestment","Funding")))))</f>
        <v>Share Increase</v>
      </c>
      <c r="H174" s="32">
        <v>51.88</v>
      </c>
      <c r="I174" s="33">
        <v>49.709000000000003</v>
      </c>
      <c r="J174" s="33">
        <v>49.722000000000001</v>
      </c>
      <c r="K174" s="34">
        <v>1</v>
      </c>
      <c r="L174" s="34">
        <v>1</v>
      </c>
      <c r="M174" s="7">
        <v>0</v>
      </c>
      <c r="N174" s="7">
        <v>0</v>
      </c>
      <c r="O174" s="7">
        <v>1</v>
      </c>
      <c r="P174" s="7">
        <v>1</v>
      </c>
      <c r="Q174" s="35">
        <f>+I174*K174</f>
        <v>49.709000000000003</v>
      </c>
      <c r="R174" s="35">
        <f>+J174*L174</f>
        <v>49.722000000000001</v>
      </c>
      <c r="S174" s="35">
        <f>+$H174*Q174</f>
        <v>2578.9029200000004</v>
      </c>
      <c r="T174" s="35">
        <f>+$H174*R174</f>
        <v>2579.5773600000002</v>
      </c>
      <c r="U174" s="36">
        <f>+S174/SUM(S$20:S$419)</f>
        <v>1.557629699105993E-3</v>
      </c>
      <c r="V174" s="37">
        <f>+T174/SUM(T$20:T$419)</f>
        <v>1.5590033769293263E-3</v>
      </c>
      <c r="W174" s="37">
        <f>+V174-U174</f>
        <v>1.3736778233333115E-6</v>
      </c>
      <c r="X174" s="38">
        <f>+W174*Y$4</f>
        <v>0.14442068049754811</v>
      </c>
      <c r="Y174" s="39">
        <f>+X174/$H174*10^6</f>
        <v>2783.7448052727082</v>
      </c>
      <c r="Z174" s="40">
        <f>+S174*M174/SUMPRODUCT(M$20:M$419, S$20:S$419)</f>
        <v>0</v>
      </c>
      <c r="AA174" s="41">
        <f>+T174*N174/SUMPRODUCT(N$20:N$419, T$20:T$419)</f>
        <v>0</v>
      </c>
      <c r="AB174" s="41">
        <f>+AA174-Z174</f>
        <v>0</v>
      </c>
      <c r="AC174" s="42">
        <f>+AB174*AD$4</f>
        <v>0</v>
      </c>
      <c r="AD174" s="43">
        <f>+AC174/$H174*10^6</f>
        <v>0</v>
      </c>
      <c r="AE174" s="40">
        <f>+S174*O174/SUMPRODUCT(O$20:O$419, S$20:S$419)</f>
        <v>3.3042895702489446E-3</v>
      </c>
      <c r="AF174" s="41">
        <f>+T174*P174/SUMPRODUCT(P$20:P$419, T$20:T$419)</f>
        <v>3.3124204353443152E-3</v>
      </c>
      <c r="AG174" s="41">
        <f>+AF174-AE174</f>
        <v>8.1308650953706291E-6</v>
      </c>
      <c r="AH174" s="42">
        <f>+AG174*AI$4</f>
        <v>2.855657799007285E-2</v>
      </c>
      <c r="AI174" s="43">
        <f>+AH174/$H174*10^6</f>
        <v>550.43519641620753</v>
      </c>
      <c r="AJ174" s="42">
        <f>+X174+AC174+AH174</f>
        <v>0.17297725848762097</v>
      </c>
      <c r="AK174" s="31">
        <f>+Y174+AD174+AI174</f>
        <v>3334.1800016889156</v>
      </c>
      <c r="AL174" s="44">
        <f>+$AL$6*W174/H174*10^6</f>
        <v>13.23899212927247</v>
      </c>
      <c r="AM174" s="31">
        <v>263679.0625</v>
      </c>
      <c r="AN174" s="45">
        <f>+AK174/AM174</f>
        <v>1.2644841687757881E-2</v>
      </c>
      <c r="AR174" s="33"/>
    </row>
    <row r="175" spans="1:44">
      <c r="A175" s="6" t="s">
        <v>3432</v>
      </c>
      <c r="B175" s="6" t="s">
        <v>271</v>
      </c>
      <c r="C175" s="6" t="s">
        <v>571</v>
      </c>
      <c r="D175" s="30">
        <v>2269229</v>
      </c>
      <c r="E175" s="6" t="s">
        <v>2549</v>
      </c>
      <c r="F175" s="31" t="s">
        <v>4454</v>
      </c>
      <c r="G175" s="6" t="str">
        <f>IF(AND(L175&gt;K175,AJ175&gt;0),"Float Increase",IF(AND(K175&gt;L175,AJ175&lt;0),"Float Decrease",IF(AND(J175&gt;I175,AJ175&gt;0),"Share Increase",IF(AND(I175&gt;J175,AJ175&lt;0), "Share Decrease",IF(AJ175&gt;0,"Reinvestment","Funding")))))</f>
        <v>Share Increase</v>
      </c>
      <c r="H175" s="32">
        <v>34.659999999999997</v>
      </c>
      <c r="I175" s="33">
        <v>64.629000000000005</v>
      </c>
      <c r="J175" s="33">
        <v>64.706999999999994</v>
      </c>
      <c r="K175" s="34">
        <v>1</v>
      </c>
      <c r="L175" s="34">
        <v>1</v>
      </c>
      <c r="M175" s="7">
        <v>0</v>
      </c>
      <c r="N175" s="7">
        <v>0</v>
      </c>
      <c r="O175" s="7">
        <v>1</v>
      </c>
      <c r="P175" s="7">
        <v>1</v>
      </c>
      <c r="Q175" s="35">
        <f>+I175*K175</f>
        <v>64.629000000000005</v>
      </c>
      <c r="R175" s="35">
        <f>+J175*L175</f>
        <v>64.706999999999994</v>
      </c>
      <c r="S175" s="35">
        <f>+$H175*Q175</f>
        <v>2240.0411399999998</v>
      </c>
      <c r="T175" s="35">
        <f>+$H175*R175</f>
        <v>2242.7446199999995</v>
      </c>
      <c r="U175" s="36">
        <f>+S175/SUM(S$20:S$419)</f>
        <v>1.3529608190459704E-3</v>
      </c>
      <c r="V175" s="37">
        <f>+T175/SUM(T$20:T$419)</f>
        <v>1.3554338359405035E-3</v>
      </c>
      <c r="W175" s="37">
        <f>+V175-U175</f>
        <v>2.4730168945330967E-6</v>
      </c>
      <c r="X175" s="38">
        <f>+W175*Y$4</f>
        <v>0.25999894351045544</v>
      </c>
      <c r="Y175" s="39">
        <f>+X175/$H175*10^6</f>
        <v>7501.4121035907519</v>
      </c>
      <c r="Z175" s="40">
        <f>+S175*M175/SUMPRODUCT(M$20:M$419, S$20:S$419)</f>
        <v>0</v>
      </c>
      <c r="AA175" s="41">
        <f>+T175*N175/SUMPRODUCT(N$20:N$419, T$20:T$419)</f>
        <v>0</v>
      </c>
      <c r="AB175" s="41">
        <f>+AA175-Z175</f>
        <v>0</v>
      </c>
      <c r="AC175" s="42">
        <f>+AB175*AD$4</f>
        <v>0</v>
      </c>
      <c r="AD175" s="43">
        <f>+AC175/$H175*10^6</f>
        <v>0</v>
      </c>
      <c r="AE175" s="40">
        <f>+S175*O175/SUMPRODUCT(O$20:O$419, S$20:S$419)</f>
        <v>2.8701136899835509E-3</v>
      </c>
      <c r="AF175" s="41">
        <f>+T175*P175/SUMPRODUCT(P$20:P$419, T$20:T$419)</f>
        <v>2.879895453318182E-3</v>
      </c>
      <c r="AG175" s="41">
        <f>+AF175-AE175</f>
        <v>9.7817633346311203E-6</v>
      </c>
      <c r="AH175" s="42">
        <f>+AG175*AI$4</f>
        <v>3.4354731540788871E-2</v>
      </c>
      <c r="AI175" s="43">
        <f>+AH175/$H175*10^6</f>
        <v>991.19248530839229</v>
      </c>
      <c r="AJ175" s="42">
        <f>+X175+AC175+AH175</f>
        <v>0.29435367505124432</v>
      </c>
      <c r="AK175" s="31">
        <f>+Y175+AD175+AI175</f>
        <v>8492.6045888991448</v>
      </c>
      <c r="AL175" s="44">
        <f>+$AL$6*W175/H175*10^6</f>
        <v>35.675373550679417</v>
      </c>
      <c r="AM175" s="31">
        <v>674207.375</v>
      </c>
      <c r="AN175" s="45">
        <f>+AK175/AM175</f>
        <v>1.259642790009401E-2</v>
      </c>
      <c r="AR175" s="33"/>
    </row>
    <row r="176" spans="1:44">
      <c r="A176" s="6" t="s">
        <v>4242</v>
      </c>
      <c r="B176" s="6" t="s">
        <v>1627</v>
      </c>
      <c r="C176" s="6" t="s">
        <v>2473</v>
      </c>
      <c r="D176" s="30">
        <v>2487407</v>
      </c>
      <c r="E176" s="6" t="s">
        <v>734</v>
      </c>
      <c r="F176" s="31" t="s">
        <v>4472</v>
      </c>
      <c r="G176" s="6" t="str">
        <f>IF(AND(L176&gt;K176,AJ176&gt;0),"Float Increase",IF(AND(K176&gt;L176,AJ176&lt;0),"Float Decrease",IF(AND(J176&gt;I176,AJ176&gt;0),"Share Increase",IF(AND(I176&gt;J176,AJ176&lt;0), "Share Decrease",IF(AJ176&gt;0,"Reinvestment","Funding")))))</f>
        <v>Share Increase</v>
      </c>
      <c r="H176" s="32">
        <v>40.42</v>
      </c>
      <c r="I176" s="33">
        <v>143.553</v>
      </c>
      <c r="J176" s="33">
        <v>143.584</v>
      </c>
      <c r="K176" s="34">
        <v>1</v>
      </c>
      <c r="L176" s="34">
        <v>1</v>
      </c>
      <c r="M176" s="7">
        <v>0.47</v>
      </c>
      <c r="N176" s="7">
        <v>0.47</v>
      </c>
      <c r="O176" s="7">
        <v>0.53</v>
      </c>
      <c r="P176" s="7">
        <v>0.53</v>
      </c>
      <c r="Q176" s="35">
        <f>+I176*K176</f>
        <v>143.553</v>
      </c>
      <c r="R176" s="35">
        <f>+J176*L176</f>
        <v>143.584</v>
      </c>
      <c r="S176" s="35">
        <f>+$H176*Q176</f>
        <v>5802.4122600000001</v>
      </c>
      <c r="T176" s="35">
        <f>+$H176*R176</f>
        <v>5803.6652800000002</v>
      </c>
      <c r="U176" s="36">
        <f>+S176/SUM(S$20:S$419)</f>
        <v>3.5045947610283534E-3</v>
      </c>
      <c r="V176" s="37">
        <f>+T176/SUM(T$20:T$419)</f>
        <v>3.5075256553218793E-3</v>
      </c>
      <c r="W176" s="37">
        <f>+V176-U176</f>
        <v>2.9308942935258979E-6</v>
      </c>
      <c r="X176" s="38">
        <f>+W176*Y$4</f>
        <v>0.30813757137774289</v>
      </c>
      <c r="Y176" s="39">
        <f>+X176/$H176*10^6</f>
        <v>7623.3936511069487</v>
      </c>
      <c r="Z176" s="40">
        <f>+S176*M176/SUMPRODUCT(M$20:M$419, S$20:S$419)</f>
        <v>3.116057207715879E-3</v>
      </c>
      <c r="AA176" s="41">
        <f>+T176*N176/SUMPRODUCT(N$20:N$419, T$20:T$419)</f>
        <v>3.1142892178099516E-3</v>
      </c>
      <c r="AB176" s="41">
        <f>+AA176-Z176</f>
        <v>-1.7679899059273689E-6</v>
      </c>
      <c r="AC176" s="42">
        <f>+AB176*AD$4</f>
        <v>-1.0831256455180169E-2</v>
      </c>
      <c r="AD176" s="43">
        <f>+AC176/$H176*10^6</f>
        <v>-267.9677500044574</v>
      </c>
      <c r="AE176" s="40">
        <f>+S176*O176/SUMPRODUCT(O$20:O$419, S$20:S$419)</f>
        <v>3.9402842918535999E-3</v>
      </c>
      <c r="AF176" s="41">
        <f>+T176*P176/SUMPRODUCT(P$20:P$419, T$20:T$419)</f>
        <v>3.9498001800133079E-3</v>
      </c>
      <c r="AG176" s="41">
        <f>+AF176-AE176</f>
        <v>9.5158881597079761E-6</v>
      </c>
      <c r="AH176" s="42">
        <f>+AG176*AI$4</f>
        <v>3.3420945888307699E-2</v>
      </c>
      <c r="AI176" s="43">
        <f>+AH176/$H176*10^6</f>
        <v>826.84180822136807</v>
      </c>
      <c r="AJ176" s="42">
        <f>+X176+AC176+AH176</f>
        <v>0.33072726081087039</v>
      </c>
      <c r="AK176" s="31">
        <f>+Y176+AD176+AI176</f>
        <v>8182.2677093238599</v>
      </c>
      <c r="AL176" s="44">
        <f>+$AL$6*W176/H176*10^6</f>
        <v>36.255495961478204</v>
      </c>
      <c r="AM176" s="31">
        <v>652534.0625</v>
      </c>
      <c r="AN176" s="45">
        <f>+AK176/AM176</f>
        <v>1.2539219298339479E-2</v>
      </c>
      <c r="AR176" s="33"/>
    </row>
    <row r="177" spans="1:44">
      <c r="A177" s="6" t="s">
        <v>4498</v>
      </c>
      <c r="B177" s="6" t="s">
        <v>6411</v>
      </c>
      <c r="C177" s="6" t="s">
        <v>3134</v>
      </c>
      <c r="D177" s="30">
        <v>2007849</v>
      </c>
      <c r="E177" s="6" t="s">
        <v>3035</v>
      </c>
      <c r="F177" s="31" t="s">
        <v>4459</v>
      </c>
      <c r="G177" s="6" t="str">
        <f>IF(AND(L177&gt;K177,AJ177&gt;0),"Float Increase",IF(AND(K177&gt;L177,AJ177&lt;0),"Float Decrease",IF(AND(J177&gt;I177,AJ177&gt;0),"Share Increase",IF(AND(I177&gt;J177,AJ177&lt;0), "Share Decrease",IF(AJ177&gt;0,"Reinvestment","Funding")))))</f>
        <v>Share Increase</v>
      </c>
      <c r="H177" s="32">
        <v>2.93</v>
      </c>
      <c r="I177" s="33">
        <v>775.34</v>
      </c>
      <c r="J177" s="33">
        <v>777.3</v>
      </c>
      <c r="K177" s="34">
        <v>0.81</v>
      </c>
      <c r="L177" s="34">
        <v>0.81</v>
      </c>
      <c r="M177" s="7">
        <v>0</v>
      </c>
      <c r="N177" s="7">
        <v>0</v>
      </c>
      <c r="O177" s="7">
        <v>1</v>
      </c>
      <c r="P177" s="7">
        <v>1</v>
      </c>
      <c r="Q177" s="35">
        <f>+I177*K177</f>
        <v>628.0254000000001</v>
      </c>
      <c r="R177" s="35">
        <f>+J177*L177</f>
        <v>629.61300000000006</v>
      </c>
      <c r="S177" s="35">
        <f>+$H177*Q177</f>
        <v>1840.1144220000003</v>
      </c>
      <c r="T177" s="35">
        <f>+$H177*R177</f>
        <v>1844.7660900000003</v>
      </c>
      <c r="U177" s="36">
        <f>+S177/SUM(S$20:S$419)</f>
        <v>1.1114093714936963E-3</v>
      </c>
      <c r="V177" s="37">
        <f>+T177/SUM(T$20:T$419)</f>
        <v>1.1149099881829904E-3</v>
      </c>
      <c r="W177" s="37">
        <f>+V177-U177</f>
        <v>3.5006166892940626E-6</v>
      </c>
      <c r="X177" s="38">
        <f>+W177*Y$4</f>
        <v>0.36803494665302772</v>
      </c>
      <c r="Y177" s="39">
        <f>+X177/$H177*10^6</f>
        <v>125609.19680990707</v>
      </c>
      <c r="Z177" s="40">
        <f>+S177*M177/SUMPRODUCT(M$20:M$419, S$20:S$419)</f>
        <v>0</v>
      </c>
      <c r="AA177" s="41">
        <f>+T177*N177/SUMPRODUCT(N$20:N$419, T$20:T$419)</f>
        <v>0</v>
      </c>
      <c r="AB177" s="41">
        <f>+AA177-Z177</f>
        <v>0</v>
      </c>
      <c r="AC177" s="42">
        <f>+AB177*AD$4</f>
        <v>0</v>
      </c>
      <c r="AD177" s="43">
        <f>+AC177/$H177*10^6</f>
        <v>0</v>
      </c>
      <c r="AE177" s="40">
        <f>+S177*O177/SUMPRODUCT(O$20:O$419, S$20:S$419)</f>
        <v>2.3576966955697835E-3</v>
      </c>
      <c r="AF177" s="41">
        <f>+T177*P177/SUMPRODUCT(P$20:P$419, T$20:T$419)</f>
        <v>2.3688535144168851E-3</v>
      </c>
      <c r="AG177" s="41">
        <f>+AF177-AE177</f>
        <v>1.1156818847101683E-5</v>
      </c>
      <c r="AH177" s="42">
        <f>+AG177*AI$4</f>
        <v>3.9184092195770355E-2</v>
      </c>
      <c r="AI177" s="43">
        <f>+AH177/$H177*10^6</f>
        <v>13373.41030572367</v>
      </c>
      <c r="AJ177" s="42">
        <f>+X177+AC177+AH177</f>
        <v>0.40721903884879807</v>
      </c>
      <c r="AK177" s="31">
        <f>+Y177+AD177+AI177</f>
        <v>138982.60711563073</v>
      </c>
      <c r="AL177" s="44">
        <f>+$AL$6*W177/H177*10^6</f>
        <v>597.37486165427686</v>
      </c>
      <c r="AM177" s="31">
        <v>11098439</v>
      </c>
      <c r="AN177" s="45">
        <f>+AK177/AM177</f>
        <v>1.2522716673545778E-2</v>
      </c>
      <c r="AR177" s="33"/>
    </row>
    <row r="178" spans="1:44">
      <c r="A178" s="6" t="s">
        <v>4964</v>
      </c>
      <c r="B178" s="6" t="s">
        <v>4957</v>
      </c>
      <c r="C178" s="6" t="s">
        <v>4977</v>
      </c>
      <c r="D178" s="30">
        <v>2202763</v>
      </c>
      <c r="E178" s="6" t="s">
        <v>4972</v>
      </c>
      <c r="F178" s="31" t="s">
        <v>4455</v>
      </c>
      <c r="G178" s="6" t="str">
        <f>IF(AND(L178&gt;K178,AJ178&gt;0),"Float Increase",IF(AND(K178&gt;L178,AJ178&lt;0),"Float Decrease",IF(AND(J178&gt;I178,AJ178&gt;0),"Share Increase",IF(AND(I178&gt;J178,AJ178&lt;0), "Share Decrease",IF(AJ178&gt;0,"Reinvestment","Funding")))))</f>
        <v>Share Increase</v>
      </c>
      <c r="H178" s="32">
        <v>92.63</v>
      </c>
      <c r="I178" s="33">
        <v>33.588000000000001</v>
      </c>
      <c r="J178" s="33">
        <v>33.616</v>
      </c>
      <c r="K178" s="34">
        <v>1</v>
      </c>
      <c r="L178" s="34">
        <v>1</v>
      </c>
      <c r="M178" s="7">
        <v>0.57999999999999996</v>
      </c>
      <c r="N178" s="7">
        <v>0.57999999999999996</v>
      </c>
      <c r="O178" s="7">
        <v>0.42</v>
      </c>
      <c r="P178" s="7">
        <v>0.42</v>
      </c>
      <c r="Q178" s="35">
        <f>+I178*K178</f>
        <v>33.588000000000001</v>
      </c>
      <c r="R178" s="35">
        <f>+J178*L178</f>
        <v>33.616</v>
      </c>
      <c r="S178" s="35">
        <f>+$H178*Q178</f>
        <v>3111.2564400000001</v>
      </c>
      <c r="T178" s="35">
        <f>+$H178*R178</f>
        <v>3113.8500799999997</v>
      </c>
      <c r="U178" s="36">
        <f>+S178/SUM(S$20:S$419)</f>
        <v>1.8791655144889217E-3</v>
      </c>
      <c r="V178" s="37">
        <f>+T178/SUM(T$20:T$419)</f>
        <v>1.8818985099061545E-3</v>
      </c>
      <c r="W178" s="37">
        <f>+V178-U178</f>
        <v>2.7329954172328804E-6</v>
      </c>
      <c r="X178" s="38">
        <f>+W178*Y$4</f>
        <v>0.28733160807363645</v>
      </c>
      <c r="Y178" s="39">
        <f>+X178/$H178*10^6</f>
        <v>3101.9281882072378</v>
      </c>
      <c r="Z178" s="40">
        <f>+S178*M178/SUMPRODUCT(M$20:M$419, S$20:S$419)</f>
        <v>2.0618771436111184E-3</v>
      </c>
      <c r="AA178" s="41">
        <f>+T178*N178/SUMPRODUCT(N$20:N$419, T$20:T$419)</f>
        <v>2.0619798637714929E-3</v>
      </c>
      <c r="AB178" s="41">
        <f>+AA178-Z178</f>
        <v>1.0272016037456491E-7</v>
      </c>
      <c r="AC178" s="42">
        <f>+AB178*AD$4</f>
        <v>6.2929567437239363E-4</v>
      </c>
      <c r="AD178" s="43">
        <f>+AC178/$H178*10^6</f>
        <v>6.7936486491675883</v>
      </c>
      <c r="AE178" s="40">
        <f>+S178*O178/SUMPRODUCT(O$20:O$419, S$20:S$419)</f>
        <v>1.6742804440758015E-3</v>
      </c>
      <c r="AF178" s="41">
        <f>+T178*P178/SUMPRODUCT(P$20:P$419, T$20:T$419)</f>
        <v>1.6793603227266741E-3</v>
      </c>
      <c r="AG178" s="41">
        <f>+AF178-AE178</f>
        <v>5.0798786508726105E-6</v>
      </c>
      <c r="AH178" s="42">
        <f>+AG178*AI$4</f>
        <v>1.7841145950920158E-2</v>
      </c>
      <c r="AI178" s="43">
        <f>+AH178/$H178*10^6</f>
        <v>192.6065632183975</v>
      </c>
      <c r="AJ178" s="42">
        <f>+X178+AC178+AH178</f>
        <v>0.30580204969892905</v>
      </c>
      <c r="AK178" s="31">
        <f>+Y178+AD178+AI178</f>
        <v>3301.3284000748031</v>
      </c>
      <c r="AL178" s="44">
        <f>+$AL$6*W178/H178*10^6</f>
        <v>14.752215358052903</v>
      </c>
      <c r="AM178" s="31">
        <v>267463.6875</v>
      </c>
      <c r="AN178" s="45">
        <f>+AK178/AM178</f>
        <v>1.2343090125364413E-2</v>
      </c>
      <c r="AR178" s="33"/>
    </row>
    <row r="179" spans="1:44">
      <c r="A179" s="6" t="s">
        <v>3443</v>
      </c>
      <c r="B179" s="6" t="s">
        <v>284</v>
      </c>
      <c r="C179" s="6" t="s">
        <v>583</v>
      </c>
      <c r="D179" s="30">
        <v>2569297</v>
      </c>
      <c r="E179" s="6" t="s">
        <v>2561</v>
      </c>
      <c r="F179" s="31" t="s">
        <v>4469</v>
      </c>
      <c r="G179" s="6" t="str">
        <f>IF(AND(L179&gt;K179,AJ179&gt;0),"Float Increase",IF(AND(K179&gt;L179,AJ179&lt;0),"Float Decrease",IF(AND(J179&gt;I179,AJ179&gt;0),"Share Increase",IF(AND(I179&gt;J179,AJ179&lt;0), "Share Decrease",IF(AJ179&gt;0,"Reinvestment","Funding")))))</f>
        <v>Share Increase</v>
      </c>
      <c r="H179" s="32">
        <v>137.58000000000001</v>
      </c>
      <c r="I179" s="33">
        <v>62.097000000000001</v>
      </c>
      <c r="J179" s="33">
        <v>62.14</v>
      </c>
      <c r="K179" s="34">
        <v>1</v>
      </c>
      <c r="L179" s="34">
        <v>1</v>
      </c>
      <c r="M179" s="7">
        <v>0.53</v>
      </c>
      <c r="N179" s="7">
        <v>0.53</v>
      </c>
      <c r="O179" s="7">
        <v>0.47</v>
      </c>
      <c r="P179" s="7">
        <v>0.47</v>
      </c>
      <c r="Q179" s="35">
        <f>+I179*K179</f>
        <v>62.097000000000001</v>
      </c>
      <c r="R179" s="35">
        <f>+J179*L179</f>
        <v>62.14</v>
      </c>
      <c r="S179" s="35">
        <f>+$H179*Q179</f>
        <v>8543.305260000001</v>
      </c>
      <c r="T179" s="35">
        <f>+$H179*R179</f>
        <v>8549.2212</v>
      </c>
      <c r="U179" s="36">
        <f>+S179/SUM(S$20:S$419)</f>
        <v>5.1600647307438957E-3</v>
      </c>
      <c r="V179" s="37">
        <f>+T179/SUM(T$20:T$419)</f>
        <v>5.1668404784401527E-3</v>
      </c>
      <c r="W179" s="37">
        <f>+V179-U179</f>
        <v>6.7757476962570021E-6</v>
      </c>
      <c r="X179" s="38">
        <f>+W179*Y$4</f>
        <v>0.71236360997559123</v>
      </c>
      <c r="Y179" s="39">
        <f>+X179/$H179*10^6</f>
        <v>5177.8137082104313</v>
      </c>
      <c r="Z179" s="40">
        <f>+S179*M179/SUMPRODUCT(M$20:M$419, S$20:S$419)</f>
        <v>5.1736944480427916E-3</v>
      </c>
      <c r="AA179" s="41">
        <f>+T179*N179/SUMPRODUCT(N$20:N$419, T$20:T$419)</f>
        <v>5.173222417080149E-3</v>
      </c>
      <c r="AB179" s="41">
        <f>+AA179-Z179</f>
        <v>-4.7203096264266525E-7</v>
      </c>
      <c r="AC179" s="42">
        <f>+AB179*AD$4</f>
        <v>-2.8918085980171385E-3</v>
      </c>
      <c r="AD179" s="43">
        <f>+AC179/$H179*10^6</f>
        <v>-21.019105960293199</v>
      </c>
      <c r="AE179" s="40">
        <f>+S179*O179/SUMPRODUCT(O$20:O$419, S$20:S$419)</f>
        <v>5.1447809439268636E-3</v>
      </c>
      <c r="AF179" s="41">
        <f>+T179*P179/SUMPRODUCT(P$20:P$419, T$20:T$419)</f>
        <v>5.1596626876523125E-3</v>
      </c>
      <c r="AG179" s="41">
        <f>+AF179-AE179</f>
        <v>1.4881743725448857E-5</v>
      </c>
      <c r="AH179" s="42">
        <f>+AG179*AI$4</f>
        <v>5.2266477224670531E-2</v>
      </c>
      <c r="AI179" s="43">
        <f>+AH179/$H179*10^6</f>
        <v>379.89880233079322</v>
      </c>
      <c r="AJ179" s="42">
        <f>+X179+AC179+AH179</f>
        <v>0.76173827860224452</v>
      </c>
      <c r="AK179" s="31">
        <f>+Y179+AD179+AI179</f>
        <v>5536.6934045809312</v>
      </c>
      <c r="AL179" s="44">
        <f>+$AL$6*W179/H179*10^6</f>
        <v>24.624755401428267</v>
      </c>
      <c r="AM179" s="31">
        <v>456998.5</v>
      </c>
      <c r="AN179" s="45">
        <f>+AK179/AM179</f>
        <v>1.2115342620557685E-2</v>
      </c>
      <c r="AR179" s="33"/>
    </row>
    <row r="180" spans="1:44">
      <c r="A180" s="6" t="s">
        <v>1105</v>
      </c>
      <c r="B180" s="6" t="s">
        <v>2009</v>
      </c>
      <c r="C180" s="6" t="s">
        <v>3279</v>
      </c>
      <c r="D180" s="30">
        <v>2632003</v>
      </c>
      <c r="E180" s="6" t="s">
        <v>80</v>
      </c>
      <c r="F180" s="31" t="s">
        <v>4475</v>
      </c>
      <c r="G180" s="6" t="str">
        <f>IF(AND(L180&gt;K180,AJ180&gt;0),"Float Increase",IF(AND(K180&gt;L180,AJ180&lt;0),"Float Decrease",IF(AND(J180&gt;I180,AJ180&gt;0),"Share Increase",IF(AND(I180&gt;J180,AJ180&lt;0), "Share Decrease",IF(AJ180&gt;0,"Reinvestment","Funding")))))</f>
        <v>Reinvestment</v>
      </c>
      <c r="H180" s="32">
        <v>13.34</v>
      </c>
      <c r="I180" s="33">
        <v>166.49299999999999</v>
      </c>
      <c r="J180" s="33">
        <v>166.49299999999999</v>
      </c>
      <c r="K180" s="34">
        <v>0.79</v>
      </c>
      <c r="L180" s="34">
        <v>0.79</v>
      </c>
      <c r="M180" s="7">
        <v>0</v>
      </c>
      <c r="N180" s="7">
        <v>0</v>
      </c>
      <c r="O180" s="7">
        <v>1</v>
      </c>
      <c r="P180" s="7">
        <v>1</v>
      </c>
      <c r="Q180" s="35">
        <f>+I180*K180</f>
        <v>131.52947</v>
      </c>
      <c r="R180" s="35">
        <f>+J180*L180</f>
        <v>131.52947</v>
      </c>
      <c r="S180" s="35">
        <f>+$H180*Q180</f>
        <v>1754.6031298</v>
      </c>
      <c r="T180" s="35">
        <f>+$H180*R180</f>
        <v>1754.6031298</v>
      </c>
      <c r="U180" s="36">
        <f>+S180/SUM(S$20:S$419)</f>
        <v>1.0597614683071541E-3</v>
      </c>
      <c r="V180" s="37">
        <f>+T180/SUM(T$20:T$419)</f>
        <v>1.0604187519032051E-3</v>
      </c>
      <c r="W180" s="37">
        <f>+V180-U180</f>
        <v>6.5728359605098444E-7</v>
      </c>
      <c r="X180" s="38">
        <f>+W180*Y$4</f>
        <v>6.9103062311377111E-2</v>
      </c>
      <c r="Y180" s="39">
        <f>+X180/$H180*10^6</f>
        <v>5180.1396035515072</v>
      </c>
      <c r="Z180" s="40">
        <f>+S180*M180/SUMPRODUCT(M$20:M$419, S$20:S$419)</f>
        <v>0</v>
      </c>
      <c r="AA180" s="41">
        <f>+T180*N180/SUMPRODUCT(N$20:N$419, T$20:T$419)</f>
        <v>0</v>
      </c>
      <c r="AB180" s="41">
        <f>+AA180-Z180</f>
        <v>0</v>
      </c>
      <c r="AC180" s="42">
        <f>+AB180*AD$4</f>
        <v>0</v>
      </c>
      <c r="AD180" s="43">
        <f>+AC180/$H180*10^6</f>
        <v>0</v>
      </c>
      <c r="AE180" s="40">
        <f>+S180*O180/SUMPRODUCT(O$20:O$419, S$20:S$419)</f>
        <v>2.2481330246135419E-3</v>
      </c>
      <c r="AF180" s="41">
        <f>+T180*P180/SUMPRODUCT(P$20:P$419, T$20:T$419)</f>
        <v>2.2530757763623006E-3</v>
      </c>
      <c r="AG180" s="41">
        <f>+AF180-AE180</f>
        <v>4.9427517487586961E-6</v>
      </c>
      <c r="AH180" s="42">
        <f>+AG180*AI$4</f>
        <v>1.7359539746805101E-2</v>
      </c>
      <c r="AI180" s="43">
        <f>+AH180/$H180*10^6</f>
        <v>1301.3148235985832</v>
      </c>
      <c r="AJ180" s="42">
        <f>+X180+AC180+AH180</f>
        <v>8.6462602058182209E-2</v>
      </c>
      <c r="AK180" s="31">
        <f>+Y180+AD180+AI180</f>
        <v>6481.4544271500909</v>
      </c>
      <c r="AL180" s="44">
        <f>+$AL$6*W180/H180*10^6</f>
        <v>24.635816943440197</v>
      </c>
      <c r="AM180" s="31">
        <v>544118.3125</v>
      </c>
      <c r="AN180" s="45">
        <f>+AK180/AM180</f>
        <v>1.1911847622570304E-2</v>
      </c>
      <c r="AR180" s="33"/>
    </row>
    <row r="181" spans="1:44">
      <c r="A181" s="6" t="s">
        <v>3517</v>
      </c>
      <c r="B181" s="6" t="s">
        <v>358</v>
      </c>
      <c r="C181" s="6" t="s">
        <v>3678</v>
      </c>
      <c r="D181" s="30">
        <v>2503994</v>
      </c>
      <c r="E181" s="6" t="s">
        <v>2633</v>
      </c>
      <c r="F181" s="31" t="s">
        <v>4474</v>
      </c>
      <c r="G181" s="6" t="str">
        <f>IF(AND(L181&gt;K181,AJ181&gt;0),"Float Increase",IF(AND(K181&gt;L181,AJ181&lt;0),"Float Decrease",IF(AND(J181&gt;I181,AJ181&gt;0),"Share Increase",IF(AND(I181&gt;J181,AJ181&lt;0), "Share Decrease",IF(AJ181&gt;0,"Reinvestment","Funding")))))</f>
        <v>Share Increase</v>
      </c>
      <c r="H181" s="32">
        <v>68.489999999999995</v>
      </c>
      <c r="I181" s="33">
        <v>44.737000000000002</v>
      </c>
      <c r="J181" s="33">
        <v>44.793999999999997</v>
      </c>
      <c r="K181" s="34">
        <v>1</v>
      </c>
      <c r="L181" s="34">
        <v>1</v>
      </c>
      <c r="M181" s="7">
        <v>1</v>
      </c>
      <c r="N181" s="7">
        <v>1</v>
      </c>
      <c r="O181" s="7">
        <v>0</v>
      </c>
      <c r="P181" s="7">
        <v>0</v>
      </c>
      <c r="Q181" s="35">
        <f>+I181*K181</f>
        <v>44.737000000000002</v>
      </c>
      <c r="R181" s="35">
        <f>+J181*L181</f>
        <v>44.793999999999997</v>
      </c>
      <c r="S181" s="35">
        <f>+$H181*Q181</f>
        <v>3064.0371299999997</v>
      </c>
      <c r="T181" s="35">
        <f>+$H181*R181</f>
        <v>3067.9410599999997</v>
      </c>
      <c r="U181" s="36">
        <f>+S181/SUM(S$20:S$419)</f>
        <v>1.8506455577829541E-3</v>
      </c>
      <c r="V181" s="37">
        <f>+T181/SUM(T$20:T$419)</f>
        <v>1.8541527565430857E-3</v>
      </c>
      <c r="W181" s="37">
        <f>+V181-U181</f>
        <v>3.5071987601316499E-6</v>
      </c>
      <c r="X181" s="38">
        <f>+W181*Y$4</f>
        <v>0.36872694817864071</v>
      </c>
      <c r="Y181" s="39">
        <f>+X181/$H181*10^6</f>
        <v>5383.6610918183778</v>
      </c>
      <c r="Z181" s="40">
        <f>+S181*M181/SUMPRODUCT(M$20:M$419, S$20:S$419)</f>
        <v>3.5010072171683133E-3</v>
      </c>
      <c r="AA181" s="41">
        <f>+T181*N181/SUMPRODUCT(N$20:N$419, T$20:T$419)</f>
        <v>3.5027225562497717E-3</v>
      </c>
      <c r="AB181" s="41">
        <f>+AA181-Z181</f>
        <v>1.7153390814584474E-6</v>
      </c>
      <c r="AC181" s="42">
        <f>+AB181*AD$4</f>
        <v>1.0508701116777128E-2</v>
      </c>
      <c r="AD181" s="43">
        <f>+AC181/$H181*10^6</f>
        <v>153.43409427328265</v>
      </c>
      <c r="AE181" s="40">
        <f>+S181*O181/SUMPRODUCT(O$20:O$419, S$20:S$419)</f>
        <v>0</v>
      </c>
      <c r="AF181" s="41">
        <f>+T181*P181/SUMPRODUCT(P$20:P$419, T$20:T$419)</f>
        <v>0</v>
      </c>
      <c r="AG181" s="41">
        <f>+AF181-AE181</f>
        <v>0</v>
      </c>
      <c r="AH181" s="42">
        <f>+AG181*AI$4</f>
        <v>0</v>
      </c>
      <c r="AI181" s="43">
        <f>+AH181/$H181*10^6</f>
        <v>0</v>
      </c>
      <c r="AJ181" s="42">
        <f>+X181+AC181+AH181</f>
        <v>0.37923564929541786</v>
      </c>
      <c r="AK181" s="31">
        <f>+Y181+AD181+AI181</f>
        <v>5537.0951860916603</v>
      </c>
      <c r="AL181" s="44">
        <f>+$AL$6*W181/H181*10^6</f>
        <v>25.603728720482192</v>
      </c>
      <c r="AM181" s="31">
        <v>473656.5</v>
      </c>
      <c r="AN181" s="45">
        <f>+AK181/AM181</f>
        <v>1.16901070418999E-2</v>
      </c>
      <c r="AR181" s="33"/>
    </row>
    <row r="182" spans="1:44">
      <c r="A182" s="6" t="s">
        <v>3580</v>
      </c>
      <c r="B182" s="6" t="s">
        <v>418</v>
      </c>
      <c r="C182" s="6" t="s">
        <v>3737</v>
      </c>
      <c r="D182" s="30">
        <v>2473138</v>
      </c>
      <c r="E182" s="6" t="s">
        <v>2949</v>
      </c>
      <c r="F182" s="31" t="s">
        <v>4463</v>
      </c>
      <c r="G182" s="6" t="str">
        <f>IF(AND(L182&gt;K182,AJ182&gt;0),"Float Increase",IF(AND(K182&gt;L182,AJ182&lt;0),"Float Decrease",IF(AND(J182&gt;I182,AJ182&gt;0),"Share Increase",IF(AND(I182&gt;J182,AJ182&lt;0), "Share Decrease",IF(AJ182&gt;0,"Reinvestment","Funding")))))</f>
        <v>Share Increase</v>
      </c>
      <c r="H182" s="32">
        <v>27.13</v>
      </c>
      <c r="I182" s="33">
        <v>126.726</v>
      </c>
      <c r="J182" s="33">
        <v>126.79900000000001</v>
      </c>
      <c r="K182" s="34">
        <v>1</v>
      </c>
      <c r="L182" s="34">
        <v>1</v>
      </c>
      <c r="M182" s="7">
        <v>0</v>
      </c>
      <c r="N182" s="7">
        <v>0</v>
      </c>
      <c r="O182" s="7">
        <v>1</v>
      </c>
      <c r="P182" s="7">
        <v>1</v>
      </c>
      <c r="Q182" s="35">
        <f>+I182*K182</f>
        <v>126.726</v>
      </c>
      <c r="R182" s="35">
        <f>+J182*L182</f>
        <v>126.79900000000001</v>
      </c>
      <c r="S182" s="35">
        <f>+$H182*Q182</f>
        <v>3438.07638</v>
      </c>
      <c r="T182" s="35">
        <f>+$H182*R182</f>
        <v>3440.0568699999999</v>
      </c>
      <c r="U182" s="36">
        <f>+S182/SUM(S$20:S$419)</f>
        <v>2.0765612523649477E-3</v>
      </c>
      <c r="V182" s="37">
        <f>+T182/SUM(T$20:T$419)</f>
        <v>2.0790461105453829E-3</v>
      </c>
      <c r="W182" s="37">
        <f>+V182-U182</f>
        <v>2.4848581804352149E-6</v>
      </c>
      <c r="X182" s="38">
        <f>+W182*Y$4</f>
        <v>0.26124386902275654</v>
      </c>
      <c r="Y182" s="39">
        <f>+X182/$H182*10^6</f>
        <v>9629.3353860212501</v>
      </c>
      <c r="Z182" s="40">
        <f>+S182*M182/SUMPRODUCT(M$20:M$419, S$20:S$419)</f>
        <v>0</v>
      </c>
      <c r="AA182" s="41">
        <f>+T182*N182/SUMPRODUCT(N$20:N$419, T$20:T$419)</f>
        <v>0</v>
      </c>
      <c r="AB182" s="41">
        <f>+AA182-Z182</f>
        <v>0</v>
      </c>
      <c r="AC182" s="42">
        <f>+AB182*AD$4</f>
        <v>0</v>
      </c>
      <c r="AD182" s="43">
        <f>+AC182/$H182*10^6</f>
        <v>0</v>
      </c>
      <c r="AE182" s="40">
        <f>+S182*O182/SUMPRODUCT(O$20:O$419, S$20:S$419)</f>
        <v>4.4051289546615602E-3</v>
      </c>
      <c r="AF182" s="41">
        <f>+T182*P182/SUMPRODUCT(P$20:P$419, T$20:T$419)</f>
        <v>4.4173572196860196E-3</v>
      </c>
      <c r="AG182" s="41">
        <f>+AF182-AE182</f>
        <v>1.2228265024459388E-5</v>
      </c>
      <c r="AH182" s="42">
        <f>+AG182*AI$4</f>
        <v>4.2947140280690778E-2</v>
      </c>
      <c r="AI182" s="43">
        <f>+AH182/$H182*10^6</f>
        <v>1583.01291119391</v>
      </c>
      <c r="AJ182" s="42">
        <f>+X182+AC182+AH182</f>
        <v>0.30419100930344734</v>
      </c>
      <c r="AK182" s="31">
        <f>+Y182+AD182+AI182</f>
        <v>11212.34829721516</v>
      </c>
      <c r="AL182" s="44">
        <f>+$AL$6*W182/H182*10^6</f>
        <v>45.795395879749634</v>
      </c>
      <c r="AM182" s="31">
        <v>984221.5</v>
      </c>
      <c r="AN182" s="45">
        <f>+AK182/AM182</f>
        <v>1.1392098523772504E-2</v>
      </c>
      <c r="AR182" s="33"/>
    </row>
    <row r="183" spans="1:44">
      <c r="A183" s="6" t="s">
        <v>1281</v>
      </c>
      <c r="B183" s="6" t="s">
        <v>1685</v>
      </c>
      <c r="C183" s="6" t="s">
        <v>2706</v>
      </c>
      <c r="D183" s="30">
        <v>2469450</v>
      </c>
      <c r="E183" s="6" t="s">
        <v>792</v>
      </c>
      <c r="F183" s="31" t="s">
        <v>4467</v>
      </c>
      <c r="G183" s="6" t="str">
        <f>IF(AND(L183&gt;K183,AJ183&gt;0),"Float Increase",IF(AND(K183&gt;L183,AJ183&lt;0),"Float Decrease",IF(AND(J183&gt;I183,AJ183&gt;0),"Share Increase",IF(AND(I183&gt;J183,AJ183&lt;0), "Share Decrease",IF(AJ183&gt;0,"Reinvestment","Funding")))))</f>
        <v>Share Increase</v>
      </c>
      <c r="H183" s="32">
        <v>54.36</v>
      </c>
      <c r="I183" s="33">
        <v>72.063999999999993</v>
      </c>
      <c r="J183" s="33">
        <v>72.090999999999994</v>
      </c>
      <c r="K183" s="34">
        <v>1</v>
      </c>
      <c r="L183" s="34">
        <v>1</v>
      </c>
      <c r="M183" s="7">
        <v>0</v>
      </c>
      <c r="N183" s="7">
        <v>0</v>
      </c>
      <c r="O183" s="7">
        <v>1</v>
      </c>
      <c r="P183" s="7">
        <v>1</v>
      </c>
      <c r="Q183" s="35">
        <f>+I183*K183</f>
        <v>72.063999999999993</v>
      </c>
      <c r="R183" s="35">
        <f>+J183*L183</f>
        <v>72.090999999999994</v>
      </c>
      <c r="S183" s="35">
        <f>+$H183*Q183</f>
        <v>3917.3990399999998</v>
      </c>
      <c r="T183" s="35">
        <f>+$H183*R183</f>
        <v>3918.8667599999994</v>
      </c>
      <c r="U183" s="36">
        <f>+S183/SUM(S$20:S$419)</f>
        <v>2.3660669971839439E-3</v>
      </c>
      <c r="V183" s="37">
        <f>+T183/SUM(T$20:T$419)</f>
        <v>2.3684215124977238E-3</v>
      </c>
      <c r="W183" s="37">
        <f>+V183-U183</f>
        <v>2.3545153137799132E-6</v>
      </c>
      <c r="X183" s="38">
        <f>+W183*Y$4</f>
        <v>0.24754036068869772</v>
      </c>
      <c r="Y183" s="39">
        <f>+X183/$H183*10^6</f>
        <v>4553.722602809009</v>
      </c>
      <c r="Z183" s="40">
        <f>+S183*M183/SUMPRODUCT(M$20:M$419, S$20:S$419)</f>
        <v>0</v>
      </c>
      <c r="AA183" s="41">
        <f>+T183*N183/SUMPRODUCT(N$20:N$419, T$20:T$419)</f>
        <v>0</v>
      </c>
      <c r="AB183" s="41">
        <f>+AA183-Z183</f>
        <v>0</v>
      </c>
      <c r="AC183" s="42">
        <f>+AB183*AD$4</f>
        <v>0</v>
      </c>
      <c r="AD183" s="43">
        <f>+AC183/$H183*10^6</f>
        <v>0</v>
      </c>
      <c r="AE183" s="40">
        <f>+S183*O183/SUMPRODUCT(O$20:O$419, S$20:S$419)</f>
        <v>5.0192741611131391E-3</v>
      </c>
      <c r="AF183" s="41">
        <f>+T183*P183/SUMPRODUCT(P$20:P$419, T$20:T$419)</f>
        <v>5.0321942425543553E-3</v>
      </c>
      <c r="AG183" s="41">
        <f>+AF183-AE183</f>
        <v>1.2920081441216216E-5</v>
      </c>
      <c r="AH183" s="42">
        <f>+AG183*AI$4</f>
        <v>4.5376882900719895E-2</v>
      </c>
      <c r="AI183" s="43">
        <f>+AH183/$H183*10^6</f>
        <v>834.74766189698119</v>
      </c>
      <c r="AJ183" s="42">
        <f>+X183+AC183+AH183</f>
        <v>0.29291724358941762</v>
      </c>
      <c r="AK183" s="31">
        <f>+Y183+AD183+AI183</f>
        <v>5388.4702647059903</v>
      </c>
      <c r="AL183" s="44">
        <f>+$AL$6*W183/H183*10^6</f>
        <v>21.656689788262632</v>
      </c>
      <c r="AM183" s="31">
        <v>482021.84375</v>
      </c>
      <c r="AN183" s="45">
        <f>+AK183/AM183</f>
        <v>1.1178892273398119E-2</v>
      </c>
      <c r="AR183" s="33"/>
    </row>
    <row r="184" spans="1:44">
      <c r="A184" s="6" t="s">
        <v>1313</v>
      </c>
      <c r="B184" s="6" t="s">
        <v>1716</v>
      </c>
      <c r="C184" s="6" t="s">
        <v>2735</v>
      </c>
      <c r="D184" s="30">
        <v>2589132</v>
      </c>
      <c r="E184" s="6" t="s">
        <v>819</v>
      </c>
      <c r="F184" s="31" t="s">
        <v>4463</v>
      </c>
      <c r="G184" s="6" t="str">
        <f>IF(AND(L184&gt;K184,AJ184&gt;0),"Float Increase",IF(AND(K184&gt;L184,AJ184&lt;0),"Float Decrease",IF(AND(J184&gt;I184,AJ184&gt;0),"Share Increase",IF(AND(I184&gt;J184,AJ184&lt;0), "Share Decrease",IF(AJ184&gt;0,"Reinvestment","Funding")))))</f>
        <v>Share Increase</v>
      </c>
      <c r="H184" s="32">
        <v>71.77</v>
      </c>
      <c r="I184" s="33">
        <v>75.254000000000005</v>
      </c>
      <c r="J184" s="33">
        <v>75.296999999999997</v>
      </c>
      <c r="K184" s="34">
        <v>1</v>
      </c>
      <c r="L184" s="34">
        <v>1</v>
      </c>
      <c r="M184" s="7">
        <v>0.63</v>
      </c>
      <c r="N184" s="7">
        <v>0.63</v>
      </c>
      <c r="O184" s="7">
        <v>0.37</v>
      </c>
      <c r="P184" s="7">
        <v>0.37</v>
      </c>
      <c r="Q184" s="35">
        <f>+I184*K184</f>
        <v>75.254000000000005</v>
      </c>
      <c r="R184" s="35">
        <f>+J184*L184</f>
        <v>75.296999999999997</v>
      </c>
      <c r="S184" s="35">
        <f>+$H184*Q184</f>
        <v>5400.9795800000002</v>
      </c>
      <c r="T184" s="35">
        <f>+$H184*R184</f>
        <v>5404.0656899999994</v>
      </c>
      <c r="U184" s="36">
        <f>+S184/SUM(S$20:S$419)</f>
        <v>3.2621337285829322E-3</v>
      </c>
      <c r="V184" s="37">
        <f>+T184/SUM(T$20:T$419)</f>
        <v>3.26602209745627E-3</v>
      </c>
      <c r="W184" s="37">
        <f>+V184-U184</f>
        <v>3.8883688733377594E-6</v>
      </c>
      <c r="X184" s="38">
        <f>+W184*Y$4</f>
        <v>0.40880100790319424</v>
      </c>
      <c r="Y184" s="39">
        <f>+X184/$H184*10^6</f>
        <v>5695.9872913918671</v>
      </c>
      <c r="Z184" s="40">
        <f>+S184*M184/SUMPRODUCT(M$20:M$419, S$20:S$419)</f>
        <v>3.8878729737508023E-3</v>
      </c>
      <c r="AA184" s="41">
        <f>+T184*N184/SUMPRODUCT(N$20:N$419, T$20:T$419)</f>
        <v>3.8870479331586786E-3</v>
      </c>
      <c r="AB184" s="41">
        <f>+AA184-Z184</f>
        <v>-8.2504059212371722E-7</v>
      </c>
      <c r="AC184" s="42">
        <f>+AB184*AD$4</f>
        <v>-5.054455463385882E-3</v>
      </c>
      <c r="AD184" s="43">
        <f>+AC184/$H184*10^6</f>
        <v>-70.425741443303366</v>
      </c>
      <c r="AE184" s="40">
        <f>+S184*O184/SUMPRODUCT(O$20:O$419, S$20:S$419)</f>
        <v>2.5604562824214274E-3</v>
      </c>
      <c r="AF184" s="41">
        <f>+T184*P184/SUMPRODUCT(P$20:P$419, T$20:T$419)</f>
        <v>2.5675519657354482E-3</v>
      </c>
      <c r="AG184" s="41">
        <f>+AF184-AE184</f>
        <v>7.0956833140207488E-6</v>
      </c>
      <c r="AH184" s="42">
        <f>+AG184*AI$4</f>
        <v>2.4920894833817889E-2</v>
      </c>
      <c r="AI184" s="43">
        <f>+AH184/$H184*10^6</f>
        <v>347.23275510405307</v>
      </c>
      <c r="AJ184" s="42">
        <f>+X184+AC184+AH184</f>
        <v>0.42866744727362621</v>
      </c>
      <c r="AK184" s="31">
        <f>+Y184+AD184+AI184</f>
        <v>5972.7943050526173</v>
      </c>
      <c r="AL184" s="44">
        <f>+$AL$6*W184/H184*10^6</f>
        <v>27.089096233368817</v>
      </c>
      <c r="AM184" s="31">
        <v>539403.4375</v>
      </c>
      <c r="AN184" s="45">
        <f>+AK184/AM184</f>
        <v>1.1072962999151479E-2</v>
      </c>
      <c r="AR184" s="33"/>
    </row>
    <row r="185" spans="1:44">
      <c r="A185" s="6" t="s">
        <v>4288</v>
      </c>
      <c r="B185" s="6" t="s">
        <v>1672</v>
      </c>
      <c r="C185" s="6" t="s">
        <v>2693</v>
      </c>
      <c r="D185" s="30" t="s">
        <v>2319</v>
      </c>
      <c r="E185" s="6" t="s">
        <v>779</v>
      </c>
      <c r="F185" s="31" t="s">
        <v>4466</v>
      </c>
      <c r="G185" s="6" t="str">
        <f>IF(AND(L185&gt;K185,AJ185&gt;0),"Float Increase",IF(AND(K185&gt;L185,AJ185&lt;0),"Float Decrease",IF(AND(J185&gt;I185,AJ185&gt;0),"Share Increase",IF(AND(I185&gt;J185,AJ185&lt;0), "Share Decrease",IF(AJ185&gt;0,"Reinvestment","Funding")))))</f>
        <v>Share Increase</v>
      </c>
      <c r="H185" s="32">
        <v>66.180000000000007</v>
      </c>
      <c r="I185" s="33">
        <v>52.37</v>
      </c>
      <c r="J185" s="33">
        <v>52.43</v>
      </c>
      <c r="K185" s="34">
        <v>0.62</v>
      </c>
      <c r="L185" s="34">
        <v>0.62</v>
      </c>
      <c r="M185" s="7">
        <v>1</v>
      </c>
      <c r="N185" s="7">
        <v>1</v>
      </c>
      <c r="O185" s="7">
        <v>0</v>
      </c>
      <c r="P185" s="7">
        <v>0</v>
      </c>
      <c r="Q185" s="35">
        <f>+I185*K185</f>
        <v>32.4694</v>
      </c>
      <c r="R185" s="35">
        <f>+J185*L185</f>
        <v>32.506599999999999</v>
      </c>
      <c r="S185" s="35">
        <f>+$H185*Q185</f>
        <v>2148.8248920000001</v>
      </c>
      <c r="T185" s="35">
        <f>+$H185*R185</f>
        <v>2151.2867880000003</v>
      </c>
      <c r="U185" s="36">
        <f>+S185/SUM(S$20:S$419)</f>
        <v>1.2978671837547988E-3</v>
      </c>
      <c r="V185" s="37">
        <f>+T185/SUM(T$20:T$419)</f>
        <v>1.3001600259181386E-3</v>
      </c>
      <c r="W185" s="37">
        <f>+V185-U185</f>
        <v>2.2928421633398085E-6</v>
      </c>
      <c r="X185" s="38">
        <f>+W185*Y$4</f>
        <v>0.24105639610566726</v>
      </c>
      <c r="Y185" s="39">
        <f>+X185/$H185*10^6</f>
        <v>3642.4357223582233</v>
      </c>
      <c r="Z185" s="40">
        <f>+S185*M185/SUMPRODUCT(M$20:M$419, S$20:S$419)</f>
        <v>2.4552742464067079E-3</v>
      </c>
      <c r="AA185" s="41">
        <f>+T185*N185/SUMPRODUCT(N$20:N$419, T$20:T$419)</f>
        <v>2.4561621654132179E-3</v>
      </c>
      <c r="AB185" s="41">
        <f>+AA185-Z185</f>
        <v>8.8791900650997749E-7</v>
      </c>
      <c r="AC185" s="42">
        <f>+AB185*AD$4</f>
        <v>5.4396682009865763E-3</v>
      </c>
      <c r="AD185" s="43">
        <f>+AC185/$H185*10^6</f>
        <v>82.195046856853665</v>
      </c>
      <c r="AE185" s="40">
        <f>+S185*O185/SUMPRODUCT(O$20:O$419, S$20:S$419)</f>
        <v>0</v>
      </c>
      <c r="AF185" s="41">
        <f>+T185*P185/SUMPRODUCT(P$20:P$419, T$20:T$419)</f>
        <v>0</v>
      </c>
      <c r="AG185" s="41">
        <f>+AF185-AE185</f>
        <v>0</v>
      </c>
      <c r="AH185" s="42">
        <f>+AG185*AI$4</f>
        <v>0</v>
      </c>
      <c r="AI185" s="43">
        <f>+AH185/$H185*10^6</f>
        <v>0</v>
      </c>
      <c r="AJ185" s="42">
        <f>+X185+AC185+AH185</f>
        <v>0.24649606430665383</v>
      </c>
      <c r="AK185" s="31">
        <f>+Y185+AD185+AI185</f>
        <v>3724.6307692150772</v>
      </c>
      <c r="AL185" s="44">
        <f>+$AL$6*W185/H185*10^6</f>
        <v>17.322772464036024</v>
      </c>
      <c r="AM185" s="31">
        <v>336439.5</v>
      </c>
      <c r="AN185" s="45">
        <f>+AK185/AM185</f>
        <v>1.1070729712816352E-2</v>
      </c>
      <c r="AR185" s="33"/>
    </row>
    <row r="186" spans="1:44">
      <c r="A186" s="6" t="s">
        <v>3500</v>
      </c>
      <c r="B186" s="6" t="s">
        <v>340</v>
      </c>
      <c r="C186" s="6" t="s">
        <v>3658</v>
      </c>
      <c r="D186" s="30">
        <v>2469193</v>
      </c>
      <c r="E186" s="6" t="s">
        <v>5652</v>
      </c>
      <c r="F186" s="31" t="s">
        <v>4458</v>
      </c>
      <c r="G186" s="6" t="str">
        <f>IF(AND(L186&gt;K186,AJ186&gt;0),"Float Increase",IF(AND(K186&gt;L186,AJ186&lt;0),"Float Decrease",IF(AND(J186&gt;I186,AJ186&gt;0),"Share Increase",IF(AND(I186&gt;J186,AJ186&lt;0), "Share Decrease",IF(AJ186&gt;0,"Reinvestment","Funding")))))</f>
        <v>Reinvestment</v>
      </c>
      <c r="H186" s="32">
        <v>66.84</v>
      </c>
      <c r="I186" s="33">
        <v>81.775999999999996</v>
      </c>
      <c r="J186" s="33">
        <v>81.775999999999996</v>
      </c>
      <c r="K186" s="34">
        <v>1</v>
      </c>
      <c r="L186" s="34">
        <v>1</v>
      </c>
      <c r="M186" s="7">
        <v>0.67</v>
      </c>
      <c r="N186" s="7">
        <v>0.67</v>
      </c>
      <c r="O186" s="7">
        <v>0.33</v>
      </c>
      <c r="P186" s="7">
        <v>0.33</v>
      </c>
      <c r="Q186" s="35">
        <f>+I186*K186</f>
        <v>81.775999999999996</v>
      </c>
      <c r="R186" s="35">
        <f>+J186*L186</f>
        <v>81.775999999999996</v>
      </c>
      <c r="S186" s="35">
        <f>+$H186*Q186</f>
        <v>5465.9078399999999</v>
      </c>
      <c r="T186" s="35">
        <f>+$H186*R186</f>
        <v>5465.9078399999999</v>
      </c>
      <c r="U186" s="36">
        <f>+S186/SUM(S$20:S$419)</f>
        <v>3.3013497011203066E-3</v>
      </c>
      <c r="V186" s="37">
        <f>+T186/SUM(T$20:T$419)</f>
        <v>3.3033972590550565E-3</v>
      </c>
      <c r="W186" s="37">
        <f>+V186-U186</f>
        <v>2.0475579347498628E-6</v>
      </c>
      <c r="X186" s="38">
        <f>+W186*Y$4</f>
        <v>0.2152686061256868</v>
      </c>
      <c r="Y186" s="39">
        <f>+X186/$H186*10^6</f>
        <v>3220.6553878768218</v>
      </c>
      <c r="Z186" s="40">
        <f>+S186*M186/SUMPRODUCT(M$20:M$419, S$20:S$419)</f>
        <v>4.1844279065460614E-3</v>
      </c>
      <c r="AA186" s="41">
        <f>+T186*N186/SUMPRODUCT(N$20:N$419, T$20:T$419)</f>
        <v>4.1811508323562167E-3</v>
      </c>
      <c r="AB186" s="41">
        <f>+AA186-Z186</f>
        <v>-3.2770741898446865E-6</v>
      </c>
      <c r="AC186" s="42">
        <f>+AB186*AD$4</f>
        <v>-2.0076376484876691E-2</v>
      </c>
      <c r="AD186" s="43">
        <f>+AC186/$H186*10^6</f>
        <v>-300.3646990556058</v>
      </c>
      <c r="AE186" s="40">
        <f>+S186*O186/SUMPRODUCT(O$20:O$419, S$20:S$419)</f>
        <v>2.3111032610431876E-3</v>
      </c>
      <c r="AF186" s="41">
        <f>+T186*P186/SUMPRODUCT(P$20:P$419, T$20:T$419)</f>
        <v>2.3161844593352892E-3</v>
      </c>
      <c r="AG186" s="41">
        <f>+AF186-AE186</f>
        <v>5.0811982921015846E-6</v>
      </c>
      <c r="AH186" s="42">
        <f>+AG186*AI$4</f>
        <v>1.7845780689934039E-2</v>
      </c>
      <c r="AI186" s="43">
        <f>+AH186/$H186*10^6</f>
        <v>266.99252977160444</v>
      </c>
      <c r="AJ186" s="42">
        <f>+X186+AC186+AH186</f>
        <v>0.21303801033074413</v>
      </c>
      <c r="AK186" s="31">
        <f>+Y186+AD186+AI186</f>
        <v>3187.2832185928205</v>
      </c>
      <c r="AL186" s="44">
        <f>+$AL$6*W186/H186*10^6</f>
        <v>15.316860672874496</v>
      </c>
      <c r="AM186" s="31">
        <v>291742.84375</v>
      </c>
      <c r="AN186" s="45">
        <f>+AK186/AM186</f>
        <v>1.0924974808719094E-2</v>
      </c>
      <c r="AR186" s="33"/>
    </row>
    <row r="187" spans="1:44">
      <c r="A187" s="6" t="s">
        <v>4561</v>
      </c>
      <c r="B187" s="6" t="s">
        <v>1870</v>
      </c>
      <c r="C187" s="6" t="s">
        <v>5882</v>
      </c>
      <c r="D187" s="30" t="s">
        <v>5836</v>
      </c>
      <c r="E187" s="6" t="s">
        <v>3093</v>
      </c>
      <c r="F187" s="31" t="s">
        <v>4460</v>
      </c>
      <c r="G187" s="6" t="str">
        <f>IF(AND(L187&gt;K187,AJ187&gt;0),"Float Increase",IF(AND(K187&gt;L187,AJ187&lt;0),"Float Decrease",IF(AND(J187&gt;I187,AJ187&gt;0),"Share Increase",IF(AND(I187&gt;J187,AJ187&lt;0), "Share Decrease",IF(AJ187&gt;0,"Reinvestment","Funding")))))</f>
        <v>Share Increase</v>
      </c>
      <c r="H187" s="32">
        <v>16.010000000000002</v>
      </c>
      <c r="I187" s="33">
        <v>93.822999999999993</v>
      </c>
      <c r="J187" s="33">
        <v>94.155000000000001</v>
      </c>
      <c r="K187" s="34">
        <v>1</v>
      </c>
      <c r="L187" s="34">
        <v>1</v>
      </c>
      <c r="M187" s="7">
        <v>0</v>
      </c>
      <c r="N187" s="7">
        <v>0</v>
      </c>
      <c r="O187" s="7">
        <v>1</v>
      </c>
      <c r="P187" s="7">
        <v>1</v>
      </c>
      <c r="Q187" s="35">
        <f>+I187*K187</f>
        <v>93.822999999999993</v>
      </c>
      <c r="R187" s="35">
        <f>+J187*L187</f>
        <v>94.155000000000001</v>
      </c>
      <c r="S187" s="35">
        <f>+$H187*Q187</f>
        <v>1502.1062300000001</v>
      </c>
      <c r="T187" s="35">
        <f>+$H187*R187</f>
        <v>1507.4215500000003</v>
      </c>
      <c r="U187" s="36">
        <f>+S187/SUM(S$20:S$419)</f>
        <v>9.0725604942900955E-4</v>
      </c>
      <c r="V187" s="37">
        <f>+T187/SUM(T$20:T$419)</f>
        <v>9.1103113376140015E-4</v>
      </c>
      <c r="W187" s="37">
        <f>+V187-U187</f>
        <v>3.7750843323905957E-6</v>
      </c>
      <c r="X187" s="38">
        <f>+W187*Y$4</f>
        <v>0.39689091500110335</v>
      </c>
      <c r="Y187" s="39">
        <f>+X187/$H187*10^6</f>
        <v>24790.188319869038</v>
      </c>
      <c r="Z187" s="40">
        <f>+S187*M187/SUMPRODUCT(M$20:M$419, S$20:S$419)</f>
        <v>0</v>
      </c>
      <c r="AA187" s="41">
        <f>+T187*N187/SUMPRODUCT(N$20:N$419, T$20:T$419)</f>
        <v>0</v>
      </c>
      <c r="AB187" s="41">
        <f>+AA187-Z187</f>
        <v>0</v>
      </c>
      <c r="AC187" s="42">
        <f>+AB187*AD$4</f>
        <v>0</v>
      </c>
      <c r="AD187" s="43">
        <f>+AC187/$H187*10^6</f>
        <v>0</v>
      </c>
      <c r="AE187" s="40">
        <f>+S187*O187/SUMPRODUCT(O$20:O$419, S$20:S$419)</f>
        <v>1.924614498166128E-3</v>
      </c>
      <c r="AF187" s="41">
        <f>+T187*P187/SUMPRODUCT(P$20:P$419, T$20:T$419)</f>
        <v>1.9356713329575831E-3</v>
      </c>
      <c r="AG187" s="41">
        <f>+AF187-AE187</f>
        <v>1.1056834791455103E-5</v>
      </c>
      <c r="AH187" s="42">
        <f>+AG187*AI$4</f>
        <v>3.8832936144188465E-2</v>
      </c>
      <c r="AI187" s="43">
        <f>+AH187/$H187*10^6</f>
        <v>2425.542544921203</v>
      </c>
      <c r="AJ187" s="42">
        <f>+X187+AC187+AH187</f>
        <v>0.43572385114529183</v>
      </c>
      <c r="AK187" s="31">
        <f>+Y187+AD187+AI187</f>
        <v>27215.730864790239</v>
      </c>
      <c r="AL187" s="44">
        <f>+$AL$6*W187/H187*10^6</f>
        <v>117.8976993251279</v>
      </c>
      <c r="AM187" s="31">
        <v>2530050.75</v>
      </c>
      <c r="AN187" s="45">
        <f>+AK187/AM187</f>
        <v>1.0756990097842993E-2</v>
      </c>
      <c r="AR187" s="33"/>
    </row>
    <row r="188" spans="1:44">
      <c r="A188" s="6" t="s">
        <v>3477</v>
      </c>
      <c r="B188" s="6" t="s">
        <v>316</v>
      </c>
      <c r="C188" s="6" t="s">
        <v>614</v>
      </c>
      <c r="D188" s="30">
        <v>2037062</v>
      </c>
      <c r="E188" s="6" t="s">
        <v>2592</v>
      </c>
      <c r="F188" s="31" t="s">
        <v>4467</v>
      </c>
      <c r="G188" s="6" t="str">
        <f>IF(AND(L188&gt;K188,AJ188&gt;0),"Float Increase",IF(AND(K188&gt;L188,AJ188&lt;0),"Float Decrease",IF(AND(J188&gt;I188,AJ188&gt;0),"Share Increase",IF(AND(I188&gt;J188,AJ188&lt;0), "Share Decrease",IF(AJ188&gt;0,"Reinvestment","Funding")))))</f>
        <v>Share Increase</v>
      </c>
      <c r="H188" s="32">
        <v>14.26</v>
      </c>
      <c r="I188" s="33">
        <v>105.538</v>
      </c>
      <c r="J188" s="33">
        <v>105.907</v>
      </c>
      <c r="K188" s="34">
        <v>0.93</v>
      </c>
      <c r="L188" s="34">
        <v>0.93</v>
      </c>
      <c r="M188" s="7">
        <v>0</v>
      </c>
      <c r="N188" s="7">
        <v>0</v>
      </c>
      <c r="O188" s="7">
        <v>1</v>
      </c>
      <c r="P188" s="7">
        <v>1</v>
      </c>
      <c r="Q188" s="35">
        <f>+I188*K188</f>
        <v>98.15034</v>
      </c>
      <c r="R188" s="35">
        <f>+J188*L188</f>
        <v>98.493510000000001</v>
      </c>
      <c r="S188" s="35">
        <f>+$H188*Q188</f>
        <v>1399.6238484</v>
      </c>
      <c r="T188" s="35">
        <f>+$H188*R188</f>
        <v>1404.5174526000001</v>
      </c>
      <c r="U188" s="36">
        <f>+S188/SUM(S$20:S$419)</f>
        <v>8.4535779029823411E-4</v>
      </c>
      <c r="V188" s="37">
        <f>+T188/SUM(T$20:T$419)</f>
        <v>8.4883961439310149E-4</v>
      </c>
      <c r="W188" s="37">
        <f>+V188-U188</f>
        <v>3.4818240948673819E-6</v>
      </c>
      <c r="X188" s="38">
        <f>+W188*Y$4</f>
        <v>0.36605920006287757</v>
      </c>
      <c r="Y188" s="39">
        <f>+X188/$H188*10^6</f>
        <v>25670.350635545412</v>
      </c>
      <c r="Z188" s="40">
        <f>+S188*M188/SUMPRODUCT(M$20:M$419, S$20:S$419)</f>
        <v>0</v>
      </c>
      <c r="AA188" s="41">
        <f>+T188*N188/SUMPRODUCT(N$20:N$419, T$20:T$419)</f>
        <v>0</v>
      </c>
      <c r="AB188" s="41">
        <f>+AA188-Z188</f>
        <v>0</v>
      </c>
      <c r="AC188" s="42">
        <f>+AB188*AD$4</f>
        <v>0</v>
      </c>
      <c r="AD188" s="43">
        <f>+AC188/$H188*10^6</f>
        <v>0</v>
      </c>
      <c r="AE188" s="40">
        <f>+S188*O188/SUMPRODUCT(O$20:O$419, S$20:S$419)</f>
        <v>1.793306156921878E-3</v>
      </c>
      <c r="AF188" s="41">
        <f>+T188*P188/SUMPRODUCT(P$20:P$419, T$20:T$419)</f>
        <v>1.8035327739851076E-3</v>
      </c>
      <c r="AG188" s="41">
        <f>+AF188-AE188</f>
        <v>1.0226617063229622E-5</v>
      </c>
      <c r="AH188" s="42">
        <f>+AG188*AI$4</f>
        <v>3.5917111440823206E-2</v>
      </c>
      <c r="AI188" s="43">
        <f>+AH188/$H188*10^6</f>
        <v>2518.731517589285</v>
      </c>
      <c r="AJ188" s="42">
        <f>+X188+AC188+AH188</f>
        <v>0.40197631150370078</v>
      </c>
      <c r="AK188" s="31">
        <f>+Y188+AD188+AI188</f>
        <v>28189.082153134696</v>
      </c>
      <c r="AL188" s="44">
        <f>+$AL$6*W188/H188*10^6</f>
        <v>122.08359378917889</v>
      </c>
      <c r="AM188" s="31">
        <v>2661886.25</v>
      </c>
      <c r="AN188" s="45">
        <f>+AK188/AM188</f>
        <v>1.058988983963334E-2</v>
      </c>
      <c r="AR188" s="33"/>
    </row>
    <row r="189" spans="1:44">
      <c r="A189" s="6" t="s">
        <v>3635</v>
      </c>
      <c r="B189" s="6" t="s">
        <v>470</v>
      </c>
      <c r="C189" s="6" t="s">
        <v>3789</v>
      </c>
      <c r="D189" s="30" t="s">
        <v>497</v>
      </c>
      <c r="E189" s="6" t="s">
        <v>3003</v>
      </c>
      <c r="F189" s="31" t="s">
        <v>4456</v>
      </c>
      <c r="G189" s="6" t="str">
        <f>IF(AND(L189&gt;K189,AJ189&gt;0),"Float Increase",IF(AND(K189&gt;L189,AJ189&lt;0),"Float Decrease",IF(AND(J189&gt;I189,AJ189&gt;0),"Share Increase",IF(AND(I189&gt;J189,AJ189&lt;0), "Share Decrease",IF(AJ189&gt;0,"Reinvestment","Funding")))))</f>
        <v>Share Increase</v>
      </c>
      <c r="H189" s="32">
        <v>88.56</v>
      </c>
      <c r="I189" s="33">
        <v>43.905999999999999</v>
      </c>
      <c r="J189" s="33">
        <v>43.951000000000001</v>
      </c>
      <c r="K189" s="34">
        <v>1</v>
      </c>
      <c r="L189" s="34">
        <v>1</v>
      </c>
      <c r="M189" s="7">
        <v>0</v>
      </c>
      <c r="N189" s="7">
        <v>0</v>
      </c>
      <c r="O189" s="7">
        <v>1</v>
      </c>
      <c r="P189" s="7">
        <v>1</v>
      </c>
      <c r="Q189" s="35">
        <f>+I189*K189</f>
        <v>43.905999999999999</v>
      </c>
      <c r="R189" s="35">
        <f>+J189*L189</f>
        <v>43.951000000000001</v>
      </c>
      <c r="S189" s="35">
        <f>+$H189*Q189</f>
        <v>3888.3153600000001</v>
      </c>
      <c r="T189" s="35">
        <f>+$H189*R189</f>
        <v>3892.3005600000001</v>
      </c>
      <c r="U189" s="36">
        <f>+S189/SUM(S$20:S$419)</f>
        <v>2.3485007664522748E-3</v>
      </c>
      <c r="V189" s="37">
        <f>+T189/SUM(T$20:T$419)</f>
        <v>2.3523658608416019E-3</v>
      </c>
      <c r="W189" s="37">
        <f>+V189-U189</f>
        <v>3.8650943893271152E-6</v>
      </c>
      <c r="X189" s="38">
        <f>+W189*Y$4</f>
        <v>0.4063540609102741</v>
      </c>
      <c r="Y189" s="39">
        <f>+X189/$H189*10^6</f>
        <v>4588.4604890500686</v>
      </c>
      <c r="Z189" s="40">
        <f>+S189*M189/SUMPRODUCT(M$20:M$419, S$20:S$419)</f>
        <v>0</v>
      </c>
      <c r="AA189" s="41">
        <f>+T189*N189/SUMPRODUCT(N$20:N$419, T$20:T$419)</f>
        <v>0</v>
      </c>
      <c r="AB189" s="41">
        <f>+AA189-Z189</f>
        <v>0</v>
      </c>
      <c r="AC189" s="42">
        <f>+AB189*AD$4</f>
        <v>0</v>
      </c>
      <c r="AD189" s="43">
        <f>+AC189/$H189*10^6</f>
        <v>0</v>
      </c>
      <c r="AE189" s="40">
        <f>+S189*O189/SUMPRODUCT(O$20:O$419, S$20:S$419)</f>
        <v>4.9820099043847562E-3</v>
      </c>
      <c r="AF189" s="41">
        <f>+T189*P189/SUMPRODUCT(P$20:P$419, T$20:T$419)</f>
        <v>4.998080738096617E-3</v>
      </c>
      <c r="AG189" s="41">
        <f>+AF189-AE189</f>
        <v>1.6070833711860806E-5</v>
      </c>
      <c r="AH189" s="42">
        <f>+AG189*AI$4</f>
        <v>5.644270454315363E-2</v>
      </c>
      <c r="AI189" s="43">
        <f>+AH189/$H189*10^6</f>
        <v>637.33857885223154</v>
      </c>
      <c r="AJ189" s="42">
        <f>+X189+AC189+AH189</f>
        <v>0.46279676545342774</v>
      </c>
      <c r="AK189" s="31">
        <f>+Y189+AD189+AI189</f>
        <v>5225.7990679023005</v>
      </c>
      <c r="AL189" s="44">
        <f>+$AL$6*W189/H189*10^6</f>
        <v>21.821896958712259</v>
      </c>
      <c r="AM189" s="31">
        <v>498366.84375</v>
      </c>
      <c r="AN189" s="45">
        <f>+AK189/AM189</f>
        <v>1.0485848192829944E-2</v>
      </c>
      <c r="AR189" s="33"/>
    </row>
    <row r="190" spans="1:44">
      <c r="A190" s="6" t="s">
        <v>3380</v>
      </c>
      <c r="B190" s="6" t="s">
        <v>218</v>
      </c>
      <c r="C190" s="6" t="s">
        <v>517</v>
      </c>
      <c r="D190" s="30">
        <v>2009210</v>
      </c>
      <c r="E190" s="6" t="s">
        <v>2498</v>
      </c>
      <c r="F190" s="31" t="s">
        <v>4463</v>
      </c>
      <c r="G190" s="6" t="str">
        <f>IF(AND(L190&gt;K190,AJ190&gt;0),"Float Increase",IF(AND(K190&gt;L190,AJ190&lt;0),"Float Decrease",IF(AND(J190&gt;I190,AJ190&gt;0),"Share Increase",IF(AND(I190&gt;J190,AJ190&lt;0), "Share Decrease",IF(AJ190&gt;0,"Reinvestment","Funding")))))</f>
        <v>Share Increase</v>
      </c>
      <c r="H190" s="32">
        <v>95.39</v>
      </c>
      <c r="I190" s="33">
        <v>72.007999999999996</v>
      </c>
      <c r="J190" s="33">
        <v>72.034000000000006</v>
      </c>
      <c r="K190" s="34">
        <v>1</v>
      </c>
      <c r="L190" s="34">
        <v>1</v>
      </c>
      <c r="M190" s="7">
        <v>0.68</v>
      </c>
      <c r="N190" s="7">
        <v>0.68</v>
      </c>
      <c r="O190" s="7">
        <v>0.32</v>
      </c>
      <c r="P190" s="7">
        <v>0.32</v>
      </c>
      <c r="Q190" s="35">
        <f>+I190*K190</f>
        <v>72.007999999999996</v>
      </c>
      <c r="R190" s="35">
        <f>+J190*L190</f>
        <v>72.034000000000006</v>
      </c>
      <c r="S190" s="35">
        <f>+$H190*Q190</f>
        <v>6868.8431199999995</v>
      </c>
      <c r="T190" s="35">
        <f>+$H190*R190</f>
        <v>6871.323260000001</v>
      </c>
      <c r="U190" s="36">
        <f>+S190/SUM(S$20:S$419)</f>
        <v>4.1487075605823372E-3</v>
      </c>
      <c r="V190" s="37">
        <f>+T190/SUM(T$20:T$419)</f>
        <v>4.1527795725083538E-3</v>
      </c>
      <c r="W190" s="37">
        <f>+V190-U190</f>
        <v>4.0720119260165277E-6</v>
      </c>
      <c r="X190" s="38">
        <f>+W190*Y$4</f>
        <v>0.42810819492042212</v>
      </c>
      <c r="Y190" s="39">
        <f>+X190/$H190*10^6</f>
        <v>4487.9777221975273</v>
      </c>
      <c r="Z190" s="40">
        <f>+S190*M190/SUMPRODUCT(M$20:M$419, S$20:S$419)</f>
        <v>5.3369298266197907E-3</v>
      </c>
      <c r="AA190" s="41">
        <f>+T190*N190/SUMPRODUCT(N$20:N$419, T$20:T$419)</f>
        <v>5.3346756610696726E-3</v>
      </c>
      <c r="AB190" s="41">
        <f>+AA190-Z190</f>
        <v>-2.2541655501180299E-6</v>
      </c>
      <c r="AC190" s="42">
        <f>+AB190*AD$4</f>
        <v>-1.3809719774929351E-2</v>
      </c>
      <c r="AD190" s="43">
        <f>+AC190/$H190*10^6</f>
        <v>-144.77114765624646</v>
      </c>
      <c r="AE190" s="40">
        <f>+S190*O190/SUMPRODUCT(O$20:O$419, S$20:S$419)</f>
        <v>2.8162855149078312E-3</v>
      </c>
      <c r="AF190" s="41">
        <f>+T190*P190/SUMPRODUCT(P$20:P$419, T$20:T$419)</f>
        <v>2.8234965230776532E-3</v>
      </c>
      <c r="AG190" s="41">
        <f>+AF190-AE190</f>
        <v>7.2110081698220467E-6</v>
      </c>
      <c r="AH190" s="42">
        <f>+AG190*AI$4</f>
        <v>2.5325929624120672E-2</v>
      </c>
      <c r="AI190" s="43">
        <f>+AH190/$H190*10^6</f>
        <v>265.49879048244753</v>
      </c>
      <c r="AJ190" s="42">
        <f>+X190+AC190+AH190</f>
        <v>0.43962440476961345</v>
      </c>
      <c r="AK190" s="31">
        <f>+Y190+AD190+AI190</f>
        <v>4608.7053650237285</v>
      </c>
      <c r="AL190" s="44">
        <f>+$AL$6*W190/H190*10^6</f>
        <v>21.344018901438975</v>
      </c>
      <c r="AM190" s="31">
        <v>445758.59375</v>
      </c>
      <c r="AN190" s="45">
        <f>+AK190/AM190</f>
        <v>1.0339016296359914E-2</v>
      </c>
      <c r="AR190" s="33"/>
    </row>
    <row r="191" spans="1:44">
      <c r="A191" s="6" t="s">
        <v>3509</v>
      </c>
      <c r="B191" s="6" t="s">
        <v>350</v>
      </c>
      <c r="C191" s="6" t="s">
        <v>6374</v>
      </c>
      <c r="D191" s="30" t="s">
        <v>6335</v>
      </c>
      <c r="E191" s="6" t="s">
        <v>2623</v>
      </c>
      <c r="F191" s="31" t="s">
        <v>4463</v>
      </c>
      <c r="G191" s="6" t="str">
        <f>IF(AND(L191&gt;K191,AJ191&gt;0),"Float Increase",IF(AND(K191&gt;L191,AJ191&lt;0),"Float Decrease",IF(AND(J191&gt;I191,AJ191&gt;0),"Share Increase",IF(AND(I191&gt;J191,AJ191&lt;0), "Share Decrease",IF(AJ191&gt;0,"Reinvestment","Funding")))))</f>
        <v>Share Increase</v>
      </c>
      <c r="H191" s="32">
        <v>57.59</v>
      </c>
      <c r="I191" s="33">
        <v>95.430999999999997</v>
      </c>
      <c r="J191" s="33">
        <v>95.543000000000006</v>
      </c>
      <c r="K191" s="34">
        <v>0.84</v>
      </c>
      <c r="L191" s="34">
        <v>0.84</v>
      </c>
      <c r="M191" s="7">
        <v>1</v>
      </c>
      <c r="N191" s="7">
        <v>1</v>
      </c>
      <c r="O191" s="7">
        <v>0</v>
      </c>
      <c r="P191" s="7">
        <v>0</v>
      </c>
      <c r="Q191" s="35">
        <f>+I191*K191</f>
        <v>80.16203999999999</v>
      </c>
      <c r="R191" s="35">
        <f>+J191*L191</f>
        <v>80.256119999999996</v>
      </c>
      <c r="S191" s="35">
        <f>+$H191*Q191</f>
        <v>4616.5318835999997</v>
      </c>
      <c r="T191" s="35">
        <f>+$H191*R191</f>
        <v>4621.9499507999999</v>
      </c>
      <c r="U191" s="36">
        <f>+S191/SUM(S$20:S$419)</f>
        <v>2.7883357349353381E-3</v>
      </c>
      <c r="V191" s="37">
        <f>+T191/SUM(T$20:T$419)</f>
        <v>2.7933395962567806E-3</v>
      </c>
      <c r="W191" s="37">
        <f>+V191-U191</f>
        <v>5.0038613214425064E-6</v>
      </c>
      <c r="X191" s="38">
        <f>+W191*Y$4</f>
        <v>0.52607754517322469</v>
      </c>
      <c r="Y191" s="39">
        <f>+X191/$H191*10^6</f>
        <v>9134.8766308946797</v>
      </c>
      <c r="Z191" s="40">
        <f>+S191*M191/SUMPRODUCT(M$20:M$419, S$20:S$419)</f>
        <v>5.2749071754137743E-3</v>
      </c>
      <c r="AA191" s="41">
        <f>+T191*N191/SUMPRODUCT(N$20:N$419, T$20:T$419)</f>
        <v>5.2769619852229771E-3</v>
      </c>
      <c r="AB191" s="41">
        <f>+AA191-Z191</f>
        <v>2.0548098092027997E-6</v>
      </c>
      <c r="AC191" s="42">
        <f>+AB191*AD$4</f>
        <v>1.2588404456088375E-2</v>
      </c>
      <c r="AD191" s="43">
        <f>+AC191/$H191*10^6</f>
        <v>218.58663754277433</v>
      </c>
      <c r="AE191" s="40">
        <f>+S191*O191/SUMPRODUCT(O$20:O$419, S$20:S$419)</f>
        <v>0</v>
      </c>
      <c r="AF191" s="41">
        <f>+T191*P191/SUMPRODUCT(P$20:P$419, T$20:T$419)</f>
        <v>0</v>
      </c>
      <c r="AG191" s="41">
        <f>+AF191-AE191</f>
        <v>0</v>
      </c>
      <c r="AH191" s="42">
        <f>+AG191*AI$4</f>
        <v>0</v>
      </c>
      <c r="AI191" s="43">
        <f>+AH191/$H191*10^6</f>
        <v>0</v>
      </c>
      <c r="AJ191" s="42">
        <f>+X191+AC191+AH191</f>
        <v>0.53866594962931302</v>
      </c>
      <c r="AK191" s="31">
        <f>+Y191+AD191+AI191</f>
        <v>9353.4632684374537</v>
      </c>
      <c r="AL191" s="44">
        <f>+$AL$6*W191/H191*10^6</f>
        <v>43.443838526154764</v>
      </c>
      <c r="AM191" s="31">
        <v>914026.625</v>
      </c>
      <c r="AN191" s="45">
        <f>+AK191/AM191</f>
        <v>1.0233250337141387E-2</v>
      </c>
      <c r="AR191" s="33"/>
    </row>
    <row r="192" spans="1:44">
      <c r="A192" s="6" t="s">
        <v>4245</v>
      </c>
      <c r="B192" s="6" t="s">
        <v>1629</v>
      </c>
      <c r="C192" s="6" t="s">
        <v>2476</v>
      </c>
      <c r="D192" s="30" t="s">
        <v>2311</v>
      </c>
      <c r="E192" s="6" t="s">
        <v>737</v>
      </c>
      <c r="F192" s="31" t="s">
        <v>4463</v>
      </c>
      <c r="G192" s="6" t="str">
        <f>IF(AND(L192&gt;K192,AJ192&gt;0),"Float Increase",IF(AND(K192&gt;L192,AJ192&lt;0),"Float Decrease",IF(AND(J192&gt;I192,AJ192&gt;0),"Share Increase",IF(AND(I192&gt;J192,AJ192&lt;0), "Share Decrease",IF(AJ192&gt;0,"Reinvestment","Funding")))))</f>
        <v>Share Increase</v>
      </c>
      <c r="H192" s="32">
        <v>64.33</v>
      </c>
      <c r="I192" s="33">
        <v>116.331</v>
      </c>
      <c r="J192" s="33">
        <v>116.393</v>
      </c>
      <c r="K192" s="34">
        <v>0.95</v>
      </c>
      <c r="L192" s="34">
        <v>0.95</v>
      </c>
      <c r="M192" s="7">
        <v>1</v>
      </c>
      <c r="N192" s="7">
        <v>1</v>
      </c>
      <c r="O192" s="7">
        <v>0</v>
      </c>
      <c r="P192" s="7">
        <v>0</v>
      </c>
      <c r="Q192" s="35">
        <f>+I192*K192</f>
        <v>110.51445</v>
      </c>
      <c r="R192" s="35">
        <f>+J192*L192</f>
        <v>110.57334999999999</v>
      </c>
      <c r="S192" s="35">
        <f>+$H192*Q192</f>
        <v>7109.3945684999999</v>
      </c>
      <c r="T192" s="35">
        <f>+$H192*R192</f>
        <v>7113.1836054999994</v>
      </c>
      <c r="U192" s="36">
        <f>+S192/SUM(S$20:S$419)</f>
        <v>4.2939980550172991E-3</v>
      </c>
      <c r="V192" s="37">
        <f>+T192/SUM(T$20:T$419)</f>
        <v>4.2989512288527836E-3</v>
      </c>
      <c r="W192" s="37">
        <f>+V192-U192</f>
        <v>4.9531738354844507E-6</v>
      </c>
      <c r="X192" s="38">
        <f>+W192*Y$4</f>
        <v>0.52074855092841033</v>
      </c>
      <c r="Y192" s="39">
        <f>+X192/$H192*10^6</f>
        <v>8094.9564888607229</v>
      </c>
      <c r="Z192" s="40">
        <f>+S192*M192/SUMPRODUCT(M$20:M$419, S$20:S$419)</f>
        <v>8.1232833147866293E-3</v>
      </c>
      <c r="AA192" s="41">
        <f>+T192*N192/SUMPRODUCT(N$20:N$419, T$20:T$419)</f>
        <v>8.1212474993671898E-3</v>
      </c>
      <c r="AB192" s="41">
        <f>+AA192-Z192</f>
        <v>-2.0358154194394934E-6</v>
      </c>
      <c r="AC192" s="42">
        <f>+AB192*AD$4</f>
        <v>-1.247203891234501E-2</v>
      </c>
      <c r="AD192" s="43">
        <f>+AC192/$H192*10^6</f>
        <v>-193.87593521444131</v>
      </c>
      <c r="AE192" s="40">
        <f>+S192*O192/SUMPRODUCT(O$20:O$419, S$20:S$419)</f>
        <v>0</v>
      </c>
      <c r="AF192" s="41">
        <f>+T192*P192/SUMPRODUCT(P$20:P$419, T$20:T$419)</f>
        <v>0</v>
      </c>
      <c r="AG192" s="41">
        <f>+AF192-AE192</f>
        <v>0</v>
      </c>
      <c r="AH192" s="42">
        <f>+AG192*AI$4</f>
        <v>0</v>
      </c>
      <c r="AI192" s="43">
        <f>+AH192/$H192*10^6</f>
        <v>0</v>
      </c>
      <c r="AJ192" s="42">
        <f>+X192+AC192+AH192</f>
        <v>0.50827651201606527</v>
      </c>
      <c r="AK192" s="31">
        <f>+Y192+AD192+AI192</f>
        <v>7901.0805536462813</v>
      </c>
      <c r="AL192" s="44">
        <f>+$AL$6*W192/H192*10^6</f>
        <v>38.498164429383266</v>
      </c>
      <c r="AM192" s="31">
        <v>776861.875</v>
      </c>
      <c r="AN192" s="45">
        <f>+AK192/AM192</f>
        <v>1.0170508822622144E-2</v>
      </c>
      <c r="AR192" s="33"/>
    </row>
    <row r="193" spans="1:44">
      <c r="A193" s="6" t="s">
        <v>3505</v>
      </c>
      <c r="B193" s="6" t="s">
        <v>346</v>
      </c>
      <c r="C193" s="6" t="s">
        <v>3665</v>
      </c>
      <c r="D193" s="30">
        <v>2488121</v>
      </c>
      <c r="E193" s="6" t="s">
        <v>2619</v>
      </c>
      <c r="F193" s="31" t="s">
        <v>4471</v>
      </c>
      <c r="G193" s="6" t="str">
        <f>IF(AND(L193&gt;K193,AJ193&gt;0),"Float Increase",IF(AND(K193&gt;L193,AJ193&lt;0),"Float Decrease",IF(AND(J193&gt;I193,AJ193&gt;0),"Share Increase",IF(AND(I193&gt;J193,AJ193&lt;0), "Share Decrease",IF(AJ193&gt;0,"Reinvestment","Funding")))))</f>
        <v>Share Increase</v>
      </c>
      <c r="H193" s="32">
        <v>34.18</v>
      </c>
      <c r="I193" s="33">
        <v>79.105999999999995</v>
      </c>
      <c r="J193" s="33">
        <v>79.162000000000006</v>
      </c>
      <c r="K193" s="34">
        <v>1</v>
      </c>
      <c r="L193" s="34">
        <v>1</v>
      </c>
      <c r="M193" s="7">
        <v>0</v>
      </c>
      <c r="N193" s="7">
        <v>0</v>
      </c>
      <c r="O193" s="7">
        <v>1</v>
      </c>
      <c r="P193" s="7">
        <v>1</v>
      </c>
      <c r="Q193" s="35">
        <f>+I193*K193</f>
        <v>79.105999999999995</v>
      </c>
      <c r="R193" s="35">
        <f>+J193*L193</f>
        <v>79.162000000000006</v>
      </c>
      <c r="S193" s="35">
        <f>+$H193*Q193</f>
        <v>2703.8430799999996</v>
      </c>
      <c r="T193" s="35">
        <f>+$H193*R193</f>
        <v>2705.7571600000001</v>
      </c>
      <c r="U193" s="36">
        <f>+S193/SUM(S$20:S$419)</f>
        <v>1.6330922154798367E-3</v>
      </c>
      <c r="V193" s="37">
        <f>+T193/SUM(T$20:T$419)</f>
        <v>1.6352618901844848E-3</v>
      </c>
      <c r="W193" s="37">
        <f>+V193-U193</f>
        <v>2.1696747046480534E-6</v>
      </c>
      <c r="X193" s="38">
        <f>+W193*Y$4</f>
        <v>0.22810726939103962</v>
      </c>
      <c r="Y193" s="39">
        <f>+X193/$H193*10^6</f>
        <v>6673.7059505862962</v>
      </c>
      <c r="Z193" s="40">
        <f>+S193*M193/SUMPRODUCT(M$20:M$419, S$20:S$419)</f>
        <v>0</v>
      </c>
      <c r="AA193" s="41">
        <f>+T193*N193/SUMPRODUCT(N$20:N$419, T$20:T$419)</f>
        <v>0</v>
      </c>
      <c r="AB193" s="41">
        <f>+AA193-Z193</f>
        <v>0</v>
      </c>
      <c r="AC193" s="42">
        <f>+AB193*AD$4</f>
        <v>0</v>
      </c>
      <c r="AD193" s="43">
        <f>+AC193/$H193*10^6</f>
        <v>0</v>
      </c>
      <c r="AE193" s="40">
        <f>+S193*O193/SUMPRODUCT(O$20:O$419, S$20:S$419)</f>
        <v>3.464372551423448E-3</v>
      </c>
      <c r="AF193" s="41">
        <f>+T193*P193/SUMPRODUCT(P$20:P$419, T$20:T$419)</f>
        <v>3.4744471900091411E-3</v>
      </c>
      <c r="AG193" s="41">
        <f>+AF193-AE193</f>
        <v>1.0074638585693112E-5</v>
      </c>
      <c r="AH193" s="42">
        <f>+AG193*AI$4</f>
        <v>3.5383344714198399E-2</v>
      </c>
      <c r="AI193" s="43">
        <f>+AH193/$H193*10^6</f>
        <v>1035.2061063252895</v>
      </c>
      <c r="AJ193" s="42">
        <f>+X193+AC193+AH193</f>
        <v>0.263490614105238</v>
      </c>
      <c r="AK193" s="31">
        <f>+Y193+AD193+AI193</f>
        <v>7708.9120569115858</v>
      </c>
      <c r="AL193" s="44">
        <f>+$AL$6*W193/H193*10^6</f>
        <v>31.738951209011901</v>
      </c>
      <c r="AM193" s="31">
        <v>761391.125</v>
      </c>
      <c r="AN193" s="45">
        <f>+AK193/AM193</f>
        <v>1.0124772674374928E-2</v>
      </c>
      <c r="AR193" s="33"/>
    </row>
    <row r="194" spans="1:44">
      <c r="A194" s="6" t="s">
        <v>3501</v>
      </c>
      <c r="B194" s="6" t="s">
        <v>341</v>
      </c>
      <c r="C194" s="6" t="s">
        <v>3659</v>
      </c>
      <c r="D194" s="30">
        <v>2040640</v>
      </c>
      <c r="E194" s="6" t="s">
        <v>2614</v>
      </c>
      <c r="F194" s="31" t="s">
        <v>4463</v>
      </c>
      <c r="G194" s="6" t="str">
        <f>IF(AND(L194&gt;K194,AJ194&gt;0),"Float Increase",IF(AND(K194&gt;L194,AJ194&lt;0),"Float Decrease",IF(AND(J194&gt;I194,AJ194&gt;0),"Share Increase",IF(AND(I194&gt;J194,AJ194&lt;0), "Share Decrease",IF(AJ194&gt;0,"Reinvestment","Funding")))))</f>
        <v>Share Increase</v>
      </c>
      <c r="H194" s="32">
        <v>158.47</v>
      </c>
      <c r="I194" s="33">
        <v>44.822000000000003</v>
      </c>
      <c r="J194" s="33">
        <v>44.834000000000003</v>
      </c>
      <c r="K194" s="34">
        <v>1</v>
      </c>
      <c r="L194" s="34">
        <v>1</v>
      </c>
      <c r="M194" s="7">
        <v>1</v>
      </c>
      <c r="N194" s="7">
        <v>1</v>
      </c>
      <c r="O194" s="7">
        <v>0</v>
      </c>
      <c r="P194" s="7">
        <v>0</v>
      </c>
      <c r="Q194" s="35">
        <f>+I194*K194</f>
        <v>44.822000000000003</v>
      </c>
      <c r="R194" s="35">
        <f>+J194*L194</f>
        <v>44.834000000000003</v>
      </c>
      <c r="S194" s="35">
        <f>+$H194*Q194</f>
        <v>7102.9423400000005</v>
      </c>
      <c r="T194" s="35">
        <f>+$H194*R194</f>
        <v>7104.8439800000006</v>
      </c>
      <c r="U194" s="36">
        <f>+S194/SUM(S$20:S$419)</f>
        <v>4.2901009782180619E-3</v>
      </c>
      <c r="V194" s="37">
        <f>+T194/SUM(T$20:T$419)</f>
        <v>4.2939110604444108E-3</v>
      </c>
      <c r="W194" s="37">
        <f>+V194-U194</f>
        <v>3.8100822263489181E-6</v>
      </c>
      <c r="X194" s="38">
        <f>+W194*Y$4</f>
        <v>0.40057039469829836</v>
      </c>
      <c r="Y194" s="39">
        <f>+X194/$H194*10^6</f>
        <v>2527.7364466353151</v>
      </c>
      <c r="Z194" s="40">
        <f>+S194*M194/SUMPRODUCT(M$20:M$419, S$20:S$419)</f>
        <v>8.1159109176560107E-3</v>
      </c>
      <c r="AA194" s="41">
        <f>+T194*N194/SUMPRODUCT(N$20:N$419, T$20:T$419)</f>
        <v>8.1117260014706427E-3</v>
      </c>
      <c r="AB194" s="41">
        <f>+AA194-Z194</f>
        <v>-4.1849161853679817E-6</v>
      </c>
      <c r="AC194" s="42">
        <f>+AB194*AD$4</f>
        <v>-2.5638099117641141E-2</v>
      </c>
      <c r="AD194" s="43">
        <f>+AC194/$H194*10^6</f>
        <v>-161.7851903681526</v>
      </c>
      <c r="AE194" s="40">
        <f>+S194*O194/SUMPRODUCT(O$20:O$419, S$20:S$419)</f>
        <v>0</v>
      </c>
      <c r="AF194" s="41">
        <f>+T194*P194/SUMPRODUCT(P$20:P$419, T$20:T$419)</f>
        <v>0</v>
      </c>
      <c r="AG194" s="41">
        <f>+AF194-AE194</f>
        <v>0</v>
      </c>
      <c r="AH194" s="42">
        <f>+AG194*AI$4</f>
        <v>0</v>
      </c>
      <c r="AI194" s="43">
        <f>+AH194/$H194*10^6</f>
        <v>0</v>
      </c>
      <c r="AJ194" s="42">
        <f>+X194+AC194+AH194</f>
        <v>0.37493229558065722</v>
      </c>
      <c r="AK194" s="31">
        <f>+Y194+AD194+AI194</f>
        <v>2365.9512562671625</v>
      </c>
      <c r="AL194" s="44">
        <f>+$AL$6*W194/H194*10^6</f>
        <v>12.021462189527728</v>
      </c>
      <c r="AM194" s="31">
        <v>236281.15625</v>
      </c>
      <c r="AN194" s="45">
        <f>+AK194/AM194</f>
        <v>1.0013287956674126E-2</v>
      </c>
      <c r="AR194" s="33"/>
    </row>
    <row r="195" spans="1:44">
      <c r="A195" s="6" t="s">
        <v>3483</v>
      </c>
      <c r="B195" s="6" t="s">
        <v>322</v>
      </c>
      <c r="C195" s="6" t="s">
        <v>620</v>
      </c>
      <c r="D195" s="30">
        <v>2438966</v>
      </c>
      <c r="E195" s="6" t="s">
        <v>2598</v>
      </c>
      <c r="F195" s="31" t="s">
        <v>4463</v>
      </c>
      <c r="G195" s="6" t="str">
        <f>IF(AND(L195&gt;K195,AJ195&gt;0),"Float Increase",IF(AND(K195&gt;L195,AJ195&lt;0),"Float Decrease",IF(AND(J195&gt;I195,AJ195&gt;0),"Share Increase",IF(AND(I195&gt;J195,AJ195&lt;0), "Share Decrease",IF(AJ195&gt;0,"Reinvestment","Funding")))))</f>
        <v>Share Increase</v>
      </c>
      <c r="H195" s="32">
        <v>30.74</v>
      </c>
      <c r="I195" s="33">
        <v>149.899</v>
      </c>
      <c r="J195" s="33">
        <v>149.94200000000001</v>
      </c>
      <c r="K195" s="34">
        <v>1</v>
      </c>
      <c r="L195" s="34">
        <v>1</v>
      </c>
      <c r="M195" s="7">
        <v>0.64</v>
      </c>
      <c r="N195" s="7">
        <v>0.64</v>
      </c>
      <c r="O195" s="7">
        <v>0.36</v>
      </c>
      <c r="P195" s="7">
        <v>0.36</v>
      </c>
      <c r="Q195" s="35">
        <f>+I195*K195</f>
        <v>149.899</v>
      </c>
      <c r="R195" s="35">
        <f>+J195*L195</f>
        <v>149.94200000000001</v>
      </c>
      <c r="S195" s="35">
        <f>+$H195*Q195</f>
        <v>4607.8952600000002</v>
      </c>
      <c r="T195" s="35">
        <f>+$H195*R195</f>
        <v>4609.2170800000004</v>
      </c>
      <c r="U195" s="36">
        <f>+S195/SUM(S$20:S$419)</f>
        <v>2.783119306928285E-3</v>
      </c>
      <c r="V195" s="37">
        <f>+T195/SUM(T$20:T$419)</f>
        <v>2.785644309081829E-3</v>
      </c>
      <c r="W195" s="37">
        <f>+V195-U195</f>
        <v>2.5250021535440197E-6</v>
      </c>
      <c r="X195" s="38">
        <f>+W195*Y$4</f>
        <v>0.26546437823952518</v>
      </c>
      <c r="Y195" s="39">
        <f>+X195/$H195*10^6</f>
        <v>8635.7962992688754</v>
      </c>
      <c r="Z195" s="40">
        <f>+S195*M195/SUMPRODUCT(M$20:M$419, S$20:S$419)</f>
        <v>3.3696248710856922E-3</v>
      </c>
      <c r="AA195" s="41">
        <f>+T195*N195/SUMPRODUCT(N$20:N$419, T$20:T$419)</f>
        <v>3.3679517705504209E-3</v>
      </c>
      <c r="AB195" s="41">
        <f>+AA195-Z195</f>
        <v>-1.6731005352712928E-6</v>
      </c>
      <c r="AC195" s="42">
        <f>+AB195*AD$4</f>
        <v>-1.0249934635976961E-2</v>
      </c>
      <c r="AD195" s="43">
        <f>+AC195/$H195*10^6</f>
        <v>-333.43964333041515</v>
      </c>
      <c r="AE195" s="40">
        <f>+S195*O195/SUMPRODUCT(O$20:O$419, S$20:S$419)</f>
        <v>2.1254368463898272E-3</v>
      </c>
      <c r="AF195" s="41">
        <f>+T195*P195/SUMPRODUCT(P$20:P$419, T$20:T$419)</f>
        <v>2.130720880889891E-3</v>
      </c>
      <c r="AG195" s="41">
        <f>+AF195-AE195</f>
        <v>5.2840345000637612E-6</v>
      </c>
      <c r="AH195" s="42">
        <f>+AG195*AI$4</f>
        <v>1.855816589420713E-2</v>
      </c>
      <c r="AI195" s="43">
        <f>+AH195/$H195*10^6</f>
        <v>603.71391978552799</v>
      </c>
      <c r="AJ195" s="42">
        <f>+X195+AC195+AH195</f>
        <v>0.27377260949775534</v>
      </c>
      <c r="AK195" s="31">
        <f>+Y195+AD195+AI195</f>
        <v>8906.0705757239884</v>
      </c>
      <c r="AL195" s="44">
        <f>+$AL$6*W195/H195*10^6</f>
        <v>41.070301781783016</v>
      </c>
      <c r="AM195" s="31">
        <v>890572.125</v>
      </c>
      <c r="AN195" s="45">
        <f>+AK195/AM195</f>
        <v>1.0000392248661486E-2</v>
      </c>
      <c r="AR195" s="33"/>
    </row>
    <row r="196" spans="1:44">
      <c r="A196" s="6" t="s">
        <v>5911</v>
      </c>
      <c r="B196" s="6" t="s">
        <v>5891</v>
      </c>
      <c r="C196" s="6" t="s">
        <v>5928</v>
      </c>
      <c r="D196" s="30" t="s">
        <v>5943</v>
      </c>
      <c r="E196" s="6" t="s">
        <v>5957</v>
      </c>
      <c r="F196" s="31" t="s">
        <v>4458</v>
      </c>
      <c r="G196" s="6" t="str">
        <f>IF(AND(L196&gt;K196,AJ196&gt;0),"Float Increase",IF(AND(K196&gt;L196,AJ196&lt;0),"Float Decrease",IF(AND(J196&gt;I196,AJ196&gt;0),"Share Increase",IF(AND(I196&gt;J196,AJ196&lt;0), "Share Decrease",IF(AJ196&gt;0,"Reinvestment","Funding")))))</f>
        <v>Reinvestment</v>
      </c>
      <c r="H196" s="32">
        <v>44.49</v>
      </c>
      <c r="I196" s="33">
        <v>74.066999999999993</v>
      </c>
      <c r="J196" s="33">
        <v>74.066999999999993</v>
      </c>
      <c r="K196" s="34">
        <v>0.84</v>
      </c>
      <c r="L196" s="34">
        <v>0.84</v>
      </c>
      <c r="M196" s="7">
        <v>0</v>
      </c>
      <c r="N196" s="7">
        <v>0</v>
      </c>
      <c r="O196" s="7">
        <v>1</v>
      </c>
      <c r="P196" s="7">
        <v>1</v>
      </c>
      <c r="Q196" s="35">
        <f>+I196*K196</f>
        <v>62.21627999999999</v>
      </c>
      <c r="R196" s="35">
        <f>+J196*L196</f>
        <v>62.21627999999999</v>
      </c>
      <c r="S196" s="35">
        <f>+$H196*Q196</f>
        <v>2768.0022971999997</v>
      </c>
      <c r="T196" s="35">
        <f>+$H196*R196</f>
        <v>2768.0022971999997</v>
      </c>
      <c r="U196" s="36">
        <f>+S196/SUM(S$20:S$419)</f>
        <v>1.671843694415737E-3</v>
      </c>
      <c r="V196" s="37">
        <f>+T196/SUM(T$20:T$419)</f>
        <v>1.672880602690253E-3</v>
      </c>
      <c r="W196" s="37">
        <f>+V196-U196</f>
        <v>1.0369082745159772E-6</v>
      </c>
      <c r="X196" s="38">
        <f>+W196*Y$4</f>
        <v>0.10901464380909645</v>
      </c>
      <c r="Y196" s="39">
        <f>+X196/$H196*10^6</f>
        <v>2450.3179098470764</v>
      </c>
      <c r="Z196" s="40">
        <f>+S196*M196/SUMPRODUCT(M$20:M$419, S$20:S$419)</f>
        <v>0</v>
      </c>
      <c r="AA196" s="41">
        <f>+T196*N196/SUMPRODUCT(N$20:N$419, T$20:T$419)</f>
        <v>0</v>
      </c>
      <c r="AB196" s="41">
        <f>+AA196-Z196</f>
        <v>0</v>
      </c>
      <c r="AC196" s="42">
        <f>+AB196*AD$4</f>
        <v>0</v>
      </c>
      <c r="AD196" s="43">
        <f>+AC196/$H196*10^6</f>
        <v>0</v>
      </c>
      <c r="AE196" s="40">
        <f>+S196*O196/SUMPRODUCT(O$20:O$419, S$20:S$419)</f>
        <v>3.5465782950306161E-3</v>
      </c>
      <c r="AF196" s="41">
        <f>+T196*P196/SUMPRODUCT(P$20:P$419, T$20:T$419)</f>
        <v>3.5543758122940292E-3</v>
      </c>
      <c r="AG196" s="41">
        <f>+AF196-AE196</f>
        <v>7.7975172634130174E-6</v>
      </c>
      <c r="AH196" s="42">
        <f>+AG196*AI$4</f>
        <v>2.7385820235582604E-2</v>
      </c>
      <c r="AI196" s="43">
        <f>+AH196/$H196*10^6</f>
        <v>615.55001653366162</v>
      </c>
      <c r="AJ196" s="42">
        <f>+X196+AC196+AH196</f>
        <v>0.13640046404467907</v>
      </c>
      <c r="AK196" s="31">
        <f>+Y196+AD196+AI196</f>
        <v>3065.867926380738</v>
      </c>
      <c r="AL196" s="44">
        <f>+$AL$6*W196/H196*10^6</f>
        <v>11.653273482984684</v>
      </c>
      <c r="AM196" s="31">
        <v>310394.9375</v>
      </c>
      <c r="AN196" s="45">
        <f>+AK196/AM196</f>
        <v>9.8773129197080988E-3</v>
      </c>
      <c r="AR196" s="33"/>
    </row>
    <row r="197" spans="1:44">
      <c r="A197" s="6" t="s">
        <v>4853</v>
      </c>
      <c r="B197" s="6" t="s">
        <v>1526</v>
      </c>
      <c r="C197" s="6" t="s">
        <v>2370</v>
      </c>
      <c r="D197" s="30">
        <v>2062440</v>
      </c>
      <c r="E197" s="6" t="s">
        <v>3833</v>
      </c>
      <c r="F197" s="31" t="s">
        <v>4467</v>
      </c>
      <c r="G197" s="6" t="str">
        <f>IF(AND(L197&gt;K197,AJ197&gt;0),"Float Increase",IF(AND(K197&gt;L197,AJ197&lt;0),"Float Decrease",IF(AND(J197&gt;I197,AJ197&gt;0),"Share Increase",IF(AND(I197&gt;J197,AJ197&lt;0), "Share Decrease",IF(AJ197&gt;0,"Reinvestment","Funding")))))</f>
        <v>Share Increase</v>
      </c>
      <c r="H197" s="32">
        <v>28.74</v>
      </c>
      <c r="I197" s="33">
        <v>64.358000000000004</v>
      </c>
      <c r="J197" s="33">
        <v>64.622</v>
      </c>
      <c r="K197" s="34">
        <v>0.93</v>
      </c>
      <c r="L197" s="34">
        <v>0.93</v>
      </c>
      <c r="M197" s="7">
        <v>0</v>
      </c>
      <c r="N197" s="7">
        <v>0</v>
      </c>
      <c r="O197" s="7">
        <v>1</v>
      </c>
      <c r="P197" s="7">
        <v>1</v>
      </c>
      <c r="Q197" s="35">
        <f>+I197*K197</f>
        <v>59.852940000000004</v>
      </c>
      <c r="R197" s="35">
        <f>+J197*L197</f>
        <v>60.098460000000003</v>
      </c>
      <c r="S197" s="35">
        <f>+$H197*Q197</f>
        <v>1720.1734956</v>
      </c>
      <c r="T197" s="35">
        <f>+$H197*R197</f>
        <v>1727.2297404000001</v>
      </c>
      <c r="U197" s="36">
        <f>+S197/SUM(S$20:S$419)</f>
        <v>1.0389663385861503E-3</v>
      </c>
      <c r="V197" s="37">
        <f>+T197/SUM(T$20:T$419)</f>
        <v>1.043875264131006E-3</v>
      </c>
      <c r="W197" s="37">
        <f>+V197-U197</f>
        <v>4.9089255448556829E-6</v>
      </c>
      <c r="X197" s="38">
        <f>+W197*Y$4</f>
        <v>0.51609653709014858</v>
      </c>
      <c r="Y197" s="39">
        <f>+X197/$H197*10^6</f>
        <v>17957.429961383041</v>
      </c>
      <c r="Z197" s="40">
        <f>+S197*M197/SUMPRODUCT(M$20:M$419, S$20:S$419)</f>
        <v>0</v>
      </c>
      <c r="AA197" s="41">
        <f>+T197*N197/SUMPRODUCT(N$20:N$419, T$20:T$419)</f>
        <v>0</v>
      </c>
      <c r="AB197" s="41">
        <f>+AA197-Z197</f>
        <v>0</v>
      </c>
      <c r="AC197" s="42">
        <f>+AB197*AD$4</f>
        <v>0</v>
      </c>
      <c r="AD197" s="43">
        <f>+AC197/$H197*10^6</f>
        <v>0</v>
      </c>
      <c r="AE197" s="40">
        <f>+S197*O197/SUMPRODUCT(O$20:O$419, S$20:S$419)</f>
        <v>2.2040191185365553E-3</v>
      </c>
      <c r="AF197" s="41">
        <f>+T197*P197/SUMPRODUCT(P$20:P$419, T$20:T$419)</f>
        <v>2.2179257646436378E-3</v>
      </c>
      <c r="AG197" s="41">
        <f>+AF197-AE197</f>
        <v>1.3906646107082494E-5</v>
      </c>
      <c r="AH197" s="42">
        <f>+AG197*AI$4</f>
        <v>4.8841816888998822E-2</v>
      </c>
      <c r="AI197" s="43">
        <f>+AH197/$H197*10^6</f>
        <v>1699.4369133263335</v>
      </c>
      <c r="AJ197" s="42">
        <f>+X197+AC197+AH197</f>
        <v>0.56493835397914738</v>
      </c>
      <c r="AK197" s="31">
        <f>+Y197+AD197+AI197</f>
        <v>19656.866874709376</v>
      </c>
      <c r="AL197" s="44">
        <f>+$AL$6*W197/H197*10^6</f>
        <v>85.40232332734314</v>
      </c>
      <c r="AM197" s="31">
        <v>2032281.125</v>
      </c>
      <c r="AN197" s="45">
        <f>+AK197/AM197</f>
        <v>9.6723168034685038E-3</v>
      </c>
      <c r="AR197" s="33"/>
    </row>
    <row r="198" spans="1:44">
      <c r="A198" s="6" t="s">
        <v>3458</v>
      </c>
      <c r="B198" s="6" t="s">
        <v>297</v>
      </c>
      <c r="C198" s="6" t="s">
        <v>596</v>
      </c>
      <c r="D198" s="30">
        <v>2339434</v>
      </c>
      <c r="E198" s="6" t="s">
        <v>2576</v>
      </c>
      <c r="F198" s="31" t="s">
        <v>4472</v>
      </c>
      <c r="G198" s="6" t="str">
        <f>IF(AND(L198&gt;K198,AJ198&gt;0),"Float Increase",IF(AND(K198&gt;L198,AJ198&lt;0),"Float Decrease",IF(AND(J198&gt;I198,AJ198&gt;0),"Share Increase",IF(AND(I198&gt;J198,AJ198&lt;0), "Share Decrease",IF(AJ198&gt;0,"Reinvestment","Funding")))))</f>
        <v>Reinvestment</v>
      </c>
      <c r="H198" s="32">
        <v>19.21</v>
      </c>
      <c r="I198" s="33">
        <v>165.39699999999999</v>
      </c>
      <c r="J198" s="33">
        <v>165.386</v>
      </c>
      <c r="K198" s="34">
        <v>1</v>
      </c>
      <c r="L198" s="34">
        <v>1</v>
      </c>
      <c r="M198" s="7">
        <v>0</v>
      </c>
      <c r="N198" s="7">
        <v>0</v>
      </c>
      <c r="O198" s="7">
        <v>1</v>
      </c>
      <c r="P198" s="7">
        <v>1</v>
      </c>
      <c r="Q198" s="35">
        <f>+I198*K198</f>
        <v>165.39699999999999</v>
      </c>
      <c r="R198" s="35">
        <f>+J198*L198</f>
        <v>165.386</v>
      </c>
      <c r="S198" s="35">
        <f>+$H198*Q198</f>
        <v>3177.27637</v>
      </c>
      <c r="T198" s="35">
        <f>+$H198*R198</f>
        <v>3177.0650599999999</v>
      </c>
      <c r="U198" s="36">
        <f>+S198/SUM(S$20:S$419)</f>
        <v>1.9190408439956634E-3</v>
      </c>
      <c r="V198" s="37">
        <f>+T198/SUM(T$20:T$419)</f>
        <v>1.9201033603675961E-3</v>
      </c>
      <c r="W198" s="37">
        <f>+V198-U198</f>
        <v>1.0625163719326508E-6</v>
      </c>
      <c r="X198" s="38">
        <f>+W198*Y$4</f>
        <v>0.11170693365489832</v>
      </c>
      <c r="Y198" s="39">
        <f>+X198/$H198*10^6</f>
        <v>5815.040794112354</v>
      </c>
      <c r="Z198" s="40">
        <f>+S198*M198/SUMPRODUCT(M$20:M$419, S$20:S$419)</f>
        <v>0</v>
      </c>
      <c r="AA198" s="41">
        <f>+T198*N198/SUMPRODUCT(N$20:N$419, T$20:T$419)</f>
        <v>0</v>
      </c>
      <c r="AB198" s="41">
        <f>+AA198-Z198</f>
        <v>0</v>
      </c>
      <c r="AC198" s="42">
        <f>+AB198*AD$4</f>
        <v>0</v>
      </c>
      <c r="AD198" s="43">
        <f>+AC198/$H198*10^6</f>
        <v>0</v>
      </c>
      <c r="AE198" s="40">
        <f>+S198*O198/SUMPRODUCT(O$20:O$419, S$20:S$419)</f>
        <v>4.0709718422395772E-3</v>
      </c>
      <c r="AF198" s="41">
        <f>+T198*P198/SUMPRODUCT(P$20:P$419, T$20:T$419)</f>
        <v>4.079650950713264E-3</v>
      </c>
      <c r="AG198" s="41">
        <f>+AF198-AE198</f>
        <v>8.6791084736867821E-6</v>
      </c>
      <c r="AH198" s="42">
        <f>+AG198*AI$4</f>
        <v>3.0482074798443226E-2</v>
      </c>
      <c r="AI198" s="43">
        <f>+AH198/$H198*10^6</f>
        <v>1586.7816136618023</v>
      </c>
      <c r="AJ198" s="42">
        <f>+X198+AC198+AH198</f>
        <v>0.14218900845334154</v>
      </c>
      <c r="AK198" s="31">
        <f>+Y198+AD198+AI198</f>
        <v>7401.8224077741561</v>
      </c>
      <c r="AL198" s="44">
        <f>+$AL$6*W198/H198*10^6</f>
        <v>27.655293387106997</v>
      </c>
      <c r="AM198" s="31">
        <v>795558.875</v>
      </c>
      <c r="AN198" s="45">
        <f>+AK198/AM198</f>
        <v>9.3039278931734068E-3</v>
      </c>
      <c r="AR198" s="33"/>
    </row>
    <row r="199" spans="1:44">
      <c r="A199" s="6" t="s">
        <v>3419</v>
      </c>
      <c r="B199" s="6" t="s">
        <v>258</v>
      </c>
      <c r="C199" s="6" t="s">
        <v>558</v>
      </c>
      <c r="D199" s="30">
        <v>2208073</v>
      </c>
      <c r="E199" s="6" t="s">
        <v>2536</v>
      </c>
      <c r="F199" s="31" t="s">
        <v>4470</v>
      </c>
      <c r="G199" s="6" t="str">
        <f>IF(AND(L199&gt;K199,AJ199&gt;0),"Float Increase",IF(AND(K199&gt;L199,AJ199&lt;0),"Float Decrease",IF(AND(J199&gt;I199,AJ199&gt;0),"Share Increase",IF(AND(I199&gt;J199,AJ199&lt;0), "Share Decrease",IF(AJ199&gt;0,"Reinvestment","Funding")))))</f>
        <v>Reinvestment</v>
      </c>
      <c r="H199" s="32">
        <v>37.22</v>
      </c>
      <c r="I199" s="33">
        <v>126.33499999999999</v>
      </c>
      <c r="J199" s="33">
        <v>126.33499999999999</v>
      </c>
      <c r="K199" s="34">
        <v>0.9</v>
      </c>
      <c r="L199" s="34">
        <v>0.9</v>
      </c>
      <c r="M199" s="7">
        <v>1</v>
      </c>
      <c r="N199" s="7">
        <v>1</v>
      </c>
      <c r="O199" s="7">
        <v>0</v>
      </c>
      <c r="P199" s="7">
        <v>0</v>
      </c>
      <c r="Q199" s="35">
        <f>+I199*K199</f>
        <v>113.7015</v>
      </c>
      <c r="R199" s="35">
        <f>+J199*L199</f>
        <v>113.7015</v>
      </c>
      <c r="S199" s="35">
        <f>+$H199*Q199</f>
        <v>4231.96983</v>
      </c>
      <c r="T199" s="35">
        <f>+$H199*R199</f>
        <v>4231.96983</v>
      </c>
      <c r="U199" s="36">
        <f>+S199/SUM(S$20:S$419)</f>
        <v>2.5560643798598435E-3</v>
      </c>
      <c r="V199" s="37">
        <f>+T199/SUM(T$20:T$419)</f>
        <v>2.5576496981013302E-3</v>
      </c>
      <c r="W199" s="37">
        <f>+V199-U199</f>
        <v>1.5853182414866766E-6</v>
      </c>
      <c r="X199" s="38">
        <f>+W199*Y$4</f>
        <v>0.1666713514273053</v>
      </c>
      <c r="Y199" s="39">
        <f>+X199/$H199*10^6</f>
        <v>4478.0051431301799</v>
      </c>
      <c r="Z199" s="40">
        <f>+S199*M199/SUMPRODUCT(M$20:M$419, S$20:S$419)</f>
        <v>4.8355017544022254E-3</v>
      </c>
      <c r="AA199" s="41">
        <f>+T199*N199/SUMPRODUCT(N$20:N$419, T$20:T$419)</f>
        <v>4.8317147855863676E-3</v>
      </c>
      <c r="AB199" s="41">
        <f>+AA199-Z199</f>
        <v>-3.7869688158578135E-6</v>
      </c>
      <c r="AC199" s="42">
        <f>+AB199*AD$4</f>
        <v>-2.3200149669865253E-2</v>
      </c>
      <c r="AD199" s="43">
        <f>+AC199/$H199*10^6</f>
        <v>-623.32481649288695</v>
      </c>
      <c r="AE199" s="40">
        <f>+S199*O199/SUMPRODUCT(O$20:O$419, S$20:S$419)</f>
        <v>0</v>
      </c>
      <c r="AF199" s="41">
        <f>+T199*P199/SUMPRODUCT(P$20:P$419, T$20:T$419)</f>
        <v>0</v>
      </c>
      <c r="AG199" s="41">
        <f>+AF199-AE199</f>
        <v>0</v>
      </c>
      <c r="AH199" s="42">
        <f>+AG199*AI$4</f>
        <v>0</v>
      </c>
      <c r="AI199" s="43">
        <f>+AH199/$H199*10^6</f>
        <v>0</v>
      </c>
      <c r="AJ199" s="42">
        <f>+X199+AC199+AH199</f>
        <v>0.14347120175744005</v>
      </c>
      <c r="AK199" s="31">
        <f>+Y199+AD199+AI199</f>
        <v>3854.6803266372931</v>
      </c>
      <c r="AL199" s="44">
        <f>+$AL$6*W199/H199*10^6</f>
        <v>21.296591100035958</v>
      </c>
      <c r="AM199" s="31">
        <v>415418.34375</v>
      </c>
      <c r="AN199" s="45">
        <f>+AK199/AM199</f>
        <v>9.2790325334238272E-3</v>
      </c>
      <c r="AR199" s="33"/>
    </row>
    <row r="200" spans="1:44">
      <c r="A200" s="6" t="s">
        <v>5770</v>
      </c>
      <c r="B200" s="6" t="s">
        <v>5765</v>
      </c>
      <c r="C200" s="6" t="s">
        <v>5774</v>
      </c>
      <c r="D200" s="30" t="s">
        <v>5778</v>
      </c>
      <c r="E200" s="6" t="s">
        <v>5784</v>
      </c>
      <c r="F200" s="31" t="s">
        <v>4459</v>
      </c>
      <c r="G200" s="6" t="str">
        <f>IF(AND(L200&gt;K200,AJ200&gt;0),"Float Increase",IF(AND(K200&gt;L200,AJ200&lt;0),"Float Decrease",IF(AND(J200&gt;I200,AJ200&gt;0),"Share Increase",IF(AND(I200&gt;J200,AJ200&lt;0), "Share Decrease",IF(AJ200&gt;0,"Reinvestment","Funding")))))</f>
        <v>Share Increase</v>
      </c>
      <c r="H200" s="32">
        <v>22.66</v>
      </c>
      <c r="I200" s="33">
        <v>270.96600000000001</v>
      </c>
      <c r="J200" s="33">
        <v>272.35700000000003</v>
      </c>
      <c r="K200" s="34">
        <v>0.93</v>
      </c>
      <c r="L200" s="34">
        <v>0.93</v>
      </c>
      <c r="M200" s="7">
        <v>0.6</v>
      </c>
      <c r="N200" s="7">
        <v>0.6</v>
      </c>
      <c r="O200" s="7">
        <v>0.4</v>
      </c>
      <c r="P200" s="7">
        <v>0.4</v>
      </c>
      <c r="Q200" s="35">
        <f>+I200*K200</f>
        <v>251.99838000000003</v>
      </c>
      <c r="R200" s="35">
        <f>+J200*L200</f>
        <v>253.29201000000003</v>
      </c>
      <c r="S200" s="35">
        <f>+$H200*Q200</f>
        <v>5710.2832908000009</v>
      </c>
      <c r="T200" s="35">
        <f>+$H200*R200</f>
        <v>5739.5969466000006</v>
      </c>
      <c r="U200" s="36">
        <f>+S200/SUM(S$20:S$419)</f>
        <v>3.448949851923384E-3</v>
      </c>
      <c r="V200" s="37">
        <f>+T200/SUM(T$20:T$419)</f>
        <v>3.4688050688902968E-3</v>
      </c>
      <c r="W200" s="37">
        <f>+V200-U200</f>
        <v>1.9855216966912798E-5</v>
      </c>
      <c r="X200" s="38">
        <f>+W200*Y$4</f>
        <v>2.0874646857367471</v>
      </c>
      <c r="Y200" s="39">
        <f>+X200/$H200*10^6</f>
        <v>92121.124701533408</v>
      </c>
      <c r="Z200" s="40">
        <f>+S200*M200/SUMPRODUCT(M$20:M$419, S$20:S$419)</f>
        <v>3.9147847428010309E-3</v>
      </c>
      <c r="AA200" s="41">
        <f>+T200*N200/SUMPRODUCT(N$20:N$419, T$20:T$419)</f>
        <v>3.9317995936932644E-3</v>
      </c>
      <c r="AB200" s="41">
        <f>+AA200-Z200</f>
        <v>1.70148508922335E-5</v>
      </c>
      <c r="AC200" s="42">
        <f>+AB200*AD$4</f>
        <v>0.10423827248253707</v>
      </c>
      <c r="AD200" s="43">
        <f>+AC200/$H200*10^6</f>
        <v>4600.1002860784229</v>
      </c>
      <c r="AE200" s="40">
        <f>+S200*O200/SUMPRODUCT(O$20:O$419, S$20:S$419)</f>
        <v>2.9265823656451969E-3</v>
      </c>
      <c r="AF200" s="41">
        <f>+T200*P200/SUMPRODUCT(P$20:P$419, T$20:T$419)</f>
        <v>2.9480733567234713E-3</v>
      </c>
      <c r="AG200" s="41">
        <f>+AF200-AE200</f>
        <v>2.1490991078274447E-5</v>
      </c>
      <c r="AH200" s="42">
        <f>+AG200*AI$4</f>
        <v>7.5478950346885496E-2</v>
      </c>
      <c r="AI200" s="43">
        <f>+AH200/$H200*10^6</f>
        <v>3330.9333780620254</v>
      </c>
      <c r="AJ200" s="42">
        <f>+X200+AC200+AH200</f>
        <v>2.2671819085661697</v>
      </c>
      <c r="AK200" s="31">
        <f>+Y200+AD200+AI200</f>
        <v>100052.15836567385</v>
      </c>
      <c r="AL200" s="44">
        <f>+$AL$6*W200/H200*10^6</f>
        <v>438.11158355941745</v>
      </c>
      <c r="AM200" s="31">
        <v>10835756</v>
      </c>
      <c r="AN200" s="45">
        <f>+AK200/AM200</f>
        <v>9.2335189501935866E-3</v>
      </c>
      <c r="AR200" s="33"/>
    </row>
    <row r="201" spans="1:44">
      <c r="A201" s="6" t="s">
        <v>3601</v>
      </c>
      <c r="B201" s="6" t="s">
        <v>438</v>
      </c>
      <c r="C201" s="6" t="s">
        <v>5333</v>
      </c>
      <c r="D201" s="30" t="s">
        <v>5337</v>
      </c>
      <c r="E201" s="6" t="s">
        <v>2970</v>
      </c>
      <c r="F201" s="31" t="s">
        <v>4465</v>
      </c>
      <c r="G201" s="6" t="str">
        <f>IF(AND(L201&gt;K201,AJ201&gt;0),"Float Increase",IF(AND(K201&gt;L201,AJ201&lt;0),"Float Decrease",IF(AND(J201&gt;I201,AJ201&gt;0),"Share Increase",IF(AND(I201&gt;J201,AJ201&lt;0), "Share Decrease",IF(AJ201&gt;0,"Reinvestment","Funding")))))</f>
        <v>Share Increase</v>
      </c>
      <c r="H201" s="32">
        <v>25.29</v>
      </c>
      <c r="I201" s="33">
        <v>107.904</v>
      </c>
      <c r="J201" s="33">
        <v>107.907</v>
      </c>
      <c r="K201" s="34">
        <v>0.91</v>
      </c>
      <c r="L201" s="34">
        <v>0.91</v>
      </c>
      <c r="M201" s="7">
        <v>0</v>
      </c>
      <c r="N201" s="7">
        <v>0</v>
      </c>
      <c r="O201" s="7">
        <v>1</v>
      </c>
      <c r="P201" s="7">
        <v>1</v>
      </c>
      <c r="Q201" s="35">
        <f>+I201*K201</f>
        <v>98.192639999999997</v>
      </c>
      <c r="R201" s="35">
        <f>+J201*L201</f>
        <v>98.195369999999997</v>
      </c>
      <c r="S201" s="35">
        <f>+$H201*Q201</f>
        <v>2483.2918655999997</v>
      </c>
      <c r="T201" s="35">
        <f>+$H201*R201</f>
        <v>2483.3609072999998</v>
      </c>
      <c r="U201" s="36">
        <f>+S201/SUM(S$20:S$419)</f>
        <v>1.4998816478934719E-3</v>
      </c>
      <c r="V201" s="37">
        <f>+T201/SUM(T$20:T$419)</f>
        <v>1.500853628446706E-3</v>
      </c>
      <c r="W201" s="37">
        <f>+V201-U201</f>
        <v>9.7198055323409645E-7</v>
      </c>
      <c r="X201" s="38">
        <f>+W201*Y$4</f>
        <v>0.10218851214167916</v>
      </c>
      <c r="Y201" s="39">
        <f>+X201/$H201*10^6</f>
        <v>4040.6687284175232</v>
      </c>
      <c r="Z201" s="40">
        <f>+S201*M201/SUMPRODUCT(M$20:M$419, S$20:S$419)</f>
        <v>0</v>
      </c>
      <c r="AA201" s="41">
        <f>+T201*N201/SUMPRODUCT(N$20:N$419, T$20:T$419)</f>
        <v>0</v>
      </c>
      <c r="AB201" s="41">
        <f>+AA201-Z201</f>
        <v>0</v>
      </c>
      <c r="AC201" s="42">
        <f>+AB201*AD$4</f>
        <v>0</v>
      </c>
      <c r="AD201" s="43">
        <f>+AC201/$H201*10^6</f>
        <v>0</v>
      </c>
      <c r="AE201" s="40">
        <f>+S201*O201/SUMPRODUCT(O$20:O$419, S$20:S$419)</f>
        <v>3.1817853040339039E-3</v>
      </c>
      <c r="AF201" s="41">
        <f>+T201*P201/SUMPRODUCT(P$20:P$419, T$20:T$419)</f>
        <v>3.1888694424251417E-3</v>
      </c>
      <c r="AG201" s="41">
        <f>+AF201-AE201</f>
        <v>7.0841383912377889E-6</v>
      </c>
      <c r="AH201" s="42">
        <f>+AG201*AI$4</f>
        <v>2.4880347673832577E-2</v>
      </c>
      <c r="AI201" s="43">
        <f>+AH201/$H201*10^6</f>
        <v>983.80180600366054</v>
      </c>
      <c r="AJ201" s="42">
        <f>+X201+AC201+AH201</f>
        <v>0.12706885981551175</v>
      </c>
      <c r="AK201" s="31">
        <f>+Y201+AD201+AI201</f>
        <v>5024.4705344211834</v>
      </c>
      <c r="AL201" s="44">
        <f>+$AL$6*W201/H201*10^6</f>
        <v>19.216697375130419</v>
      </c>
      <c r="AM201" s="31">
        <v>544677.9375</v>
      </c>
      <c r="AN201" s="45">
        <f>+AK201/AM201</f>
        <v>9.2246632156294806E-3</v>
      </c>
      <c r="AR201" s="33"/>
    </row>
    <row r="202" spans="1:44">
      <c r="A202" s="6" t="s">
        <v>4746</v>
      </c>
      <c r="B202" s="6" t="s">
        <v>4711</v>
      </c>
      <c r="C202" s="6" t="s">
        <v>4824</v>
      </c>
      <c r="D202" s="30">
        <v>2398684</v>
      </c>
      <c r="E202" s="6" t="s">
        <v>4779</v>
      </c>
      <c r="F202" s="31" t="s">
        <v>4467</v>
      </c>
      <c r="G202" s="6" t="str">
        <f>IF(AND(L202&gt;K202,AJ202&gt;0),"Float Increase",IF(AND(K202&gt;L202,AJ202&lt;0),"Float Decrease",IF(AND(J202&gt;I202,AJ202&gt;0),"Share Increase",IF(AND(I202&gt;J202,AJ202&lt;0), "Share Decrease",IF(AJ202&gt;0,"Reinvestment","Funding")))))</f>
        <v>Share Increase</v>
      </c>
      <c r="H202" s="32">
        <v>43.22</v>
      </c>
      <c r="I202" s="33">
        <v>85.531999999999996</v>
      </c>
      <c r="J202" s="33">
        <v>85.685000000000002</v>
      </c>
      <c r="K202" s="34">
        <v>1</v>
      </c>
      <c r="L202" s="34">
        <v>1</v>
      </c>
      <c r="M202" s="7">
        <v>0</v>
      </c>
      <c r="N202" s="7">
        <v>0</v>
      </c>
      <c r="O202" s="7">
        <v>1</v>
      </c>
      <c r="P202" s="7">
        <v>1</v>
      </c>
      <c r="Q202" s="35">
        <f>+I202*K202</f>
        <v>85.531999999999996</v>
      </c>
      <c r="R202" s="35">
        <f>+J202*L202</f>
        <v>85.685000000000002</v>
      </c>
      <c r="S202" s="35">
        <f>+$H202*Q202</f>
        <v>3696.6930399999997</v>
      </c>
      <c r="T202" s="35">
        <f>+$H202*R202</f>
        <v>3703.3056999999999</v>
      </c>
      <c r="U202" s="36">
        <f>+S202/SUM(S$20:S$419)</f>
        <v>2.232762940755605E-3</v>
      </c>
      <c r="V202" s="37">
        <f>+T202/SUM(T$20:T$419)</f>
        <v>2.2381441943270975E-3</v>
      </c>
      <c r="W202" s="37">
        <f>+V202-U202</f>
        <v>5.3812535714924115E-6</v>
      </c>
      <c r="X202" s="38">
        <f>+W202*Y$4</f>
        <v>0.56575442183303182</v>
      </c>
      <c r="Y202" s="39">
        <f>+X202/$H202*10^6</f>
        <v>13090.106937367696</v>
      </c>
      <c r="Z202" s="40">
        <f>+S202*M202/SUMPRODUCT(M$20:M$419, S$20:S$419)</f>
        <v>0</v>
      </c>
      <c r="AA202" s="41">
        <f>+T202*N202/SUMPRODUCT(N$20:N$419, T$20:T$419)</f>
        <v>0</v>
      </c>
      <c r="AB202" s="41">
        <f>+AA202-Z202</f>
        <v>0</v>
      </c>
      <c r="AC202" s="42">
        <f>+AB202*AD$4</f>
        <v>0</v>
      </c>
      <c r="AD202" s="43">
        <f>+AC202/$H202*10^6</f>
        <v>0</v>
      </c>
      <c r="AE202" s="40">
        <f>+S202*O202/SUMPRODUCT(O$20:O$419, S$20:S$419)</f>
        <v>4.7364885904599549E-3</v>
      </c>
      <c r="AF202" s="41">
        <f>+T202*P202/SUMPRODUCT(P$20:P$419, T$20:T$419)</f>
        <v>4.7553935265609104E-3</v>
      </c>
      <c r="AG202" s="41">
        <f>+AF202-AE202</f>
        <v>1.8904936100955574E-5</v>
      </c>
      <c r="AH202" s="42">
        <f>+AG202*AI$4</f>
        <v>6.6396413645044394E-2</v>
      </c>
      <c r="AI202" s="43">
        <f>+AH202/$H202*10^6</f>
        <v>1536.2427960445257</v>
      </c>
      <c r="AJ202" s="42">
        <f>+X202+AC202+AH202</f>
        <v>0.63215083547807627</v>
      </c>
      <c r="AK202" s="31">
        <f>+Y202+AD202+AI202</f>
        <v>14626.349733412222</v>
      </c>
      <c r="AL202" s="44">
        <f>+$AL$6*W202/H202*10^6</f>
        <v>62.254206056136191</v>
      </c>
      <c r="AM202" s="31">
        <v>1589765.5</v>
      </c>
      <c r="AN202" s="45">
        <f>+AK202/AM202</f>
        <v>9.2003189988789057E-3</v>
      </c>
      <c r="AR202" s="33"/>
    </row>
    <row r="203" spans="1:44">
      <c r="A203" s="6" t="s">
        <v>4963</v>
      </c>
      <c r="B203" s="6" t="s">
        <v>4956</v>
      </c>
      <c r="C203" s="6" t="s">
        <v>4980</v>
      </c>
      <c r="D203" s="30">
        <v>2172372</v>
      </c>
      <c r="E203" s="6" t="s">
        <v>4971</v>
      </c>
      <c r="F203" s="31" t="s">
        <v>4462</v>
      </c>
      <c r="G203" s="6" t="str">
        <f>IF(AND(L203&gt;K203,AJ203&gt;0),"Float Increase",IF(AND(K203&gt;L203,AJ203&lt;0),"Float Decrease",IF(AND(J203&gt;I203,AJ203&gt;0),"Share Increase",IF(AND(I203&gt;J203,AJ203&lt;0), "Share Decrease",IF(AJ203&gt;0,"Reinvestment","Funding")))))</f>
        <v>Share Increase</v>
      </c>
      <c r="H203" s="32">
        <v>46.03</v>
      </c>
      <c r="I203" s="33">
        <v>62.232999999999997</v>
      </c>
      <c r="J203" s="33">
        <v>62.238999999999997</v>
      </c>
      <c r="K203" s="34">
        <v>1</v>
      </c>
      <c r="L203" s="34">
        <v>1</v>
      </c>
      <c r="M203" s="7">
        <v>0</v>
      </c>
      <c r="N203" s="7">
        <v>0</v>
      </c>
      <c r="O203" s="7">
        <v>1</v>
      </c>
      <c r="P203" s="7">
        <v>1</v>
      </c>
      <c r="Q203" s="35">
        <f>+I203*K203</f>
        <v>62.232999999999997</v>
      </c>
      <c r="R203" s="35">
        <f>+J203*L203</f>
        <v>62.238999999999997</v>
      </c>
      <c r="S203" s="35">
        <f>+$H203*Q203</f>
        <v>2864.5849899999998</v>
      </c>
      <c r="T203" s="35">
        <f>+$H203*R203</f>
        <v>2864.8611700000001</v>
      </c>
      <c r="U203" s="36">
        <f>+S203/SUM(S$20:S$419)</f>
        <v>1.7301786047988355E-3</v>
      </c>
      <c r="V203" s="37">
        <f>+T203/SUM(T$20:T$419)</f>
        <v>1.7314186066758239E-3</v>
      </c>
      <c r="W203" s="37">
        <f>+V203-U203</f>
        <v>1.2400018769883735E-6</v>
      </c>
      <c r="X203" s="38">
        <f>+W203*Y$4</f>
        <v>0.1303667511049606</v>
      </c>
      <c r="Y203" s="39">
        <f>+X203/$H203*10^6</f>
        <v>2832.2127113830238</v>
      </c>
      <c r="Z203" s="40">
        <f>+S203*M203/SUMPRODUCT(M$20:M$419, S$20:S$419)</f>
        <v>0</v>
      </c>
      <c r="AA203" s="41">
        <f>+T203*N203/SUMPRODUCT(N$20:N$419, T$20:T$419)</f>
        <v>0</v>
      </c>
      <c r="AB203" s="41">
        <f>+AA203-Z203</f>
        <v>0</v>
      </c>
      <c r="AC203" s="42">
        <f>+AB203*AD$4</f>
        <v>0</v>
      </c>
      <c r="AD203" s="43">
        <f>+AC203/$H203*10^6</f>
        <v>0</v>
      </c>
      <c r="AE203" s="40">
        <f>+S203*O203/SUMPRODUCT(O$20:O$419, S$20:S$419)</f>
        <v>3.670327499396013E-3</v>
      </c>
      <c r="AF203" s="41">
        <f>+T203*P203/SUMPRODUCT(P$20:P$419, T$20:T$419)</f>
        <v>3.6787517331647013E-3</v>
      </c>
      <c r="AG203" s="41">
        <f>+AF203-AE203</f>
        <v>8.4242337686883662E-6</v>
      </c>
      <c r="AH203" s="42">
        <f>+AG203*AI$4</f>
        <v>2.9586924121902294E-2</v>
      </c>
      <c r="AI203" s="43">
        <f>+AH203/$H203*10^6</f>
        <v>642.77480169242438</v>
      </c>
      <c r="AJ203" s="42">
        <f>+X203+AC203+AH203</f>
        <v>0.15995367522686288</v>
      </c>
      <c r="AK203" s="31">
        <f>+Y203+AD203+AI203</f>
        <v>3474.9875130754481</v>
      </c>
      <c r="AL203" s="44">
        <f>+$AL$6*W203/H203*10^6</f>
        <v>13.469496817166776</v>
      </c>
      <c r="AM203" s="31">
        <v>384623.0625</v>
      </c>
      <c r="AN203" s="45">
        <f>+AK203/AM203</f>
        <v>9.0347871770571422E-3</v>
      </c>
      <c r="AR203" s="33"/>
    </row>
    <row r="204" spans="1:44">
      <c r="A204" s="6" t="s">
        <v>5769</v>
      </c>
      <c r="B204" s="6" t="s">
        <v>5764</v>
      </c>
      <c r="C204" s="6" t="s">
        <v>5635</v>
      </c>
      <c r="D204" s="30" t="s">
        <v>5524</v>
      </c>
      <c r="E204" s="6" t="s">
        <v>5533</v>
      </c>
      <c r="F204" s="31" t="s">
        <v>4458</v>
      </c>
      <c r="G204" s="6" t="str">
        <f>IF(AND(L204&gt;K204,AJ204&gt;0),"Float Increase",IF(AND(K204&gt;L204,AJ204&lt;0),"Float Decrease",IF(AND(J204&gt;I204,AJ204&gt;0),"Share Increase",IF(AND(I204&gt;J204,AJ204&lt;0), "Share Decrease",IF(AJ204&gt;0,"Reinvestment","Funding")))))</f>
        <v>Share Increase</v>
      </c>
      <c r="H204" s="32">
        <v>104.71</v>
      </c>
      <c r="I204" s="33">
        <v>38.768000000000001</v>
      </c>
      <c r="J204" s="33">
        <v>38.795999999999999</v>
      </c>
      <c r="K204" s="34">
        <v>1</v>
      </c>
      <c r="L204" s="34">
        <v>1</v>
      </c>
      <c r="M204" s="7">
        <v>1</v>
      </c>
      <c r="N204" s="7">
        <v>1</v>
      </c>
      <c r="O204" s="7">
        <v>0</v>
      </c>
      <c r="P204" s="7">
        <v>0</v>
      </c>
      <c r="Q204" s="35">
        <f>+I204*K204</f>
        <v>38.768000000000001</v>
      </c>
      <c r="R204" s="35">
        <f>+J204*L204</f>
        <v>38.795999999999999</v>
      </c>
      <c r="S204" s="35">
        <f>+$H204*Q204</f>
        <v>4059.3972799999997</v>
      </c>
      <c r="T204" s="35">
        <f>+$H204*R204</f>
        <v>4062.3291599999998</v>
      </c>
      <c r="U204" s="36">
        <f>+S204/SUM(S$20:S$419)</f>
        <v>2.45183241089125E-3</v>
      </c>
      <c r="V204" s="37">
        <f>+T204/SUM(T$20:T$419)</f>
        <v>2.4551250049110649E-3</v>
      </c>
      <c r="W204" s="37">
        <f>+V204-U204</f>
        <v>3.2925940198148991E-6</v>
      </c>
      <c r="X204" s="38">
        <f>+W204*Y$4</f>
        <v>0.34616462526122077</v>
      </c>
      <c r="Y204" s="39">
        <f>+X204/$H204*10^6</f>
        <v>3305.9366370090802</v>
      </c>
      <c r="Z204" s="40">
        <f>+S204*M204/SUMPRODUCT(M$20:M$419, S$20:S$419)</f>
        <v>4.6383181964356349E-3</v>
      </c>
      <c r="AA204" s="41">
        <f>+T204*N204/SUMPRODUCT(N$20:N$419, T$20:T$419)</f>
        <v>4.6380330330215627E-3</v>
      </c>
      <c r="AB204" s="41">
        <f>+AA204-Z204</f>
        <v>-2.8516341407224671E-7</v>
      </c>
      <c r="AC204" s="42">
        <f>+AB204*AD$4</f>
        <v>-1.7469998324629147E-3</v>
      </c>
      <c r="AD204" s="43">
        <f>+AC204/$H204*10^6</f>
        <v>-16.684173741408795</v>
      </c>
      <c r="AE204" s="40">
        <f>+S204*O204/SUMPRODUCT(O$20:O$419, S$20:S$419)</f>
        <v>0</v>
      </c>
      <c r="AF204" s="41">
        <f>+T204*P204/SUMPRODUCT(P$20:P$419, T$20:T$419)</f>
        <v>0</v>
      </c>
      <c r="AG204" s="41">
        <f>+AF204-AE204</f>
        <v>0</v>
      </c>
      <c r="AH204" s="42">
        <f>+AG204*AI$4</f>
        <v>0</v>
      </c>
      <c r="AI204" s="43">
        <f>+AH204/$H204*10^6</f>
        <v>0</v>
      </c>
      <c r="AJ204" s="42">
        <f>+X204+AC204+AH204</f>
        <v>0.34441762542875787</v>
      </c>
      <c r="AK204" s="31">
        <f>+Y204+AD204+AI204</f>
        <v>3289.2524632676714</v>
      </c>
      <c r="AL204" s="44">
        <f>+$AL$6*W204/H204*10^6</f>
        <v>15.722443032255274</v>
      </c>
      <c r="AM204" s="31">
        <v>367642.1875</v>
      </c>
      <c r="AN204" s="45">
        <f>+AK204/AM204</f>
        <v>8.9468852463175791E-3</v>
      </c>
      <c r="AR204" s="33"/>
    </row>
    <row r="205" spans="1:44">
      <c r="A205" s="6" t="s">
        <v>5914</v>
      </c>
      <c r="B205" s="6" t="s">
        <v>5894</v>
      </c>
      <c r="C205" s="6" t="s">
        <v>5883</v>
      </c>
      <c r="D205" s="30" t="s">
        <v>5884</v>
      </c>
      <c r="E205" s="6" t="s">
        <v>5834</v>
      </c>
      <c r="F205" s="31" t="s">
        <v>4466</v>
      </c>
      <c r="G205" s="6" t="str">
        <f>IF(AND(L205&gt;K205,AJ205&gt;0),"Float Increase",IF(AND(K205&gt;L205,AJ205&lt;0),"Float Decrease",IF(AND(J205&gt;I205,AJ205&gt;0),"Share Increase",IF(AND(I205&gt;J205,AJ205&lt;0), "Share Decrease",IF(AJ205&gt;0,"Reinvestment","Funding")))))</f>
        <v>Share Increase</v>
      </c>
      <c r="H205" s="32">
        <v>69.95</v>
      </c>
      <c r="I205" s="33">
        <v>45.728999999999999</v>
      </c>
      <c r="J205" s="33">
        <v>45.747999999999998</v>
      </c>
      <c r="K205" s="34">
        <v>0.94</v>
      </c>
      <c r="L205" s="34">
        <v>0.94</v>
      </c>
      <c r="M205" s="7">
        <v>0</v>
      </c>
      <c r="N205" s="7">
        <v>0</v>
      </c>
      <c r="O205" s="7">
        <v>1</v>
      </c>
      <c r="P205" s="7">
        <v>1</v>
      </c>
      <c r="Q205" s="35">
        <f>+I205*K205</f>
        <v>42.985259999999997</v>
      </c>
      <c r="R205" s="35">
        <f>+J205*L205</f>
        <v>43.003119999999996</v>
      </c>
      <c r="S205" s="35">
        <f>+$H205*Q205</f>
        <v>3006.818937</v>
      </c>
      <c r="T205" s="35">
        <f>+$H205*R205</f>
        <v>3008.0682439999996</v>
      </c>
      <c r="U205" s="36">
        <f>+S205/SUM(S$20:S$419)</f>
        <v>1.8160863830056506E-3</v>
      </c>
      <c r="V205" s="37">
        <f>+T205/SUM(T$20:T$419)</f>
        <v>1.8179677892776465E-3</v>
      </c>
      <c r="W205" s="37">
        <f>+V205-U205</f>
        <v>1.8814062719958811E-6</v>
      </c>
      <c r="X205" s="38">
        <f>+W205*Y$4</f>
        <v>0.197800364451302</v>
      </c>
      <c r="Y205" s="39">
        <f>+X205/$H205*10^6</f>
        <v>2827.7393059514225</v>
      </c>
      <c r="Z205" s="40">
        <f>+S205*M205/SUMPRODUCT(M$20:M$419, S$20:S$419)</f>
        <v>0</v>
      </c>
      <c r="AA205" s="41">
        <f>+T205*N205/SUMPRODUCT(N$20:N$419, T$20:T$419)</f>
        <v>0</v>
      </c>
      <c r="AB205" s="41">
        <f>+AA205-Z205</f>
        <v>0</v>
      </c>
      <c r="AC205" s="42">
        <f>+AB205*AD$4</f>
        <v>0</v>
      </c>
      <c r="AD205" s="43">
        <f>+AC205/$H205*10^6</f>
        <v>0</v>
      </c>
      <c r="AE205" s="40">
        <f>+S205*O205/SUMPRODUCT(O$20:O$419, S$20:S$419)</f>
        <v>3.8525686159431379E-3</v>
      </c>
      <c r="AF205" s="41">
        <f>+T205*P205/SUMPRODUCT(P$20:P$419, T$20:T$419)</f>
        <v>3.8626431123336765E-3</v>
      </c>
      <c r="AG205" s="41">
        <f>+AF205-AE205</f>
        <v>1.007449639053859E-5</v>
      </c>
      <c r="AH205" s="42">
        <f>+AG205*AI$4</f>
        <v>3.5382845307681099E-2</v>
      </c>
      <c r="AI205" s="43">
        <f>+AH205/$H205*10^6</f>
        <v>505.83052619987274</v>
      </c>
      <c r="AJ205" s="42">
        <f>+X205+AC205+AH205</f>
        <v>0.2331832097589831</v>
      </c>
      <c r="AK205" s="31">
        <f>+Y205+AD205+AI205</f>
        <v>3333.569832151295</v>
      </c>
      <c r="AL205" s="44">
        <f>+$AL$6*W205/H205*10^6</f>
        <v>13.448222101471629</v>
      </c>
      <c r="AM205" s="31">
        <v>377281.40625</v>
      </c>
      <c r="AN205" s="45">
        <f>+AK205/AM205</f>
        <v>8.8357649672837404E-3</v>
      </c>
      <c r="AR205" s="33"/>
    </row>
    <row r="206" spans="1:44">
      <c r="A206" s="6" t="s">
        <v>1421</v>
      </c>
      <c r="B206" s="6" t="s">
        <v>2217</v>
      </c>
      <c r="C206" s="6" t="s">
        <v>2843</v>
      </c>
      <c r="D206" s="30">
        <v>2693981</v>
      </c>
      <c r="E206" s="6" t="s">
        <v>908</v>
      </c>
      <c r="F206" s="31" t="s">
        <v>4457</v>
      </c>
      <c r="G206" s="6" t="str">
        <f>IF(AND(L206&gt;K206,AJ206&gt;0),"Float Increase",IF(AND(K206&gt;L206,AJ206&lt;0),"Float Decrease",IF(AND(J206&gt;I206,AJ206&gt;0),"Share Increase",IF(AND(I206&gt;J206,AJ206&lt;0), "Share Decrease",IF(AJ206&gt;0,"Reinvestment","Funding")))))</f>
        <v>Share Increase</v>
      </c>
      <c r="H206" s="32">
        <v>157.83000000000001</v>
      </c>
      <c r="I206" s="33">
        <v>63.722999999999999</v>
      </c>
      <c r="J206" s="33">
        <v>64.248999999999995</v>
      </c>
      <c r="K206" s="34">
        <v>1</v>
      </c>
      <c r="L206" s="34">
        <v>1</v>
      </c>
      <c r="M206" s="7">
        <v>1</v>
      </c>
      <c r="N206" s="7">
        <v>1</v>
      </c>
      <c r="O206" s="7">
        <v>0</v>
      </c>
      <c r="P206" s="7">
        <v>0</v>
      </c>
      <c r="Q206" s="35">
        <f>+I206*K206</f>
        <v>63.722999999999999</v>
      </c>
      <c r="R206" s="35">
        <f>+J206*L206</f>
        <v>64.248999999999995</v>
      </c>
      <c r="S206" s="35">
        <f>+$H206*Q206</f>
        <v>10057.401090000001</v>
      </c>
      <c r="T206" s="35">
        <f>+$H206*R206</f>
        <v>10140.419669999999</v>
      </c>
      <c r="U206" s="36">
        <f>+S206/SUM(S$20:S$419)</f>
        <v>6.0745623699572935E-3</v>
      </c>
      <c r="V206" s="37">
        <f>+T206/SUM(T$20:T$419)</f>
        <v>6.1285033564609055E-3</v>
      </c>
      <c r="W206" s="37">
        <f>+V206-U206</f>
        <v>5.3940986503612023E-5</v>
      </c>
      <c r="X206" s="38">
        <f>+W206*Y$4</f>
        <v>5.671048804338513</v>
      </c>
      <c r="Y206" s="39">
        <f>+X206/$H206*10^6</f>
        <v>35931.374290936525</v>
      </c>
      <c r="Z206" s="40">
        <f>+S206*M206/SUMPRODUCT(M$20:M$419, S$20:S$419)</f>
        <v>1.1491712504817612E-2</v>
      </c>
      <c r="AA206" s="41">
        <f>+T206*N206/SUMPRODUCT(N$20:N$419, T$20:T$419)</f>
        <v>1.157749644249941E-2</v>
      </c>
      <c r="AB206" s="41">
        <f>+AA206-Z206</f>
        <v>8.5783937681797526E-5</v>
      </c>
      <c r="AC206" s="42">
        <f>+AB206*AD$4</f>
        <v>0.52553910271301818</v>
      </c>
      <c r="AD206" s="43">
        <f>+AC206/$H206*10^6</f>
        <v>3329.7795267884317</v>
      </c>
      <c r="AE206" s="40">
        <f>+S206*O206/SUMPRODUCT(O$20:O$419, S$20:S$419)</f>
        <v>0</v>
      </c>
      <c r="AF206" s="41">
        <f>+T206*P206/SUMPRODUCT(P$20:P$419, T$20:T$419)</f>
        <v>0</v>
      </c>
      <c r="AG206" s="41">
        <f>+AF206-AE206</f>
        <v>0</v>
      </c>
      <c r="AH206" s="42">
        <f>+AG206*AI$4</f>
        <v>0</v>
      </c>
      <c r="AI206" s="43">
        <f>+AH206/$H206*10^6</f>
        <v>0</v>
      </c>
      <c r="AJ206" s="42">
        <f>+X206+AC206+AH206</f>
        <v>6.1965879070515308</v>
      </c>
      <c r="AK206" s="31">
        <f>+Y206+AD206+AI206</f>
        <v>39261.153817724953</v>
      </c>
      <c r="AL206" s="44">
        <f>+$AL$6*W206/H206*10^6</f>
        <v>170.88318603437884</v>
      </c>
      <c r="AM206" s="31">
        <v>4468192</v>
      </c>
      <c r="AN206" s="45">
        <f>+AK206/AM206</f>
        <v>8.7868099261904937E-3</v>
      </c>
      <c r="AR206" s="33"/>
    </row>
    <row r="207" spans="1:44">
      <c r="A207" s="6" t="s">
        <v>3374</v>
      </c>
      <c r="B207" s="6" t="s">
        <v>214</v>
      </c>
      <c r="C207" s="6" t="s">
        <v>5628</v>
      </c>
      <c r="D207" s="30" t="s">
        <v>5520</v>
      </c>
      <c r="E207" s="6" t="s">
        <v>5525</v>
      </c>
      <c r="F207" s="31" t="s">
        <v>4463</v>
      </c>
      <c r="G207" s="6" t="str">
        <f>IF(AND(L207&gt;K207,AJ207&gt;0),"Float Increase",IF(AND(K207&gt;L207,AJ207&lt;0),"Float Decrease",IF(AND(J207&gt;I207,AJ207&gt;0),"Share Increase",IF(AND(I207&gt;J207,AJ207&lt;0), "Share Decrease",IF(AJ207&gt;0,"Reinvestment","Funding")))))</f>
        <v>Reinvestment</v>
      </c>
      <c r="H207" s="32">
        <v>39.76</v>
      </c>
      <c r="I207" s="33">
        <v>48.755000000000003</v>
      </c>
      <c r="J207" s="33">
        <v>48.755000000000003</v>
      </c>
      <c r="K207" s="34">
        <v>0.93</v>
      </c>
      <c r="L207" s="34">
        <v>0.93</v>
      </c>
      <c r="M207" s="7">
        <v>1</v>
      </c>
      <c r="N207" s="7">
        <v>1</v>
      </c>
      <c r="O207" s="7">
        <v>0</v>
      </c>
      <c r="P207" s="7">
        <v>0</v>
      </c>
      <c r="Q207" s="35">
        <f>+I207*K207</f>
        <v>45.342150000000004</v>
      </c>
      <c r="R207" s="35">
        <f>+J207*L207</f>
        <v>45.342150000000004</v>
      </c>
      <c r="S207" s="35">
        <f>+$H207*Q207</f>
        <v>1802.8038840000002</v>
      </c>
      <c r="T207" s="35">
        <f>+$H207*R207</f>
        <v>1802.8038840000002</v>
      </c>
      <c r="U207" s="36">
        <f>+S207/SUM(S$20:S$419)</f>
        <v>1.0888742067817099E-3</v>
      </c>
      <c r="V207" s="37">
        <f>+T207/SUM(T$20:T$419)</f>
        <v>1.0895495466347654E-3</v>
      </c>
      <c r="W207" s="37">
        <f>+V207-U207</f>
        <v>6.7533985305553122E-7</v>
      </c>
      <c r="X207" s="38">
        <f>+W207*Y$4</f>
        <v>7.1001394569160478E-2</v>
      </c>
      <c r="Y207" s="39">
        <f>+X207/$H207*10^6</f>
        <v>1785.7493603913604</v>
      </c>
      <c r="Z207" s="40">
        <f>+S207*M207/SUMPRODUCT(M$20:M$419, S$20:S$419)</f>
        <v>2.0599063070175874E-3</v>
      </c>
      <c r="AA207" s="41">
        <f>+T207*N207/SUMPRODUCT(N$20:N$419, T$20:T$419)</f>
        <v>2.0582930719606125E-3</v>
      </c>
      <c r="AB207" s="41">
        <f>+AA207-Z207</f>
        <v>-1.6132350569748877E-6</v>
      </c>
      <c r="AC207" s="42">
        <f>+AB207*AD$4</f>
        <v>-9.8831800826469345E-3</v>
      </c>
      <c r="AD207" s="43">
        <f>+AC207/$H207*10^6</f>
        <v>-248.57092763196516</v>
      </c>
      <c r="AE207" s="40">
        <f>+S207*O207/SUMPRODUCT(O$20:O$419, S$20:S$419)</f>
        <v>0</v>
      </c>
      <c r="AF207" s="41">
        <f>+T207*P207/SUMPRODUCT(P$20:P$419, T$20:T$419)</f>
        <v>0</v>
      </c>
      <c r="AG207" s="41">
        <f>+AF207-AE207</f>
        <v>0</v>
      </c>
      <c r="AH207" s="42">
        <f>+AG207*AI$4</f>
        <v>0</v>
      </c>
      <c r="AI207" s="43">
        <f>+AH207/$H207*10^6</f>
        <v>0</v>
      </c>
      <c r="AJ207" s="42">
        <f>+X207+AC207+AH207</f>
        <v>6.1118214486513542E-2</v>
      </c>
      <c r="AK207" s="31">
        <f>+Y207+AD207+AI207</f>
        <v>1537.1784327593953</v>
      </c>
      <c r="AL207" s="44">
        <f>+$AL$6*W207/H207*10^6</f>
        <v>8.4927043895313279</v>
      </c>
      <c r="AM207" s="31">
        <v>176705.65625</v>
      </c>
      <c r="AN207" s="45">
        <f>+AK207/AM207</f>
        <v>8.6990901444865057E-3</v>
      </c>
      <c r="AR207" s="33"/>
    </row>
    <row r="208" spans="1:44">
      <c r="A208" s="6" t="s">
        <v>3556</v>
      </c>
      <c r="B208" s="6" t="s">
        <v>4959</v>
      </c>
      <c r="C208" s="6" t="s">
        <v>3716</v>
      </c>
      <c r="D208" s="30" t="s">
        <v>495</v>
      </c>
      <c r="E208" s="6" t="s">
        <v>2670</v>
      </c>
      <c r="F208" s="31" t="s">
        <v>4463</v>
      </c>
      <c r="G208" s="6" t="str">
        <f>IF(AND(L208&gt;K208,AJ208&gt;0),"Float Increase",IF(AND(K208&gt;L208,AJ208&lt;0),"Float Decrease",IF(AND(J208&gt;I208,AJ208&gt;0),"Share Increase",IF(AND(I208&gt;J208,AJ208&lt;0), "Share Decrease",IF(AJ208&gt;0,"Reinvestment","Funding")))))</f>
        <v>Share Increase</v>
      </c>
      <c r="H208" s="32">
        <v>38.82</v>
      </c>
      <c r="I208" s="33">
        <v>40.595999999999997</v>
      </c>
      <c r="J208" s="33">
        <v>40.604999999999997</v>
      </c>
      <c r="K208" s="34">
        <v>1</v>
      </c>
      <c r="L208" s="34">
        <v>1</v>
      </c>
      <c r="M208" s="7">
        <v>0.56000000000000005</v>
      </c>
      <c r="N208" s="7">
        <v>0.56000000000000005</v>
      </c>
      <c r="O208" s="7">
        <v>0.44</v>
      </c>
      <c r="P208" s="7">
        <v>0.44</v>
      </c>
      <c r="Q208" s="35">
        <f>+I208*K208</f>
        <v>40.595999999999997</v>
      </c>
      <c r="R208" s="35">
        <f>+J208*L208</f>
        <v>40.604999999999997</v>
      </c>
      <c r="S208" s="35">
        <f>+$H208*Q208</f>
        <v>1575.9367199999999</v>
      </c>
      <c r="T208" s="35">
        <f>+$H208*R208</f>
        <v>1576.2860999999998</v>
      </c>
      <c r="U208" s="36">
        <f>+S208/SUM(S$20:S$419)</f>
        <v>9.5184887338980756E-4</v>
      </c>
      <c r="V208" s="37">
        <f>+T208/SUM(T$20:T$419)</f>
        <v>9.5265038025715853E-4</v>
      </c>
      <c r="W208" s="37">
        <f>+V208-U208</f>
        <v>8.0150686735096927E-7</v>
      </c>
      <c r="X208" s="38">
        <f>+W208*Y$4</f>
        <v>8.4265877515151702E-2</v>
      </c>
      <c r="Y208" s="39">
        <f>+X208/$H208*10^6</f>
        <v>2170.6820586077206</v>
      </c>
      <c r="Z208" s="40">
        <f>+S208*M208/SUMPRODUCT(M$20:M$419, S$20:S$419)</f>
        <v>1.0083836239580795E-3</v>
      </c>
      <c r="AA208" s="41">
        <f>+T208*N208/SUMPRODUCT(N$20:N$419, T$20:T$419)</f>
        <v>1.0078172790714795E-3</v>
      </c>
      <c r="AB208" s="41">
        <f>+AA208-Z208</f>
        <v>-5.6634488659998601E-7</v>
      </c>
      <c r="AC208" s="42">
        <f>+AB208*AD$4</f>
        <v>-3.4696050516344864E-3</v>
      </c>
      <c r="AD208" s="43">
        <f>+AC208/$H208*10^6</f>
        <v>-89.376740124535971</v>
      </c>
      <c r="AE208" s="40">
        <f>+S208*O208/SUMPRODUCT(O$20:O$419, S$20:S$419)</f>
        <v>8.8845320226248192E-4</v>
      </c>
      <c r="AF208" s="41">
        <f>+T208*P208/SUMPRODUCT(P$20:P$419, T$20:T$419)</f>
        <v>8.9060395824657271E-4</v>
      </c>
      <c r="AG208" s="41">
        <f>+AF208-AE208</f>
        <v>2.1507559840907827E-6</v>
      </c>
      <c r="AH208" s="42">
        <f>+AG208*AI$4</f>
        <v>7.5537141837801816E-3</v>
      </c>
      <c r="AI208" s="43">
        <f>+AH208/$H208*10^6</f>
        <v>194.58305470840241</v>
      </c>
      <c r="AJ208" s="42">
        <f>+X208+AC208+AH208</f>
        <v>8.8349986647297402E-2</v>
      </c>
      <c r="AK208" s="31">
        <f>+Y208+AD208+AI208</f>
        <v>2275.8883731915871</v>
      </c>
      <c r="AL208" s="44">
        <f>+$AL$6*W208/H208*10^6</f>
        <v>10.32337541667915</v>
      </c>
      <c r="AM208" s="31">
        <v>264100.34375</v>
      </c>
      <c r="AN208" s="45">
        <f>+AK208/AM208</f>
        <v>8.6175138618750369E-3</v>
      </c>
      <c r="AR208" s="33"/>
    </row>
    <row r="209" spans="1:44">
      <c r="A209" s="6" t="s">
        <v>3433</v>
      </c>
      <c r="B209" s="6" t="s">
        <v>272</v>
      </c>
      <c r="C209" s="6" t="s">
        <v>572</v>
      </c>
      <c r="D209" s="30">
        <v>2276467</v>
      </c>
      <c r="E209" s="6" t="s">
        <v>2550</v>
      </c>
      <c r="F209" s="31" t="s">
        <v>4471</v>
      </c>
      <c r="G209" s="6" t="str">
        <f>IF(AND(L209&gt;K209,AJ209&gt;0),"Float Increase",IF(AND(K209&gt;L209,AJ209&lt;0),"Float Decrease",IF(AND(J209&gt;I209,AJ209&gt;0),"Share Increase",IF(AND(I209&gt;J209,AJ209&lt;0), "Share Decrease",IF(AJ209&gt;0,"Reinvestment","Funding")))))</f>
        <v>Reinvestment</v>
      </c>
      <c r="H209" s="32">
        <v>37.74</v>
      </c>
      <c r="I209" s="33">
        <v>137.31</v>
      </c>
      <c r="J209" s="33">
        <v>137.31</v>
      </c>
      <c r="K209" s="34">
        <v>0.93</v>
      </c>
      <c r="L209" s="34">
        <v>0.93</v>
      </c>
      <c r="M209" s="7">
        <v>0.49</v>
      </c>
      <c r="N209" s="7">
        <v>0.49</v>
      </c>
      <c r="O209" s="7">
        <v>0.51</v>
      </c>
      <c r="P209" s="7">
        <v>0.51</v>
      </c>
      <c r="Q209" s="35">
        <f>+I209*K209</f>
        <v>127.6983</v>
      </c>
      <c r="R209" s="35">
        <f>+J209*L209</f>
        <v>127.6983</v>
      </c>
      <c r="S209" s="35">
        <f>+$H209*Q209</f>
        <v>4819.333842</v>
      </c>
      <c r="T209" s="35">
        <f>+$H209*R209</f>
        <v>4819.333842</v>
      </c>
      <c r="U209" s="36">
        <f>+S209/SUM(S$20:S$419)</f>
        <v>2.9108259422986685E-3</v>
      </c>
      <c r="V209" s="37">
        <f>+T209/SUM(T$20:T$419)</f>
        <v>2.9126312902001059E-3</v>
      </c>
      <c r="W209" s="37">
        <f>+V209-U209</f>
        <v>1.8053479014373819E-6</v>
      </c>
      <c r="X209" s="38">
        <f>+W209*Y$4</f>
        <v>0.18980401956823559</v>
      </c>
      <c r="Y209" s="39">
        <f>+X209/$H209*10^6</f>
        <v>5029.2533006951671</v>
      </c>
      <c r="Z209" s="40">
        <f>+S209*M209/SUMPRODUCT(M$20:M$419, S$20:S$419)</f>
        <v>2.6982493047546367E-3</v>
      </c>
      <c r="AA209" s="41">
        <f>+T209*N209/SUMPRODUCT(N$20:N$419, T$20:T$419)</f>
        <v>2.6961361453570181E-3</v>
      </c>
      <c r="AB209" s="41">
        <f>+AA209-Z209</f>
        <v>-2.1131593976185699E-6</v>
      </c>
      <c r="AC209" s="42">
        <f>+AB209*AD$4</f>
        <v>-1.2945872196184953E-2</v>
      </c>
      <c r="AD209" s="43">
        <f>+AC209/$H209*10^6</f>
        <v>-343.02788013208669</v>
      </c>
      <c r="AE209" s="40">
        <f>+S209*O209/SUMPRODUCT(O$20:O$419, S$20:S$419)</f>
        <v>3.1492003663057123E-3</v>
      </c>
      <c r="AF209" s="41">
        <f>+T209*P209/SUMPRODUCT(P$20:P$419, T$20:T$419)</f>
        <v>3.1561242073094827E-3</v>
      </c>
      <c r="AG209" s="41">
        <f>+AF209-AE209</f>
        <v>6.9238410037703556E-6</v>
      </c>
      <c r="AH209" s="42">
        <f>+AG209*AI$4</f>
        <v>2.4317363933095699E-2</v>
      </c>
      <c r="AI209" s="43">
        <f>+AH209/$H209*10^6</f>
        <v>644.33926690767612</v>
      </c>
      <c r="AJ209" s="42">
        <f>+X209+AC209+AH209</f>
        <v>0.20117551130514633</v>
      </c>
      <c r="AK209" s="31">
        <f>+Y209+AD209+AI209</f>
        <v>5330.5646874707563</v>
      </c>
      <c r="AL209" s="44">
        <f>+$AL$6*W209/H209*10^6</f>
        <v>23.918228688889531</v>
      </c>
      <c r="AM209" s="31">
        <v>623235.4375</v>
      </c>
      <c r="AN209" s="45">
        <f>+AK209/AM209</f>
        <v>8.5530513297725572E-3</v>
      </c>
      <c r="AR209" s="33"/>
    </row>
    <row r="210" spans="1:44">
      <c r="A210" s="6" t="s">
        <v>1168</v>
      </c>
      <c r="B210" s="6" t="s">
        <v>2070</v>
      </c>
      <c r="C210" s="6" t="s">
        <v>3326</v>
      </c>
      <c r="D210" s="30">
        <v>2863610</v>
      </c>
      <c r="E210" s="6" t="s">
        <v>136</v>
      </c>
      <c r="F210" s="31" t="s">
        <v>4476</v>
      </c>
      <c r="G210" s="6" t="str">
        <f>IF(AND(L210&gt;K210,AJ210&gt;0),"Float Increase",IF(AND(K210&gt;L210,AJ210&lt;0),"Float Decrease",IF(AND(J210&gt;I210,AJ210&gt;0),"Share Increase",IF(AND(I210&gt;J210,AJ210&lt;0), "Share Decrease",IF(AJ210&gt;0,"Reinvestment","Funding")))))</f>
        <v>Share Increase</v>
      </c>
      <c r="H210" s="32">
        <v>10.19</v>
      </c>
      <c r="I210" s="33">
        <v>261.11799999999999</v>
      </c>
      <c r="J210" s="33">
        <v>261.29300000000001</v>
      </c>
      <c r="K210" s="34">
        <v>0.79</v>
      </c>
      <c r="L210" s="34">
        <v>0.79</v>
      </c>
      <c r="M210" s="7">
        <v>0.47</v>
      </c>
      <c r="N210" s="7">
        <v>0.47</v>
      </c>
      <c r="O210" s="7">
        <v>0.53</v>
      </c>
      <c r="P210" s="7">
        <v>0.53</v>
      </c>
      <c r="Q210" s="35">
        <f>+I210*K210</f>
        <v>206.28322</v>
      </c>
      <c r="R210" s="35">
        <f>+J210*L210</f>
        <v>206.42147000000003</v>
      </c>
      <c r="S210" s="35">
        <f>+$H210*Q210</f>
        <v>2102.0260118000001</v>
      </c>
      <c r="T210" s="35">
        <f>+$H210*R210</f>
        <v>2103.4347793000002</v>
      </c>
      <c r="U210" s="36">
        <f>+S210/SUM(S$20:S$419)</f>
        <v>1.2696011621379699E-3</v>
      </c>
      <c r="V210" s="37">
        <f>+T210/SUM(T$20:T$419)</f>
        <v>1.2712400003693984E-3</v>
      </c>
      <c r="W210" s="37">
        <f>+V210-U210</f>
        <v>1.6388382314284824E-6</v>
      </c>
      <c r="X210" s="38">
        <f>+W210*Y$4</f>
        <v>0.17229813904542501</v>
      </c>
      <c r="Y210" s="39">
        <f>+X210/$H210*10^6</f>
        <v>16908.551427421495</v>
      </c>
      <c r="Z210" s="40">
        <f>+S210*M210/SUMPRODUCT(M$20:M$419, S$20:S$419)</f>
        <v>1.1288465919647793E-3</v>
      </c>
      <c r="AA210" s="41">
        <f>+T210*N210/SUMPRODUCT(N$20:N$419, T$20:T$419)</f>
        <v>1.1287184800465348E-3</v>
      </c>
      <c r="AB210" s="41">
        <f>+AA210-Z210</f>
        <v>-1.2811191824448412E-7</v>
      </c>
      <c r="AC210" s="42">
        <f>+AB210*AD$4</f>
        <v>-7.8485348633437703E-4</v>
      </c>
      <c r="AD210" s="43">
        <f>+AC210/$H210*10^6</f>
        <v>-77.021931926827975</v>
      </c>
      <c r="AE210" s="40">
        <f>+S210*O210/SUMPRODUCT(O$20:O$419, S$20:S$419)</f>
        <v>1.4274373664313212E-3</v>
      </c>
      <c r="AF210" s="41">
        <f>+T210*P210/SUMPRODUCT(P$20:P$419, T$20:T$419)</f>
        <v>1.4315344991648782E-3</v>
      </c>
      <c r="AG210" s="41">
        <f>+AF210-AE210</f>
        <v>4.0971327335569997E-6</v>
      </c>
      <c r="AH210" s="42">
        <f>+AG210*AI$4</f>
        <v>1.4389623867713135E-2</v>
      </c>
      <c r="AI210" s="43">
        <f>+AH210/$H210*10^6</f>
        <v>1412.1318810317109</v>
      </c>
      <c r="AJ210" s="42">
        <f>+X210+AC210+AH210</f>
        <v>0.18590290942680379</v>
      </c>
      <c r="AK210" s="31">
        <f>+Y210+AD210+AI210</f>
        <v>18243.661376526376</v>
      </c>
      <c r="AL210" s="44">
        <f>+$AL$6*W210/H210*10^6</f>
        <v>80.414044721711591</v>
      </c>
      <c r="AM210" s="31">
        <v>2168651.75</v>
      </c>
      <c r="AN210" s="45">
        <f>+AK210/AM210</f>
        <v>8.4124439880798631E-3</v>
      </c>
      <c r="AR210" s="33"/>
    </row>
    <row r="211" spans="1:44">
      <c r="A211" s="6" t="s">
        <v>3495</v>
      </c>
      <c r="B211" s="6" t="s">
        <v>334</v>
      </c>
      <c r="C211" s="6" t="s">
        <v>3652</v>
      </c>
      <c r="D211" s="30">
        <v>2478144</v>
      </c>
      <c r="E211" s="6" t="s">
        <v>2609</v>
      </c>
      <c r="F211" s="31" t="s">
        <v>4468</v>
      </c>
      <c r="G211" s="6" t="str">
        <f>IF(AND(L211&gt;K211,AJ211&gt;0),"Float Increase",IF(AND(K211&gt;L211,AJ211&lt;0),"Float Decrease",IF(AND(J211&gt;I211,AJ211&gt;0),"Share Increase",IF(AND(I211&gt;J211,AJ211&lt;0), "Share Decrease",IF(AJ211&gt;0,"Reinvestment","Funding")))))</f>
        <v>Reinvestment</v>
      </c>
      <c r="H211" s="32">
        <v>30.99</v>
      </c>
      <c r="I211" s="33">
        <v>46.594999999999999</v>
      </c>
      <c r="J211" s="33">
        <v>46.584000000000003</v>
      </c>
      <c r="K211" s="34">
        <v>0.6</v>
      </c>
      <c r="L211" s="34">
        <v>0.6</v>
      </c>
      <c r="M211" s="7">
        <v>0</v>
      </c>
      <c r="N211" s="7">
        <v>0</v>
      </c>
      <c r="O211" s="7">
        <v>1</v>
      </c>
      <c r="P211" s="7">
        <v>1</v>
      </c>
      <c r="Q211" s="35">
        <f>+I211*K211</f>
        <v>27.956999999999997</v>
      </c>
      <c r="R211" s="35">
        <f>+J211*L211</f>
        <v>27.950400000000002</v>
      </c>
      <c r="S211" s="35">
        <f>+$H211*Q211</f>
        <v>866.38742999999988</v>
      </c>
      <c r="T211" s="35">
        <f>+$H211*R211</f>
        <v>866.18289600000003</v>
      </c>
      <c r="U211" s="36">
        <f>+S211/SUM(S$20:S$419)</f>
        <v>5.2328871375278995E-4</v>
      </c>
      <c r="V211" s="37">
        <f>+T211/SUM(T$20:T$419)</f>
        <v>5.2348965409683358E-4</v>
      </c>
      <c r="W211" s="37">
        <f>+V211-U211</f>
        <v>2.0094034404363054E-7</v>
      </c>
      <c r="X211" s="38">
        <f>+W211*Y$4</f>
        <v>2.1125725940434808E-2</v>
      </c>
      <c r="Y211" s="39">
        <f>+X211/$H211*10^6</f>
        <v>681.69493192755112</v>
      </c>
      <c r="Z211" s="40">
        <f>+S211*M211/SUMPRODUCT(M$20:M$419, S$20:S$419)</f>
        <v>0</v>
      </c>
      <c r="AA211" s="41">
        <f>+T211*N211/SUMPRODUCT(N$20:N$419, T$20:T$419)</f>
        <v>0</v>
      </c>
      <c r="AB211" s="41">
        <f>+AA211-Z211</f>
        <v>0</v>
      </c>
      <c r="AC211" s="42">
        <f>+AB211*AD$4</f>
        <v>0</v>
      </c>
      <c r="AD211" s="43">
        <f>+AC211/$H211*10^6</f>
        <v>0</v>
      </c>
      <c r="AE211" s="40">
        <f>+S211*O211/SUMPRODUCT(O$20:O$419, S$20:S$419)</f>
        <v>1.1100824798568948E-3</v>
      </c>
      <c r="AF211" s="41">
        <f>+T211*P211/SUMPRODUCT(P$20:P$419, T$20:T$419)</f>
        <v>1.1122604694654785E-3</v>
      </c>
      <c r="AG211" s="41">
        <f>+AF211-AE211</f>
        <v>2.1779896085837892E-6</v>
      </c>
      <c r="AH211" s="42">
        <f>+AG211*AI$4</f>
        <v>7.6493619546710908E-3</v>
      </c>
      <c r="AI211" s="43">
        <f>+AH211/$H211*10^6</f>
        <v>246.83323506521751</v>
      </c>
      <c r="AJ211" s="42">
        <f>+X211+AC211+AH211</f>
        <v>2.8775087895105897E-2</v>
      </c>
      <c r="AK211" s="31">
        <f>+Y211+AD211+AI211</f>
        <v>928.52816699276866</v>
      </c>
      <c r="AL211" s="44">
        <f>+$AL$6*W211/H211*10^6</f>
        <v>3.2420191036403767</v>
      </c>
      <c r="AM211" s="31">
        <v>112276.203125</v>
      </c>
      <c r="AN211" s="45">
        <f>+AK211/AM211</f>
        <v>8.2700353338366304E-3</v>
      </c>
      <c r="AR211" s="33"/>
    </row>
    <row r="212" spans="1:44">
      <c r="A212" s="6" t="s">
        <v>5300</v>
      </c>
      <c r="B212" s="6" t="s">
        <v>5296</v>
      </c>
      <c r="C212" s="6" t="s">
        <v>5307</v>
      </c>
      <c r="D212" s="30" t="s">
        <v>5308</v>
      </c>
      <c r="E212" s="6" t="s">
        <v>5311</v>
      </c>
      <c r="F212" s="31" t="s">
        <v>4467</v>
      </c>
      <c r="G212" s="6" t="str">
        <f>IF(AND(L212&gt;K212,AJ212&gt;0),"Float Increase",IF(AND(K212&gt;L212,AJ212&lt;0),"Float Decrease",IF(AND(J212&gt;I212,AJ212&gt;0),"Share Increase",IF(AND(I212&gt;J212,AJ212&lt;0), "Share Decrease",IF(AJ212&gt;0,"Reinvestment","Funding")))))</f>
        <v>Share Increase</v>
      </c>
      <c r="H212" s="32">
        <v>11.37</v>
      </c>
      <c r="I212" s="33">
        <v>203.37</v>
      </c>
      <c r="J212" s="33">
        <v>203.87700000000001</v>
      </c>
      <c r="K212" s="34">
        <v>1</v>
      </c>
      <c r="L212" s="34">
        <v>1</v>
      </c>
      <c r="M212" s="7">
        <v>0</v>
      </c>
      <c r="N212" s="7">
        <v>0</v>
      </c>
      <c r="O212" s="7">
        <v>1</v>
      </c>
      <c r="P212" s="7">
        <v>1</v>
      </c>
      <c r="Q212" s="35">
        <f>+I212*K212</f>
        <v>203.37</v>
      </c>
      <c r="R212" s="35">
        <f>+J212*L212</f>
        <v>203.87700000000001</v>
      </c>
      <c r="S212" s="35">
        <f>+$H212*Q212</f>
        <v>2312.3168999999998</v>
      </c>
      <c r="T212" s="35">
        <f>+$H212*R212</f>
        <v>2318.08149</v>
      </c>
      <c r="U212" s="36">
        <f>+S212/SUM(S$20:S$419)</f>
        <v>1.3966146027647685E-3</v>
      </c>
      <c r="V212" s="37">
        <f>+T212/SUM(T$20:T$419)</f>
        <v>1.4009647188512168E-3</v>
      </c>
      <c r="W212" s="37">
        <f>+V212-U212</f>
        <v>4.3501160864483669E-6</v>
      </c>
      <c r="X212" s="38">
        <f>+W212*Y$4</f>
        <v>0.45734648603682465</v>
      </c>
      <c r="Y212" s="39">
        <f>+X212/$H212*10^6</f>
        <v>40223.965350644212</v>
      </c>
      <c r="Z212" s="40">
        <f>+S212*M212/SUMPRODUCT(M$20:M$419, S$20:S$419)</f>
        <v>0</v>
      </c>
      <c r="AA212" s="41">
        <f>+T212*N212/SUMPRODUCT(N$20:N$419, T$20:T$419)</f>
        <v>0</v>
      </c>
      <c r="AB212" s="41">
        <f>+AA212-Z212</f>
        <v>0</v>
      </c>
      <c r="AC212" s="42">
        <f>+AB212*AD$4</f>
        <v>0</v>
      </c>
      <c r="AD212" s="43">
        <f>+AC212/$H212*10^6</f>
        <v>0</v>
      </c>
      <c r="AE212" s="40">
        <f>+S212*O212/SUMPRODUCT(O$20:O$419, S$20:S$419)</f>
        <v>2.9627189750052207E-3</v>
      </c>
      <c r="AF212" s="41">
        <f>+T212*P212/SUMPRODUCT(P$20:P$419, T$20:T$419)</f>
        <v>2.9766350943122707E-3</v>
      </c>
      <c r="AG212" s="41">
        <f>+AF212-AE212</f>
        <v>1.3916119307050018E-5</v>
      </c>
      <c r="AH212" s="42">
        <f>+AG212*AI$4</f>
        <v>4.8875087908812224E-2</v>
      </c>
      <c r="AI212" s="43">
        <f>+AH212/$H212*10^6</f>
        <v>4298.6005196844535</v>
      </c>
      <c r="AJ212" s="42">
        <f>+X212+AC212+AH212</f>
        <v>0.50622157394563683</v>
      </c>
      <c r="AK212" s="31">
        <f>+Y212+AD212+AI212</f>
        <v>44522.565870328668</v>
      </c>
      <c r="AL212" s="44">
        <f>+$AL$6*W212/H212*10^6</f>
        <v>191.29798093440488</v>
      </c>
      <c r="AM212" s="31">
        <v>5575768</v>
      </c>
      <c r="AN212" s="45">
        <f>+AK212/AM212</f>
        <v>7.9850104721589325E-3</v>
      </c>
      <c r="AR212" s="33"/>
    </row>
    <row r="213" spans="1:44">
      <c r="A213" s="6" t="s">
        <v>4851</v>
      </c>
      <c r="B213" s="6" t="s">
        <v>4841</v>
      </c>
      <c r="C213" s="6" t="s">
        <v>4876</v>
      </c>
      <c r="D213" s="30">
        <v>2809324</v>
      </c>
      <c r="E213" s="6" t="s">
        <v>4865</v>
      </c>
      <c r="F213" s="31" t="s">
        <v>4455</v>
      </c>
      <c r="G213" s="6" t="str">
        <f>IF(AND(L213&gt;K213,AJ213&gt;0),"Float Increase",IF(AND(K213&gt;L213,AJ213&lt;0),"Float Decrease",IF(AND(J213&gt;I213,AJ213&gt;0),"Share Increase",IF(AND(I213&gt;J213,AJ213&lt;0), "Share Decrease",IF(AJ213&gt;0,"Reinvestment","Funding")))))</f>
        <v>Share Increase</v>
      </c>
      <c r="H213" s="32">
        <v>57.55</v>
      </c>
      <c r="I213" s="33">
        <v>63.203000000000003</v>
      </c>
      <c r="J213" s="33">
        <v>63.206000000000003</v>
      </c>
      <c r="K213" s="34">
        <v>0.69</v>
      </c>
      <c r="L213" s="34">
        <v>0.69</v>
      </c>
      <c r="M213" s="7">
        <v>0</v>
      </c>
      <c r="N213" s="7">
        <v>0</v>
      </c>
      <c r="O213" s="7">
        <v>1</v>
      </c>
      <c r="P213" s="7">
        <v>1</v>
      </c>
      <c r="Q213" s="35">
        <f>+I213*K213</f>
        <v>43.61007</v>
      </c>
      <c r="R213" s="35">
        <f>+J213*L213</f>
        <v>43.612139999999997</v>
      </c>
      <c r="S213" s="35">
        <f>+$H213*Q213</f>
        <v>2509.7595284999998</v>
      </c>
      <c r="T213" s="35">
        <f>+$H213*R213</f>
        <v>2509.8786569999997</v>
      </c>
      <c r="U213" s="36">
        <f>+S213/SUM(S$20:S$419)</f>
        <v>1.5158678323594487E-3</v>
      </c>
      <c r="V213" s="37">
        <f>+T213/SUM(T$20:T$419)</f>
        <v>1.5168799984916293E-3</v>
      </c>
      <c r="W213" s="37">
        <f>+V213-U213</f>
        <v>1.0121661321805999E-6</v>
      </c>
      <c r="X213" s="38">
        <f>+W213*Y$4</f>
        <v>0.10641339555980053</v>
      </c>
      <c r="Y213" s="39">
        <f>+X213/$H213*10^6</f>
        <v>1849.0598707176462</v>
      </c>
      <c r="Z213" s="40">
        <f>+S213*M213/SUMPRODUCT(M$20:M$419, S$20:S$419)</f>
        <v>0</v>
      </c>
      <c r="AA213" s="41">
        <f>+T213*N213/SUMPRODUCT(N$20:N$419, T$20:T$419)</f>
        <v>0</v>
      </c>
      <c r="AB213" s="41">
        <f>+AA213-Z213</f>
        <v>0</v>
      </c>
      <c r="AC213" s="42">
        <f>+AB213*AD$4</f>
        <v>0</v>
      </c>
      <c r="AD213" s="43">
        <f>+AC213/$H213*10^6</f>
        <v>0</v>
      </c>
      <c r="AE213" s="40">
        <f>+S213*O213/SUMPRODUCT(O$20:O$419, S$20:S$419)</f>
        <v>3.2156977176385753E-3</v>
      </c>
      <c r="AF213" s="41">
        <f>+T213*P213/SUMPRODUCT(P$20:P$419, T$20:T$419)</f>
        <v>3.2229207321316173E-3</v>
      </c>
      <c r="AG213" s="41">
        <f>+AF213-AE213</f>
        <v>7.2230144930419612E-6</v>
      </c>
      <c r="AH213" s="42">
        <f>+AG213*AI$4</f>
        <v>2.5368097278039653E-2</v>
      </c>
      <c r="AI213" s="43">
        <f>+AH213/$H213*10^6</f>
        <v>440.80099527436408</v>
      </c>
      <c r="AJ213" s="42">
        <f>+X213+AC213+AH213</f>
        <v>0.13178149283784019</v>
      </c>
      <c r="AK213" s="31">
        <f>+Y213+AD213+AI213</f>
        <v>2289.8608659920101</v>
      </c>
      <c r="AL213" s="44">
        <f>+$AL$6*W213/H213*10^6</f>
        <v>8.7937978469209384</v>
      </c>
      <c r="AM213" s="31">
        <v>289587.90625</v>
      </c>
      <c r="AN213" s="45">
        <f>+AK213/AM213</f>
        <v>7.9073083390961193E-3</v>
      </c>
      <c r="AR213" s="33"/>
    </row>
    <row r="214" spans="1:44">
      <c r="A214" s="6" t="s">
        <v>1407</v>
      </c>
      <c r="B214" s="6" t="s">
        <v>2203</v>
      </c>
      <c r="C214" s="6" t="s">
        <v>2829</v>
      </c>
      <c r="D214" s="30" t="s">
        <v>2333</v>
      </c>
      <c r="E214" s="6" t="s">
        <v>895</v>
      </c>
      <c r="F214" s="31" t="s">
        <v>4472</v>
      </c>
      <c r="G214" s="6" t="str">
        <f>IF(AND(L214&gt;K214,AJ214&gt;0),"Float Increase",IF(AND(K214&gt;L214,AJ214&lt;0),"Float Decrease",IF(AND(J214&gt;I214,AJ214&gt;0),"Share Increase",IF(AND(I214&gt;J214,AJ214&lt;0), "Share Decrease",IF(AJ214&gt;0,"Reinvestment","Funding")))))</f>
        <v>Reinvestment</v>
      </c>
      <c r="H214" s="32">
        <v>126.51</v>
      </c>
      <c r="I214" s="33">
        <v>50.314</v>
      </c>
      <c r="J214" s="33">
        <v>50.314</v>
      </c>
      <c r="K214" s="34">
        <v>1</v>
      </c>
      <c r="L214" s="34">
        <v>1</v>
      </c>
      <c r="M214" s="7">
        <v>1</v>
      </c>
      <c r="N214" s="7">
        <v>1</v>
      </c>
      <c r="O214" s="7">
        <v>0</v>
      </c>
      <c r="P214" s="7">
        <v>0</v>
      </c>
      <c r="Q214" s="35">
        <f>+I214*K214</f>
        <v>50.314</v>
      </c>
      <c r="R214" s="35">
        <f>+J214*L214</f>
        <v>50.314</v>
      </c>
      <c r="S214" s="35">
        <f>+$H214*Q214</f>
        <v>6365.2241400000003</v>
      </c>
      <c r="T214" s="35">
        <f>+$H214*R214</f>
        <v>6365.2241400000003</v>
      </c>
      <c r="U214" s="36">
        <f>+S214/SUM(S$20:S$419)</f>
        <v>3.8445270991163956E-3</v>
      </c>
      <c r="V214" s="37">
        <f>+T214/SUM(T$20:T$419)</f>
        <v>3.8469115456851682E-3</v>
      </c>
      <c r="W214" s="37">
        <f>+V214-U214</f>
        <v>2.3844465687726524E-6</v>
      </c>
      <c r="X214" s="38">
        <f>+W214*Y$4</f>
        <v>0.25068716275594499</v>
      </c>
      <c r="Y214" s="39">
        <f>+X214/$H214*10^6</f>
        <v>1981.5600565642635</v>
      </c>
      <c r="Z214" s="40">
        <f>+S214*M214/SUMPRODUCT(M$20:M$419, S$20:S$419)</f>
        <v>7.2729848587161127E-3</v>
      </c>
      <c r="AA214" s="41">
        <f>+T214*N214/SUMPRODUCT(N$20:N$419, T$20:T$419)</f>
        <v>7.2672889520125124E-3</v>
      </c>
      <c r="AB214" s="41">
        <f>+AA214-Z214</f>
        <v>-5.6959067036002273E-6</v>
      </c>
      <c r="AC214" s="42">
        <f>+AB214*AD$4</f>
        <v>-3.4894897332071316E-2</v>
      </c>
      <c r="AD214" s="43">
        <f>+AC214/$H214*10^6</f>
        <v>-275.82718624671026</v>
      </c>
      <c r="AE214" s="40">
        <f>+S214*O214/SUMPRODUCT(O$20:O$419, S$20:S$419)</f>
        <v>0</v>
      </c>
      <c r="AF214" s="41">
        <f>+T214*P214/SUMPRODUCT(P$20:P$419, T$20:T$419)</f>
        <v>0</v>
      </c>
      <c r="AG214" s="41">
        <f>+AF214-AE214</f>
        <v>0</v>
      </c>
      <c r="AH214" s="42">
        <f>+AG214*AI$4</f>
        <v>0</v>
      </c>
      <c r="AI214" s="43">
        <f>+AH214/$H214*10^6</f>
        <v>0</v>
      </c>
      <c r="AJ214" s="42">
        <f>+X214+AC214+AH214</f>
        <v>0.21579226542387367</v>
      </c>
      <c r="AK214" s="31">
        <f>+Y214+AD214+AI214</f>
        <v>1705.7328703175533</v>
      </c>
      <c r="AL214" s="44">
        <f>+$AL$6*W214/H214*10^6</f>
        <v>9.4239450192579728</v>
      </c>
      <c r="AM214" s="31">
        <v>216206.703125</v>
      </c>
      <c r="AN214" s="45">
        <f>+AK214/AM214</f>
        <v>7.8893616417220098E-3</v>
      </c>
      <c r="AR214" s="33"/>
    </row>
    <row r="215" spans="1:44">
      <c r="A215" s="6" t="s">
        <v>3513</v>
      </c>
      <c r="B215" s="6" t="s">
        <v>354</v>
      </c>
      <c r="C215" s="6" t="s">
        <v>3673</v>
      </c>
      <c r="D215" s="30">
        <v>2973821</v>
      </c>
      <c r="E215" s="6" t="s">
        <v>2628</v>
      </c>
      <c r="F215" s="31" t="s">
        <v>4461</v>
      </c>
      <c r="G215" s="6" t="str">
        <f>IF(AND(L215&gt;K215,AJ215&gt;0),"Float Increase",IF(AND(K215&gt;L215,AJ215&lt;0),"Float Decrease",IF(AND(J215&gt;I215,AJ215&gt;0),"Share Increase",IF(AND(I215&gt;J215,AJ215&lt;0), "Share Decrease",IF(AJ215&gt;0,"Reinvestment","Funding")))))</f>
        <v>Reinvestment</v>
      </c>
      <c r="H215" s="32">
        <v>60.7</v>
      </c>
      <c r="I215" s="33">
        <v>110.93600000000001</v>
      </c>
      <c r="J215" s="33">
        <v>110.93600000000001</v>
      </c>
      <c r="K215" s="34">
        <v>1</v>
      </c>
      <c r="L215" s="34">
        <v>1</v>
      </c>
      <c r="M215" s="7">
        <v>0</v>
      </c>
      <c r="N215" s="7">
        <v>0</v>
      </c>
      <c r="O215" s="7">
        <v>1</v>
      </c>
      <c r="P215" s="7">
        <v>1</v>
      </c>
      <c r="Q215" s="35">
        <f>+I215*K215</f>
        <v>110.93600000000001</v>
      </c>
      <c r="R215" s="35">
        <f>+J215*L215</f>
        <v>110.93600000000001</v>
      </c>
      <c r="S215" s="35">
        <f>+$H215*Q215</f>
        <v>6733.8152000000009</v>
      </c>
      <c r="T215" s="35">
        <f>+$H215*R215</f>
        <v>6733.8152000000009</v>
      </c>
      <c r="U215" s="36">
        <f>+S215/SUM(S$20:S$419)</f>
        <v>4.0671521453825646E-3</v>
      </c>
      <c r="V215" s="37">
        <f>+T215/SUM(T$20:T$419)</f>
        <v>4.0696746681084328E-3</v>
      </c>
      <c r="W215" s="37">
        <f>+V215-U215</f>
        <v>2.5225227258682606E-6</v>
      </c>
      <c r="X215" s="38">
        <f>+W215*Y$4</f>
        <v>0.26520370530290549</v>
      </c>
      <c r="Y215" s="39">
        <f>+X215/$H215*10^6</f>
        <v>4369.0890494712603</v>
      </c>
      <c r="Z215" s="40">
        <f>+S215*M215/SUMPRODUCT(M$20:M$419, S$20:S$419)</f>
        <v>0</v>
      </c>
      <c r="AA215" s="41">
        <f>+T215*N215/SUMPRODUCT(N$20:N$419, T$20:T$419)</f>
        <v>0</v>
      </c>
      <c r="AB215" s="41">
        <f>+AA215-Z215</f>
        <v>0</v>
      </c>
      <c r="AC215" s="42">
        <f>+AB215*AD$4</f>
        <v>0</v>
      </c>
      <c r="AD215" s="43">
        <f>+AC215/$H215*10^6</f>
        <v>0</v>
      </c>
      <c r="AE215" s="40">
        <f>+S215*O215/SUMPRODUCT(O$20:O$419, S$20:S$419)</f>
        <v>8.627884035799149E-3</v>
      </c>
      <c r="AF215" s="41">
        <f>+T215*P215/SUMPRODUCT(P$20:P$419, T$20:T$419)</f>
        <v>8.6468533265124364E-3</v>
      </c>
      <c r="AG215" s="41">
        <f>+AF215-AE215</f>
        <v>1.8969290713287401E-5</v>
      </c>
      <c r="AH215" s="42">
        <f>+AG215*AI$4</f>
        <v>6.6622434798331145E-2</v>
      </c>
      <c r="AI215" s="43">
        <f>+AH215/$H215*10^6</f>
        <v>1097.5689423118804</v>
      </c>
      <c r="AJ215" s="42">
        <f>+X215+AC215+AH215</f>
        <v>0.33182614010123662</v>
      </c>
      <c r="AK215" s="31">
        <f>+Y215+AD215+AI215</f>
        <v>5466.6579917831405</v>
      </c>
      <c r="AL215" s="44">
        <f>+$AL$6*W215/H215*10^6</f>
        <v>20.778605649656182</v>
      </c>
      <c r="AM215" s="31">
        <v>693310.25</v>
      </c>
      <c r="AN215" s="45">
        <f>+AK215/AM215</f>
        <v>7.8848653857102793E-3</v>
      </c>
      <c r="AR215" s="33"/>
    </row>
    <row r="216" spans="1:44">
      <c r="A216" s="6" t="s">
        <v>3603</v>
      </c>
      <c r="B216" s="6" t="s">
        <v>440</v>
      </c>
      <c r="C216" s="6" t="s">
        <v>3758</v>
      </c>
      <c r="D216" s="30">
        <v>2879532</v>
      </c>
      <c r="E216" s="6" t="s">
        <v>2972</v>
      </c>
      <c r="F216" s="31" t="s">
        <v>4454</v>
      </c>
      <c r="G216" s="6" t="str">
        <f>IF(AND(L216&gt;K216,AJ216&gt;0),"Float Increase",IF(AND(K216&gt;L216,AJ216&lt;0),"Float Decrease",IF(AND(J216&gt;I216,AJ216&gt;0),"Share Increase",IF(AND(I216&gt;J216,AJ216&lt;0), "Share Decrease",IF(AJ216&gt;0,"Reinvestment","Funding")))))</f>
        <v>Reinvestment</v>
      </c>
      <c r="H216" s="32">
        <v>57.45</v>
      </c>
      <c r="I216" s="33">
        <v>38.255000000000003</v>
      </c>
      <c r="J216" s="33">
        <v>38.255000000000003</v>
      </c>
      <c r="K216" s="34">
        <v>1</v>
      </c>
      <c r="L216" s="34">
        <v>1</v>
      </c>
      <c r="M216" s="7">
        <v>0</v>
      </c>
      <c r="N216" s="7">
        <v>0</v>
      </c>
      <c r="O216" s="7">
        <v>1</v>
      </c>
      <c r="P216" s="7">
        <v>1</v>
      </c>
      <c r="Q216" s="35">
        <f>+I216*K216</f>
        <v>38.255000000000003</v>
      </c>
      <c r="R216" s="35">
        <f>+J216*L216</f>
        <v>38.255000000000003</v>
      </c>
      <c r="S216" s="35">
        <f>+$H216*Q216</f>
        <v>2197.7497500000004</v>
      </c>
      <c r="T216" s="35">
        <f>+$H216*R216</f>
        <v>2197.7497500000004</v>
      </c>
      <c r="U216" s="36">
        <f>+S216/SUM(S$20:S$419)</f>
        <v>1.3274172731569016E-3</v>
      </c>
      <c r="V216" s="37">
        <f>+T216/SUM(T$20:T$419)</f>
        <v>1.3282405618165228E-3</v>
      </c>
      <c r="W216" s="37">
        <f>+V216-U216</f>
        <v>8.232886596212189E-7</v>
      </c>
      <c r="X216" s="38">
        <f>+W216*Y$4</f>
        <v>8.6555891380624431E-2</v>
      </c>
      <c r="Y216" s="39">
        <f>+X216/$H216*10^6</f>
        <v>1506.6299631092154</v>
      </c>
      <c r="Z216" s="40">
        <f>+S216*M216/SUMPRODUCT(M$20:M$419, S$20:S$419)</f>
        <v>0</v>
      </c>
      <c r="AA216" s="41">
        <f>+T216*N216/SUMPRODUCT(N$20:N$419, T$20:T$419)</f>
        <v>0</v>
      </c>
      <c r="AB216" s="41">
        <f>+AA216-Z216</f>
        <v>0</v>
      </c>
      <c r="AC216" s="42">
        <f>+AB216*AD$4</f>
        <v>0</v>
      </c>
      <c r="AD216" s="43">
        <f>+AC216/$H216*10^6</f>
        <v>0</v>
      </c>
      <c r="AE216" s="40">
        <f>+S216*O216/SUMPRODUCT(O$20:O$419, S$20:S$419)</f>
        <v>2.8159266952717346E-3</v>
      </c>
      <c r="AF216" s="41">
        <f>+T216*P216/SUMPRODUCT(P$20:P$419, T$20:T$419)</f>
        <v>2.8221177998216194E-3</v>
      </c>
      <c r="AG216" s="41">
        <f>+AF216-AE216</f>
        <v>6.1911045498848176E-6</v>
      </c>
      <c r="AH216" s="42">
        <f>+AG216*AI$4</f>
        <v>2.1743905211776451E-2</v>
      </c>
      <c r="AI216" s="43">
        <f>+AH216/$H216*10^6</f>
        <v>378.48398976112185</v>
      </c>
      <c r="AJ216" s="42">
        <f>+X216+AC216+AH216</f>
        <v>0.10829979659240088</v>
      </c>
      <c r="AK216" s="31">
        <f>+Y216+AD216+AI216</f>
        <v>1885.1139528703372</v>
      </c>
      <c r="AL216" s="44">
        <f>+$AL$6*W216/H216*10^6</f>
        <v>7.1652624858243588</v>
      </c>
      <c r="AM216" s="31">
        <v>256353.453125</v>
      </c>
      <c r="AN216" s="45">
        <f>+AK216/AM216</f>
        <v>7.3535734740079375E-3</v>
      </c>
      <c r="AR216" s="33"/>
    </row>
    <row r="217" spans="1:44">
      <c r="A217" s="6" t="s">
        <v>3561</v>
      </c>
      <c r="B217" s="6" t="s">
        <v>399</v>
      </c>
      <c r="C217" s="6" t="s">
        <v>3721</v>
      </c>
      <c r="D217" s="30">
        <v>2707826</v>
      </c>
      <c r="E217" s="6" t="s">
        <v>2934</v>
      </c>
      <c r="F217" s="31" t="s">
        <v>4461</v>
      </c>
      <c r="G217" s="6" t="str">
        <f>IF(AND(L217&gt;K217,AJ217&gt;0),"Float Increase",IF(AND(K217&gt;L217,AJ217&lt;0),"Float Decrease",IF(AND(J217&gt;I217,AJ217&gt;0),"Share Increase",IF(AND(I217&gt;J217,AJ217&lt;0), "Share Decrease",IF(AJ217&gt;0,"Reinvestment","Funding")))))</f>
        <v>Reinvestment</v>
      </c>
      <c r="H217" s="32">
        <v>27.48</v>
      </c>
      <c r="I217" s="33">
        <v>79.653999999999996</v>
      </c>
      <c r="J217" s="33">
        <v>79.653999999999996</v>
      </c>
      <c r="K217" s="34">
        <v>1</v>
      </c>
      <c r="L217" s="34">
        <v>1</v>
      </c>
      <c r="M217" s="7">
        <v>0.45</v>
      </c>
      <c r="N217" s="7">
        <v>0.45</v>
      </c>
      <c r="O217" s="7">
        <v>0.55000000000000004</v>
      </c>
      <c r="P217" s="7">
        <v>0.55000000000000004</v>
      </c>
      <c r="Q217" s="35">
        <f>+I217*K217</f>
        <v>79.653999999999996</v>
      </c>
      <c r="R217" s="35">
        <f>+J217*L217</f>
        <v>79.653999999999996</v>
      </c>
      <c r="S217" s="35">
        <f>+$H217*Q217</f>
        <v>2188.89192</v>
      </c>
      <c r="T217" s="35">
        <f>+$H217*R217</f>
        <v>2188.89192</v>
      </c>
      <c r="U217" s="36">
        <f>+S217/SUM(S$20:S$419)</f>
        <v>1.3220672388571876E-3</v>
      </c>
      <c r="V217" s="37">
        <f>+T217/SUM(T$20:T$419)</f>
        <v>1.322887209326925E-3</v>
      </c>
      <c r="W217" s="37">
        <f>+V217-U217</f>
        <v>8.1997046973733383E-7</v>
      </c>
      <c r="X217" s="38">
        <f>+W217*Y$4</f>
        <v>8.6207035751661942E-2</v>
      </c>
      <c r="Y217" s="39">
        <f>+X217/$H217*10^6</f>
        <v>3137.0828148348596</v>
      </c>
      <c r="Z217" s="40">
        <f>+S217*M217/SUMPRODUCT(M$20:M$419, S$20:S$419)</f>
        <v>1.1254749005879811E-3</v>
      </c>
      <c r="AA217" s="41">
        <f>+T217*N217/SUMPRODUCT(N$20:N$419, T$20:T$419)</f>
        <v>1.1245934743021407E-3</v>
      </c>
      <c r="AB217" s="41">
        <f>+AA217-Z217</f>
        <v>-8.814262858404965E-7</v>
      </c>
      <c r="AC217" s="42">
        <f>+AB217*AD$4</f>
        <v>-5.3998917732890946E-3</v>
      </c>
      <c r="AD217" s="43">
        <f>+AC217/$H217*10^6</f>
        <v>-196.50261183730331</v>
      </c>
      <c r="AE217" s="40">
        <f>+S217*O217/SUMPRODUCT(O$20:O$419, S$20:S$419)</f>
        <v>1.5425175476989272E-3</v>
      </c>
      <c r="AF217" s="41">
        <f>+T217*P217/SUMPRODUCT(P$20:P$419, T$20:T$419)</f>
        <v>1.5459089312260168E-3</v>
      </c>
      <c r="AG217" s="41">
        <f>+AF217-AE217</f>
        <v>3.3913835270895851E-6</v>
      </c>
      <c r="AH217" s="42">
        <f>+AG217*AI$4</f>
        <v>1.1910947611309192E-2</v>
      </c>
      <c r="AI217" s="43">
        <f>+AH217/$H217*10^6</f>
        <v>433.44059720921365</v>
      </c>
      <c r="AJ217" s="42">
        <f>+X217+AC217+AH217</f>
        <v>9.2718091589682042E-2</v>
      </c>
      <c r="AK217" s="31">
        <f>+Y217+AD217+AI217</f>
        <v>3374.0208002067698</v>
      </c>
      <c r="AL217" s="44">
        <f>+$AL$6*W217/H217*10^6</f>
        <v>14.919404471203308</v>
      </c>
      <c r="AM217" s="31">
        <v>478336.90625</v>
      </c>
      <c r="AN217" s="45">
        <f>+AK217/AM217</f>
        <v>7.0536493340184738E-3</v>
      </c>
      <c r="AR217" s="33"/>
    </row>
    <row r="218" spans="1:44">
      <c r="A218" s="6" t="s">
        <v>5082</v>
      </c>
      <c r="B218" s="6" t="s">
        <v>5075</v>
      </c>
      <c r="C218" s="6" t="s">
        <v>5101</v>
      </c>
      <c r="D218" s="30" t="s">
        <v>5079</v>
      </c>
      <c r="E218" s="6" t="s">
        <v>5654</v>
      </c>
      <c r="F218" s="31" t="s">
        <v>4471</v>
      </c>
      <c r="G218" s="6" t="str">
        <f>IF(AND(L218&gt;K218,AJ218&gt;0),"Float Increase",IF(AND(K218&gt;L218,AJ218&lt;0),"Float Decrease",IF(AND(J218&gt;I218,AJ218&gt;0),"Share Increase",IF(AND(I218&gt;J218,AJ218&lt;0), "Share Decrease",IF(AJ218&gt;0,"Reinvestment","Funding")))))</f>
        <v>Share Increase</v>
      </c>
      <c r="H218" s="32">
        <v>139.29</v>
      </c>
      <c r="I218" s="33">
        <v>48.289000000000001</v>
      </c>
      <c r="J218" s="33">
        <v>48.304000000000002</v>
      </c>
      <c r="K218" s="34">
        <v>1</v>
      </c>
      <c r="L218" s="34">
        <v>1</v>
      </c>
      <c r="M218" s="7">
        <v>0.45</v>
      </c>
      <c r="N218" s="7">
        <v>0.45</v>
      </c>
      <c r="O218" s="7">
        <v>0.55000000000000004</v>
      </c>
      <c r="P218" s="7">
        <v>0.55000000000000004</v>
      </c>
      <c r="Q218" s="35">
        <f>+I218*K218</f>
        <v>48.289000000000001</v>
      </c>
      <c r="R218" s="35">
        <f>+J218*L218</f>
        <v>48.304000000000002</v>
      </c>
      <c r="S218" s="35">
        <f>+$H218*Q218</f>
        <v>6726.1748099999995</v>
      </c>
      <c r="T218" s="35">
        <f>+$H218*R218</f>
        <v>6728.2641599999997</v>
      </c>
      <c r="U218" s="36">
        <f>+S218/SUM(S$20:S$419)</f>
        <v>4.0625374317830492E-3</v>
      </c>
      <c r="V218" s="37">
        <f>+T218/SUM(T$20:T$419)</f>
        <v>4.0663198200470152E-3</v>
      </c>
      <c r="W218" s="37">
        <f>+V218-U218</f>
        <v>3.7823882639660342E-6</v>
      </c>
      <c r="X218" s="38">
        <f>+W218*Y$4</f>
        <v>0.39765880886276062</v>
      </c>
      <c r="Y218" s="39">
        <f>+X218/$H218*10^6</f>
        <v>2854.8984770102711</v>
      </c>
      <c r="Z218" s="40">
        <f>+S218*M218/SUMPRODUCT(M$20:M$419, S$20:S$419)</f>
        <v>3.4584352276388923E-3</v>
      </c>
      <c r="AA218" s="41">
        <f>+T218*N218/SUMPRODUCT(N$20:N$419, T$20:T$419)</f>
        <v>3.4568001729920837E-3</v>
      </c>
      <c r="AB218" s="41">
        <f>+AA218-Z218</f>
        <v>-1.6350546468086105E-6</v>
      </c>
      <c r="AC218" s="42">
        <f>+AB218*AD$4</f>
        <v>-1.0016853681372562E-2</v>
      </c>
      <c r="AD218" s="43">
        <f>+AC218/$H218*10^6</f>
        <v>-71.913659856217691</v>
      </c>
      <c r="AE218" s="40">
        <f>+S218*O218/SUMPRODUCT(O$20:O$419, S$20:S$419)</f>
        <v>4.7399520179669252E-3</v>
      </c>
      <c r="AF218" s="41">
        <f>+T218*P218/SUMPRODUCT(P$20:P$419, T$20:T$419)</f>
        <v>4.7518488974055478E-3</v>
      </c>
      <c r="AG218" s="41">
        <f>+AF218-AE218</f>
        <v>1.1896879438622575E-5</v>
      </c>
      <c r="AH218" s="42">
        <f>+AG218*AI$4</f>
        <v>4.1783274171028853E-2</v>
      </c>
      <c r="AI218" s="43">
        <f>+AH218/$H218*10^6</f>
        <v>299.97325128170621</v>
      </c>
      <c r="AJ218" s="42">
        <f>+X218+AC218+AH218</f>
        <v>0.42942522935241689</v>
      </c>
      <c r="AK218" s="31">
        <f>+Y218+AD218+AI218</f>
        <v>3082.9580684357597</v>
      </c>
      <c r="AL218" s="44">
        <f>+$AL$6*W218/H218*10^6</f>
        <v>13.577386258762418</v>
      </c>
      <c r="AM218" s="31">
        <v>446578.84375</v>
      </c>
      <c r="AN218" s="45">
        <f>+AK218/AM218</f>
        <v>6.9035022853918158E-3</v>
      </c>
      <c r="AR218" s="33"/>
    </row>
    <row r="219" spans="1:44">
      <c r="A219" s="6" t="s">
        <v>1391</v>
      </c>
      <c r="B219" s="6" t="s">
        <v>2188</v>
      </c>
      <c r="C219" s="6" t="s">
        <v>2813</v>
      </c>
      <c r="D219" s="30">
        <v>2730082</v>
      </c>
      <c r="E219" s="6" t="s">
        <v>880</v>
      </c>
      <c r="F219" s="31" t="s">
        <v>4471</v>
      </c>
      <c r="G219" s="6" t="str">
        <f>IF(AND(L219&gt;K219,AJ219&gt;0),"Float Increase",IF(AND(K219&gt;L219,AJ219&lt;0),"Float Decrease",IF(AND(J219&gt;I219,AJ219&gt;0),"Share Increase",IF(AND(I219&gt;J219,AJ219&lt;0), "Share Decrease",IF(AJ219&gt;0,"Reinvestment","Funding")))))</f>
        <v>Reinvestment</v>
      </c>
      <c r="H219" s="32">
        <v>76.66</v>
      </c>
      <c r="I219" s="33">
        <v>44.689</v>
      </c>
      <c r="J219" s="33">
        <v>44.689</v>
      </c>
      <c r="K219" s="34">
        <v>1</v>
      </c>
      <c r="L219" s="34">
        <v>1</v>
      </c>
      <c r="M219" s="7">
        <v>0</v>
      </c>
      <c r="N219" s="7">
        <v>0</v>
      </c>
      <c r="O219" s="7">
        <v>1</v>
      </c>
      <c r="P219" s="7">
        <v>1</v>
      </c>
      <c r="Q219" s="35">
        <f>+I219*K219</f>
        <v>44.689</v>
      </c>
      <c r="R219" s="35">
        <f>+J219*L219</f>
        <v>44.689</v>
      </c>
      <c r="S219" s="35">
        <f>+$H219*Q219</f>
        <v>3425.8587399999997</v>
      </c>
      <c r="T219" s="35">
        <f>+$H219*R219</f>
        <v>3425.8587399999997</v>
      </c>
      <c r="U219" s="36">
        <f>+S219/SUM(S$20:S$419)</f>
        <v>2.0691819288668045E-3</v>
      </c>
      <c r="V219" s="37">
        <f>+T219/SUM(T$20:T$419)</f>
        <v>2.0704652736380216E-3</v>
      </c>
      <c r="W219" s="37">
        <f>+V219-U219</f>
        <v>1.2833447712171445E-6</v>
      </c>
      <c r="X219" s="38">
        <f>+W219*Y$4</f>
        <v>0.13492357671059135</v>
      </c>
      <c r="Y219" s="39">
        <f>+X219/$H219*10^6</f>
        <v>1760.0257854238373</v>
      </c>
      <c r="Z219" s="40">
        <f>+S219*M219/SUMPRODUCT(M$20:M$419, S$20:S$419)</f>
        <v>0</v>
      </c>
      <c r="AA219" s="41">
        <f>+T219*N219/SUMPRODUCT(N$20:N$419, T$20:T$419)</f>
        <v>0</v>
      </c>
      <c r="AB219" s="41">
        <f>+AA219-Z219</f>
        <v>0</v>
      </c>
      <c r="AC219" s="42">
        <f>+AB219*AD$4</f>
        <v>0</v>
      </c>
      <c r="AD219" s="43">
        <f>+AC219/$H219*10^6</f>
        <v>0</v>
      </c>
      <c r="AE219" s="40">
        <f>+S219*O219/SUMPRODUCT(O$20:O$419, S$20:S$419)</f>
        <v>4.3894747708177351E-3</v>
      </c>
      <c r="AF219" s="41">
        <f>+T219*P219/SUMPRODUCT(P$20:P$419, T$20:T$419)</f>
        <v>4.399125482702688E-3</v>
      </c>
      <c r="AG219" s="41">
        <f>+AF219-AE219</f>
        <v>9.6507118849528326E-6</v>
      </c>
      <c r="AH219" s="42">
        <f>+AG219*AI$4</f>
        <v>3.3894463057724152E-2</v>
      </c>
      <c r="AI219" s="43">
        <f>+AH219/$H219*10^6</f>
        <v>442.14013902588249</v>
      </c>
      <c r="AJ219" s="42">
        <f>+X219+AC219+AH219</f>
        <v>0.1688180397683155</v>
      </c>
      <c r="AK219" s="31">
        <f>+Y219+AD219+AI219</f>
        <v>2202.1659244497196</v>
      </c>
      <c r="AL219" s="44">
        <f>+$AL$6*W219/H219*10^6</f>
        <v>8.3703676703440166</v>
      </c>
      <c r="AM219" s="31">
        <v>326414.4375</v>
      </c>
      <c r="AN219" s="45">
        <f>+AK219/AM219</f>
        <v>6.7465334600885097E-3</v>
      </c>
      <c r="AR219" s="33"/>
    </row>
    <row r="220" spans="1:44">
      <c r="A220" s="6" t="s">
        <v>3527</v>
      </c>
      <c r="B220" s="6" t="s">
        <v>368</v>
      </c>
      <c r="C220" s="6" t="s">
        <v>3688</v>
      </c>
      <c r="D220" s="30">
        <v>2578033</v>
      </c>
      <c r="E220" s="6" t="s">
        <v>2642</v>
      </c>
      <c r="F220" s="31" t="s">
        <v>4458</v>
      </c>
      <c r="G220" s="6" t="str">
        <f>IF(AND(L220&gt;K220,AJ220&gt;0),"Float Increase",IF(AND(K220&gt;L220,AJ220&lt;0),"Float Decrease",IF(AND(J220&gt;I220,AJ220&gt;0),"Share Increase",IF(AND(I220&gt;J220,AJ220&lt;0), "Share Decrease",IF(AJ220&gt;0,"Reinvestment","Funding")))))</f>
        <v>Reinvestment</v>
      </c>
      <c r="H220" s="32">
        <v>23.02</v>
      </c>
      <c r="I220" s="33">
        <v>115.102</v>
      </c>
      <c r="J220" s="33">
        <v>115.102</v>
      </c>
      <c r="K220" s="34">
        <v>0.85</v>
      </c>
      <c r="L220" s="34">
        <v>0.85</v>
      </c>
      <c r="M220" s="7">
        <v>0</v>
      </c>
      <c r="N220" s="7">
        <v>0</v>
      </c>
      <c r="O220" s="7">
        <v>1</v>
      </c>
      <c r="P220" s="7">
        <v>1</v>
      </c>
      <c r="Q220" s="35">
        <f>+I220*K220</f>
        <v>97.836700000000008</v>
      </c>
      <c r="R220" s="35">
        <f>+J220*L220</f>
        <v>97.836700000000008</v>
      </c>
      <c r="S220" s="35">
        <f>+$H220*Q220</f>
        <v>2252.2008340000002</v>
      </c>
      <c r="T220" s="35">
        <f>+$H220*R220</f>
        <v>2252.2008340000002</v>
      </c>
      <c r="U220" s="36">
        <f>+S220/SUM(S$20:S$419)</f>
        <v>1.3603051437817155E-3</v>
      </c>
      <c r="V220" s="37">
        <f>+T220/SUM(T$20:T$419)</f>
        <v>1.3611488301048839E-3</v>
      </c>
      <c r="W220" s="37">
        <f>+V220-U220</f>
        <v>8.4368632316837375E-7</v>
      </c>
      <c r="X220" s="38">
        <f>+W220*Y$4</f>
        <v>8.8700385817385347E-2</v>
      </c>
      <c r="Y220" s="39">
        <f>+X220/$H220*10^6</f>
        <v>3853.1879156118744</v>
      </c>
      <c r="Z220" s="40">
        <f>+S220*M220/SUMPRODUCT(M$20:M$419, S$20:S$419)</f>
        <v>0</v>
      </c>
      <c r="AA220" s="41">
        <f>+T220*N220/SUMPRODUCT(N$20:N$419, T$20:T$419)</f>
        <v>0</v>
      </c>
      <c r="AB220" s="41">
        <f>+AA220-Z220</f>
        <v>0</v>
      </c>
      <c r="AC220" s="42">
        <f>+AB220*AD$4</f>
        <v>0</v>
      </c>
      <c r="AD220" s="43">
        <f>+AC220/$H220*10^6</f>
        <v>0</v>
      </c>
      <c r="AE220" s="40">
        <f>+S220*O220/SUMPRODUCT(O$20:O$419, S$20:S$419)</f>
        <v>2.8856936289374455E-3</v>
      </c>
      <c r="AF220" s="41">
        <f>+T220*P220/SUMPRODUCT(P$20:P$419, T$20:T$419)</f>
        <v>2.8920381232688096E-3</v>
      </c>
      <c r="AG220" s="41">
        <f>+AF220-AE220</f>
        <v>6.3444943313641783E-6</v>
      </c>
      <c r="AH220" s="42">
        <f>+AG220*AI$4</f>
        <v>2.2282628607911699E-2</v>
      </c>
      <c r="AI220" s="43">
        <f>+AH220/$H220*10^6</f>
        <v>967.96822797183756</v>
      </c>
      <c r="AJ220" s="42">
        <f>+X220+AC220+AH220</f>
        <v>0.11098301442529704</v>
      </c>
      <c r="AK220" s="31">
        <f>+Y220+AD220+AI220</f>
        <v>4821.156143583712</v>
      </c>
      <c r="AL220" s="44">
        <f>+$AL$6*W220/H220*10^6</f>
        <v>18.325072180025494</v>
      </c>
      <c r="AM220" s="31">
        <v>718800.9375</v>
      </c>
      <c r="AN220" s="45">
        <f>+AK220/AM220</f>
        <v>6.7072201663394629E-3</v>
      </c>
      <c r="AR220" s="33"/>
    </row>
    <row r="221" spans="1:44">
      <c r="A221" s="6" t="s">
        <v>1325</v>
      </c>
      <c r="B221" s="6" t="s">
        <v>1728</v>
      </c>
      <c r="C221" s="6" t="s">
        <v>2747</v>
      </c>
      <c r="D221" s="30">
        <v>2018669</v>
      </c>
      <c r="E221" s="6" t="s">
        <v>830</v>
      </c>
      <c r="F221" s="31" t="s">
        <v>4458</v>
      </c>
      <c r="G221" s="6" t="str">
        <f>IF(AND(L221&gt;K221,AJ221&gt;0),"Float Increase",IF(AND(K221&gt;L221,AJ221&lt;0),"Float Decrease",IF(AND(J221&gt;I221,AJ221&gt;0),"Share Increase",IF(AND(I221&gt;J221,AJ221&lt;0), "Share Decrease",IF(AJ221&gt;0,"Reinvestment","Funding")))))</f>
        <v>Reinvestment</v>
      </c>
      <c r="H221" s="32">
        <v>61.98</v>
      </c>
      <c r="I221" s="33">
        <v>65.86</v>
      </c>
      <c r="J221" s="33">
        <v>65.86</v>
      </c>
      <c r="K221" s="34">
        <v>1</v>
      </c>
      <c r="L221" s="34">
        <v>1</v>
      </c>
      <c r="M221" s="7">
        <v>1</v>
      </c>
      <c r="N221" s="7">
        <v>1</v>
      </c>
      <c r="O221" s="7">
        <v>0</v>
      </c>
      <c r="P221" s="7">
        <v>0</v>
      </c>
      <c r="Q221" s="35">
        <f>+I221*K221</f>
        <v>65.86</v>
      </c>
      <c r="R221" s="35">
        <f>+J221*L221</f>
        <v>65.86</v>
      </c>
      <c r="S221" s="35">
        <f>+$H221*Q221</f>
        <v>4082.0027999999998</v>
      </c>
      <c r="T221" s="35">
        <f>+$H221*R221</f>
        <v>4082.0027999999998</v>
      </c>
      <c r="U221" s="36">
        <f>+S221/SUM(S$20:S$419)</f>
        <v>2.4654859024758557E-3</v>
      </c>
      <c r="V221" s="37">
        <f>+T221/SUM(T$20:T$419)</f>
        <v>2.4670150422761365E-3</v>
      </c>
      <c r="W221" s="37">
        <f>+V221-U221</f>
        <v>1.5291398002808404E-6</v>
      </c>
      <c r="X221" s="38">
        <f>+W221*Y$4</f>
        <v>0.16076506934978665</v>
      </c>
      <c r="Y221" s="39">
        <f>+X221/$H221*10^6</f>
        <v>2593.821706192105</v>
      </c>
      <c r="Z221" s="40">
        <f>+S221*M221/SUMPRODUCT(M$20:M$419, S$20:S$419)</f>
        <v>4.6641475468351332E-3</v>
      </c>
      <c r="AA221" s="41">
        <f>+T221*N221/SUMPRODUCT(N$20:N$419, T$20:T$419)</f>
        <v>4.660494775683444E-3</v>
      </c>
      <c r="AB221" s="41">
        <f>+AA221-Z221</f>
        <v>-3.652771151689202E-6</v>
      </c>
      <c r="AC221" s="42">
        <f>+AB221*AD$4</f>
        <v>-2.2378013009795378E-2</v>
      </c>
      <c r="AD221" s="43">
        <f>+AC221/$H221*10^6</f>
        <v>-361.05216214577894</v>
      </c>
      <c r="AE221" s="40">
        <f>+S221*O221/SUMPRODUCT(O$20:O$419, S$20:S$419)</f>
        <v>0</v>
      </c>
      <c r="AF221" s="41">
        <f>+T221*P221/SUMPRODUCT(P$20:P$419, T$20:T$419)</f>
        <v>0</v>
      </c>
      <c r="AG221" s="41">
        <f>+AF221-AE221</f>
        <v>0</v>
      </c>
      <c r="AH221" s="42">
        <f>+AG221*AI$4</f>
        <v>0</v>
      </c>
      <c r="AI221" s="43">
        <f>+AH221/$H221*10^6</f>
        <v>0</v>
      </c>
      <c r="AJ221" s="42">
        <f>+X221+AC221+AH221</f>
        <v>0.13838705633999127</v>
      </c>
      <c r="AK221" s="31">
        <f>+Y221+AD221+AI221</f>
        <v>2232.7695440463262</v>
      </c>
      <c r="AL221" s="44">
        <f>+$AL$6*W221/H221*10^6</f>
        <v>12.335751857702812</v>
      </c>
      <c r="AM221" s="31">
        <v>343483</v>
      </c>
      <c r="AN221" s="45">
        <f>+AK221/AM221</f>
        <v>6.5003786040250212E-3</v>
      </c>
      <c r="AR221" s="33"/>
    </row>
    <row r="222" spans="1:44">
      <c r="A222" s="6" t="s">
        <v>3515</v>
      </c>
      <c r="B222" s="6" t="s">
        <v>356</v>
      </c>
      <c r="C222" s="6" t="s">
        <v>3675</v>
      </c>
      <c r="D222" s="30">
        <v>2535243</v>
      </c>
      <c r="E222" s="6" t="s">
        <v>2630</v>
      </c>
      <c r="F222" s="31" t="s">
        <v>4455</v>
      </c>
      <c r="G222" s="6" t="str">
        <f>IF(AND(L222&gt;K222,AJ222&gt;0),"Float Increase",IF(AND(K222&gt;L222,AJ222&lt;0),"Float Decrease",IF(AND(J222&gt;I222,AJ222&gt;0),"Share Increase",IF(AND(I222&gt;J222,AJ222&lt;0), "Share Decrease",IF(AJ222&gt;0,"Reinvestment","Funding")))))</f>
        <v>Share Increase</v>
      </c>
      <c r="H222" s="32">
        <v>16.38</v>
      </c>
      <c r="I222" s="33">
        <v>142.21199999999999</v>
      </c>
      <c r="J222" s="33">
        <v>142.364</v>
      </c>
      <c r="K222" s="34">
        <v>1</v>
      </c>
      <c r="L222" s="34">
        <v>1</v>
      </c>
      <c r="M222" s="7">
        <v>0</v>
      </c>
      <c r="N222" s="7">
        <v>0</v>
      </c>
      <c r="O222" s="7">
        <v>1</v>
      </c>
      <c r="P222" s="7">
        <v>1</v>
      </c>
      <c r="Q222" s="35">
        <f>+I222*K222</f>
        <v>142.21199999999999</v>
      </c>
      <c r="R222" s="35">
        <f>+J222*L222</f>
        <v>142.364</v>
      </c>
      <c r="S222" s="35">
        <f>+$H222*Q222</f>
        <v>2329.4325599999997</v>
      </c>
      <c r="T222" s="35">
        <f>+$H222*R222</f>
        <v>2331.9223200000001</v>
      </c>
      <c r="U222" s="36">
        <f>+S222/SUM(S$20:S$419)</f>
        <v>1.4069522778005549E-3</v>
      </c>
      <c r="V222" s="37">
        <f>+T222/SUM(T$20:T$419)</f>
        <v>1.4093296165449633E-3</v>
      </c>
      <c r="W222" s="37">
        <f>+V222-U222</f>
        <v>2.3773387444084131E-6</v>
      </c>
      <c r="X222" s="38">
        <f>+W222*Y$4</f>
        <v>0.24993988649210494</v>
      </c>
      <c r="Y222" s="39">
        <f>+X222/$H222*10^6</f>
        <v>15258.845329188336</v>
      </c>
      <c r="Z222" s="40">
        <f>+S222*M222/SUMPRODUCT(M$20:M$419, S$20:S$419)</f>
        <v>0</v>
      </c>
      <c r="AA222" s="41">
        <f>+T222*N222/SUMPRODUCT(N$20:N$419, T$20:T$419)</f>
        <v>0</v>
      </c>
      <c r="AB222" s="41">
        <f>+AA222-Z222</f>
        <v>0</v>
      </c>
      <c r="AC222" s="42">
        <f>+AB222*AD$4</f>
        <v>0</v>
      </c>
      <c r="AD222" s="43">
        <f>+AC222/$H222*10^6</f>
        <v>0</v>
      </c>
      <c r="AE222" s="40">
        <f>+S222*O222/SUMPRODUCT(O$20:O$419, S$20:S$419)</f>
        <v>2.9846488803100418E-3</v>
      </c>
      <c r="AF222" s="41">
        <f>+T222*P222/SUMPRODUCT(P$20:P$419, T$20:T$419)</f>
        <v>2.9944080244228557E-3</v>
      </c>
      <c r="AG222" s="41">
        <f>+AF222-AE222</f>
        <v>9.7591441128139396E-6</v>
      </c>
      <c r="AH222" s="42">
        <f>+AG222*AI$4</f>
        <v>3.4275290108134328E-2</v>
      </c>
      <c r="AI222" s="43">
        <f>+AH222/$H222*10^6</f>
        <v>2092.5085536101546</v>
      </c>
      <c r="AJ222" s="42">
        <f>+X222+AC222+AH222</f>
        <v>0.28421517660023926</v>
      </c>
      <c r="AK222" s="31">
        <f>+Y222+AD222+AI222</f>
        <v>17351.353882798492</v>
      </c>
      <c r="AL222" s="44">
        <f>+$AL$6*W222/H222*10^6</f>
        <v>72.568337741404562</v>
      </c>
      <c r="AM222" s="31">
        <v>2696709</v>
      </c>
      <c r="AN222" s="45">
        <f>+AK222/AM222</f>
        <v>6.4342700242400984E-3</v>
      </c>
      <c r="AR222" s="33"/>
    </row>
    <row r="223" spans="1:44">
      <c r="A223" s="6" t="s">
        <v>1068</v>
      </c>
      <c r="B223" s="6" t="s">
        <v>1587</v>
      </c>
      <c r="C223" s="6" t="s">
        <v>2431</v>
      </c>
      <c r="D223" s="30">
        <v>2222631</v>
      </c>
      <c r="E223" s="6" t="s">
        <v>3891</v>
      </c>
      <c r="F223" s="31" t="s">
        <v>4456</v>
      </c>
      <c r="G223" s="6" t="str">
        <f>IF(AND(L223&gt;K223,AJ223&gt;0),"Float Increase",IF(AND(K223&gt;L223,AJ223&lt;0),"Float Decrease",IF(AND(J223&gt;I223,AJ223&gt;0),"Share Increase",IF(AND(I223&gt;J223,AJ223&lt;0), "Share Decrease",IF(AJ223&gt;0,"Reinvestment","Funding")))))</f>
        <v>Share Increase</v>
      </c>
      <c r="H223" s="32">
        <v>183.45</v>
      </c>
      <c r="I223" s="33">
        <v>48.281999999999996</v>
      </c>
      <c r="J223" s="33">
        <v>48.3</v>
      </c>
      <c r="K223" s="34">
        <v>1</v>
      </c>
      <c r="L223" s="34">
        <v>1</v>
      </c>
      <c r="M223" s="7">
        <v>1</v>
      </c>
      <c r="N223" s="7">
        <v>1</v>
      </c>
      <c r="O223" s="7">
        <v>0</v>
      </c>
      <c r="P223" s="7">
        <v>0</v>
      </c>
      <c r="Q223" s="35">
        <f>+I223*K223</f>
        <v>48.281999999999996</v>
      </c>
      <c r="R223" s="35">
        <f>+J223*L223</f>
        <v>48.3</v>
      </c>
      <c r="S223" s="35">
        <f>+$H223*Q223</f>
        <v>8857.3328999999994</v>
      </c>
      <c r="T223" s="35">
        <f>+$H223*R223</f>
        <v>8860.6349999999984</v>
      </c>
      <c r="U223" s="36">
        <f>+S223/SUM(S$20:S$419)</f>
        <v>5.3497340566463075E-3</v>
      </c>
      <c r="V223" s="37">
        <f>+T223/SUM(T$20:T$419)</f>
        <v>5.3550477302755431E-3</v>
      </c>
      <c r="W223" s="37">
        <f>+V223-U223</f>
        <v>5.3136736292355713E-6</v>
      </c>
      <c r="X223" s="38">
        <f>+W223*Y$4</f>
        <v>0.55864945072340533</v>
      </c>
      <c r="Y223" s="39">
        <f>+X223/$H223*10^6</f>
        <v>3045.240941528511</v>
      </c>
      <c r="Z223" s="40">
        <f>+S223*M223/SUMPRODUCT(M$20:M$419, S$20:S$419)</f>
        <v>1.0120499554051535E-2</v>
      </c>
      <c r="AA223" s="41">
        <f>+T223*N223/SUMPRODUCT(N$20:N$419, T$20:T$419)</f>
        <v>1.0116343655310051E-2</v>
      </c>
      <c r="AB223" s="41">
        <f>+AA223-Z223</f>
        <v>-4.15589874148449E-6</v>
      </c>
      <c r="AC223" s="42">
        <f>+AB223*AD$4</f>
        <v>-2.5460329224655787E-2</v>
      </c>
      <c r="AD223" s="43">
        <f>+AC223/$H223*10^6</f>
        <v>-138.78620454977263</v>
      </c>
      <c r="AE223" s="40">
        <f>+S223*O223/SUMPRODUCT(O$20:O$419, S$20:S$419)</f>
        <v>0</v>
      </c>
      <c r="AF223" s="41">
        <f>+T223*P223/SUMPRODUCT(P$20:P$419, T$20:T$419)</f>
        <v>0</v>
      </c>
      <c r="AG223" s="41">
        <f>+AF223-AE223</f>
        <v>0</v>
      </c>
      <c r="AH223" s="42">
        <f>+AG223*AI$4</f>
        <v>0</v>
      </c>
      <c r="AI223" s="43">
        <f>+AH223/$H223*10^6</f>
        <v>0</v>
      </c>
      <c r="AJ223" s="42">
        <f>+X223+AC223+AH223</f>
        <v>0.53318912149874953</v>
      </c>
      <c r="AK223" s="31">
        <f>+Y223+AD223+AI223</f>
        <v>2906.4547369787383</v>
      </c>
      <c r="AL223" s="44">
        <f>+$AL$6*W223/H223*10^6</f>
        <v>14.482620957306001</v>
      </c>
      <c r="AM223" s="31">
        <v>475582.0625</v>
      </c>
      <c r="AN223" s="45">
        <f>+AK223/AM223</f>
        <v>6.1113632454940165E-3</v>
      </c>
      <c r="AR223" s="33"/>
    </row>
    <row r="224" spans="1:44">
      <c r="A224" s="6" t="s">
        <v>5411</v>
      </c>
      <c r="B224" s="6" t="s">
        <v>5406</v>
      </c>
      <c r="C224" s="6" t="s">
        <v>5420</v>
      </c>
      <c r="D224" s="30" t="s">
        <v>5421</v>
      </c>
      <c r="E224" s="6" t="s">
        <v>5416</v>
      </c>
      <c r="F224" s="31" t="s">
        <v>4475</v>
      </c>
      <c r="G224" s="6" t="str">
        <f>IF(AND(L224&gt;K224,AJ224&gt;0),"Float Increase",IF(AND(K224&gt;L224,AJ224&lt;0),"Float Decrease",IF(AND(J224&gt;I224,AJ224&gt;0),"Share Increase",IF(AND(I224&gt;J224,AJ224&lt;0), "Share Decrease",IF(AJ224&gt;0,"Reinvestment","Funding")))))</f>
        <v>Reinvestment</v>
      </c>
      <c r="H224" s="32">
        <v>41.49</v>
      </c>
      <c r="I224" s="33">
        <v>115.70699999999999</v>
      </c>
      <c r="J224" s="33">
        <v>115.7</v>
      </c>
      <c r="K224" s="34">
        <v>0.9</v>
      </c>
      <c r="L224" s="34">
        <v>0.9</v>
      </c>
      <c r="M224" s="7">
        <v>0.52</v>
      </c>
      <c r="N224" s="7">
        <v>0.52</v>
      </c>
      <c r="O224" s="7">
        <v>0.48</v>
      </c>
      <c r="P224" s="7">
        <v>0.48</v>
      </c>
      <c r="Q224" s="35">
        <f>+I224*K224</f>
        <v>104.13629999999999</v>
      </c>
      <c r="R224" s="35">
        <f>+J224*L224</f>
        <v>104.13000000000001</v>
      </c>
      <c r="S224" s="35">
        <f>+$H224*Q224</f>
        <v>4320.6150870000001</v>
      </c>
      <c r="T224" s="35">
        <f>+$H224*R224</f>
        <v>4320.3537000000006</v>
      </c>
      <c r="U224" s="36">
        <f>+S224/SUM(S$20:S$419)</f>
        <v>2.6096051641667159E-3</v>
      </c>
      <c r="V224" s="37">
        <f>+T224/SUM(T$20:T$419)</f>
        <v>2.611065716528505E-3</v>
      </c>
      <c r="W224" s="37">
        <f>+V224-U224</f>
        <v>1.4605523617891233E-6</v>
      </c>
      <c r="X224" s="38">
        <f>+W224*Y$4</f>
        <v>0.15355417581106637</v>
      </c>
      <c r="Y224" s="39">
        <f>+X224/$H224*10^6</f>
        <v>3700.9924273575889</v>
      </c>
      <c r="Z224" s="40">
        <f>+S224*M224/SUMPRODUCT(M$20:M$419, S$20:S$419)</f>
        <v>2.5671302466039364E-3</v>
      </c>
      <c r="AA224" s="41">
        <f>+T224*N224/SUMPRODUCT(N$20:N$419, T$20:T$419)</f>
        <v>2.5649645906505535E-3</v>
      </c>
      <c r="AB224" s="41">
        <f>+AA224-Z224</f>
        <v>-2.1656559533829098E-6</v>
      </c>
      <c r="AC224" s="42">
        <f>+AB224*AD$4</f>
        <v>-1.3267482436487189E-2</v>
      </c>
      <c r="AD224" s="43">
        <f>+AC224/$H224*10^6</f>
        <v>-319.77542628313296</v>
      </c>
      <c r="AE224" s="40">
        <f>+S224*O224/SUMPRODUCT(O$20:O$419, S$20:S$419)</f>
        <v>2.6572347349688059E-3</v>
      </c>
      <c r="AF224" s="41">
        <f>+T224*P224/SUMPRODUCT(P$20:P$419, T$20:T$419)</f>
        <v>2.6629158290572851E-3</v>
      </c>
      <c r="AG224" s="41">
        <f>+AF224-AE224</f>
        <v>5.6810940884791973E-6</v>
      </c>
      <c r="AH224" s="42">
        <f>+AG224*AI$4</f>
        <v>1.9952687014690038E-2</v>
      </c>
      <c r="AI224" s="43">
        <f>+AH224/$H224*10^6</f>
        <v>480.90351927428384</v>
      </c>
      <c r="AJ224" s="42">
        <f>+X224+AC224+AH224</f>
        <v>0.16023938038926921</v>
      </c>
      <c r="AK224" s="31">
        <f>+Y224+AD224+AI224</f>
        <v>3862.1205203487398</v>
      </c>
      <c r="AL224" s="44">
        <f>+$AL$6*W224/H224*10^6</f>
        <v>17.601257674007272</v>
      </c>
      <c r="AM224" s="31">
        <v>632659.5</v>
      </c>
      <c r="AN224" s="45">
        <f>+AK224/AM224</f>
        <v>6.1045799839388164E-3</v>
      </c>
      <c r="AR224" s="33"/>
    </row>
    <row r="225" spans="1:44">
      <c r="A225" s="6" t="s">
        <v>3555</v>
      </c>
      <c r="B225" s="6" t="s">
        <v>394</v>
      </c>
      <c r="C225" s="6" t="s">
        <v>3715</v>
      </c>
      <c r="D225" s="30">
        <v>2619772</v>
      </c>
      <c r="E225" s="6" t="s">
        <v>2669</v>
      </c>
      <c r="F225" s="31" t="s">
        <v>4472</v>
      </c>
      <c r="G225" s="6" t="str">
        <f>IF(AND(L225&gt;K225,AJ225&gt;0),"Float Increase",IF(AND(K225&gt;L225,AJ225&lt;0),"Float Decrease",IF(AND(J225&gt;I225,AJ225&gt;0),"Share Increase",IF(AND(I225&gt;J225,AJ225&lt;0), "Share Decrease",IF(AJ225&gt;0,"Reinvestment","Funding")))))</f>
        <v>Share Increase</v>
      </c>
      <c r="H225" s="32">
        <v>45.625</v>
      </c>
      <c r="I225" s="33">
        <v>101.91200000000001</v>
      </c>
      <c r="J225" s="33">
        <v>101.914</v>
      </c>
      <c r="K225" s="34">
        <v>0.95</v>
      </c>
      <c r="L225" s="34">
        <v>0.95</v>
      </c>
      <c r="M225" s="7">
        <v>0.46</v>
      </c>
      <c r="N225" s="7">
        <v>0.46</v>
      </c>
      <c r="O225" s="7">
        <v>0.54</v>
      </c>
      <c r="P225" s="7">
        <v>0.54</v>
      </c>
      <c r="Q225" s="35">
        <f>+I225*K225</f>
        <v>96.816400000000002</v>
      </c>
      <c r="R225" s="35">
        <f>+J225*L225</f>
        <v>96.818299999999994</v>
      </c>
      <c r="S225" s="35">
        <f>+$H225*Q225</f>
        <v>4417.2482499999996</v>
      </c>
      <c r="T225" s="35">
        <f>+$H225*R225</f>
        <v>4417.3349374999998</v>
      </c>
      <c r="U225" s="36">
        <f>+S225/SUM(S$20:S$419)</f>
        <v>2.6679705580092065E-3</v>
      </c>
      <c r="V225" s="37">
        <f>+T225/SUM(T$20:T$419)</f>
        <v>2.6696776733186995E-3</v>
      </c>
      <c r="W225" s="37">
        <f>+V225-U225</f>
        <v>1.7071153094929542E-6</v>
      </c>
      <c r="X225" s="38">
        <f>+W225*Y$4</f>
        <v>0.17947640305243057</v>
      </c>
      <c r="Y225" s="39">
        <f>+X225/$H225*10^6</f>
        <v>3933.7293819710812</v>
      </c>
      <c r="Z225" s="40">
        <f>+S225*M225/SUMPRODUCT(M$20:M$419, S$20:S$419)</f>
        <v>2.3217134713723548E-3</v>
      </c>
      <c r="AA225" s="41">
        <f>+T225*N225/SUMPRODUCT(N$20:N$419, T$20:T$419)</f>
        <v>2.319940726984519E-3</v>
      </c>
      <c r="AB225" s="41">
        <f>+AA225-Z225</f>
        <v>-1.7727443878358048E-6</v>
      </c>
      <c r="AC225" s="42">
        <f>+AB225*AD$4</f>
        <v>-1.0860383891196142E-2</v>
      </c>
      <c r="AD225" s="43">
        <f>+AC225/$H225*10^6</f>
        <v>-238.03581131388805</v>
      </c>
      <c r="AE225" s="40">
        <f>+S225*O225/SUMPRODUCT(O$20:O$419, S$20:S$419)</f>
        <v>3.0562485670087634E-3</v>
      </c>
      <c r="AF225" s="41">
        <f>+T225*P225/SUMPRODUCT(P$20:P$419, T$20:T$419)</f>
        <v>3.0630281539752381E-3</v>
      </c>
      <c r="AG225" s="41">
        <f>+AF225-AE225</f>
        <v>6.7795869664747169E-6</v>
      </c>
      <c r="AH225" s="42">
        <f>+AG225*AI$4</f>
        <v>2.3810726371397473E-2</v>
      </c>
      <c r="AI225" s="43">
        <f>+AH225/$H225*10^6</f>
        <v>521.87893416761585</v>
      </c>
      <c r="AJ225" s="42">
        <f>+X225+AC225+AH225</f>
        <v>0.19242674553263189</v>
      </c>
      <c r="AK225" s="31">
        <f>+Y225+AD225+AI225</f>
        <v>4217.5725048248087</v>
      </c>
      <c r="AL225" s="44">
        <f>+$AL$6*W225/H225*10^6</f>
        <v>18.708112980744705</v>
      </c>
      <c r="AM225" s="31">
        <v>711939.875</v>
      </c>
      <c r="AN225" s="45">
        <f>+AK225/AM225</f>
        <v>5.9240571471359275E-3</v>
      </c>
      <c r="AR225" s="33"/>
    </row>
    <row r="226" spans="1:44">
      <c r="A226" s="6" t="s">
        <v>3608</v>
      </c>
      <c r="B226" s="6" t="s">
        <v>445</v>
      </c>
      <c r="C226" s="6" t="s">
        <v>3762</v>
      </c>
      <c r="D226" s="30">
        <v>2889876</v>
      </c>
      <c r="E226" s="6" t="s">
        <v>2976</v>
      </c>
      <c r="F226" s="31" t="s">
        <v>4477</v>
      </c>
      <c r="G226" s="6" t="str">
        <f>IF(AND(L226&gt;K226,AJ226&gt;0),"Float Increase",IF(AND(K226&gt;L226,AJ226&lt;0),"Float Decrease",IF(AND(J226&gt;I226,AJ226&gt;0),"Share Increase",IF(AND(I226&gt;J226,AJ226&lt;0), "Share Decrease",IF(AJ226&gt;0,"Reinvestment","Funding")))))</f>
        <v>Reinvestment</v>
      </c>
      <c r="H226" s="32">
        <v>61.43</v>
      </c>
      <c r="I226" s="33">
        <v>53.389000000000003</v>
      </c>
      <c r="J226" s="33">
        <v>53.389000000000003</v>
      </c>
      <c r="K226" s="34">
        <v>0.87</v>
      </c>
      <c r="L226" s="34">
        <v>0.87</v>
      </c>
      <c r="M226" s="7">
        <v>0.43</v>
      </c>
      <c r="N226" s="7">
        <v>0.43</v>
      </c>
      <c r="O226" s="7">
        <v>0.56999999999999995</v>
      </c>
      <c r="P226" s="7">
        <v>0.56999999999999995</v>
      </c>
      <c r="Q226" s="35">
        <f>+I226*K226</f>
        <v>46.448430000000002</v>
      </c>
      <c r="R226" s="35">
        <f>+J226*L226</f>
        <v>46.448430000000002</v>
      </c>
      <c r="S226" s="35">
        <f>+$H226*Q226</f>
        <v>2853.3270548999999</v>
      </c>
      <c r="T226" s="35">
        <f>+$H226*R226</f>
        <v>2853.3270548999999</v>
      </c>
      <c r="U226" s="36">
        <f>+S226/SUM(S$20:S$419)</f>
        <v>1.7233789327652843E-3</v>
      </c>
      <c r="V226" s="37">
        <f>+T226/SUM(T$20:T$419)</f>
        <v>1.7244478041445162E-3</v>
      </c>
      <c r="W226" s="37">
        <f>+V226-U226</f>
        <v>1.0688713792319105E-6</v>
      </c>
      <c r="X226" s="38">
        <f>+W226*Y$4</f>
        <v>0.1123750630103675</v>
      </c>
      <c r="Y226" s="39">
        <f>+X226/$H226*10^6</f>
        <v>1829.3189485653181</v>
      </c>
      <c r="Z226" s="40">
        <f>+S226*M226/SUMPRODUCT(M$20:M$419, S$20:S$419)</f>
        <v>1.4019063154182463E-3</v>
      </c>
      <c r="AA226" s="41">
        <f>+T226*N226/SUMPRODUCT(N$20:N$419, T$20:T$419)</f>
        <v>1.4008083992620977E-3</v>
      </c>
      <c r="AB226" s="41">
        <f>+AA226-Z226</f>
        <v>-1.0979161561485914E-6</v>
      </c>
      <c r="AC226" s="42">
        <f>+AB226*AD$4</f>
        <v>-6.7261761018332193E-3</v>
      </c>
      <c r="AD226" s="43">
        <f>+AC226/$H226*10^6</f>
        <v>-109.4933436730135</v>
      </c>
      <c r="AE226" s="40">
        <f>+S226*O226/SUMPRODUCT(O$20:O$419, S$20:S$419)</f>
        <v>2.0838646892410617E-3</v>
      </c>
      <c r="AF226" s="41">
        <f>+T226*P226/SUMPRODUCT(P$20:P$419, T$20:T$419)</f>
        <v>2.0884462801541237E-3</v>
      </c>
      <c r="AG226" s="41">
        <f>+AF226-AE226</f>
        <v>4.581590913062001E-6</v>
      </c>
      <c r="AH226" s="42">
        <f>+AG226*AI$4</f>
        <v>1.6091099371696106E-2</v>
      </c>
      <c r="AI226" s="43">
        <f>+AH226/$H226*10^6</f>
        <v>261.94203763138705</v>
      </c>
      <c r="AJ226" s="42">
        <f>+X226+AC226+AH226</f>
        <v>0.12173998628023038</v>
      </c>
      <c r="AK226" s="31">
        <f>+Y226+AD226+AI226</f>
        <v>1981.7676425236918</v>
      </c>
      <c r="AL226" s="44">
        <f>+$AL$6*W226/H226*10^6</f>
        <v>8.6999135538980177</v>
      </c>
      <c r="AM226" s="31">
        <v>335689.1875</v>
      </c>
      <c r="AN226" s="45">
        <f>+AK226/AM226</f>
        <v>5.9035790139165319E-3</v>
      </c>
      <c r="AR226" s="33"/>
    </row>
    <row r="227" spans="1:44">
      <c r="A227" s="6" t="s">
        <v>3590</v>
      </c>
      <c r="B227" s="6" t="s">
        <v>428</v>
      </c>
      <c r="C227" s="6" t="s">
        <v>3747</v>
      </c>
      <c r="D227" s="30">
        <v>2795542</v>
      </c>
      <c r="E227" s="6" t="s">
        <v>2959</v>
      </c>
      <c r="F227" s="31" t="s">
        <v>4459</v>
      </c>
      <c r="G227" s="6" t="str">
        <f>IF(AND(L227&gt;K227,AJ227&gt;0),"Float Increase",IF(AND(K227&gt;L227,AJ227&lt;0),"Float Decrease",IF(AND(J227&gt;I227,AJ227&gt;0),"Share Increase",IF(AND(I227&gt;J227,AJ227&lt;0), "Share Decrease",IF(AJ227&gt;0,"Reinvestment","Funding")))))</f>
        <v>Reinvestment</v>
      </c>
      <c r="H227" s="32">
        <v>27.26</v>
      </c>
      <c r="I227" s="33">
        <v>66.751999999999995</v>
      </c>
      <c r="J227" s="33">
        <v>66.751999999999995</v>
      </c>
      <c r="K227" s="34">
        <v>1</v>
      </c>
      <c r="L227" s="34">
        <v>1</v>
      </c>
      <c r="M227" s="7">
        <v>0.5</v>
      </c>
      <c r="N227" s="7">
        <v>0.5</v>
      </c>
      <c r="O227" s="7">
        <v>0.5</v>
      </c>
      <c r="P227" s="7">
        <v>0.5</v>
      </c>
      <c r="Q227" s="35">
        <f>+I227*K227</f>
        <v>66.751999999999995</v>
      </c>
      <c r="R227" s="35">
        <f>+J227*L227</f>
        <v>66.751999999999995</v>
      </c>
      <c r="S227" s="35">
        <f>+$H227*Q227</f>
        <v>1819.6595199999999</v>
      </c>
      <c r="T227" s="35">
        <f>+$H227*R227</f>
        <v>1819.6595199999999</v>
      </c>
      <c r="U227" s="36">
        <f>+S227/SUM(S$20:S$419)</f>
        <v>1.0990548301108422E-3</v>
      </c>
      <c r="V227" s="37">
        <f>+T227/SUM(T$20:T$419)</f>
        <v>1.0997364841741348E-3</v>
      </c>
      <c r="W227" s="37">
        <f>+V227-U227</f>
        <v>6.816540632926648E-7</v>
      </c>
      <c r="X227" s="38">
        <f>+W227*Y$4</f>
        <v>7.1665234753344742E-2</v>
      </c>
      <c r="Y227" s="39">
        <f>+X227/$H227*10^6</f>
        <v>2628.9521186113257</v>
      </c>
      <c r="Z227" s="40">
        <f>+S227*M227/SUMPRODUCT(M$20:M$419, S$20:S$419)</f>
        <v>1.0395828839562771E-3</v>
      </c>
      <c r="AA227" s="41">
        <f>+T227*N227/SUMPRODUCT(N$20:N$419, T$20:T$419)</f>
        <v>1.0387687248135454E-3</v>
      </c>
      <c r="AB227" s="41">
        <f>+AA227-Z227</f>
        <v>-8.1415914273178479E-7</v>
      </c>
      <c r="AC227" s="42">
        <f>+AB227*AD$4</f>
        <v>-4.9877923175314018E-3</v>
      </c>
      <c r="AD227" s="43">
        <f>+AC227/$H227*10^6</f>
        <v>-182.97110482506974</v>
      </c>
      <c r="AE227" s="40">
        <f>+S227*O227/SUMPRODUCT(O$20:O$419, S$20:S$419)</f>
        <v>1.1657441477750934E-3</v>
      </c>
      <c r="AF227" s="41">
        <f>+T227*P227/SUMPRODUCT(P$20:P$419, T$20:T$419)</f>
        <v>1.1683071562189604E-3</v>
      </c>
      <c r="AG227" s="41">
        <f>+AF227-AE227</f>
        <v>2.5630084438670476E-6</v>
      </c>
      <c r="AH227" s="42">
        <f>+AG227*AI$4</f>
        <v>9.0015944992343205E-3</v>
      </c>
      <c r="AI227" s="43">
        <f>+AH227/$H227*10^6</f>
        <v>330.21256416853709</v>
      </c>
      <c r="AJ227" s="42">
        <f>+X227+AC227+AH227</f>
        <v>7.5679036935047655E-2</v>
      </c>
      <c r="AK227" s="31">
        <f>+Y227+AD227+AI227</f>
        <v>2776.193577954793</v>
      </c>
      <c r="AL227" s="44">
        <f>+$AL$6*W227/H227*10^6</f>
        <v>12.502825812411313</v>
      </c>
      <c r="AM227" s="31">
        <v>506850.15625</v>
      </c>
      <c r="AN227" s="45">
        <f>+AK227/AM227</f>
        <v>5.4773458066874042E-3</v>
      </c>
      <c r="AR227" s="33"/>
    </row>
    <row r="228" spans="1:44">
      <c r="A228" s="6" t="s">
        <v>5771</v>
      </c>
      <c r="B228" s="6" t="s">
        <v>5766</v>
      </c>
      <c r="C228" s="6" t="s">
        <v>5775</v>
      </c>
      <c r="D228" s="30" t="s">
        <v>5779</v>
      </c>
      <c r="E228" s="6" t="s">
        <v>5785</v>
      </c>
      <c r="F228" s="31" t="s">
        <v>4460</v>
      </c>
      <c r="G228" s="6" t="str">
        <f>IF(AND(L228&gt;K228,AJ228&gt;0),"Float Increase",IF(AND(K228&gt;L228,AJ228&lt;0),"Float Decrease",IF(AND(J228&gt;I228,AJ228&gt;0),"Share Increase",IF(AND(I228&gt;J228,AJ228&lt;0), "Share Decrease",IF(AJ228&gt;0,"Reinvestment","Funding")))))</f>
        <v>Share Increase</v>
      </c>
      <c r="H228" s="32">
        <v>42.17</v>
      </c>
      <c r="I228" s="33">
        <v>174.357</v>
      </c>
      <c r="J228" s="33">
        <v>174.43299999999999</v>
      </c>
      <c r="K228" s="34">
        <v>1</v>
      </c>
      <c r="L228" s="34">
        <v>1</v>
      </c>
      <c r="M228" s="7">
        <v>1</v>
      </c>
      <c r="N228" s="7">
        <v>1</v>
      </c>
      <c r="O228" s="7">
        <v>0</v>
      </c>
      <c r="P228" s="7">
        <v>0</v>
      </c>
      <c r="Q228" s="35">
        <f>+I228*K228</f>
        <v>174.357</v>
      </c>
      <c r="R228" s="35">
        <f>+J228*L228</f>
        <v>174.43299999999999</v>
      </c>
      <c r="S228" s="35">
        <f>+$H228*Q228</f>
        <v>7352.6346899999999</v>
      </c>
      <c r="T228" s="35">
        <f>+$H228*R228</f>
        <v>7355.83961</v>
      </c>
      <c r="U228" s="36">
        <f>+S228/SUM(S$20:S$419)</f>
        <v>4.4409124791021538E-3</v>
      </c>
      <c r="V228" s="37">
        <f>+T228/SUM(T$20:T$419)</f>
        <v>4.4456037527560313E-3</v>
      </c>
      <c r="W228" s="37">
        <f>+V228-U228</f>
        <v>4.6912736538775798E-6</v>
      </c>
      <c r="X228" s="38">
        <f>+W228*Y$4</f>
        <v>0.49321385406745788</v>
      </c>
      <c r="Y228" s="39">
        <f>+X228/$H228*10^6</f>
        <v>11695.846669847235</v>
      </c>
      <c r="Z228" s="40">
        <f>+S228*M228/SUMPRODUCT(M$20:M$419, S$20:S$419)</f>
        <v>8.4012125254148296E-3</v>
      </c>
      <c r="AA228" s="41">
        <f>+T228*N228/SUMPRODUCT(N$20:N$419, T$20:T$419)</f>
        <v>8.3982921504047823E-3</v>
      </c>
      <c r="AB228" s="41">
        <f>+AA228-Z228</f>
        <v>-2.9203750100473269E-6</v>
      </c>
      <c r="AC228" s="42">
        <f>+AB228*AD$4</f>
        <v>-1.7891126285888091E-2</v>
      </c>
      <c r="AD228" s="43">
        <f>+AC228/$H228*10^6</f>
        <v>-424.26194654702607</v>
      </c>
      <c r="AE228" s="40">
        <f>+S228*O228/SUMPRODUCT(O$20:O$419, S$20:S$419)</f>
        <v>0</v>
      </c>
      <c r="AF228" s="41">
        <f>+T228*P228/SUMPRODUCT(P$20:P$419, T$20:T$419)</f>
        <v>0</v>
      </c>
      <c r="AG228" s="41">
        <f>+AF228-AE228</f>
        <v>0</v>
      </c>
      <c r="AH228" s="42">
        <f>+AG228*AI$4</f>
        <v>0</v>
      </c>
      <c r="AI228" s="43">
        <f>+AH228/$H228*10^6</f>
        <v>0</v>
      </c>
      <c r="AJ228" s="42">
        <f>+X228+AC228+AH228</f>
        <v>0.47532272778156981</v>
      </c>
      <c r="AK228" s="31">
        <f>+Y228+AD228+AI228</f>
        <v>11271.58472330021</v>
      </c>
      <c r="AL228" s="44">
        <f>+$AL$6*W228/H228*10^6</f>
        <v>55.623353733431109</v>
      </c>
      <c r="AM228" s="31">
        <v>2073294.125</v>
      </c>
      <c r="AN228" s="45">
        <f>+AK228/AM228</f>
        <v>5.4365584638408262E-3</v>
      </c>
      <c r="AR228" s="33"/>
    </row>
    <row r="229" spans="1:44">
      <c r="A229" s="6" t="s">
        <v>5238</v>
      </c>
      <c r="B229" s="6" t="s">
        <v>5227</v>
      </c>
      <c r="C229" s="6" t="s">
        <v>5285</v>
      </c>
      <c r="D229" s="30" t="s">
        <v>5281</v>
      </c>
      <c r="E229" s="6" t="s">
        <v>5233</v>
      </c>
      <c r="F229" s="31" t="s">
        <v>4466</v>
      </c>
      <c r="G229" s="6" t="str">
        <f>IF(AND(L229&gt;K229,AJ229&gt;0),"Float Increase",IF(AND(K229&gt;L229,AJ229&lt;0),"Float Decrease",IF(AND(J229&gt;I229,AJ229&gt;0),"Share Increase",IF(AND(I229&gt;J229,AJ229&lt;0), "Share Decrease",IF(AJ229&gt;0,"Reinvestment","Funding")))))</f>
        <v>Reinvestment</v>
      </c>
      <c r="H229" s="32">
        <v>119.38</v>
      </c>
      <c r="I229" s="33">
        <v>80.177999999999997</v>
      </c>
      <c r="J229" s="33">
        <v>80.177999999999997</v>
      </c>
      <c r="K229" s="34">
        <v>1</v>
      </c>
      <c r="L229" s="34">
        <v>1</v>
      </c>
      <c r="M229" s="7">
        <v>1</v>
      </c>
      <c r="N229" s="7">
        <v>1</v>
      </c>
      <c r="O229" s="7">
        <v>0</v>
      </c>
      <c r="P229" s="7">
        <v>0</v>
      </c>
      <c r="Q229" s="35">
        <f>+I229*K229</f>
        <v>80.177999999999997</v>
      </c>
      <c r="R229" s="35">
        <f>+J229*L229</f>
        <v>80.177999999999997</v>
      </c>
      <c r="S229" s="35">
        <f>+$H229*Q229</f>
        <v>9571.6496399999996</v>
      </c>
      <c r="T229" s="35">
        <f>+$H229*R229</f>
        <v>9571.6496399999996</v>
      </c>
      <c r="U229" s="36">
        <f>+S229/SUM(S$20:S$419)</f>
        <v>5.7811737049416282E-3</v>
      </c>
      <c r="V229" s="37">
        <f>+T229/SUM(T$20:T$419)</f>
        <v>5.7847592954313907E-3</v>
      </c>
      <c r="W229" s="37">
        <f>+V229-U229</f>
        <v>3.5855904897625149E-6</v>
      </c>
      <c r="X229" s="38">
        <f>+W229*Y$4</f>
        <v>0.37696860917539271</v>
      </c>
      <c r="Y229" s="39">
        <f>+X229/$H229*10^6</f>
        <v>3157.7199629367797</v>
      </c>
      <c r="Z229" s="40">
        <f>+S229*M229/SUMPRODUCT(M$20:M$419, S$20:S$419)</f>
        <v>1.0936686811574796E-2</v>
      </c>
      <c r="AA229" s="41">
        <f>+T229*N229/SUMPRODUCT(N$20:N$419, T$20:T$419)</f>
        <v>1.0928121642124379E-2</v>
      </c>
      <c r="AB229" s="41">
        <f>+AA229-Z229</f>
        <v>-8.565169450417548E-6</v>
      </c>
      <c r="AC229" s="42">
        <f>+AB229*AD$4</f>
        <v>-5.2472893984587161E-2</v>
      </c>
      <c r="AD229" s="43">
        <f>+AC229/$H229*10^6</f>
        <v>-439.54509955258135</v>
      </c>
      <c r="AE229" s="40">
        <f>+S229*O229/SUMPRODUCT(O$20:O$419, S$20:S$419)</f>
        <v>0</v>
      </c>
      <c r="AF229" s="41">
        <f>+T229*P229/SUMPRODUCT(P$20:P$419, T$20:T$419)</f>
        <v>0</v>
      </c>
      <c r="AG229" s="41">
        <f>+AF229-AE229</f>
        <v>0</v>
      </c>
      <c r="AH229" s="42">
        <f>+AG229*AI$4</f>
        <v>0</v>
      </c>
      <c r="AI229" s="43">
        <f>+AH229/$H229*10^6</f>
        <v>0</v>
      </c>
      <c r="AJ229" s="42">
        <f>+X229+AC229+AH229</f>
        <v>0.32449571519080556</v>
      </c>
      <c r="AK229" s="31">
        <f>+Y229+AD229+AI229</f>
        <v>2718.1748633841985</v>
      </c>
      <c r="AL229" s="44">
        <f>+$AL$6*W229/H229*10^6</f>
        <v>15.017551054458515</v>
      </c>
      <c r="AM229" s="31">
        <v>544398.3125</v>
      </c>
      <c r="AN229" s="45">
        <f>+AK229/AM229</f>
        <v>4.9929891422729172E-3</v>
      </c>
      <c r="AR229" s="33"/>
    </row>
    <row r="230" spans="1:44">
      <c r="A230" s="6" t="s">
        <v>198</v>
      </c>
      <c r="B230" s="6" t="s">
        <v>482</v>
      </c>
      <c r="C230" s="6" t="s">
        <v>3804</v>
      </c>
      <c r="D230" s="30">
        <v>2989356</v>
      </c>
      <c r="E230" s="6" t="s">
        <v>3015</v>
      </c>
      <c r="F230" s="31" t="s">
        <v>4454</v>
      </c>
      <c r="G230" s="6" t="str">
        <f>IF(AND(L230&gt;K230,AJ230&gt;0),"Float Increase",IF(AND(K230&gt;L230,AJ230&lt;0),"Float Decrease",IF(AND(J230&gt;I230,AJ230&gt;0),"Share Increase",IF(AND(I230&gt;J230,AJ230&lt;0), "Share Decrease",IF(AJ230&gt;0,"Reinvestment","Funding")))))</f>
        <v>Reinvestment</v>
      </c>
      <c r="H230" s="32">
        <v>89.4</v>
      </c>
      <c r="I230" s="33">
        <v>50.921999999999997</v>
      </c>
      <c r="J230" s="33">
        <v>50.921999999999997</v>
      </c>
      <c r="K230" s="34">
        <v>1</v>
      </c>
      <c r="L230" s="34">
        <v>1</v>
      </c>
      <c r="M230" s="7">
        <v>1</v>
      </c>
      <c r="N230" s="7">
        <v>1</v>
      </c>
      <c r="O230" s="7">
        <v>0</v>
      </c>
      <c r="P230" s="7">
        <v>0</v>
      </c>
      <c r="Q230" s="35">
        <f>+I230*K230</f>
        <v>50.921999999999997</v>
      </c>
      <c r="R230" s="35">
        <f>+J230*L230</f>
        <v>50.921999999999997</v>
      </c>
      <c r="S230" s="35">
        <f>+$H230*Q230</f>
        <v>4552.4268000000002</v>
      </c>
      <c r="T230" s="35">
        <f>+$H230*R230</f>
        <v>4552.4268000000002</v>
      </c>
      <c r="U230" s="36">
        <f>+S230/SUM(S$20:S$419)</f>
        <v>2.7496169521131326E-3</v>
      </c>
      <c r="V230" s="37">
        <f>+T230/SUM(T$20:T$419)</f>
        <v>2.7513223152274705E-3</v>
      </c>
      <c r="W230" s="37">
        <f>+V230-U230</f>
        <v>1.705363114337926E-6</v>
      </c>
      <c r="X230" s="38">
        <f>+W230*Y$4</f>
        <v>0.17929218721058227</v>
      </c>
      <c r="Y230" s="39">
        <f>+X230/$H230*10^6</f>
        <v>2005.5054497827994</v>
      </c>
      <c r="Z230" s="40">
        <f>+S230*M230/SUMPRODUCT(M$20:M$419, S$20:S$419)</f>
        <v>5.2016599036547742E-3</v>
      </c>
      <c r="AA230" s="41">
        <f>+T230*N230/SUMPRODUCT(N$20:N$419, T$20:T$419)</f>
        <v>5.1975861746300861E-3</v>
      </c>
      <c r="AB230" s="41">
        <f>+AA230-Z230</f>
        <v>-4.0737290246881108E-6</v>
      </c>
      <c r="AC230" s="42">
        <f>+AB230*AD$4</f>
        <v>-2.4956931964022516E-2</v>
      </c>
      <c r="AD230" s="43">
        <f>+AC230/$H230*10^6</f>
        <v>-279.16031279667243</v>
      </c>
      <c r="AE230" s="40">
        <f>+S230*O230/SUMPRODUCT(O$20:O$419, S$20:S$419)</f>
        <v>0</v>
      </c>
      <c r="AF230" s="41">
        <f>+T230*P230/SUMPRODUCT(P$20:P$419, T$20:T$419)</f>
        <v>0</v>
      </c>
      <c r="AG230" s="41">
        <f>+AF230-AE230</f>
        <v>0</v>
      </c>
      <c r="AH230" s="42">
        <f>+AG230*AI$4</f>
        <v>0</v>
      </c>
      <c r="AI230" s="43">
        <f>+AH230/$H230*10^6</f>
        <v>0</v>
      </c>
      <c r="AJ230" s="42">
        <f>+X230+AC230+AH230</f>
        <v>0.15433525524655975</v>
      </c>
      <c r="AK230" s="31">
        <f>+Y230+AD230+AI230</f>
        <v>1726.3451369861268</v>
      </c>
      <c r="AL230" s="44">
        <f>+$AL$6*W230/H230*10^6</f>
        <v>9.5378250242613305</v>
      </c>
      <c r="AM230" s="31">
        <v>347081.75</v>
      </c>
      <c r="AN230" s="45">
        <f>+AK230/AM230</f>
        <v>4.9738862299332273E-3</v>
      </c>
      <c r="AR230" s="33"/>
    </row>
    <row r="231" spans="1:44">
      <c r="A231" s="6" t="s">
        <v>1145</v>
      </c>
      <c r="B231" s="6" t="s">
        <v>2049</v>
      </c>
      <c r="C231" s="6" t="s">
        <v>3308</v>
      </c>
      <c r="D231" s="30">
        <v>2276605</v>
      </c>
      <c r="E231" s="6" t="s">
        <v>5650</v>
      </c>
      <c r="F231" s="31" t="s">
        <v>4470</v>
      </c>
      <c r="G231" s="6" t="str">
        <f>IF(AND(L231&gt;K231,AJ231&gt;0),"Float Increase",IF(AND(K231&gt;L231,AJ231&lt;0),"Float Decrease",IF(AND(J231&gt;I231,AJ231&gt;0),"Share Increase",IF(AND(I231&gt;J231,AJ231&lt;0), "Share Decrease",IF(AJ231&gt;0,"Reinvestment","Funding")))))</f>
        <v>Share Increase</v>
      </c>
      <c r="H231" s="32">
        <v>19.690000000000001</v>
      </c>
      <c r="I231" s="33">
        <v>199.8</v>
      </c>
      <c r="J231" s="33">
        <v>199.81200000000001</v>
      </c>
      <c r="K231" s="34">
        <v>1</v>
      </c>
      <c r="L231" s="34">
        <v>1</v>
      </c>
      <c r="M231" s="7">
        <v>0</v>
      </c>
      <c r="N231" s="7">
        <v>0</v>
      </c>
      <c r="O231" s="7">
        <v>1</v>
      </c>
      <c r="P231" s="7">
        <v>1</v>
      </c>
      <c r="Q231" s="35">
        <f>+I231*K231</f>
        <v>199.8</v>
      </c>
      <c r="R231" s="35">
        <f>+J231*L231</f>
        <v>199.81200000000001</v>
      </c>
      <c r="S231" s="35">
        <f>+$H231*Q231</f>
        <v>3934.0620000000004</v>
      </c>
      <c r="T231" s="35">
        <f>+$H231*R231</f>
        <v>3934.2982800000004</v>
      </c>
      <c r="U231" s="36">
        <f>+S231/SUM(S$20:S$419)</f>
        <v>2.3761312462759632E-3</v>
      </c>
      <c r="V231" s="37">
        <f>+T231/SUM(T$20:T$419)</f>
        <v>2.3777477657685908E-3</v>
      </c>
      <c r="W231" s="37">
        <f>+V231-U231</f>
        <v>1.6165194926275918E-6</v>
      </c>
      <c r="X231" s="38">
        <f>+W231*Y$4</f>
        <v>0.16995167367288944</v>
      </c>
      <c r="Y231" s="39">
        <f>+X231/$H231*10^6</f>
        <v>8631.3699173636069</v>
      </c>
      <c r="Z231" s="40">
        <f>+S231*M231/SUMPRODUCT(M$20:M$419, S$20:S$419)</f>
        <v>0</v>
      </c>
      <c r="AA231" s="41">
        <f>+T231*N231/SUMPRODUCT(N$20:N$419, T$20:T$419)</f>
        <v>0</v>
      </c>
      <c r="AB231" s="41">
        <f>+AA231-Z231</f>
        <v>0</v>
      </c>
      <c r="AC231" s="42">
        <f>+AB231*AD$4</f>
        <v>0</v>
      </c>
      <c r="AD231" s="43">
        <f>+AC231/$H231*10^6</f>
        <v>0</v>
      </c>
      <c r="AE231" s="40">
        <f>+S231*O231/SUMPRODUCT(O$20:O$419, S$20:S$419)</f>
        <v>5.0406240322193683E-3</v>
      </c>
      <c r="AF231" s="41">
        <f>+T231*P231/SUMPRODUCT(P$20:P$419, T$20:T$419)</f>
        <v>5.0520097685351033E-3</v>
      </c>
      <c r="AG231" s="41">
        <f>+AF231-AE231</f>
        <v>1.1385736315734987E-5</v>
      </c>
      <c r="AH231" s="42">
        <f>+AG231*AI$4</f>
        <v>3.9988077930331239E-2</v>
      </c>
      <c r="AI231" s="43">
        <f>+AH231/$H231*10^6</f>
        <v>2030.8825764515609</v>
      </c>
      <c r="AJ231" s="42">
        <f>+X231+AC231+AH231</f>
        <v>0.20993975160322068</v>
      </c>
      <c r="AK231" s="31">
        <f>+Y231+AD231+AI231</f>
        <v>10662.252493815167</v>
      </c>
      <c r="AL231" s="44">
        <f>+$AL$6*W231/H231*10^6</f>
        <v>41.049250701564034</v>
      </c>
      <c r="AM231" s="31">
        <v>2199003.5</v>
      </c>
      <c r="AN231" s="45">
        <f>+AK231/AM231</f>
        <v>4.8486746354951989E-3</v>
      </c>
      <c r="AR231" s="33"/>
    </row>
    <row r="232" spans="1:44">
      <c r="A232" s="6" t="s">
        <v>3525</v>
      </c>
      <c r="B232" s="6" t="s">
        <v>366</v>
      </c>
      <c r="C232" s="6" t="s">
        <v>3686</v>
      </c>
      <c r="D232" s="30">
        <v>2561204</v>
      </c>
      <c r="E232" s="6" t="s">
        <v>2640</v>
      </c>
      <c r="F232" s="31" t="s">
        <v>4473</v>
      </c>
      <c r="G232" s="6" t="str">
        <f>IF(AND(L232&gt;K232,AJ232&gt;0),"Float Increase",IF(AND(K232&gt;L232,AJ232&lt;0),"Float Decrease",IF(AND(J232&gt;I232,AJ232&gt;0),"Share Increase",IF(AND(I232&gt;J232,AJ232&lt;0), "Share Decrease",IF(AJ232&gt;0,"Reinvestment","Funding")))))</f>
        <v>Share Increase</v>
      </c>
      <c r="H232" s="32">
        <v>26.32</v>
      </c>
      <c r="I232" s="33">
        <v>48.817</v>
      </c>
      <c r="J232" s="33">
        <v>48.85</v>
      </c>
      <c r="K232" s="34">
        <v>0.8</v>
      </c>
      <c r="L232" s="34">
        <v>0.8</v>
      </c>
      <c r="M232" s="7">
        <v>0</v>
      </c>
      <c r="N232" s="7">
        <v>0</v>
      </c>
      <c r="O232" s="7">
        <v>1</v>
      </c>
      <c r="P232" s="7">
        <v>1</v>
      </c>
      <c r="Q232" s="35">
        <f>+I232*K232</f>
        <v>39.053600000000003</v>
      </c>
      <c r="R232" s="35">
        <f>+J232*L232</f>
        <v>39.080000000000005</v>
      </c>
      <c r="S232" s="35">
        <f>+$H232*Q232</f>
        <v>1027.890752</v>
      </c>
      <c r="T232" s="35">
        <f>+$H232*R232</f>
        <v>1028.5856000000001</v>
      </c>
      <c r="U232" s="36">
        <f>+S232/SUM(S$20:S$419)</f>
        <v>6.2083498775192074E-4</v>
      </c>
      <c r="V232" s="37">
        <f>+T232/SUM(T$20:T$419)</f>
        <v>6.2163998208639778E-4</v>
      </c>
      <c r="W232" s="37">
        <f>+V232-U232</f>
        <v>8.0499433447703446E-7</v>
      </c>
      <c r="X232" s="38">
        <f>+W232*Y$4</f>
        <v>8.4632529991448505E-2</v>
      </c>
      <c r="Y232" s="39">
        <f>+X232/$H232*10^6</f>
        <v>3215.5216562100495</v>
      </c>
      <c r="Z232" s="40">
        <f>+S232*M232/SUMPRODUCT(M$20:M$419, S$20:S$419)</f>
        <v>0</v>
      </c>
      <c r="AA232" s="41">
        <f>+T232*N232/SUMPRODUCT(N$20:N$419, T$20:T$419)</f>
        <v>0</v>
      </c>
      <c r="AB232" s="41">
        <f>+AA232-Z232</f>
        <v>0</v>
      </c>
      <c r="AC232" s="42">
        <f>+AB232*AD$4</f>
        <v>0</v>
      </c>
      <c r="AD232" s="43">
        <f>+AC232/$H232*10^6</f>
        <v>0</v>
      </c>
      <c r="AE232" s="40">
        <f>+S232*O232/SUMPRODUCT(O$20:O$419, S$20:S$419)</f>
        <v>1.3170130076819427E-3</v>
      </c>
      <c r="AF232" s="41">
        <f>+T232*P232/SUMPRODUCT(P$20:P$419, T$20:T$419)</f>
        <v>1.320800846593294E-3</v>
      </c>
      <c r="AG232" s="41">
        <f>+AF232-AE232</f>
        <v>3.7878389113512982E-6</v>
      </c>
      <c r="AH232" s="42">
        <f>+AG232*AI$4</f>
        <v>1.3303346693997188E-2</v>
      </c>
      <c r="AI232" s="43">
        <f>+AH232/$H232*10^6</f>
        <v>505.44630296341899</v>
      </c>
      <c r="AJ232" s="42">
        <f>+X232+AC232+AH232</f>
        <v>9.7935876685445691E-2</v>
      </c>
      <c r="AK232" s="31">
        <f>+Y232+AD232+AI232</f>
        <v>3720.9679591734684</v>
      </c>
      <c r="AL232" s="44">
        <f>+$AL$6*W232/H232*10^6</f>
        <v>15.29244556377345</v>
      </c>
      <c r="AM232" s="31">
        <v>768661</v>
      </c>
      <c r="AN232" s="45">
        <f>+AK232/AM232</f>
        <v>4.8408439600467158E-3</v>
      </c>
      <c r="AR232" s="33"/>
    </row>
    <row r="233" spans="1:44">
      <c r="A233" s="6" t="s">
        <v>3391</v>
      </c>
      <c r="B233" s="6" t="s">
        <v>229</v>
      </c>
      <c r="C233" s="6" t="s">
        <v>529</v>
      </c>
      <c r="D233" s="30">
        <v>2822406</v>
      </c>
      <c r="E233" s="6" t="s">
        <v>2509</v>
      </c>
      <c r="F233" s="31" t="s">
        <v>4468</v>
      </c>
      <c r="G233" s="6" t="str">
        <f>IF(AND(L233&gt;K233,AJ233&gt;0),"Float Increase",IF(AND(K233&gt;L233,AJ233&lt;0),"Float Decrease",IF(AND(J233&gt;I233,AJ233&gt;0),"Share Increase",IF(AND(I233&gt;J233,AJ233&lt;0), "Share Decrease",IF(AJ233&gt;0,"Reinvestment","Funding")))))</f>
        <v>Share Increase</v>
      </c>
      <c r="H233" s="32">
        <v>40.99</v>
      </c>
      <c r="I233" s="33">
        <v>68.991</v>
      </c>
      <c r="J233" s="33">
        <v>68.992999999999995</v>
      </c>
      <c r="K233" s="34">
        <v>0.89</v>
      </c>
      <c r="L233" s="34">
        <v>0.89</v>
      </c>
      <c r="M233" s="7">
        <v>0</v>
      </c>
      <c r="N233" s="7">
        <v>0</v>
      </c>
      <c r="O233" s="7">
        <v>1</v>
      </c>
      <c r="P233" s="7">
        <v>1</v>
      </c>
      <c r="Q233" s="35">
        <f>+I233*K233</f>
        <v>61.401989999999998</v>
      </c>
      <c r="R233" s="35">
        <f>+J233*L233</f>
        <v>61.403769999999994</v>
      </c>
      <c r="S233" s="35">
        <f>+$H233*Q233</f>
        <v>2516.8675701000002</v>
      </c>
      <c r="T233" s="35">
        <f>+$H233*R233</f>
        <v>2516.9405323000001</v>
      </c>
      <c r="U233" s="36">
        <f>+S233/SUM(S$20:S$419)</f>
        <v>1.5201610132360059E-3</v>
      </c>
      <c r="V233" s="37">
        <f>+T233/SUM(T$20:T$419)</f>
        <v>1.521147940833996E-3</v>
      </c>
      <c r="W233" s="37">
        <f>+V233-U233</f>
        <v>9.8692759799008482E-7</v>
      </c>
      <c r="X233" s="38">
        <f>+W233*Y$4</f>
        <v>0.10375995949157452</v>
      </c>
      <c r="Y233" s="39">
        <f>+X233/$H233*10^6</f>
        <v>2531.3481212874972</v>
      </c>
      <c r="Z233" s="40">
        <f>+S233*M233/SUMPRODUCT(M$20:M$419, S$20:S$419)</f>
        <v>0</v>
      </c>
      <c r="AA233" s="41">
        <f>+T233*N233/SUMPRODUCT(N$20:N$419, T$20:T$419)</f>
        <v>0</v>
      </c>
      <c r="AB233" s="41">
        <f>+AA233-Z233</f>
        <v>0</v>
      </c>
      <c r="AC233" s="42">
        <f>+AB233*AD$4</f>
        <v>0</v>
      </c>
      <c r="AD233" s="43">
        <f>+AC233/$H233*10^6</f>
        <v>0</v>
      </c>
      <c r="AE233" s="40">
        <f>+S233*O233/SUMPRODUCT(O$20:O$419, S$20:S$419)</f>
        <v>3.2248050894367261E-3</v>
      </c>
      <c r="AF233" s="41">
        <f>+T233*P233/SUMPRODUCT(P$20:P$419, T$20:T$419)</f>
        <v>3.2319888455436432E-3</v>
      </c>
      <c r="AG233" s="41">
        <f>+AF233-AE233</f>
        <v>7.1837561069171101E-6</v>
      </c>
      <c r="AH233" s="42">
        <f>+AG233*AI$4</f>
        <v>2.5230217095305221E-2</v>
      </c>
      <c r="AI233" s="43">
        <f>+AH233/$H233*10^6</f>
        <v>615.52127580642161</v>
      </c>
      <c r="AJ233" s="42">
        <f>+X233+AC233+AH233</f>
        <v>0.12899017658687972</v>
      </c>
      <c r="AK233" s="31">
        <f>+Y233+AD233+AI233</f>
        <v>3146.8693970939189</v>
      </c>
      <c r="AL233" s="44">
        <f>+$AL$6*W233/H233*10^6</f>
        <v>12.03863866784685</v>
      </c>
      <c r="AM233" s="31">
        <v>668177.25</v>
      </c>
      <c r="AN233" s="45">
        <f>+AK233/AM233</f>
        <v>4.7096326567447767E-3</v>
      </c>
      <c r="AR233" s="33"/>
    </row>
    <row r="234" spans="1:44">
      <c r="A234" s="6" t="s">
        <v>195</v>
      </c>
      <c r="B234" s="6" t="s">
        <v>480</v>
      </c>
      <c r="C234" s="6" t="s">
        <v>3801</v>
      </c>
      <c r="D234" s="30">
        <v>2967589</v>
      </c>
      <c r="E234" s="6" t="s">
        <v>3012</v>
      </c>
      <c r="F234" s="31" t="s">
        <v>4466</v>
      </c>
      <c r="G234" s="6" t="str">
        <f>IF(AND(L234&gt;K234,AJ234&gt;0),"Float Increase",IF(AND(K234&gt;L234,AJ234&lt;0),"Float Decrease",IF(AND(J234&gt;I234,AJ234&gt;0),"Share Increase",IF(AND(I234&gt;J234,AJ234&lt;0), "Share Decrease",IF(AJ234&gt;0,"Reinvestment","Funding")))))</f>
        <v>Reinvestment</v>
      </c>
      <c r="H234" s="32">
        <v>80.03</v>
      </c>
      <c r="I234" s="33">
        <v>92.088999999999999</v>
      </c>
      <c r="J234" s="33">
        <v>92.088999999999999</v>
      </c>
      <c r="K234" s="34">
        <v>0.93</v>
      </c>
      <c r="L234" s="34">
        <v>0.93</v>
      </c>
      <c r="M234" s="7">
        <v>1</v>
      </c>
      <c r="N234" s="7">
        <v>1</v>
      </c>
      <c r="O234" s="7">
        <v>0</v>
      </c>
      <c r="P234" s="7">
        <v>0</v>
      </c>
      <c r="Q234" s="35">
        <f>+I234*K234</f>
        <v>85.642769999999999</v>
      </c>
      <c r="R234" s="35">
        <f>+J234*L234</f>
        <v>85.642769999999999</v>
      </c>
      <c r="S234" s="35">
        <f>+$H234*Q234</f>
        <v>6853.9908831000002</v>
      </c>
      <c r="T234" s="35">
        <f>+$H234*R234</f>
        <v>6853.9908831000002</v>
      </c>
      <c r="U234" s="36">
        <f>+S234/SUM(S$20:S$419)</f>
        <v>4.1397369688186128E-3</v>
      </c>
      <c r="V234" s="37">
        <f>+T234/SUM(T$20:T$419)</f>
        <v>4.142304509989851E-3</v>
      </c>
      <c r="W234" s="37">
        <f>+V234-U234</f>
        <v>2.5675411712382246E-6</v>
      </c>
      <c r="X234" s="38">
        <f>+W234*Y$4</f>
        <v>0.26993668883429528</v>
      </c>
      <c r="Y234" s="39">
        <f>+X234/$H234*10^6</f>
        <v>3372.943756519996</v>
      </c>
      <c r="Z234" s="40">
        <f>+S234*M234/SUMPRODUCT(M$20:M$419, S$20:S$419)</f>
        <v>7.8314558636366528E-3</v>
      </c>
      <c r="AA234" s="41">
        <f>+T234*N234/SUMPRODUCT(N$20:N$419, T$20:T$419)</f>
        <v>7.8253225850970758E-3</v>
      </c>
      <c r="AB234" s="41">
        <f>+AA234-Z234</f>
        <v>-6.1332785395770001E-6</v>
      </c>
      <c r="AC234" s="42">
        <f>+AB234*AD$4</f>
        <v>-3.7574373332389631E-2</v>
      </c>
      <c r="AD234" s="43">
        <f>+AC234/$H234*10^6</f>
        <v>-469.50360280381892</v>
      </c>
      <c r="AE234" s="40">
        <f>+S234*O234/SUMPRODUCT(O$20:O$419, S$20:S$419)</f>
        <v>0</v>
      </c>
      <c r="AF234" s="41">
        <f>+T234*P234/SUMPRODUCT(P$20:P$419, T$20:T$419)</f>
        <v>0</v>
      </c>
      <c r="AG234" s="41">
        <f>+AF234-AE234</f>
        <v>0</v>
      </c>
      <c r="AH234" s="42">
        <f>+AG234*AI$4</f>
        <v>0</v>
      </c>
      <c r="AI234" s="43">
        <f>+AH234/$H234*10^6</f>
        <v>0</v>
      </c>
      <c r="AJ234" s="42">
        <f>+X234+AC234+AH234</f>
        <v>0.23236231550190564</v>
      </c>
      <c r="AK234" s="31">
        <f>+Y234+AD234+AI234</f>
        <v>2903.4401537161771</v>
      </c>
      <c r="AL234" s="44">
        <f>+$AL$6*W234/H234*10^6</f>
        <v>16.041116901400876</v>
      </c>
      <c r="AM234" s="31">
        <v>622219.0625</v>
      </c>
      <c r="AN234" s="45">
        <f>+AK234/AM234</f>
        <v>4.6662668000728071E-3</v>
      </c>
      <c r="AR234" s="33"/>
    </row>
    <row r="235" spans="1:44">
      <c r="A235" s="6" t="s">
        <v>3489</v>
      </c>
      <c r="B235" s="6" t="s">
        <v>328</v>
      </c>
      <c r="C235" s="6" t="s">
        <v>3646</v>
      </c>
      <c r="D235" s="30">
        <v>2296937</v>
      </c>
      <c r="E235" s="6" t="s">
        <v>2603</v>
      </c>
      <c r="F235" s="31" t="s">
        <v>4461</v>
      </c>
      <c r="G235" s="6" t="str">
        <f>IF(AND(L235&gt;K235,AJ235&gt;0),"Float Increase",IF(AND(K235&gt;L235,AJ235&lt;0),"Float Decrease",IF(AND(J235&gt;I235,AJ235&gt;0),"Share Increase",IF(AND(I235&gt;J235,AJ235&lt;0), "Share Decrease",IF(AJ235&gt;0,"Reinvestment","Funding")))))</f>
        <v>Reinvestment</v>
      </c>
      <c r="H235" s="32">
        <v>60.33</v>
      </c>
      <c r="I235" s="33">
        <v>50.268999999999998</v>
      </c>
      <c r="J235" s="33">
        <v>50.259</v>
      </c>
      <c r="K235" s="34">
        <v>1</v>
      </c>
      <c r="L235" s="34">
        <v>1</v>
      </c>
      <c r="M235" s="7">
        <v>0.46</v>
      </c>
      <c r="N235" s="7">
        <v>0.46</v>
      </c>
      <c r="O235" s="7">
        <v>0.54</v>
      </c>
      <c r="P235" s="7">
        <v>0.54</v>
      </c>
      <c r="Q235" s="35">
        <f>+I235*K235</f>
        <v>50.268999999999998</v>
      </c>
      <c r="R235" s="35">
        <f>+J235*L235</f>
        <v>50.259</v>
      </c>
      <c r="S235" s="35">
        <f>+$H235*Q235</f>
        <v>3032.7287699999997</v>
      </c>
      <c r="T235" s="35">
        <f>+$H235*R235</f>
        <v>3032.12547</v>
      </c>
      <c r="U235" s="36">
        <f>+S235/SUM(S$20:S$419)</f>
        <v>1.8317356441960161E-3</v>
      </c>
      <c r="V235" s="37">
        <f>+T235/SUM(T$20:T$419)</f>
        <v>1.8325071076772902E-3</v>
      </c>
      <c r="W235" s="37">
        <f>+V235-U235</f>
        <v>7.7146348127408136E-7</v>
      </c>
      <c r="X235" s="38">
        <f>+W235*Y$4</f>
        <v>8.1107286622895652E-2</v>
      </c>
      <c r="Y235" s="39">
        <f>+X235/$H235*10^6</f>
        <v>1344.3939436912922</v>
      </c>
      <c r="Z235" s="40">
        <f>+S235*M235/SUMPRODUCT(M$20:M$419, S$20:S$419)</f>
        <v>1.5940075906595269E-3</v>
      </c>
      <c r="AA235" s="41">
        <f>+T235*N235/SUMPRODUCT(N$20:N$419, T$20:T$419)</f>
        <v>1.5924423813697005E-3</v>
      </c>
      <c r="AB235" s="41">
        <f>+AA235-Z235</f>
        <v>-1.5652092898263848E-6</v>
      </c>
      <c r="AC235" s="42">
        <f>+AB235*AD$4</f>
        <v>-9.588959284949931E-3</v>
      </c>
      <c r="AD235" s="43">
        <f>+AC235/$H235*10^6</f>
        <v>-158.94180813774128</v>
      </c>
      <c r="AE235" s="40">
        <f>+S235*O235/SUMPRODUCT(O$20:O$419, S$20:S$419)</f>
        <v>2.0983137991935929E-3</v>
      </c>
      <c r="AF235" s="41">
        <f>+T235*P235/SUMPRODUCT(P$20:P$419, T$20:T$419)</f>
        <v>2.1025088231710304E-3</v>
      </c>
      <c r="AG235" s="41">
        <f>+AF235-AE235</f>
        <v>4.1950239774374634E-6</v>
      </c>
      <c r="AH235" s="42">
        <f>+AG235*AI$4</f>
        <v>1.4733429712187088E-2</v>
      </c>
      <c r="AI235" s="43">
        <f>+AH235/$H235*10^6</f>
        <v>244.21398495254581</v>
      </c>
      <c r="AJ235" s="42">
        <f>+X235+AC235+AH235</f>
        <v>8.6251757050132813E-2</v>
      </c>
      <c r="AK235" s="31">
        <f>+Y235+AD235+AI235</f>
        <v>1429.6661205060968</v>
      </c>
      <c r="AL235" s="44">
        <f>+$AL$6*W235/H235*10^6</f>
        <v>6.393697010393514</v>
      </c>
      <c r="AM235" s="31">
        <v>306560.0625</v>
      </c>
      <c r="AN235" s="45">
        <f>+AK235/AM235</f>
        <v>4.6635759036815069E-3</v>
      </c>
      <c r="AR235" s="33"/>
    </row>
    <row r="236" spans="1:44">
      <c r="A236" s="6" t="s">
        <v>6422</v>
      </c>
      <c r="B236" s="6" t="s">
        <v>6415</v>
      </c>
      <c r="C236" s="6" t="s">
        <v>6515</v>
      </c>
      <c r="D236" s="30" t="s">
        <v>6429</v>
      </c>
      <c r="E236" s="6" t="s">
        <v>6438</v>
      </c>
      <c r="F236" s="31" t="s">
        <v>4471</v>
      </c>
      <c r="G236" s="6" t="str">
        <f>IF(AND(L236&gt;K236,AJ236&gt;0),"Float Increase",IF(AND(K236&gt;L236,AJ236&lt;0),"Float Decrease",IF(AND(J236&gt;I236,AJ236&gt;0),"Share Increase",IF(AND(I236&gt;J236,AJ236&lt;0), "Share Decrease",IF(AJ236&gt;0,"Reinvestment","Funding")))))</f>
        <v>Share Increase</v>
      </c>
      <c r="H236" s="32">
        <v>69.260000000000005</v>
      </c>
      <c r="I236" s="33">
        <v>59.267000000000003</v>
      </c>
      <c r="J236" s="33">
        <v>59.293999999999997</v>
      </c>
      <c r="K236" s="34">
        <v>1</v>
      </c>
      <c r="L236" s="34">
        <v>1</v>
      </c>
      <c r="M236" s="7">
        <v>0</v>
      </c>
      <c r="N236" s="7">
        <v>0</v>
      </c>
      <c r="O236" s="7">
        <v>1</v>
      </c>
      <c r="P236" s="7">
        <v>1</v>
      </c>
      <c r="Q236" s="35">
        <f>+I236*K236</f>
        <v>59.267000000000003</v>
      </c>
      <c r="R236" s="35">
        <f>+J236*L236</f>
        <v>59.293999999999997</v>
      </c>
      <c r="S236" s="35">
        <f>+$H236*Q236</f>
        <v>4104.8324200000006</v>
      </c>
      <c r="T236" s="35">
        <f>+$H236*R236</f>
        <v>4106.70244</v>
      </c>
      <c r="U236" s="36">
        <f>+S236/SUM(S$20:S$419)</f>
        <v>2.4792747480564818E-3</v>
      </c>
      <c r="V236" s="37">
        <f>+T236/SUM(T$20:T$419)</f>
        <v>2.4819426124921113E-3</v>
      </c>
      <c r="W236" s="37">
        <f>+V236-U236</f>
        <v>2.6678644356294481E-6</v>
      </c>
      <c r="X236" s="38">
        <f>+W236*Y$4</f>
        <v>0.2804841067710267</v>
      </c>
      <c r="Y236" s="39">
        <f>+X236/$H236*10^6</f>
        <v>4049.7272129804601</v>
      </c>
      <c r="Z236" s="40">
        <f>+S236*M236/SUMPRODUCT(M$20:M$419, S$20:S$419)</f>
        <v>0</v>
      </c>
      <c r="AA236" s="41">
        <f>+T236*N236/SUMPRODUCT(N$20:N$419, T$20:T$419)</f>
        <v>0</v>
      </c>
      <c r="AB236" s="41">
        <f>+AA236-Z236</f>
        <v>0</v>
      </c>
      <c r="AC236" s="42">
        <f>+AB236*AD$4</f>
        <v>0</v>
      </c>
      <c r="AD236" s="43">
        <f>+AC236/$H236*10^6</f>
        <v>0</v>
      </c>
      <c r="AE236" s="40">
        <f>+S236*O236/SUMPRODUCT(O$20:O$419, S$20:S$419)</f>
        <v>5.2594282816298245E-3</v>
      </c>
      <c r="AF236" s="41">
        <f>+T236*P236/SUMPRODUCT(P$20:P$419, T$20:T$419)</f>
        <v>5.2733929577263626E-3</v>
      </c>
      <c r="AG236" s="41">
        <f>+AF236-AE236</f>
        <v>1.396467609653812E-5</v>
      </c>
      <c r="AH236" s="42">
        <f>+AG236*AI$4</f>
        <v>4.9045625204622731E-2</v>
      </c>
      <c r="AI236" s="43">
        <f>+AH236/$H236*10^6</f>
        <v>708.13781698848868</v>
      </c>
      <c r="AJ236" s="42">
        <f>+X236+AC236+AH236</f>
        <v>0.32952973197564944</v>
      </c>
      <c r="AK236" s="31">
        <f>+Y236+AD236+AI236</f>
        <v>4757.8650299689489</v>
      </c>
      <c r="AL236" s="44">
        <f>+$AL$6*W236/H236*10^6</f>
        <v>19.25977790665209</v>
      </c>
      <c r="AM236" s="31">
        <v>1031062.375</v>
      </c>
      <c r="AN236" s="45">
        <f>+AK236/AM236</f>
        <v>4.6145268660093908E-3</v>
      </c>
      <c r="AR236" s="33"/>
    </row>
    <row r="237" spans="1:44">
      <c r="A237" s="6" t="s">
        <v>4852</v>
      </c>
      <c r="B237" s="6" t="s">
        <v>4842</v>
      </c>
      <c r="C237" s="6" t="s">
        <v>4877</v>
      </c>
      <c r="D237" s="30">
        <v>2710039</v>
      </c>
      <c r="E237" s="6" t="s">
        <v>4867</v>
      </c>
      <c r="F237" s="31" t="s">
        <v>4456</v>
      </c>
      <c r="G237" s="6" t="str">
        <f>IF(AND(L237&gt;K237,AJ237&gt;0),"Float Increase",IF(AND(K237&gt;L237,AJ237&lt;0),"Float Decrease",IF(AND(J237&gt;I237,AJ237&gt;0),"Share Increase",IF(AND(I237&gt;J237,AJ237&lt;0), "Share Decrease",IF(AJ237&gt;0,"Reinvestment","Funding")))))</f>
        <v>Share Increase</v>
      </c>
      <c r="H237" s="32">
        <v>12.07</v>
      </c>
      <c r="I237" s="33">
        <v>180.262</v>
      </c>
      <c r="J237" s="33">
        <v>180.52099999999999</v>
      </c>
      <c r="K237" s="34">
        <v>0.94</v>
      </c>
      <c r="L237" s="34">
        <v>0.94</v>
      </c>
      <c r="M237" s="7">
        <v>0</v>
      </c>
      <c r="N237" s="7">
        <v>0</v>
      </c>
      <c r="O237" s="7">
        <v>1</v>
      </c>
      <c r="P237" s="7">
        <v>1</v>
      </c>
      <c r="Q237" s="35">
        <f>+I237*K237</f>
        <v>169.44628</v>
      </c>
      <c r="R237" s="35">
        <f>+J237*L237</f>
        <v>169.68973999999997</v>
      </c>
      <c r="S237" s="35">
        <f>+$H237*Q237</f>
        <v>2045.2165996000001</v>
      </c>
      <c r="T237" s="35">
        <f>+$H237*R237</f>
        <v>2048.1551617999999</v>
      </c>
      <c r="U237" s="36">
        <f>+S237/SUM(S$20:S$419)</f>
        <v>1.2352888865787665E-3</v>
      </c>
      <c r="V237" s="37">
        <f>+T237/SUM(T$20:T$419)</f>
        <v>1.2378309963619117E-3</v>
      </c>
      <c r="W237" s="37">
        <f>+V237-U237</f>
        <v>2.5421097831451571E-6</v>
      </c>
      <c r="X237" s="38">
        <f>+W237*Y$4</f>
        <v>0.26726297720263642</v>
      </c>
      <c r="Y237" s="39">
        <f>+X237/$H237*10^6</f>
        <v>22142.748732612792</v>
      </c>
      <c r="Z237" s="40">
        <f>+S237*M237/SUMPRODUCT(M$20:M$419, S$20:S$419)</f>
        <v>0</v>
      </c>
      <c r="AA237" s="41">
        <f>+T237*N237/SUMPRODUCT(N$20:N$419, T$20:T$419)</f>
        <v>0</v>
      </c>
      <c r="AB237" s="41">
        <f>+AA237-Z237</f>
        <v>0</v>
      </c>
      <c r="AC237" s="42">
        <f>+AB237*AD$4</f>
        <v>0</v>
      </c>
      <c r="AD237" s="43">
        <f>+AC237/$H237*10^6</f>
        <v>0</v>
      </c>
      <c r="AE237" s="40">
        <f>+S237*O237/SUMPRODUCT(O$20:O$419, S$20:S$419)</f>
        <v>2.6204894439990365E-3</v>
      </c>
      <c r="AF237" s="41">
        <f>+T237*P237/SUMPRODUCT(P$20:P$419, T$20:T$419)</f>
        <v>2.6300242504463064E-3</v>
      </c>
      <c r="AG237" s="41">
        <f>+AF237-AE237</f>
        <v>9.5348064472699189E-6</v>
      </c>
      <c r="AH237" s="42">
        <f>+AG237*AI$4</f>
        <v>3.3487389193892596E-2</v>
      </c>
      <c r="AI237" s="43">
        <f>+AH237/$H237*10^6</f>
        <v>2774.4315819297926</v>
      </c>
      <c r="AJ237" s="42">
        <f>+X237+AC237+AH237</f>
        <v>0.30075036639652902</v>
      </c>
      <c r="AK237" s="31">
        <f>+Y237+AD237+AI237</f>
        <v>24917.180314542584</v>
      </c>
      <c r="AL237" s="44">
        <f>+$AL$6*W237/H237*10^6</f>
        <v>105.30695042026333</v>
      </c>
      <c r="AM237" s="31">
        <v>5399787.5</v>
      </c>
      <c r="AN237" s="45">
        <f>+AK237/AM237</f>
        <v>4.6144742389478445E-3</v>
      </c>
      <c r="AR237" s="33"/>
    </row>
    <row r="238" spans="1:44">
      <c r="A238" s="6" t="s">
        <v>1013</v>
      </c>
      <c r="B238" s="6" t="s">
        <v>1532</v>
      </c>
      <c r="C238" s="6" t="s">
        <v>2376</v>
      </c>
      <c r="D238" s="30">
        <v>2818461</v>
      </c>
      <c r="E238" s="6" t="s">
        <v>3839</v>
      </c>
      <c r="F238" s="31" t="s">
        <v>4471</v>
      </c>
      <c r="G238" s="6" t="str">
        <f>IF(AND(L238&gt;K238,AJ238&gt;0),"Float Increase",IF(AND(K238&gt;L238,AJ238&lt;0),"Float Decrease",IF(AND(J238&gt;I238,AJ238&gt;0),"Share Increase",IF(AND(I238&gt;J238,AJ238&lt;0), "Share Decrease",IF(AJ238&gt;0,"Reinvestment","Funding")))))</f>
        <v>Reinvestment</v>
      </c>
      <c r="H238" s="32">
        <v>160.29</v>
      </c>
      <c r="I238" s="33">
        <v>43.369</v>
      </c>
      <c r="J238" s="33">
        <v>43.369</v>
      </c>
      <c r="K238" s="34">
        <v>1</v>
      </c>
      <c r="L238" s="34">
        <v>1</v>
      </c>
      <c r="M238" s="7">
        <v>1</v>
      </c>
      <c r="N238" s="7">
        <v>1</v>
      </c>
      <c r="O238" s="7">
        <v>0</v>
      </c>
      <c r="P238" s="7">
        <v>0</v>
      </c>
      <c r="Q238" s="35">
        <f>+I238*K238</f>
        <v>43.369</v>
      </c>
      <c r="R238" s="35">
        <f>+J238*L238</f>
        <v>43.369</v>
      </c>
      <c r="S238" s="35">
        <f>+$H238*Q238</f>
        <v>6951.6170099999999</v>
      </c>
      <c r="T238" s="35">
        <f>+$H238*R238</f>
        <v>6951.6170099999999</v>
      </c>
      <c r="U238" s="36">
        <f>+S238/SUM(S$20:S$419)</f>
        <v>4.1987021022049176E-3</v>
      </c>
      <c r="V238" s="37">
        <f>+T238/SUM(T$20:T$419)</f>
        <v>4.201306214638721E-3</v>
      </c>
      <c r="W238" s="37">
        <f>+V238-U238</f>
        <v>2.6041124338033877E-6</v>
      </c>
      <c r="X238" s="38">
        <f>+W238*Y$4</f>
        <v>0.27378158356623405</v>
      </c>
      <c r="Y238" s="39">
        <f>+X238/$H238*10^6</f>
        <v>1708.0390764628739</v>
      </c>
      <c r="Z238" s="40">
        <f>+S238*M238/SUMPRODUCT(M$20:M$419, S$20:S$419)</f>
        <v>7.9430046994893987E-3</v>
      </c>
      <c r="AA238" s="41">
        <f>+T238*N238/SUMPRODUCT(N$20:N$419, T$20:T$419)</f>
        <v>7.9367840604267006E-3</v>
      </c>
      <c r="AB238" s="41">
        <f>+AA238-Z238</f>
        <v>-6.2206390626980829E-6</v>
      </c>
      <c r="AC238" s="42">
        <f>+AB238*AD$4</f>
        <v>-3.8109571088220044E-2</v>
      </c>
      <c r="AD238" s="43">
        <f>+AC238/$H238*10^6</f>
        <v>-237.75389037507045</v>
      </c>
      <c r="AE238" s="40">
        <f>+S238*O238/SUMPRODUCT(O$20:O$419, S$20:S$419)</f>
        <v>0</v>
      </c>
      <c r="AF238" s="41">
        <f>+T238*P238/SUMPRODUCT(P$20:P$419, T$20:T$419)</f>
        <v>0</v>
      </c>
      <c r="AG238" s="41">
        <f>+AF238-AE238</f>
        <v>0</v>
      </c>
      <c r="AH238" s="42">
        <f>+AG238*AI$4</f>
        <v>0</v>
      </c>
      <c r="AI238" s="43">
        <f>+AH238/$H238*10^6</f>
        <v>0</v>
      </c>
      <c r="AJ238" s="42">
        <f>+X238+AC238+AH238</f>
        <v>0.235672012478014</v>
      </c>
      <c r="AK238" s="31">
        <f>+Y238+AD238+AI238</f>
        <v>1470.2851860878036</v>
      </c>
      <c r="AL238" s="44">
        <f>+$AL$6*W238/H238*10^6</f>
        <v>8.1231281857988265</v>
      </c>
      <c r="AM238" s="31">
        <v>328080.09375</v>
      </c>
      <c r="AN238" s="45">
        <f>+AK238/AM238</f>
        <v>4.4814824614387433E-3</v>
      </c>
      <c r="AR238" s="33"/>
    </row>
    <row r="239" spans="1:44">
      <c r="A239" s="6" t="s">
        <v>3512</v>
      </c>
      <c r="B239" s="6" t="s">
        <v>353</v>
      </c>
      <c r="C239" s="6" t="s">
        <v>3671</v>
      </c>
      <c r="D239" s="30">
        <v>2442053</v>
      </c>
      <c r="E239" s="6" t="s">
        <v>2626</v>
      </c>
      <c r="F239" s="31" t="s">
        <v>4471</v>
      </c>
      <c r="G239" s="6" t="str">
        <f>IF(AND(L239&gt;K239,AJ239&gt;0),"Float Increase",IF(AND(K239&gt;L239,AJ239&lt;0),"Float Decrease",IF(AND(J239&gt;I239,AJ239&gt;0),"Share Increase",IF(AND(I239&gt;J239,AJ239&lt;0), "Share Decrease",IF(AJ239&gt;0,"Reinvestment","Funding")))))</f>
        <v>Reinvestment</v>
      </c>
      <c r="H239" s="32">
        <v>106.98</v>
      </c>
      <c r="I239" s="33">
        <v>44.677</v>
      </c>
      <c r="J239" s="33">
        <v>44.677</v>
      </c>
      <c r="K239" s="34">
        <v>0.92</v>
      </c>
      <c r="L239" s="34">
        <v>0.92</v>
      </c>
      <c r="M239" s="7">
        <v>0.64</v>
      </c>
      <c r="N239" s="7">
        <v>0.64</v>
      </c>
      <c r="O239" s="7">
        <v>0.36</v>
      </c>
      <c r="P239" s="7">
        <v>0.36</v>
      </c>
      <c r="Q239" s="35">
        <f>+I239*K239</f>
        <v>41.10284</v>
      </c>
      <c r="R239" s="35">
        <f>+J239*L239</f>
        <v>41.10284</v>
      </c>
      <c r="S239" s="35">
        <f>+$H239*Q239</f>
        <v>4397.1818232000005</v>
      </c>
      <c r="T239" s="35">
        <f>+$H239*R239</f>
        <v>4397.1818232000005</v>
      </c>
      <c r="U239" s="36">
        <f>+S239/SUM(S$20:S$419)</f>
        <v>2.655850651479877E-3</v>
      </c>
      <c r="V239" s="37">
        <f>+T239/SUM(T$20:T$419)</f>
        <v>2.6574978590062719E-3</v>
      </c>
      <c r="W239" s="37">
        <f>+V239-U239</f>
        <v>1.6472075263949601E-6</v>
      </c>
      <c r="X239" s="38">
        <f>+W239*Y$4</f>
        <v>0.17317803916014801</v>
      </c>
      <c r="Y239" s="39">
        <f>+X239/$H239*10^6</f>
        <v>1618.7889246601981</v>
      </c>
      <c r="Z239" s="40">
        <f>+S239*M239/SUMPRODUCT(M$20:M$419, S$20:S$419)</f>
        <v>3.2155360306824008E-3</v>
      </c>
      <c r="AA239" s="41">
        <f>+T239*N239/SUMPRODUCT(N$20:N$419, T$20:T$419)</f>
        <v>3.2130177533054201E-3</v>
      </c>
      <c r="AB239" s="41">
        <f>+AA239-Z239</f>
        <v>-2.5182773769807237E-6</v>
      </c>
      <c r="AC239" s="42">
        <f>+AB239*AD$4</f>
        <v>-1.5427751031785123E-2</v>
      </c>
      <c r="AD239" s="43">
        <f>+AC239/$H239*10^6</f>
        <v>-144.21154451098451</v>
      </c>
      <c r="AE239" s="40">
        <f>+S239*O239/SUMPRODUCT(O$20:O$419, S$20:S$419)</f>
        <v>2.0282432086585404E-3</v>
      </c>
      <c r="AF239" s="41">
        <f>+T239*P239/SUMPRODUCT(P$20:P$419, T$20:T$419)</f>
        <v>2.0327025100240494E-3</v>
      </c>
      <c r="AG239" s="41">
        <f>+AF239-AE239</f>
        <v>4.4593013655089969E-6</v>
      </c>
      <c r="AH239" s="42">
        <f>+AG239*AI$4</f>
        <v>1.5661603744710928E-2</v>
      </c>
      <c r="AI239" s="43">
        <f>+AH239/$H239*10^6</f>
        <v>146.39749247252689</v>
      </c>
      <c r="AJ239" s="42">
        <f>+X239+AC239+AH239</f>
        <v>0.17341189187307382</v>
      </c>
      <c r="AK239" s="31">
        <f>+Y239+AD239+AI239</f>
        <v>1620.9748726217404</v>
      </c>
      <c r="AL239" s="44">
        <f>+$AL$6*W239/H239*10^6</f>
        <v>7.6986704355718825</v>
      </c>
      <c r="AM239" s="31">
        <v>377387.1875</v>
      </c>
      <c r="AN239" s="45">
        <f>+AK239/AM239</f>
        <v>4.2952567715928095E-3</v>
      </c>
      <c r="AR239" s="33"/>
    </row>
    <row r="240" spans="1:44">
      <c r="A240" s="6" t="s">
        <v>4244</v>
      </c>
      <c r="B240" s="6" t="s">
        <v>1628</v>
      </c>
      <c r="C240" s="6" t="s">
        <v>2475</v>
      </c>
      <c r="D240" s="30">
        <v>2191399</v>
      </c>
      <c r="E240" s="6" t="s">
        <v>736</v>
      </c>
      <c r="F240" s="31" t="s">
        <v>4455</v>
      </c>
      <c r="G240" s="6" t="str">
        <f>IF(AND(L240&gt;K240,AJ240&gt;0),"Float Increase",IF(AND(K240&gt;L240,AJ240&lt;0),"Float Decrease",IF(AND(J240&gt;I240,AJ240&gt;0),"Share Increase",IF(AND(I240&gt;J240,AJ240&lt;0), "Share Decrease",IF(AJ240&gt;0,"Reinvestment","Funding")))))</f>
        <v>Share Increase</v>
      </c>
      <c r="H240" s="32">
        <v>83.26</v>
      </c>
      <c r="I240" s="33">
        <v>50.262999999999998</v>
      </c>
      <c r="J240" s="33">
        <v>50.277000000000001</v>
      </c>
      <c r="K240" s="34">
        <v>1</v>
      </c>
      <c r="L240" s="34">
        <v>1</v>
      </c>
      <c r="M240" s="7">
        <v>1</v>
      </c>
      <c r="N240" s="7">
        <v>1</v>
      </c>
      <c r="O240" s="7">
        <v>0</v>
      </c>
      <c r="P240" s="7">
        <v>0</v>
      </c>
      <c r="Q240" s="35">
        <f>+I240*K240</f>
        <v>50.262999999999998</v>
      </c>
      <c r="R240" s="35">
        <f>+J240*L240</f>
        <v>50.277000000000001</v>
      </c>
      <c r="S240" s="35">
        <f>+$H240*Q240</f>
        <v>4184.8973800000003</v>
      </c>
      <c r="T240" s="35">
        <f>+$H240*R240</f>
        <v>4186.0630200000005</v>
      </c>
      <c r="U240" s="36">
        <f>+S240/SUM(S$20:S$419)</f>
        <v>2.52763312501847E-3</v>
      </c>
      <c r="V240" s="37">
        <f>+T240/SUM(T$20:T$419)</f>
        <v>2.5299052803824319E-3</v>
      </c>
      <c r="W240" s="37">
        <f>+V240-U240</f>
        <v>2.2721553639619245E-6</v>
      </c>
      <c r="X240" s="38">
        <f>+W240*Y$4</f>
        <v>0.23888150357066171</v>
      </c>
      <c r="Y240" s="39">
        <f>+X240/$H240*10^6</f>
        <v>2869.102853358896</v>
      </c>
      <c r="Z240" s="40">
        <f>+S240*M240/SUMPRODUCT(M$20:M$419, S$20:S$419)</f>
        <v>4.7817161832137351E-3</v>
      </c>
      <c r="AA240" s="41">
        <f>+T240*N240/SUMPRODUCT(N$20:N$419, T$20:T$419)</f>
        <v>4.7793021688744709E-3</v>
      </c>
      <c r="AB240" s="41">
        <f>+AA240-Z240</f>
        <v>-2.414014339264213E-6</v>
      </c>
      <c r="AC240" s="42">
        <f>+AB240*AD$4</f>
        <v>-1.4789003210591373E-2</v>
      </c>
      <c r="AD240" s="43">
        <f>+AC240/$H240*10^6</f>
        <v>-177.62434795329537</v>
      </c>
      <c r="AE240" s="40">
        <f>+S240*O240/SUMPRODUCT(O$20:O$419, S$20:S$419)</f>
        <v>0</v>
      </c>
      <c r="AF240" s="41">
        <f>+T240*P240/SUMPRODUCT(P$20:P$419, T$20:T$419)</f>
        <v>0</v>
      </c>
      <c r="AG240" s="41">
        <f>+AF240-AE240</f>
        <v>0</v>
      </c>
      <c r="AH240" s="42">
        <f>+AG240*AI$4</f>
        <v>0</v>
      </c>
      <c r="AI240" s="43">
        <f>+AH240/$H240*10^6</f>
        <v>0</v>
      </c>
      <c r="AJ240" s="42">
        <f>+X240+AC240+AH240</f>
        <v>0.22409250036007033</v>
      </c>
      <c r="AK240" s="31">
        <f>+Y240+AD240+AI240</f>
        <v>2691.4785054056006</v>
      </c>
      <c r="AL240" s="44">
        <f>+$AL$6*W240/H240*10^6</f>
        <v>13.644939730734592</v>
      </c>
      <c r="AM240" s="31">
        <v>630133.875</v>
      </c>
      <c r="AN240" s="45">
        <f>+AK240/AM240</f>
        <v>4.2712804567213601E-3</v>
      </c>
      <c r="AR240" s="33"/>
    </row>
    <row r="241" spans="1:44">
      <c r="A241" s="6" t="s">
        <v>3552</v>
      </c>
      <c r="B241" s="6" t="s">
        <v>391</v>
      </c>
      <c r="C241" s="6" t="s">
        <v>3712</v>
      </c>
      <c r="D241" s="30">
        <v>2665128</v>
      </c>
      <c r="E241" s="6" t="s">
        <v>2666</v>
      </c>
      <c r="F241" s="31" t="s">
        <v>4456</v>
      </c>
      <c r="G241" s="6" t="str">
        <f>IF(AND(L241&gt;K241,AJ241&gt;0),"Float Increase",IF(AND(K241&gt;L241,AJ241&lt;0),"Float Decrease",IF(AND(J241&gt;I241,AJ241&gt;0),"Share Increase",IF(AND(I241&gt;J241,AJ241&lt;0), "Share Decrease",IF(AJ241&gt;0,"Reinvestment","Funding")))))</f>
        <v>Reinvestment</v>
      </c>
      <c r="H241" s="32">
        <v>33.85</v>
      </c>
      <c r="I241" s="33">
        <v>63.08</v>
      </c>
      <c r="J241" s="33">
        <v>63.06</v>
      </c>
      <c r="K241" s="34">
        <v>1</v>
      </c>
      <c r="L241" s="34">
        <v>1</v>
      </c>
      <c r="M241" s="7">
        <v>0</v>
      </c>
      <c r="N241" s="7">
        <v>0</v>
      </c>
      <c r="O241" s="7">
        <v>1</v>
      </c>
      <c r="P241" s="7">
        <v>1</v>
      </c>
      <c r="Q241" s="35">
        <f>+I241*K241</f>
        <v>63.08</v>
      </c>
      <c r="R241" s="35">
        <f>+J241*L241</f>
        <v>63.06</v>
      </c>
      <c r="S241" s="35">
        <f>+$H241*Q241</f>
        <v>2135.2579999999998</v>
      </c>
      <c r="T241" s="35">
        <f>+$H241*R241</f>
        <v>2134.5810000000001</v>
      </c>
      <c r="U241" s="36">
        <f>+S241/SUM(S$20:S$419)</f>
        <v>1.289672926522439E-3</v>
      </c>
      <c r="V241" s="37">
        <f>+T241/SUM(T$20:T$419)</f>
        <v>1.2900636510971618E-3</v>
      </c>
      <c r="W241" s="37">
        <f>+V241-U241</f>
        <v>3.9072457472277312E-7</v>
      </c>
      <c r="X241" s="38">
        <f>+W241*Y$4</f>
        <v>4.1078561515720147E-2</v>
      </c>
      <c r="Y241" s="39">
        <f>+X241/$H241*10^6</f>
        <v>1213.5468690020721</v>
      </c>
      <c r="Z241" s="40">
        <f>+S241*M241/SUMPRODUCT(M$20:M$419, S$20:S$419)</f>
        <v>0</v>
      </c>
      <c r="AA241" s="41">
        <f>+T241*N241/SUMPRODUCT(N$20:N$419, T$20:T$419)</f>
        <v>0</v>
      </c>
      <c r="AB241" s="41">
        <f>+AA241-Z241</f>
        <v>0</v>
      </c>
      <c r="AC241" s="42">
        <f>+AB241*AD$4</f>
        <v>0</v>
      </c>
      <c r="AD241" s="43">
        <f>+AC241/$H241*10^6</f>
        <v>0</v>
      </c>
      <c r="AE241" s="40">
        <f>+S241*O241/SUMPRODUCT(O$20:O$419, S$20:S$419)</f>
        <v>2.7358574394070715E-3</v>
      </c>
      <c r="AF241" s="41">
        <f>+T241*P241/SUMPRODUCT(P$20:P$419, T$20:T$419)</f>
        <v>2.7410031716582068E-3</v>
      </c>
      <c r="AG241" s="41">
        <f>+AF241-AE241</f>
        <v>5.1457322511353973E-6</v>
      </c>
      <c r="AH241" s="42">
        <f>+AG241*AI$4</f>
        <v>1.8072431730449579E-2</v>
      </c>
      <c r="AI241" s="43">
        <f>+AH241/$H241*10^6</f>
        <v>533.89754004282361</v>
      </c>
      <c r="AJ241" s="42">
        <f>+X241+AC241+AH241</f>
        <v>5.9150993246169722E-2</v>
      </c>
      <c r="AK241" s="31">
        <f>+Y241+AD241+AI241</f>
        <v>1747.4444090448956</v>
      </c>
      <c r="AL241" s="44">
        <f>+$AL$6*W241/H241*10^6</f>
        <v>5.77141173888882</v>
      </c>
      <c r="AM241" s="31">
        <v>413118.40625</v>
      </c>
      <c r="AN241" s="45">
        <f>+AK241/AM241</f>
        <v>4.2298875639722134E-3</v>
      </c>
      <c r="AR241" s="33"/>
    </row>
    <row r="242" spans="1:44">
      <c r="A242" s="6" t="s">
        <v>3422</v>
      </c>
      <c r="B242" s="6" t="s">
        <v>261</v>
      </c>
      <c r="C242" s="6" t="s">
        <v>561</v>
      </c>
      <c r="D242" s="30">
        <v>2232351</v>
      </c>
      <c r="E242" s="6" t="s">
        <v>2539</v>
      </c>
      <c r="F242" s="31" t="s">
        <v>4459</v>
      </c>
      <c r="G242" s="6" t="str">
        <f>IF(AND(L242&gt;K242,AJ242&gt;0),"Float Increase",IF(AND(K242&gt;L242,AJ242&lt;0),"Float Decrease",IF(AND(J242&gt;I242,AJ242&gt;0),"Share Increase",IF(AND(I242&gt;J242,AJ242&lt;0), "Share Decrease",IF(AJ242&gt;0,"Reinvestment","Funding")))))</f>
        <v>Reinvestment</v>
      </c>
      <c r="H242" s="32">
        <v>38.81</v>
      </c>
      <c r="I242" s="33">
        <v>111.63</v>
      </c>
      <c r="J242" s="33">
        <v>111.63</v>
      </c>
      <c r="K242" s="34">
        <v>1</v>
      </c>
      <c r="L242" s="34">
        <v>1</v>
      </c>
      <c r="M242" s="7">
        <v>0</v>
      </c>
      <c r="N242" s="7">
        <v>0</v>
      </c>
      <c r="O242" s="7">
        <v>1</v>
      </c>
      <c r="P242" s="7">
        <v>1</v>
      </c>
      <c r="Q242" s="35">
        <f>+I242*K242</f>
        <v>111.63</v>
      </c>
      <c r="R242" s="35">
        <f>+J242*L242</f>
        <v>111.63</v>
      </c>
      <c r="S242" s="35">
        <f>+$H242*Q242</f>
        <v>4332.3603000000003</v>
      </c>
      <c r="T242" s="35">
        <f>+$H242*R242</f>
        <v>4332.3603000000003</v>
      </c>
      <c r="U242" s="36">
        <f>+S242/SUM(S$20:S$419)</f>
        <v>2.6166991468247083E-3</v>
      </c>
      <c r="V242" s="37">
        <f>+T242/SUM(T$20:T$419)</f>
        <v>2.61832207186628E-3</v>
      </c>
      <c r="W242" s="37">
        <f>+V242-U242</f>
        <v>1.6229250415717225E-6</v>
      </c>
      <c r="X242" s="38">
        <f>+W242*Y$4</f>
        <v>0.17062511668970026</v>
      </c>
      <c r="Y242" s="39">
        <f>+X242/$H242*10^6</f>
        <v>4396.4214555449689</v>
      </c>
      <c r="Z242" s="40">
        <f>+S242*M242/SUMPRODUCT(M$20:M$419, S$20:S$419)</f>
        <v>0</v>
      </c>
      <c r="AA242" s="41">
        <f>+T242*N242/SUMPRODUCT(N$20:N$419, T$20:T$419)</f>
        <v>0</v>
      </c>
      <c r="AB242" s="41">
        <f>+AA242-Z242</f>
        <v>0</v>
      </c>
      <c r="AC242" s="42">
        <f>+AB242*AD$4</f>
        <v>0</v>
      </c>
      <c r="AD242" s="43">
        <f>+AC242/$H242*10^6</f>
        <v>0</v>
      </c>
      <c r="AE242" s="40">
        <f>+S242*O242/SUMPRODUCT(O$20:O$419, S$20:S$419)</f>
        <v>5.5509545717411452E-3</v>
      </c>
      <c r="AF242" s="41">
        <f>+T242*P242/SUMPRODUCT(P$20:P$419, T$20:T$419)</f>
        <v>5.5631589164646831E-3</v>
      </c>
      <c r="AG242" s="41">
        <f>+AF242-AE242</f>
        <v>1.2204344723537944E-5</v>
      </c>
      <c r="AH242" s="42">
        <f>+AG242*AI$4</f>
        <v>4.2863129301441087E-2</v>
      </c>
      <c r="AI242" s="43">
        <f>+AH242/$H242*10^6</f>
        <v>1104.4351791146892</v>
      </c>
      <c r="AJ242" s="42">
        <f>+X242+AC242+AH242</f>
        <v>0.21348824599114136</v>
      </c>
      <c r="AK242" s="31">
        <f>+Y242+AD242+AI242</f>
        <v>5500.8566346596581</v>
      </c>
      <c r="AL242" s="44">
        <f>+$AL$6*W242/H242*10^6</f>
        <v>20.908593681676404</v>
      </c>
      <c r="AM242" s="31">
        <v>1305763.5</v>
      </c>
      <c r="AN242" s="45">
        <f>+AK242/AM242</f>
        <v>4.2127511104879702E-3</v>
      </c>
      <c r="AR242" s="33"/>
    </row>
    <row r="243" spans="1:44">
      <c r="A243" s="6" t="s">
        <v>1422</v>
      </c>
      <c r="B243" s="6" t="s">
        <v>2218</v>
      </c>
      <c r="C243" s="6" t="s">
        <v>4820</v>
      </c>
      <c r="D243" s="30">
        <v>2764188</v>
      </c>
      <c r="E243" s="6" t="s">
        <v>4776</v>
      </c>
      <c r="F243" s="31" t="s">
        <v>4467</v>
      </c>
      <c r="G243" s="6" t="str">
        <f>IF(AND(L243&gt;K243,AJ243&gt;0),"Float Increase",IF(AND(K243&gt;L243,AJ243&lt;0),"Float Decrease",IF(AND(J243&gt;I243,AJ243&gt;0),"Share Increase",IF(AND(I243&gt;J243,AJ243&lt;0), "Share Decrease",IF(AJ243&gt;0,"Reinvestment","Funding")))))</f>
        <v>Share Increase</v>
      </c>
      <c r="H243" s="32">
        <v>43.79</v>
      </c>
      <c r="I243" s="33">
        <v>67.405000000000001</v>
      </c>
      <c r="J243" s="33">
        <v>67.462999999999994</v>
      </c>
      <c r="K243" s="34">
        <v>1</v>
      </c>
      <c r="L243" s="34">
        <v>1</v>
      </c>
      <c r="M243" s="7">
        <v>0</v>
      </c>
      <c r="N243" s="7">
        <v>0</v>
      </c>
      <c r="O243" s="7">
        <v>1</v>
      </c>
      <c r="P243" s="7">
        <v>1</v>
      </c>
      <c r="Q243" s="35">
        <f>+I243*K243</f>
        <v>67.405000000000001</v>
      </c>
      <c r="R243" s="35">
        <f>+J243*L243</f>
        <v>67.462999999999994</v>
      </c>
      <c r="S243" s="35">
        <f>+$H243*Q243</f>
        <v>2951.6649499999999</v>
      </c>
      <c r="T243" s="35">
        <f>+$H243*R243</f>
        <v>2954.2047699999998</v>
      </c>
      <c r="U243" s="36">
        <f>+S243/SUM(S$20:S$419)</f>
        <v>1.782773966509063E-3</v>
      </c>
      <c r="V243" s="37">
        <f>+T243/SUM(T$20:T$419)</f>
        <v>1.7854146512476458E-3</v>
      </c>
      <c r="W243" s="37">
        <f>+V243-U243</f>
        <v>2.6406847385828259E-6</v>
      </c>
      <c r="X243" s="38">
        <f>+W243*Y$4</f>
        <v>0.27762658787065936</v>
      </c>
      <c r="Y243" s="39">
        <f>+X243/$H243*10^6</f>
        <v>6339.9540504832012</v>
      </c>
      <c r="Z243" s="40">
        <f>+S243*M243/SUMPRODUCT(M$20:M$419, S$20:S$419)</f>
        <v>0</v>
      </c>
      <c r="AA243" s="41">
        <f>+T243*N243/SUMPRODUCT(N$20:N$419, T$20:T$419)</f>
        <v>0</v>
      </c>
      <c r="AB243" s="41">
        <f>+AA243-Z243</f>
        <v>0</v>
      </c>
      <c r="AC243" s="42">
        <f>+AB243*AD$4</f>
        <v>0</v>
      </c>
      <c r="AD243" s="43">
        <f>+AC243/$H243*10^6</f>
        <v>0</v>
      </c>
      <c r="AE243" s="40">
        <f>+S243*O243/SUMPRODUCT(O$20:O$419, S$20:S$419)</f>
        <v>3.7819010686739505E-3</v>
      </c>
      <c r="AF243" s="41">
        <f>+T243*P243/SUMPRODUCT(P$20:P$419, T$20:T$419)</f>
        <v>3.7934773355041587E-3</v>
      </c>
      <c r="AG243" s="41">
        <f>+AF243-AE243</f>
        <v>1.1576266830208223E-5</v>
      </c>
      <c r="AH243" s="42">
        <f>+AG243*AI$4</f>
        <v>4.0657244056226199E-2</v>
      </c>
      <c r="AI243" s="43">
        <f>+AH243/$H243*10^6</f>
        <v>928.45955826047498</v>
      </c>
      <c r="AJ243" s="42">
        <f>+X243+AC243+AH243</f>
        <v>0.31828383192688559</v>
      </c>
      <c r="AK243" s="31">
        <f>+Y243+AD243+AI243</f>
        <v>7268.4136087436764</v>
      </c>
      <c r="AL243" s="44">
        <f>+$AL$6*W243/H243*10^6</f>
        <v>30.151686898639255</v>
      </c>
      <c r="AM243" s="31">
        <v>1808678.5</v>
      </c>
      <c r="AN243" s="45">
        <f>+AK243/AM243</f>
        <v>4.018632171910971E-3</v>
      </c>
      <c r="AR243" s="33"/>
    </row>
    <row r="244" spans="1:44">
      <c r="A244" s="6" t="s">
        <v>4962</v>
      </c>
      <c r="B244" s="6" t="s">
        <v>4955</v>
      </c>
      <c r="C244" s="6" t="s">
        <v>4976</v>
      </c>
      <c r="D244" s="30" t="s">
        <v>4968</v>
      </c>
      <c r="E244" s="6" t="s">
        <v>4970</v>
      </c>
      <c r="F244" s="31" t="s">
        <v>4466</v>
      </c>
      <c r="G244" s="6" t="str">
        <f>IF(AND(L244&gt;K244,AJ244&gt;0),"Float Increase",IF(AND(K244&gt;L244,AJ244&lt;0),"Float Decrease",IF(AND(J244&gt;I244,AJ244&gt;0),"Share Increase",IF(AND(I244&gt;J244,AJ244&lt;0), "Share Decrease",IF(AJ244&gt;0,"Reinvestment","Funding")))))</f>
        <v>Reinvestment</v>
      </c>
      <c r="H244" s="32">
        <v>13.42</v>
      </c>
      <c r="I244" s="33">
        <v>162.601</v>
      </c>
      <c r="J244" s="33">
        <v>162.601</v>
      </c>
      <c r="K244" s="34">
        <v>0.81</v>
      </c>
      <c r="L244" s="34">
        <v>0.81</v>
      </c>
      <c r="M244" s="7">
        <v>0</v>
      </c>
      <c r="N244" s="7">
        <v>0</v>
      </c>
      <c r="O244" s="7">
        <v>1</v>
      </c>
      <c r="P244" s="7">
        <v>1</v>
      </c>
      <c r="Q244" s="35">
        <f>+I244*K244</f>
        <v>131.70681000000002</v>
      </c>
      <c r="R244" s="35">
        <f>+J244*L244</f>
        <v>131.70681000000002</v>
      </c>
      <c r="S244" s="35">
        <f>+$H244*Q244</f>
        <v>1767.5053902000002</v>
      </c>
      <c r="T244" s="35">
        <f>+$H244*R244</f>
        <v>1767.5053902000002</v>
      </c>
      <c r="U244" s="36">
        <f>+S244/SUM(S$20:S$419)</f>
        <v>1.0675542951827928E-3</v>
      </c>
      <c r="V244" s="37">
        <f>+T244/SUM(T$20:T$419)</f>
        <v>1.0682164120337087E-3</v>
      </c>
      <c r="W244" s="37">
        <f>+V244-U244</f>
        <v>6.6211685091589409E-7</v>
      </c>
      <c r="X244" s="38">
        <f>+W244*Y$4</f>
        <v>6.9611203263172161E-2</v>
      </c>
      <c r="Y244" s="39">
        <f>+X244/$H244*10^6</f>
        <v>5187.1239391335448</v>
      </c>
      <c r="Z244" s="40">
        <f>+S244*M244/SUMPRODUCT(M$20:M$419, S$20:S$419)</f>
        <v>0</v>
      </c>
      <c r="AA244" s="41">
        <f>+T244*N244/SUMPRODUCT(N$20:N$419, T$20:T$419)</f>
        <v>0</v>
      </c>
      <c r="AB244" s="41">
        <f>+AA244-Z244</f>
        <v>0</v>
      </c>
      <c r="AC244" s="42">
        <f>+AB244*AD$4</f>
        <v>0</v>
      </c>
      <c r="AD244" s="43">
        <f>+AC244/$H244*10^6</f>
        <v>0</v>
      </c>
      <c r="AE244" s="40">
        <f>+S244*O244/SUMPRODUCT(O$20:O$419, S$20:S$419)</f>
        <v>2.2646643969818961E-3</v>
      </c>
      <c r="AF244" s="41">
        <f>+T244*P244/SUMPRODUCT(P$20:P$419, T$20:T$419)</f>
        <v>2.2696434946536002E-3</v>
      </c>
      <c r="AG244" s="41">
        <f>+AF244-AE244</f>
        <v>4.9790976717040657E-6</v>
      </c>
      <c r="AH244" s="42">
        <f>+AG244*AI$4</f>
        <v>1.7487191007899271E-2</v>
      </c>
      <c r="AI244" s="43">
        <f>+AH244/$H244*10^6</f>
        <v>1303.0693746571735</v>
      </c>
      <c r="AJ244" s="42">
        <f>+X244+AC244+AH244</f>
        <v>8.7098394271071439E-2</v>
      </c>
      <c r="AK244" s="31">
        <f>+Y244+AD244+AI244</f>
        <v>6490.1933137907181</v>
      </c>
      <c r="AL244" s="44">
        <f>+$AL$6*W244/H244*10^6</f>
        <v>24.669033193587708</v>
      </c>
      <c r="AM244" s="31">
        <v>1622616.5</v>
      </c>
      <c r="AN244" s="45">
        <f>+AK244/AM244</f>
        <v>3.9998319466064336E-3</v>
      </c>
      <c r="AR244" s="33"/>
    </row>
    <row r="245" spans="1:44">
      <c r="A245" s="6" t="s">
        <v>3434</v>
      </c>
      <c r="B245" s="6" t="s">
        <v>273</v>
      </c>
      <c r="C245" s="6" t="s">
        <v>573</v>
      </c>
      <c r="D245" s="30">
        <v>2969637</v>
      </c>
      <c r="E245" s="6" t="s">
        <v>2551</v>
      </c>
      <c r="F245" s="31" t="s">
        <v>4466</v>
      </c>
      <c r="G245" s="6" t="str">
        <f>IF(AND(L245&gt;K245,AJ245&gt;0),"Float Increase",IF(AND(K245&gt;L245,AJ245&lt;0),"Float Decrease",IF(AND(J245&gt;I245,AJ245&gt;0),"Share Increase",IF(AND(I245&gt;J245,AJ245&lt;0), "Share Decrease",IF(AJ245&gt;0,"Reinvestment","Funding")))))</f>
        <v>Reinvestment</v>
      </c>
      <c r="H245" s="32">
        <v>56.74</v>
      </c>
      <c r="I245" s="33">
        <v>119.643</v>
      </c>
      <c r="J245" s="33">
        <v>119.643</v>
      </c>
      <c r="K245" s="34">
        <v>0.82</v>
      </c>
      <c r="L245" s="34">
        <v>0.82</v>
      </c>
      <c r="M245" s="7">
        <v>0</v>
      </c>
      <c r="N245" s="7">
        <v>0</v>
      </c>
      <c r="O245" s="7">
        <v>1</v>
      </c>
      <c r="P245" s="7">
        <v>1</v>
      </c>
      <c r="Q245" s="35">
        <f>+I245*K245</f>
        <v>98.107259999999997</v>
      </c>
      <c r="R245" s="35">
        <f>+J245*L245</f>
        <v>98.107259999999997</v>
      </c>
      <c r="S245" s="35">
        <f>+$H245*Q245</f>
        <v>5566.6059323999998</v>
      </c>
      <c r="T245" s="35">
        <f>+$H245*R245</f>
        <v>5566.6059323999998</v>
      </c>
      <c r="U245" s="36">
        <f>+S245/SUM(S$20:S$419)</f>
        <v>3.3621702687148245E-3</v>
      </c>
      <c r="V245" s="37">
        <f>+T245/SUM(T$20:T$419)</f>
        <v>3.3642555486866343E-3</v>
      </c>
      <c r="W245" s="37">
        <f>+V245-U245</f>
        <v>2.085279971809819E-6</v>
      </c>
      <c r="X245" s="38">
        <f>+W245*Y$4</f>
        <v>0.21923448674879617</v>
      </c>
      <c r="Y245" s="39">
        <f>+X245/$H245*10^6</f>
        <v>3863.8436155938698</v>
      </c>
      <c r="Z245" s="40">
        <f>+S245*M245/SUMPRODUCT(M$20:M$419, S$20:S$419)</f>
        <v>0</v>
      </c>
      <c r="AA245" s="41">
        <f>+T245*N245/SUMPRODUCT(N$20:N$419, T$20:T$419)</f>
        <v>0</v>
      </c>
      <c r="AB245" s="41">
        <f>+AA245-Z245</f>
        <v>0</v>
      </c>
      <c r="AC245" s="42">
        <f>+AB245*AD$4</f>
        <v>0</v>
      </c>
      <c r="AD245" s="43">
        <f>+AC245/$H245*10^6</f>
        <v>0</v>
      </c>
      <c r="AE245" s="40">
        <f>+S245*O245/SUMPRODUCT(O$20:O$419, S$20:S$419)</f>
        <v>7.1323653874164521E-3</v>
      </c>
      <c r="AF245" s="41">
        <f>+T245*P245/SUMPRODUCT(P$20:P$419, T$20:T$419)</f>
        <v>7.1480466265181732E-3</v>
      </c>
      <c r="AG245" s="41">
        <f>+AF245-AE245</f>
        <v>1.5681239101721089E-5</v>
      </c>
      <c r="AH245" s="42">
        <f>+AG245*AI$4</f>
        <v>5.5074401325910335E-2</v>
      </c>
      <c r="AI245" s="43">
        <f>+AH245/$H245*10^6</f>
        <v>970.64507095365411</v>
      </c>
      <c r="AJ245" s="42">
        <f>+X245+AC245+AH245</f>
        <v>0.27430888807470649</v>
      </c>
      <c r="AK245" s="31">
        <f>+Y245+AD245+AI245</f>
        <v>4834.4886865475237</v>
      </c>
      <c r="AL245" s="44">
        <f>+$AL$6*W245/H245*10^6</f>
        <v>18.375748782250785</v>
      </c>
      <c r="AM245" s="31">
        <v>1280190.125</v>
      </c>
      <c r="AN245" s="45">
        <f>+AK245/AM245</f>
        <v>3.7763833606727156E-3</v>
      </c>
      <c r="AR245" s="33"/>
    </row>
    <row r="246" spans="1:44">
      <c r="A246" s="6" t="s">
        <v>5919</v>
      </c>
      <c r="B246" s="6" t="s">
        <v>5900</v>
      </c>
      <c r="C246" s="6" t="s">
        <v>5935</v>
      </c>
      <c r="D246" s="30" t="s">
        <v>5951</v>
      </c>
      <c r="E246" s="6" t="s">
        <v>5964</v>
      </c>
      <c r="F246" s="31" t="s">
        <v>4473</v>
      </c>
      <c r="G246" s="6" t="str">
        <f>IF(AND(L246&gt;K246,AJ246&gt;0),"Float Increase",IF(AND(K246&gt;L246,AJ246&lt;0),"Float Decrease",IF(AND(J246&gt;I246,AJ246&gt;0),"Share Increase",IF(AND(I246&gt;J246,AJ246&lt;0), "Share Decrease",IF(AJ246&gt;0,"Reinvestment","Funding")))))</f>
        <v>Reinvestment</v>
      </c>
      <c r="H246" s="32">
        <v>31.95</v>
      </c>
      <c r="I246" s="33">
        <v>127.111</v>
      </c>
      <c r="J246" s="33">
        <v>127.111</v>
      </c>
      <c r="K246" s="34">
        <v>1</v>
      </c>
      <c r="L246" s="34">
        <v>1</v>
      </c>
      <c r="M246" s="7">
        <v>0.5</v>
      </c>
      <c r="N246" s="7">
        <v>0.5</v>
      </c>
      <c r="O246" s="7">
        <v>0.5</v>
      </c>
      <c r="P246" s="7">
        <v>0.5</v>
      </c>
      <c r="Q246" s="35">
        <f>+I246*K246</f>
        <v>127.111</v>
      </c>
      <c r="R246" s="35">
        <f>+J246*L246</f>
        <v>127.111</v>
      </c>
      <c r="S246" s="35">
        <f>+$H246*Q246</f>
        <v>4061.1964499999999</v>
      </c>
      <c r="T246" s="35">
        <f>+$H246*R246</f>
        <v>4061.1964499999999</v>
      </c>
      <c r="U246" s="36">
        <f>+S246/SUM(S$20:S$419)</f>
        <v>2.4529190902710775E-3</v>
      </c>
      <c r="V246" s="37">
        <f>+T246/SUM(T$20:T$419)</f>
        <v>2.4544404359027987E-3</v>
      </c>
      <c r="W246" s="37">
        <f>+V246-U246</f>
        <v>1.521345631721148E-6</v>
      </c>
      <c r="X246" s="38">
        <f>+W246*Y$4</f>
        <v>0.1599456347573493</v>
      </c>
      <c r="Y246" s="39">
        <f>+X246/$H246*10^6</f>
        <v>5006.1231535946572</v>
      </c>
      <c r="Z246" s="40">
        <f>+S246*M246/SUMPRODUCT(M$20:M$419, S$20:S$419)</f>
        <v>2.320186975310631E-3</v>
      </c>
      <c r="AA246" s="41">
        <f>+T246*N246/SUMPRODUCT(N$20:N$419, T$20:T$419)</f>
        <v>2.3183698989928604E-3</v>
      </c>
      <c r="AB246" s="41">
        <f>+AA246-Z246</f>
        <v>-1.8170763177705572E-6</v>
      </c>
      <c r="AC246" s="42">
        <f>+AB246*AD$4</f>
        <v>-1.1131975092405244E-2</v>
      </c>
      <c r="AD246" s="43">
        <f>+AC246/$H246*10^6</f>
        <v>-348.41862574038322</v>
      </c>
      <c r="AE246" s="40">
        <f>+S246*O246/SUMPRODUCT(O$20:O$419, S$20:S$419)</f>
        <v>2.601759253595137E-3</v>
      </c>
      <c r="AF246" s="41">
        <f>+T246*P246/SUMPRODUCT(P$20:P$419, T$20:T$419)</f>
        <v>2.6074794889903567E-3</v>
      </c>
      <c r="AG246" s="41">
        <f>+AF246-AE246</f>
        <v>5.7202353952196666E-6</v>
      </c>
      <c r="AH246" s="42">
        <f>+AG246*AI$4</f>
        <v>2.0090156000518368E-2</v>
      </c>
      <c r="AI246" s="43">
        <f>+AH246/$H246*10^6</f>
        <v>628.79987482060619</v>
      </c>
      <c r="AJ246" s="42">
        <f>+X246+AC246+AH246</f>
        <v>0.16890381566546242</v>
      </c>
      <c r="AK246" s="31">
        <f>+Y246+AD246+AI246</f>
        <v>5286.5044026748801</v>
      </c>
      <c r="AL246" s="44">
        <f>+$AL$6*W246/H246*10^6</f>
        <v>23.808225848531265</v>
      </c>
      <c r="AM246" s="31">
        <v>1504379.75</v>
      </c>
      <c r="AN246" s="45">
        <f>+AK246/AM246</f>
        <v>3.5140757529306546E-3</v>
      </c>
      <c r="AR246" s="33"/>
    </row>
    <row r="247" spans="1:44">
      <c r="A247" s="6" t="s">
        <v>1039</v>
      </c>
      <c r="B247" s="6" t="s">
        <v>1558</v>
      </c>
      <c r="C247" s="6" t="s">
        <v>2402</v>
      </c>
      <c r="D247" s="30" t="s">
        <v>2301</v>
      </c>
      <c r="E247" s="6" t="s">
        <v>3864</v>
      </c>
      <c r="F247" s="31" t="s">
        <v>4466</v>
      </c>
      <c r="G247" s="6" t="str">
        <f>IF(AND(L247&gt;K247,AJ247&gt;0),"Float Increase",IF(AND(K247&gt;L247,AJ247&lt;0),"Float Decrease",IF(AND(J247&gt;I247,AJ247&gt;0),"Share Increase",IF(AND(I247&gt;J247,AJ247&lt;0), "Share Decrease",IF(AJ247&gt;0,"Reinvestment","Funding")))))</f>
        <v>Share Increase</v>
      </c>
      <c r="H247" s="32">
        <v>56.27</v>
      </c>
      <c r="I247" s="33">
        <v>71.087000000000003</v>
      </c>
      <c r="J247" s="33">
        <v>71.156999999999996</v>
      </c>
      <c r="K247" s="34">
        <v>0.67</v>
      </c>
      <c r="L247" s="34">
        <v>0.67</v>
      </c>
      <c r="M247" s="7">
        <v>0</v>
      </c>
      <c r="N247" s="7">
        <v>0</v>
      </c>
      <c r="O247" s="7">
        <v>1</v>
      </c>
      <c r="P247" s="7">
        <v>1</v>
      </c>
      <c r="Q247" s="35">
        <f>+I247*K247</f>
        <v>47.628290000000007</v>
      </c>
      <c r="R247" s="35">
        <f>+J247*L247</f>
        <v>47.675190000000001</v>
      </c>
      <c r="S247" s="35">
        <f>+$H247*Q247</f>
        <v>2680.0438783000004</v>
      </c>
      <c r="T247" s="35">
        <f>+$H247*R247</f>
        <v>2682.6829413</v>
      </c>
      <c r="U247" s="36">
        <f>+S247/SUM(S$20:S$419)</f>
        <v>1.6187177529533711E-3</v>
      </c>
      <c r="V247" s="37">
        <f>+T247/SUM(T$20:T$419)</f>
        <v>1.6213166658887862E-3</v>
      </c>
      <c r="W247" s="37">
        <f>+V247-U247</f>
        <v>2.5989129354151222E-6</v>
      </c>
      <c r="X247" s="38">
        <f>+W247*Y$4</f>
        <v>0.27323493785155178</v>
      </c>
      <c r="Y247" s="39">
        <f>+X247/$H247*10^6</f>
        <v>4855.7835054478728</v>
      </c>
      <c r="Z247" s="40">
        <f>+S247*M247/SUMPRODUCT(M$20:M$419, S$20:S$419)</f>
        <v>0</v>
      </c>
      <c r="AA247" s="41">
        <f>+T247*N247/SUMPRODUCT(N$20:N$419, T$20:T$419)</f>
        <v>0</v>
      </c>
      <c r="AB247" s="41">
        <f>+AA247-Z247</f>
        <v>0</v>
      </c>
      <c r="AC247" s="42">
        <f>+AB247*AD$4</f>
        <v>0</v>
      </c>
      <c r="AD247" s="43">
        <f>+AC247/$H247*10^6</f>
        <v>0</v>
      </c>
      <c r="AE247" s="40">
        <f>+S247*O247/SUMPRODUCT(O$20:O$419, S$20:S$419)</f>
        <v>3.4338791763732705E-3</v>
      </c>
      <c r="AF247" s="41">
        <f>+T247*P247/SUMPRODUCT(P$20:P$419, T$20:T$419)</f>
        <v>3.4448177186326809E-3</v>
      </c>
      <c r="AG247" s="41">
        <f>+AF247-AE247</f>
        <v>1.0938542259410385E-5</v>
      </c>
      <c r="AH247" s="42">
        <f>+AG247*AI$4</f>
        <v>3.8417478517311657E-2</v>
      </c>
      <c r="AI247" s="43">
        <f>+AH247/$H247*10^6</f>
        <v>682.73464576704555</v>
      </c>
      <c r="AJ247" s="42">
        <f>+X247+AC247+AH247</f>
        <v>0.31165241636886343</v>
      </c>
      <c r="AK247" s="31">
        <f>+Y247+AD247+AI247</f>
        <v>5538.5181512149184</v>
      </c>
      <c r="AL247" s="44">
        <f>+$AL$6*W247/H247*10^6</f>
        <v>23.093237385952747</v>
      </c>
      <c r="AM247" s="31">
        <v>1623898</v>
      </c>
      <c r="AN247" s="45">
        <f>+AK247/AM247</f>
        <v>3.410631795355939E-3</v>
      </c>
      <c r="AR247" s="33"/>
    </row>
    <row r="248" spans="1:44">
      <c r="A248" s="6" t="s">
        <v>5925</v>
      </c>
      <c r="B248" s="6" t="s">
        <v>5907</v>
      </c>
      <c r="C248" s="6" t="s">
        <v>5940</v>
      </c>
      <c r="D248" s="30" t="s">
        <v>5955</v>
      </c>
      <c r="E248" s="6" t="s">
        <v>5969</v>
      </c>
      <c r="F248" s="31" t="s">
        <v>4471</v>
      </c>
      <c r="G248" s="6" t="str">
        <f>IF(AND(L248&gt;K248,AJ248&gt;0),"Float Increase",IF(AND(K248&gt;L248,AJ248&lt;0),"Float Decrease",IF(AND(J248&gt;I248,AJ248&gt;0),"Share Increase",IF(AND(I248&gt;J248,AJ248&lt;0), "Share Decrease",IF(AJ248&gt;0,"Reinvestment","Funding")))))</f>
        <v>Share Increase</v>
      </c>
      <c r="H248" s="32">
        <v>24.2</v>
      </c>
      <c r="I248" s="33">
        <v>107.06699999999999</v>
      </c>
      <c r="J248" s="33">
        <v>107.068</v>
      </c>
      <c r="K248" s="34">
        <v>1</v>
      </c>
      <c r="L248" s="34">
        <v>1</v>
      </c>
      <c r="M248" s="7">
        <v>0</v>
      </c>
      <c r="N248" s="7">
        <v>0</v>
      </c>
      <c r="O248" s="7">
        <v>1</v>
      </c>
      <c r="P248" s="7">
        <v>1</v>
      </c>
      <c r="Q248" s="35">
        <f>+I248*K248</f>
        <v>107.06699999999999</v>
      </c>
      <c r="R248" s="35">
        <f>+J248*L248</f>
        <v>107.068</v>
      </c>
      <c r="S248" s="35">
        <f>+$H248*Q248</f>
        <v>2591.0213999999996</v>
      </c>
      <c r="T248" s="35">
        <f>+$H248*R248</f>
        <v>2591.0455999999999</v>
      </c>
      <c r="U248" s="36">
        <f>+S248/SUM(S$20:S$419)</f>
        <v>1.5649491310278508E-3</v>
      </c>
      <c r="V248" s="37">
        <f>+T248/SUM(T$20:T$419)</f>
        <v>1.5659343669297329E-3</v>
      </c>
      <c r="W248" s="37">
        <f>+V248-U248</f>
        <v>9.8523590188201796E-7</v>
      </c>
      <c r="X248" s="38">
        <f>+W248*Y$4</f>
        <v>0.10358210417574128</v>
      </c>
      <c r="Y248" s="39">
        <f>+X248/$H248*10^6</f>
        <v>4280.2522386669953</v>
      </c>
      <c r="Z248" s="40">
        <f>+S248*M248/SUMPRODUCT(M$20:M$419, S$20:S$419)</f>
        <v>0</v>
      </c>
      <c r="AA248" s="41">
        <f>+T248*N248/SUMPRODUCT(N$20:N$419, T$20:T$419)</f>
        <v>0</v>
      </c>
      <c r="AB248" s="41">
        <f>+AA248-Z248</f>
        <v>0</v>
      </c>
      <c r="AC248" s="42">
        <f>+AB248*AD$4</f>
        <v>0</v>
      </c>
      <c r="AD248" s="43">
        <f>+AC248/$H248*10^6</f>
        <v>0</v>
      </c>
      <c r="AE248" s="40">
        <f>+S248*O248/SUMPRODUCT(O$20:O$419, S$20:S$419)</f>
        <v>3.3198167026433924E-3</v>
      </c>
      <c r="AF248" s="41">
        <f>+T248*P248/SUMPRODUCT(P$20:P$419, T$20:T$419)</f>
        <v>3.3271467362967445E-3</v>
      </c>
      <c r="AG248" s="41">
        <f>+AF248-AE248</f>
        <v>7.330033653352077E-6</v>
      </c>
      <c r="AH248" s="42">
        <f>+AG248*AI$4</f>
        <v>2.5743961464935086E-2</v>
      </c>
      <c r="AI248" s="43">
        <f>+AH248/$H248*10^6</f>
        <v>1063.8000605345078</v>
      </c>
      <c r="AJ248" s="42">
        <f>+X248+AC248+AH248</f>
        <v>0.12932606564067636</v>
      </c>
      <c r="AK248" s="31">
        <f>+Y248+AD248+AI248</f>
        <v>5344.052299201503</v>
      </c>
      <c r="AL248" s="44">
        <f>+$AL$6*W248/H248*10^6</f>
        <v>20.356113675248306</v>
      </c>
      <c r="AM248" s="31">
        <v>1680237.25</v>
      </c>
      <c r="AN248" s="45">
        <f>+AK248/AM248</f>
        <v>3.1805343556104968E-3</v>
      </c>
      <c r="AR248" s="33"/>
    </row>
    <row r="249" spans="1:44">
      <c r="A249" s="6" t="s">
        <v>3464</v>
      </c>
      <c r="B249" s="6" t="s">
        <v>303</v>
      </c>
      <c r="C249" s="6" t="s">
        <v>601</v>
      </c>
      <c r="D249" s="30">
        <v>2388016</v>
      </c>
      <c r="E249" s="6" t="s">
        <v>4862</v>
      </c>
      <c r="F249" s="31" t="s">
        <v>4455</v>
      </c>
      <c r="G249" s="6" t="str">
        <f>IF(AND(L249&gt;K249,AJ249&gt;0),"Float Increase",IF(AND(K249&gt;L249,AJ249&lt;0),"Float Decrease",IF(AND(J249&gt;I249,AJ249&gt;0),"Share Increase",IF(AND(I249&gt;J249,AJ249&lt;0), "Share Decrease",IF(AJ249&gt;0,"Reinvestment","Funding")))))</f>
        <v>Reinvestment</v>
      </c>
      <c r="H249" s="32">
        <v>36.549999999999997</v>
      </c>
      <c r="I249" s="33">
        <v>47.738</v>
      </c>
      <c r="J249" s="33">
        <v>47.728999999999999</v>
      </c>
      <c r="K249" s="34">
        <v>0.71</v>
      </c>
      <c r="L249" s="34">
        <v>0.71</v>
      </c>
      <c r="M249" s="7">
        <v>0</v>
      </c>
      <c r="N249" s="7">
        <v>0</v>
      </c>
      <c r="O249" s="7">
        <v>1</v>
      </c>
      <c r="P249" s="7">
        <v>1</v>
      </c>
      <c r="Q249" s="35">
        <f>+I249*K249</f>
        <v>33.893979999999999</v>
      </c>
      <c r="R249" s="35">
        <f>+J249*L249</f>
        <v>33.887589999999996</v>
      </c>
      <c r="S249" s="35">
        <f>+$H249*Q249</f>
        <v>1238.8249689999998</v>
      </c>
      <c r="T249" s="35">
        <f>+$H249*R249</f>
        <v>1238.5914144999997</v>
      </c>
      <c r="U249" s="36">
        <f>+S249/SUM(S$20:S$419)</f>
        <v>7.4823699207276107E-4</v>
      </c>
      <c r="V249" s="37">
        <f>+T249/SUM(T$20:T$419)</f>
        <v>7.4855991054331868E-4</v>
      </c>
      <c r="W249" s="37">
        <f>+V249-U249</f>
        <v>3.22918470557613E-7</v>
      </c>
      <c r="X249" s="38">
        <f>+W249*Y$4</f>
        <v>3.3949813028205281E-2</v>
      </c>
      <c r="Y249" s="39">
        <f>+X249/$H249*10^6</f>
        <v>928.85945357606795</v>
      </c>
      <c r="Z249" s="40">
        <f>+S249*M249/SUMPRODUCT(M$20:M$419, S$20:S$419)</f>
        <v>0</v>
      </c>
      <c r="AA249" s="41">
        <f>+T249*N249/SUMPRODUCT(N$20:N$419, T$20:T$419)</f>
        <v>0</v>
      </c>
      <c r="AB249" s="41">
        <f>+AA249-Z249</f>
        <v>0</v>
      </c>
      <c r="AC249" s="42">
        <f>+AB249*AD$4</f>
        <v>0</v>
      </c>
      <c r="AD249" s="43">
        <f>+AC249/$H249*10^6</f>
        <v>0</v>
      </c>
      <c r="AE249" s="40">
        <f>+S249*O249/SUMPRODUCT(O$20:O$419, S$20:S$419)</f>
        <v>1.5872782153547179E-3</v>
      </c>
      <c r="AF249" s="41">
        <f>+T249*P249/SUMPRODUCT(P$20:P$419, T$20:T$419)</f>
        <v>1.5904681038260548E-3</v>
      </c>
      <c r="AG249" s="41">
        <f>+AF249-AE249</f>
        <v>3.1898884713368793E-6</v>
      </c>
      <c r="AH249" s="42">
        <f>+AG249*AI$4</f>
        <v>1.1203272695205577E-2</v>
      </c>
      <c r="AI249" s="43">
        <f>+AH249/$H249*10^6</f>
        <v>306.51908878811435</v>
      </c>
      <c r="AJ249" s="42">
        <f>+X249+AC249+AH249</f>
        <v>4.5153085723410855E-2</v>
      </c>
      <c r="AK249" s="31">
        <f>+Y249+AD249+AI249</f>
        <v>1235.3785423641823</v>
      </c>
      <c r="AL249" s="44">
        <f>+$AL$6*W249/H249*10^6</f>
        <v>4.4174893373134472</v>
      </c>
      <c r="AM249" s="31">
        <v>405238.34375</v>
      </c>
      <c r="AN249" s="45">
        <f>+AK249/AM249</f>
        <v>3.048523323168829E-3</v>
      </c>
      <c r="AR249" s="33"/>
    </row>
    <row r="250" spans="1:44">
      <c r="A250" s="6" t="s">
        <v>3378</v>
      </c>
      <c r="B250" s="6" t="s">
        <v>216</v>
      </c>
      <c r="C250" s="6" t="s">
        <v>5099</v>
      </c>
      <c r="D250" s="30">
        <v>2038537</v>
      </c>
      <c r="E250" s="6" t="s">
        <v>5069</v>
      </c>
      <c r="F250" s="31" t="s">
        <v>4466</v>
      </c>
      <c r="G250" s="6" t="str">
        <f>IF(AND(L250&gt;K250,AJ250&gt;0),"Float Increase",IF(AND(K250&gt;L250,AJ250&lt;0),"Float Decrease",IF(AND(J250&gt;I250,AJ250&gt;0),"Share Increase",IF(AND(I250&gt;J250,AJ250&lt;0), "Share Decrease",IF(AJ250&gt;0,"Reinvestment","Funding")))))</f>
        <v>Reinvestment</v>
      </c>
      <c r="H250" s="32">
        <v>37</v>
      </c>
      <c r="I250" s="33">
        <v>45.716000000000001</v>
      </c>
      <c r="J250" s="33">
        <v>45.716000000000001</v>
      </c>
      <c r="K250" s="34">
        <v>1</v>
      </c>
      <c r="L250" s="34">
        <v>1</v>
      </c>
      <c r="M250" s="7">
        <v>0</v>
      </c>
      <c r="N250" s="7">
        <v>0</v>
      </c>
      <c r="O250" s="7">
        <v>1</v>
      </c>
      <c r="P250" s="7">
        <v>1</v>
      </c>
      <c r="Q250" s="35">
        <f>+I250*K250</f>
        <v>45.716000000000001</v>
      </c>
      <c r="R250" s="35">
        <f>+J250*L250</f>
        <v>45.716000000000001</v>
      </c>
      <c r="S250" s="35">
        <f>+$H250*Q250</f>
        <v>1691.492</v>
      </c>
      <c r="T250" s="35">
        <f>+$H250*R250</f>
        <v>1691.492</v>
      </c>
      <c r="U250" s="36">
        <f>+S250/SUM(S$20:S$419)</f>
        <v>1.0216430229177428E-3</v>
      </c>
      <c r="V250" s="37">
        <f>+T250/SUM(T$20:T$419)</f>
        <v>1.0222766647513682E-3</v>
      </c>
      <c r="W250" s="37">
        <f>+V250-U250</f>
        <v>6.3364183362541078E-7</v>
      </c>
      <c r="X250" s="38">
        <f>+W250*Y$4</f>
        <v>6.661750175295042E-2</v>
      </c>
      <c r="Y250" s="39">
        <f>+X250/$H250*10^6</f>
        <v>1800.4730203500112</v>
      </c>
      <c r="Z250" s="40">
        <f>+S250*M250/SUMPRODUCT(M$20:M$419, S$20:S$419)</f>
        <v>0</v>
      </c>
      <c r="AA250" s="41">
        <f>+T250*N250/SUMPRODUCT(N$20:N$419, T$20:T$419)</f>
        <v>0</v>
      </c>
      <c r="AB250" s="41">
        <f>+AA250-Z250</f>
        <v>0</v>
      </c>
      <c r="AC250" s="42">
        <f>+AB250*AD$4</f>
        <v>0</v>
      </c>
      <c r="AD250" s="43">
        <f>+AC250/$H250*10^6</f>
        <v>0</v>
      </c>
      <c r="AE250" s="40">
        <f>+S250*O250/SUMPRODUCT(O$20:O$419, S$20:S$419)</f>
        <v>2.1672701715191073E-3</v>
      </c>
      <c r="AF250" s="41">
        <f>+T250*P250/SUMPRODUCT(P$20:P$419, T$20:T$419)</f>
        <v>2.1720351379659443E-3</v>
      </c>
      <c r="AG250" s="41">
        <f>+AF250-AE250</f>
        <v>4.7649664468370385E-6</v>
      </c>
      <c r="AH250" s="42">
        <f>+AG250*AI$4</f>
        <v>1.673513634319863E-2</v>
      </c>
      <c r="AI250" s="43">
        <f>+AH250/$H250*10^6</f>
        <v>452.30098224861166</v>
      </c>
      <c r="AJ250" s="42">
        <f>+X250+AC250+AH250</f>
        <v>8.3352638096149054E-2</v>
      </c>
      <c r="AK250" s="31">
        <f>+Y250+AD250+AI250</f>
        <v>2252.7740025986227</v>
      </c>
      <c r="AL250" s="44">
        <f>+$AL$6*W250/H250*10^6</f>
        <v>8.5627274814244689</v>
      </c>
      <c r="AM250" s="31">
        <v>758157.25</v>
      </c>
      <c r="AN250" s="45">
        <f>+AK250/AM250</f>
        <v>2.9713809405616351E-3</v>
      </c>
      <c r="AR250" s="33"/>
    </row>
    <row r="251" spans="1:44">
      <c r="A251" s="6" t="s">
        <v>3412</v>
      </c>
      <c r="B251" s="6" t="s">
        <v>250</v>
      </c>
      <c r="C251" s="6" t="s">
        <v>550</v>
      </c>
      <c r="D251" s="30">
        <v>2196781</v>
      </c>
      <c r="E251" s="6" t="s">
        <v>2529</v>
      </c>
      <c r="F251" s="31" t="s">
        <v>4466</v>
      </c>
      <c r="G251" s="6" t="str">
        <f>IF(AND(L251&gt;K251,AJ251&gt;0),"Float Increase",IF(AND(K251&gt;L251,AJ251&lt;0),"Float Decrease",IF(AND(J251&gt;I251,AJ251&gt;0),"Share Increase",IF(AND(I251&gt;J251,AJ251&lt;0), "Share Decrease",IF(AJ251&gt;0,"Reinvestment","Funding")))))</f>
        <v>Reinvestment</v>
      </c>
      <c r="H251" s="32">
        <v>17.59</v>
      </c>
      <c r="I251" s="33">
        <v>152.935</v>
      </c>
      <c r="J251" s="33">
        <v>152.935</v>
      </c>
      <c r="K251" s="34">
        <v>1</v>
      </c>
      <c r="L251" s="34">
        <v>1</v>
      </c>
      <c r="M251" s="7">
        <v>0</v>
      </c>
      <c r="N251" s="7">
        <v>0</v>
      </c>
      <c r="O251" s="7">
        <v>1</v>
      </c>
      <c r="P251" s="7">
        <v>1</v>
      </c>
      <c r="Q251" s="35">
        <f>+I251*K251</f>
        <v>152.935</v>
      </c>
      <c r="R251" s="35">
        <f>+J251*L251</f>
        <v>152.935</v>
      </c>
      <c r="S251" s="35">
        <f>+$H251*Q251</f>
        <v>2690.1266500000002</v>
      </c>
      <c r="T251" s="35">
        <f>+$H251*R251</f>
        <v>2690.1266500000002</v>
      </c>
      <c r="U251" s="36">
        <f>+S251/SUM(S$20:S$419)</f>
        <v>1.624807638899611E-3</v>
      </c>
      <c r="V251" s="37">
        <f>+T251/SUM(T$20:T$419)</f>
        <v>1.6258153745455322E-3</v>
      </c>
      <c r="W251" s="37">
        <f>+V251-U251</f>
        <v>1.007735645921267E-6</v>
      </c>
      <c r="X251" s="38">
        <f>+W251*Y$4</f>
        <v>0.10594759941048568</v>
      </c>
      <c r="Y251" s="39">
        <f>+X251/$H251*10^6</f>
        <v>6023.1722234500103</v>
      </c>
      <c r="Z251" s="40">
        <f>+S251*M251/SUMPRODUCT(M$20:M$419, S$20:S$419)</f>
        <v>0</v>
      </c>
      <c r="AA251" s="41">
        <f>+T251*N251/SUMPRODUCT(N$20:N$419, T$20:T$419)</f>
        <v>0</v>
      </c>
      <c r="AB251" s="41">
        <f>+AA251-Z251</f>
        <v>0</v>
      </c>
      <c r="AC251" s="42">
        <f>+AB251*AD$4</f>
        <v>0</v>
      </c>
      <c r="AD251" s="43">
        <f>+AC251/$H251*10^6</f>
        <v>0</v>
      </c>
      <c r="AE251" s="40">
        <f>+S251*O251/SUMPRODUCT(O$20:O$419, S$20:S$419)</f>
        <v>3.4467980020914213E-3</v>
      </c>
      <c r="AF251" s="41">
        <f>+T251*P251/SUMPRODUCT(P$20:P$419, T$20:T$419)</f>
        <v>3.4543761421151351E-3</v>
      </c>
      <c r="AG251" s="41">
        <f>+AF251-AE251</f>
        <v>7.5781400237138162E-6</v>
      </c>
      <c r="AH251" s="42">
        <f>+AG251*AI$4</f>
        <v>2.6615340934642785E-2</v>
      </c>
      <c r="AI251" s="43">
        <f>+AH251/$H251*10^6</f>
        <v>1513.0949934418866</v>
      </c>
      <c r="AJ251" s="42">
        <f>+X251+AC251+AH251</f>
        <v>0.13256294034512847</v>
      </c>
      <c r="AK251" s="31">
        <f>+Y251+AD251+AI251</f>
        <v>7536.2672168918971</v>
      </c>
      <c r="AL251" s="44">
        <f>+$AL$6*W251/H251*10^6</f>
        <v>28.645129218910377</v>
      </c>
      <c r="AM251" s="31">
        <v>2548076.75</v>
      </c>
      <c r="AN251" s="45">
        <f>+AK251/AM251</f>
        <v>2.9576295992229814E-3</v>
      </c>
      <c r="AR251" s="33"/>
    </row>
    <row r="252" spans="1:44">
      <c r="A252" s="6" t="s">
        <v>6327</v>
      </c>
      <c r="B252" s="6" t="s">
        <v>6321</v>
      </c>
      <c r="C252" s="6" t="s">
        <v>6372</v>
      </c>
      <c r="D252" s="30" t="s">
        <v>6333</v>
      </c>
      <c r="E252" s="6" t="s">
        <v>6316</v>
      </c>
      <c r="F252" s="31" t="s">
        <v>4456</v>
      </c>
      <c r="G252" s="6" t="str">
        <f>IF(AND(L252&gt;K252,AJ252&gt;0),"Float Increase",IF(AND(K252&gt;L252,AJ252&lt;0),"Float Decrease",IF(AND(J252&gt;I252,AJ252&gt;0),"Share Increase",IF(AND(I252&gt;J252,AJ252&lt;0), "Share Decrease",IF(AJ252&gt;0,"Reinvestment","Funding")))))</f>
        <v>Reinvestment</v>
      </c>
      <c r="H252" s="32">
        <v>47.06</v>
      </c>
      <c r="I252" s="33">
        <v>46.536000000000001</v>
      </c>
      <c r="J252" s="33">
        <v>46.536000000000001</v>
      </c>
      <c r="K252" s="34">
        <v>1</v>
      </c>
      <c r="L252" s="34">
        <v>1</v>
      </c>
      <c r="M252" s="7">
        <v>0</v>
      </c>
      <c r="N252" s="7">
        <v>0</v>
      </c>
      <c r="O252" s="7">
        <v>1</v>
      </c>
      <c r="P252" s="7">
        <v>1</v>
      </c>
      <c r="Q252" s="35">
        <f>+I252*K252</f>
        <v>46.536000000000001</v>
      </c>
      <c r="R252" s="35">
        <f>+J252*L252</f>
        <v>46.536000000000001</v>
      </c>
      <c r="S252" s="35">
        <f>+$H252*Q252</f>
        <v>2189.98416</v>
      </c>
      <c r="T252" s="35">
        <f>+$H252*R252</f>
        <v>2189.98416</v>
      </c>
      <c r="U252" s="36">
        <f>+S252/SUM(S$20:S$419)</f>
        <v>1.3227269401004402E-3</v>
      </c>
      <c r="V252" s="37">
        <f>+T252/SUM(T$20:T$419)</f>
        <v>1.3235473197290479E-3</v>
      </c>
      <c r="W252" s="37">
        <f>+V252-U252</f>
        <v>8.2037962860774701E-7</v>
      </c>
      <c r="X252" s="38">
        <f>+W252*Y$4</f>
        <v>8.6250052390274695E-2</v>
      </c>
      <c r="Y252" s="39">
        <f>+X252/$H252*10^6</f>
        <v>1832.7677940984847</v>
      </c>
      <c r="Z252" s="40">
        <f>+S252*M252/SUMPRODUCT(M$20:M$419, S$20:S$419)</f>
        <v>0</v>
      </c>
      <c r="AA252" s="41">
        <f>+T252*N252/SUMPRODUCT(N$20:N$419, T$20:T$419)</f>
        <v>0</v>
      </c>
      <c r="AB252" s="41">
        <f>+AA252-Z252</f>
        <v>0</v>
      </c>
      <c r="AC252" s="42">
        <f>+AB252*AD$4</f>
        <v>0</v>
      </c>
      <c r="AD252" s="43">
        <f>+AC252/$H252*10^6</f>
        <v>0</v>
      </c>
      <c r="AE252" s="40">
        <f>+S252*O252/SUMPRODUCT(O$20:O$419, S$20:S$419)</f>
        <v>2.8059768216860195E-3</v>
      </c>
      <c r="AF252" s="41">
        <f>+T252*P252/SUMPRODUCT(P$20:P$419, T$20:T$419)</f>
        <v>2.8121460504151557E-3</v>
      </c>
      <c r="AG252" s="41">
        <f>+AF252-AE252</f>
        <v>6.1692287291362051E-6</v>
      </c>
      <c r="AH252" s="42">
        <f>+AG252*AI$4</f>
        <v>2.1667074693255087E-2</v>
      </c>
      <c r="AI252" s="43">
        <f>+AH252/$H252*10^6</f>
        <v>460.41382688599845</v>
      </c>
      <c r="AJ252" s="42">
        <f>+X252+AC252+AH252</f>
        <v>0.10791712708352978</v>
      </c>
      <c r="AK252" s="31">
        <f>+Y252+AD252+AI252</f>
        <v>2293.1816209844833</v>
      </c>
      <c r="AL252" s="44">
        <f>+$AL$6*W252/H252*10^6</f>
        <v>8.7163156460661604</v>
      </c>
      <c r="AM252" s="31">
        <v>775690.125</v>
      </c>
      <c r="AN252" s="45">
        <f>+AK252/AM252</f>
        <v>2.9563114793868021E-3</v>
      </c>
      <c r="AR252" s="33"/>
    </row>
    <row r="253" spans="1:44">
      <c r="A253" s="6" t="s">
        <v>5415</v>
      </c>
      <c r="B253" s="6" t="s">
        <v>5410</v>
      </c>
      <c r="C253" s="6" t="s">
        <v>5425</v>
      </c>
      <c r="D253" s="30">
        <v>2216991</v>
      </c>
      <c r="E253" s="6" t="s">
        <v>5835</v>
      </c>
      <c r="F253" s="31" t="s">
        <v>4473</v>
      </c>
      <c r="G253" s="6" t="str">
        <f>IF(AND(L253&gt;K253,AJ253&gt;0),"Float Increase",IF(AND(K253&gt;L253,AJ253&lt;0),"Float Decrease",IF(AND(J253&gt;I253,AJ253&gt;0),"Share Increase",IF(AND(I253&gt;J253,AJ253&lt;0), "Share Decrease",IF(AJ253&gt;0,"Reinvestment","Funding")))))</f>
        <v>Share Increase</v>
      </c>
      <c r="H253" s="32">
        <v>55.83</v>
      </c>
      <c r="I253" s="33">
        <v>60.911000000000001</v>
      </c>
      <c r="J253" s="33">
        <v>60.921999999999997</v>
      </c>
      <c r="K253" s="34">
        <v>1</v>
      </c>
      <c r="L253" s="34">
        <v>1</v>
      </c>
      <c r="M253" s="7">
        <v>1</v>
      </c>
      <c r="N253" s="7">
        <v>1</v>
      </c>
      <c r="O253" s="7">
        <v>0</v>
      </c>
      <c r="P253" s="7">
        <v>0</v>
      </c>
      <c r="Q253" s="35">
        <f>+I253*K253</f>
        <v>60.911000000000001</v>
      </c>
      <c r="R253" s="35">
        <f>+J253*L253</f>
        <v>60.921999999999997</v>
      </c>
      <c r="S253" s="35">
        <f>+$H253*Q253</f>
        <v>3400.66113</v>
      </c>
      <c r="T253" s="35">
        <f>+$H253*R253</f>
        <v>3401.2752599999999</v>
      </c>
      <c r="U253" s="36">
        <f>+S253/SUM(S$20:S$419)</f>
        <v>2.0539628427282347E-3</v>
      </c>
      <c r="V253" s="37">
        <f>+T253/SUM(T$20:T$419)</f>
        <v>2.0556079063301174E-3</v>
      </c>
      <c r="W253" s="37">
        <f>+V253-U253</f>
        <v>1.6450636018826466E-6</v>
      </c>
      <c r="X253" s="38">
        <f>+W253*Y$4</f>
        <v>0.172952639119655</v>
      </c>
      <c r="Y253" s="39">
        <f>+X253/$H253*10^6</f>
        <v>3097.8441540328677</v>
      </c>
      <c r="Z253" s="40">
        <f>+S253*M253/SUMPRODUCT(M$20:M$419, S$20:S$419)</f>
        <v>3.8856380174719855E-3</v>
      </c>
      <c r="AA253" s="41">
        <f>+T253*N253/SUMPRODUCT(N$20:N$419, T$20:T$419)</f>
        <v>3.8832961064826674E-3</v>
      </c>
      <c r="AB253" s="41">
        <f>+AA253-Z253</f>
        <v>-2.3419109893181578E-6</v>
      </c>
      <c r="AC253" s="42">
        <f>+AB253*AD$4</f>
        <v>-1.4347275646466123E-2</v>
      </c>
      <c r="AD253" s="43">
        <f>+AC253/$H253*10^6</f>
        <v>-256.98147315898484</v>
      </c>
      <c r="AE253" s="40">
        <f>+S253*O253/SUMPRODUCT(O$20:O$419, S$20:S$419)</f>
        <v>0</v>
      </c>
      <c r="AF253" s="41">
        <f>+T253*P253/SUMPRODUCT(P$20:P$419, T$20:T$419)</f>
        <v>0</v>
      </c>
      <c r="AG253" s="41">
        <f>+AF253-AE253</f>
        <v>0</v>
      </c>
      <c r="AH253" s="42">
        <f>+AG253*AI$4</f>
        <v>0</v>
      </c>
      <c r="AI253" s="43">
        <f>+AH253/$H253*10^6</f>
        <v>0</v>
      </c>
      <c r="AJ253" s="42">
        <f>+X253+AC253+AH253</f>
        <v>0.15860536347318888</v>
      </c>
      <c r="AK253" s="31">
        <f>+Y253+AD253+AI253</f>
        <v>2840.8626808738827</v>
      </c>
      <c r="AL253" s="44">
        <f>+$AL$6*W253/H253*10^6</f>
        <v>14.732792422377276</v>
      </c>
      <c r="AM253" s="31">
        <v>1002256.75</v>
      </c>
      <c r="AN253" s="45">
        <f>+AK253/AM253</f>
        <v>2.8344659997289945E-3</v>
      </c>
      <c r="AR253" s="33"/>
    </row>
    <row r="254" spans="1:44">
      <c r="A254" s="6" t="s">
        <v>1082</v>
      </c>
      <c r="B254" s="6" t="s">
        <v>687</v>
      </c>
      <c r="C254" s="6" t="s">
        <v>2446</v>
      </c>
      <c r="D254" s="30">
        <v>2244549</v>
      </c>
      <c r="E254" s="6" t="s">
        <v>3906</v>
      </c>
      <c r="F254" s="31" t="s">
        <v>4459</v>
      </c>
      <c r="G254" s="6" t="str">
        <f>IF(AND(L254&gt;K254,AJ254&gt;0),"Float Increase",IF(AND(K254&gt;L254,AJ254&lt;0),"Float Decrease",IF(AND(J254&gt;I254,AJ254&gt;0),"Share Increase",IF(AND(I254&gt;J254,AJ254&lt;0), "Share Decrease",IF(AJ254&gt;0,"Reinvestment","Funding")))))</f>
        <v>Reinvestment</v>
      </c>
      <c r="H254" s="32">
        <v>15.51</v>
      </c>
      <c r="I254" s="33">
        <v>313.70299999999997</v>
      </c>
      <c r="J254" s="33">
        <v>313.70299999999997</v>
      </c>
      <c r="K254" s="34">
        <v>1</v>
      </c>
      <c r="L254" s="34">
        <v>1</v>
      </c>
      <c r="M254" s="7">
        <v>0.46</v>
      </c>
      <c r="N254" s="7">
        <v>0.46</v>
      </c>
      <c r="O254" s="7">
        <v>0.54</v>
      </c>
      <c r="P254" s="7">
        <v>0.54</v>
      </c>
      <c r="Q254" s="35">
        <f>+I254*K254</f>
        <v>313.70299999999997</v>
      </c>
      <c r="R254" s="35">
        <f>+J254*L254</f>
        <v>313.70299999999997</v>
      </c>
      <c r="S254" s="35">
        <f>+$H254*Q254</f>
        <v>4865.5335299999997</v>
      </c>
      <c r="T254" s="35">
        <f>+$H254*R254</f>
        <v>4865.5335299999997</v>
      </c>
      <c r="U254" s="36">
        <f>+S254/SUM(S$20:S$419)</f>
        <v>2.9387300582543905E-3</v>
      </c>
      <c r="V254" s="37">
        <f>+T254/SUM(T$20:T$419)</f>
        <v>2.9405527128028692E-3</v>
      </c>
      <c r="W254" s="37">
        <f>+V254-U254</f>
        <v>1.822654548478634E-6</v>
      </c>
      <c r="X254" s="38">
        <f>+W254*Y$4</f>
        <v>0.19162354209409502</v>
      </c>
      <c r="Y254" s="39">
        <f>+X254/$H254*10^6</f>
        <v>12354.838303939074</v>
      </c>
      <c r="Z254" s="40">
        <f>+S254*M254/SUMPRODUCT(M$20:M$419, S$20:S$419)</f>
        <v>2.5573330052289654E-3</v>
      </c>
      <c r="AA254" s="41">
        <f>+T254*N254/SUMPRODUCT(N$20:N$419, T$20:T$419)</f>
        <v>2.5553302057606886E-3</v>
      </c>
      <c r="AB254" s="41">
        <f>+AA254-Z254</f>
        <v>-2.0027994682768162E-6</v>
      </c>
      <c r="AC254" s="42">
        <f>+AB254*AD$4</f>
        <v>-1.2269772919221544E-2</v>
      </c>
      <c r="AD254" s="43">
        <f>+AC254/$H254*10^6</f>
        <v>-791.08787357972562</v>
      </c>
      <c r="AE254" s="40">
        <f>+S254*O254/SUMPRODUCT(O$20:O$419, S$20:S$419)</f>
        <v>3.3664125349521824E-3</v>
      </c>
      <c r="AF254" s="41">
        <f>+T254*P254/SUMPRODUCT(P$20:P$419, T$20:T$419)</f>
        <v>3.3738139392561111E-3</v>
      </c>
      <c r="AG254" s="41">
        <f>+AF254-AE254</f>
        <v>7.4014043039286395E-6</v>
      </c>
      <c r="AH254" s="42">
        <f>+AG254*AI$4</f>
        <v>2.5994623789975042E-2</v>
      </c>
      <c r="AI254" s="43">
        <f>+AH254/$H254*10^6</f>
        <v>1675.9912179223111</v>
      </c>
      <c r="AJ254" s="42">
        <f>+X254+AC254+AH254</f>
        <v>0.20534839296484853</v>
      </c>
      <c r="AK254" s="31">
        <f>+Y254+AD254+AI254</f>
        <v>13239.741648281659</v>
      </c>
      <c r="AL254" s="44">
        <f>+$AL$6*W254/H254*10^6</f>
        <v>58.757400015429852</v>
      </c>
      <c r="AM254" s="31">
        <v>4736188</v>
      </c>
      <c r="AN254" s="45">
        <f>+AK254/AM254</f>
        <v>2.7954425897539666E-3</v>
      </c>
      <c r="AR254" s="33"/>
    </row>
    <row r="255" spans="1:44">
      <c r="A255" s="6" t="s">
        <v>5927</v>
      </c>
      <c r="B255" s="6" t="s">
        <v>5910</v>
      </c>
      <c r="C255" s="6" t="s">
        <v>5942</v>
      </c>
      <c r="D255" s="30">
        <v>2728429</v>
      </c>
      <c r="E255" s="6" t="s">
        <v>5974</v>
      </c>
      <c r="F255" s="31" t="s">
        <v>4462</v>
      </c>
      <c r="G255" s="6" t="str">
        <f>IF(AND(L255&gt;K255,AJ255&gt;0),"Float Increase",IF(AND(K255&gt;L255,AJ255&lt;0),"Float Decrease",IF(AND(J255&gt;I255,AJ255&gt;0),"Share Increase",IF(AND(I255&gt;J255,AJ255&lt;0), "Share Decrease",IF(AJ255&gt;0,"Reinvestment","Funding")))))</f>
        <v>Reinvestment</v>
      </c>
      <c r="H255" s="32">
        <v>102</v>
      </c>
      <c r="I255" s="33">
        <v>46.029000000000003</v>
      </c>
      <c r="J255" s="33">
        <v>46.029000000000003</v>
      </c>
      <c r="K255" s="34">
        <v>1</v>
      </c>
      <c r="L255" s="34">
        <v>1</v>
      </c>
      <c r="M255" s="7">
        <v>1</v>
      </c>
      <c r="N255" s="7">
        <v>1</v>
      </c>
      <c r="O255" s="7">
        <v>0</v>
      </c>
      <c r="P255" s="7">
        <v>0</v>
      </c>
      <c r="Q255" s="35">
        <f>+I255*K255</f>
        <v>46.029000000000003</v>
      </c>
      <c r="R255" s="35">
        <f>+J255*L255</f>
        <v>46.029000000000003</v>
      </c>
      <c r="S255" s="35">
        <f>+$H255*Q255</f>
        <v>4694.9580000000005</v>
      </c>
      <c r="T255" s="35">
        <f>+$H255*R255</f>
        <v>4694.9580000000005</v>
      </c>
      <c r="U255" s="36">
        <f>+S255/SUM(S$20:S$419)</f>
        <v>2.8357042679432363E-3</v>
      </c>
      <c r="V255" s="37">
        <f>+T255/SUM(T$20:T$419)</f>
        <v>2.837463023997604E-3</v>
      </c>
      <c r="W255" s="37">
        <f>+V255-U255</f>
        <v>1.7587560543676911E-6</v>
      </c>
      <c r="X255" s="38">
        <f>+W255*Y$4</f>
        <v>0.18490561752290408</v>
      </c>
      <c r="Y255" s="39">
        <f>+X255/$H255*10^6</f>
        <v>1812.8001717931772</v>
      </c>
      <c r="Z255" s="40">
        <f>+S255*M255/SUMPRODUCT(M$20:M$419, S$20:S$419)</f>
        <v>5.3645178386928071E-3</v>
      </c>
      <c r="AA255" s="41">
        <f>+T255*N255/SUMPRODUCT(N$20:N$419, T$20:T$419)</f>
        <v>5.3603165659399333E-3</v>
      </c>
      <c r="AB255" s="41">
        <f>+AA255-Z255</f>
        <v>-4.20127275287379E-6</v>
      </c>
      <c r="AC255" s="42">
        <f>+AB255*AD$4</f>
        <v>-2.5738304541206018E-2</v>
      </c>
      <c r="AD255" s="43">
        <f>+AC255/$H255*10^6</f>
        <v>-252.33631903143157</v>
      </c>
      <c r="AE255" s="40">
        <f>+S255*O255/SUMPRODUCT(O$20:O$419, S$20:S$419)</f>
        <v>0</v>
      </c>
      <c r="AF255" s="41">
        <f>+T255*P255/SUMPRODUCT(P$20:P$419, T$20:T$419)</f>
        <v>0</v>
      </c>
      <c r="AG255" s="41">
        <f>+AF255-AE255</f>
        <v>0</v>
      </c>
      <c r="AH255" s="42">
        <f>+AG255*AI$4</f>
        <v>0</v>
      </c>
      <c r="AI255" s="43">
        <f>+AH255/$H255*10^6</f>
        <v>0</v>
      </c>
      <c r="AJ255" s="42">
        <f>+X255+AC255+AH255</f>
        <v>0.15916731298169806</v>
      </c>
      <c r="AK255" s="31">
        <f>+Y255+AD255+AI255</f>
        <v>1560.4638527617458</v>
      </c>
      <c r="AL255" s="44">
        <f>+$AL$6*W255/H255*10^6</f>
        <v>8.621353207684761</v>
      </c>
      <c r="AM255" s="31">
        <v>566090.75</v>
      </c>
      <c r="AN255" s="45">
        <f>+AK255/AM255</f>
        <v>2.7565612982754901E-3</v>
      </c>
      <c r="AR255" s="33"/>
    </row>
    <row r="256" spans="1:44">
      <c r="A256" s="6" t="s">
        <v>1139</v>
      </c>
      <c r="B256" s="6" t="s">
        <v>2043</v>
      </c>
      <c r="C256" s="6" t="s">
        <v>5400</v>
      </c>
      <c r="D256" s="30" t="s">
        <v>5405</v>
      </c>
      <c r="E256" s="6" t="s">
        <v>5394</v>
      </c>
      <c r="F256" s="31" t="s">
        <v>4467</v>
      </c>
      <c r="G256" s="6" t="str">
        <f>IF(AND(L256&gt;K256,AJ256&gt;0),"Float Increase",IF(AND(K256&gt;L256,AJ256&lt;0),"Float Decrease",IF(AND(J256&gt;I256,AJ256&gt;0),"Share Increase",IF(AND(I256&gt;J256,AJ256&lt;0), "Share Decrease",IF(AJ256&gt;0,"Reinvestment","Funding")))))</f>
        <v>Share Increase</v>
      </c>
      <c r="H256" s="32">
        <v>18.809999999999999</v>
      </c>
      <c r="I256" s="33">
        <v>124.539</v>
      </c>
      <c r="J256" s="33">
        <v>124.57</v>
      </c>
      <c r="K256" s="34">
        <v>1</v>
      </c>
      <c r="L256" s="34">
        <v>1</v>
      </c>
      <c r="M256" s="7">
        <v>0</v>
      </c>
      <c r="N256" s="7">
        <v>0</v>
      </c>
      <c r="O256" s="7">
        <v>1</v>
      </c>
      <c r="P256" s="7">
        <v>1</v>
      </c>
      <c r="Q256" s="35">
        <f>+I256*K256</f>
        <v>124.539</v>
      </c>
      <c r="R256" s="35">
        <f>+J256*L256</f>
        <v>124.57</v>
      </c>
      <c r="S256" s="35">
        <f>+$H256*Q256</f>
        <v>2342.5785900000001</v>
      </c>
      <c r="T256" s="35">
        <f>+$H256*R256</f>
        <v>2343.1616999999997</v>
      </c>
      <c r="U256" s="36">
        <f>+S256/SUM(S$20:S$419)</f>
        <v>1.4148923388996126E-3</v>
      </c>
      <c r="V256" s="37">
        <f>+T256/SUM(T$20:T$419)</f>
        <v>1.4161222918282475E-3</v>
      </c>
      <c r="W256" s="37">
        <f>+V256-U256</f>
        <v>1.229952928634816E-6</v>
      </c>
      <c r="X256" s="38">
        <f>+W256*Y$4</f>
        <v>0.12931026177765687</v>
      </c>
      <c r="Y256" s="39">
        <f>+X256/$H256*10^6</f>
        <v>6874.5487388440652</v>
      </c>
      <c r="Z256" s="40">
        <f>+S256*M256/SUMPRODUCT(M$20:M$419, S$20:S$419)</f>
        <v>0</v>
      </c>
      <c r="AA256" s="41">
        <f>+T256*N256/SUMPRODUCT(N$20:N$419, T$20:T$419)</f>
        <v>0</v>
      </c>
      <c r="AB256" s="41">
        <f>+AA256-Z256</f>
        <v>0</v>
      </c>
      <c r="AC256" s="42">
        <f>+AB256*AD$4</f>
        <v>0</v>
      </c>
      <c r="AD256" s="43">
        <f>+AC256/$H256*10^6</f>
        <v>0</v>
      </c>
      <c r="AE256" s="40">
        <f>+S256*O256/SUMPRODUCT(O$20:O$419, S$20:S$419)</f>
        <v>3.0014925891143967E-3</v>
      </c>
      <c r="AF256" s="41">
        <f>+T256*P256/SUMPRODUCT(P$20:P$419, T$20:T$419)</f>
        <v>3.0088404475670095E-3</v>
      </c>
      <c r="AG256" s="41">
        <f>+AF256-AE256</f>
        <v>7.3478584526128106E-6</v>
      </c>
      <c r="AH256" s="42">
        <f>+AG256*AI$4</f>
        <v>2.5806564307839997E-2</v>
      </c>
      <c r="AI256" s="43">
        <f>+AH256/$H256*10^6</f>
        <v>1371.959824978203</v>
      </c>
      <c r="AJ256" s="42">
        <f>+X256+AC256+AH256</f>
        <v>0.15511682608549687</v>
      </c>
      <c r="AK256" s="31">
        <f>+Y256+AD256+AI256</f>
        <v>8246.5085638222681</v>
      </c>
      <c r="AL256" s="44">
        <f>+$AL$6*W256/H256*10^6</f>
        <v>32.694123568176934</v>
      </c>
      <c r="AM256" s="31">
        <v>3042706</v>
      </c>
      <c r="AN256" s="45">
        <f>+AK256/AM256</f>
        <v>2.7102548073400022E-3</v>
      </c>
      <c r="AR256" s="33"/>
    </row>
    <row r="257" spans="1:44">
      <c r="A257" s="6" t="s">
        <v>3615</v>
      </c>
      <c r="B257" s="6" t="s">
        <v>452</v>
      </c>
      <c r="C257" s="6" t="s">
        <v>3769</v>
      </c>
      <c r="D257" s="30">
        <v>2904627</v>
      </c>
      <c r="E257" s="6" t="s">
        <v>2983</v>
      </c>
      <c r="F257" s="31" t="s">
        <v>4471</v>
      </c>
      <c r="G257" s="6" t="str">
        <f>IF(AND(L257&gt;K257,AJ257&gt;0),"Float Increase",IF(AND(K257&gt;L257,AJ257&lt;0),"Float Decrease",IF(AND(J257&gt;I257,AJ257&gt;0),"Share Increase",IF(AND(I257&gt;J257,AJ257&lt;0), "Share Decrease",IF(AJ257&gt;0,"Reinvestment","Funding")))))</f>
        <v>Share Increase</v>
      </c>
      <c r="H257" s="32">
        <v>31.74</v>
      </c>
      <c r="I257" s="33">
        <v>155.637</v>
      </c>
      <c r="J257" s="33">
        <v>155.66900000000001</v>
      </c>
      <c r="K257" s="34">
        <v>1</v>
      </c>
      <c r="L257" s="34">
        <v>1</v>
      </c>
      <c r="M257" s="7">
        <v>1</v>
      </c>
      <c r="N257" s="7">
        <v>1</v>
      </c>
      <c r="O257" s="7">
        <v>0</v>
      </c>
      <c r="P257" s="7">
        <v>0</v>
      </c>
      <c r="Q257" s="35">
        <f>+I257*K257</f>
        <v>155.637</v>
      </c>
      <c r="R257" s="35">
        <f>+J257*L257</f>
        <v>155.66900000000001</v>
      </c>
      <c r="S257" s="35">
        <f>+$H257*Q257</f>
        <v>4939.9183800000001</v>
      </c>
      <c r="T257" s="35">
        <f>+$H257*R257</f>
        <v>4940.9340600000005</v>
      </c>
      <c r="U257" s="36">
        <f>+S257/SUM(S$20:S$419)</f>
        <v>2.9836577097084225E-3</v>
      </c>
      <c r="V257" s="37">
        <f>+T257/SUM(T$20:T$419)</f>
        <v>2.986122069518057E-3</v>
      </c>
      <c r="W257" s="37">
        <f>+V257-U257</f>
        <v>2.4643598096345427E-6</v>
      </c>
      <c r="X257" s="38">
        <f>+W257*Y$4</f>
        <v>0.2590887867976242</v>
      </c>
      <c r="Y257" s="39">
        <f>+X257/$H257*10^6</f>
        <v>8162.8477251929498</v>
      </c>
      <c r="Z257" s="40">
        <f>+S257*M257/SUMPRODUCT(M$20:M$419, S$20:S$419)</f>
        <v>5.6444126382379717E-3</v>
      </c>
      <c r="AA257" s="41">
        <f>+T257*N257/SUMPRODUCT(N$20:N$419, T$20:T$419)</f>
        <v>5.6411517830478684E-3</v>
      </c>
      <c r="AB257" s="41">
        <f>+AA257-Z257</f>
        <v>-3.2608551901033497E-6</v>
      </c>
      <c r="AC257" s="42">
        <f>+AB257*AD$4</f>
        <v>-1.9977013844255296E-2</v>
      </c>
      <c r="AD257" s="43">
        <f>+AC257/$H257*10^6</f>
        <v>-629.39552124307806</v>
      </c>
      <c r="AE257" s="40">
        <f>+S257*O257/SUMPRODUCT(O$20:O$419, S$20:S$419)</f>
        <v>0</v>
      </c>
      <c r="AF257" s="41">
        <f>+T257*P257/SUMPRODUCT(P$20:P$419, T$20:T$419)</f>
        <v>0</v>
      </c>
      <c r="AG257" s="41">
        <f>+AF257-AE257</f>
        <v>0</v>
      </c>
      <c r="AH257" s="42">
        <f>+AG257*AI$4</f>
        <v>0</v>
      </c>
      <c r="AI257" s="43">
        <f>+AH257/$H257*10^6</f>
        <v>0</v>
      </c>
      <c r="AJ257" s="42">
        <f>+X257+AC257+AH257</f>
        <v>0.23911177295336891</v>
      </c>
      <c r="AK257" s="31">
        <f>+Y257+AD257+AI257</f>
        <v>7533.4522039498715</v>
      </c>
      <c r="AL257" s="44">
        <f>+$AL$6*W257/H257*10^6</f>
        <v>38.821042999914035</v>
      </c>
      <c r="AM257" s="31">
        <v>2807123.75</v>
      </c>
      <c r="AN257" s="45">
        <f>+AK257/AM257</f>
        <v>2.6836908076994723E-3</v>
      </c>
      <c r="AR257" s="33"/>
    </row>
    <row r="258" spans="1:44">
      <c r="A258" s="6" t="s">
        <v>6425</v>
      </c>
      <c r="B258" s="6" t="s">
        <v>6418</v>
      </c>
      <c r="C258" s="6" t="s">
        <v>6518</v>
      </c>
      <c r="D258" s="30" t="s">
        <v>6432</v>
      </c>
      <c r="E258" s="6" t="s">
        <v>6441</v>
      </c>
      <c r="F258" s="31" t="s">
        <v>4473</v>
      </c>
      <c r="G258" s="6" t="str">
        <f>IF(AND(L258&gt;K258,AJ258&gt;0),"Float Increase",IF(AND(K258&gt;L258,AJ258&lt;0),"Float Decrease",IF(AND(J258&gt;I258,AJ258&gt;0),"Share Increase",IF(AND(I258&gt;J258,AJ258&lt;0), "Share Decrease",IF(AJ258&gt;0,"Reinvestment","Funding")))))</f>
        <v>Reinvestment</v>
      </c>
      <c r="H258" s="32">
        <v>39.56</v>
      </c>
      <c r="I258" s="33">
        <v>63.862000000000002</v>
      </c>
      <c r="J258" s="33">
        <v>63.86</v>
      </c>
      <c r="K258" s="34">
        <v>1</v>
      </c>
      <c r="L258" s="34">
        <v>1</v>
      </c>
      <c r="M258" s="7">
        <v>0.37</v>
      </c>
      <c r="N258" s="7">
        <v>0.37</v>
      </c>
      <c r="O258" s="7">
        <v>0.63</v>
      </c>
      <c r="P258" s="7">
        <v>0.63</v>
      </c>
      <c r="Q258" s="35">
        <f>+I258*K258</f>
        <v>63.862000000000002</v>
      </c>
      <c r="R258" s="35">
        <f>+J258*L258</f>
        <v>63.86</v>
      </c>
      <c r="S258" s="35">
        <f>+$H258*Q258</f>
        <v>2526.3807200000001</v>
      </c>
      <c r="T258" s="35">
        <f>+$H258*R258</f>
        <v>2526.3016000000002</v>
      </c>
      <c r="U258" s="36">
        <f>+S258/SUM(S$20:S$419)</f>
        <v>1.5259068537255298E-3</v>
      </c>
      <c r="V258" s="37">
        <f>+T258/SUM(T$20:T$419)</f>
        <v>1.5268054320115292E-3</v>
      </c>
      <c r="W258" s="37">
        <f>+V258-U258</f>
        <v>8.985782859994261E-7</v>
      </c>
      <c r="X258" s="38">
        <f>+W258*Y$4</f>
        <v>9.4471414868920925E-2</v>
      </c>
      <c r="Y258" s="39">
        <f>+X258/$H258*10^6</f>
        <v>2388.0539653417823</v>
      </c>
      <c r="Z258" s="40">
        <f>+S258*M258/SUMPRODUCT(M$20:M$419, S$20:S$419)</f>
        <v>1.0680694785160471E-3</v>
      </c>
      <c r="AA258" s="41">
        <f>+T258*N258/SUMPRODUCT(N$20:N$419, T$20:T$419)</f>
        <v>1.0671995867279338E-3</v>
      </c>
      <c r="AB258" s="41">
        <f>+AA258-Z258</f>
        <v>-8.698917881133205E-7</v>
      </c>
      <c r="AC258" s="42">
        <f>+AB258*AD$4</f>
        <v>-5.3292278500699144E-3</v>
      </c>
      <c r="AD258" s="43">
        <f>+AC258/$H258*10^6</f>
        <v>-134.71253412714645</v>
      </c>
      <c r="AE258" s="40">
        <f>+S258*O258/SUMPRODUCT(O$20:O$419, S$20:S$419)</f>
        <v>2.0393062651817974E-3</v>
      </c>
      <c r="AF258" s="41">
        <f>+T258*P258/SUMPRODUCT(P$20:P$419, T$20:T$419)</f>
        <v>2.0437258833673109E-3</v>
      </c>
      <c r="AG258" s="41">
        <f>+AF258-AE258</f>
        <v>4.4196181855134936E-6</v>
      </c>
      <c r="AH258" s="42">
        <f>+AG258*AI$4</f>
        <v>1.5522231634714799E-2</v>
      </c>
      <c r="AI258" s="43">
        <f>+AH258/$H258*10^6</f>
        <v>392.37188156508586</v>
      </c>
      <c r="AJ258" s="42">
        <f>+X258+AC258+AH258</f>
        <v>0.10466441865356582</v>
      </c>
      <c r="AK258" s="31">
        <f>+Y258+AD258+AI258</f>
        <v>2645.7133127797219</v>
      </c>
      <c r="AL258" s="44">
        <f>+$AL$6*W258/H258*10^6</f>
        <v>11.357157305351693</v>
      </c>
      <c r="AM258" s="31">
        <v>999642.625</v>
      </c>
      <c r="AN258" s="45">
        <f>+AK258/AM258</f>
        <v>2.6466591625979555E-3</v>
      </c>
      <c r="AR258" s="33"/>
    </row>
    <row r="259" spans="1:44">
      <c r="A259" s="6" t="s">
        <v>3558</v>
      </c>
      <c r="B259" s="6" t="s">
        <v>396</v>
      </c>
      <c r="C259" s="6" t="s">
        <v>3718</v>
      </c>
      <c r="D259" s="30">
        <v>2504566</v>
      </c>
      <c r="E259" s="6" t="s">
        <v>2931</v>
      </c>
      <c r="F259" s="31" t="s">
        <v>4455</v>
      </c>
      <c r="G259" s="6" t="str">
        <f>IF(AND(L259&gt;K259,AJ259&gt;0),"Float Increase",IF(AND(K259&gt;L259,AJ259&lt;0),"Float Decrease",IF(AND(J259&gt;I259,AJ259&gt;0),"Share Increase",IF(AND(I259&gt;J259,AJ259&lt;0), "Share Decrease",IF(AJ259&gt;0,"Reinvestment","Funding")))))</f>
        <v>Reinvestment</v>
      </c>
      <c r="H259" s="32">
        <v>78.23</v>
      </c>
      <c r="I259" s="33">
        <v>98.382999999999996</v>
      </c>
      <c r="J259" s="33">
        <v>98.367999999999995</v>
      </c>
      <c r="K259" s="34">
        <v>1</v>
      </c>
      <c r="L259" s="34">
        <v>1</v>
      </c>
      <c r="M259" s="7">
        <v>1</v>
      </c>
      <c r="N259" s="7">
        <v>1</v>
      </c>
      <c r="O259" s="7">
        <v>0</v>
      </c>
      <c r="P259" s="7">
        <v>0</v>
      </c>
      <c r="Q259" s="35">
        <f>+I259*K259</f>
        <v>98.382999999999996</v>
      </c>
      <c r="R259" s="35">
        <f>+J259*L259</f>
        <v>98.367999999999995</v>
      </c>
      <c r="S259" s="35">
        <f>+$H259*Q259</f>
        <v>7696.50209</v>
      </c>
      <c r="T259" s="35">
        <f>+$H259*R259</f>
        <v>7695.3286399999997</v>
      </c>
      <c r="U259" s="36">
        <f>+S259/SUM(S$20:S$419)</f>
        <v>4.6486046999455657E-3</v>
      </c>
      <c r="V259" s="37">
        <f>+T259/SUM(T$20:T$419)</f>
        <v>4.6507786594703858E-3</v>
      </c>
      <c r="W259" s="37">
        <f>+V259-U259</f>
        <v>2.173959524820121E-6</v>
      </c>
      <c r="X259" s="38">
        <f>+W259*Y$4</f>
        <v>0.22855775103567885</v>
      </c>
      <c r="Y259" s="39">
        <f>+X259/$H259*10^6</f>
        <v>2921.6125659680283</v>
      </c>
      <c r="Z259" s="40">
        <f>+S259*M259/SUMPRODUCT(M$20:M$419, S$20:S$419)</f>
        <v>8.794119725318409E-3</v>
      </c>
      <c r="AA259" s="41">
        <f>+T259*N259/SUMPRODUCT(N$20:N$419, T$20:T$419)</f>
        <v>8.7858927788798131E-3</v>
      </c>
      <c r="AB259" s="41">
        <f>+AA259-Z259</f>
        <v>-8.226946438595964E-6</v>
      </c>
      <c r="AC259" s="42">
        <f>+AB259*AD$4</f>
        <v>-5.0400834541373625E-2</v>
      </c>
      <c r="AD259" s="43">
        <f>+AC259/$H259*10^6</f>
        <v>-644.26479025148433</v>
      </c>
      <c r="AE259" s="40">
        <f>+S259*O259/SUMPRODUCT(O$20:O$419, S$20:S$419)</f>
        <v>0</v>
      </c>
      <c r="AF259" s="41">
        <f>+T259*P259/SUMPRODUCT(P$20:P$419, T$20:T$419)</f>
        <v>0</v>
      </c>
      <c r="AG259" s="41">
        <f>+AF259-AE259</f>
        <v>0</v>
      </c>
      <c r="AH259" s="42">
        <f>+AG259*AI$4</f>
        <v>0</v>
      </c>
      <c r="AI259" s="43">
        <f>+AH259/$H259*10^6</f>
        <v>0</v>
      </c>
      <c r="AJ259" s="42">
        <f>+X259+AC259+AH259</f>
        <v>0.17815691649430523</v>
      </c>
      <c r="AK259" s="31">
        <f>+Y259+AD259+AI259</f>
        <v>2277.3477757165438</v>
      </c>
      <c r="AL259" s="44">
        <f>+$AL$6*W259/H259*10^6</f>
        <v>13.894666527036437</v>
      </c>
      <c r="AM259" s="31">
        <v>860481.375</v>
      </c>
      <c r="AN259" s="45">
        <f>+AK259/AM259</f>
        <v>2.6465974068486304E-3</v>
      </c>
      <c r="AR259" s="33"/>
    </row>
    <row r="260" spans="1:44">
      <c r="A260" s="6" t="s">
        <v>5922</v>
      </c>
      <c r="B260" s="6" t="s">
        <v>5903</v>
      </c>
      <c r="C260" s="6" t="s">
        <v>5938</v>
      </c>
      <c r="D260" s="30" t="s">
        <v>5954</v>
      </c>
      <c r="E260" s="6" t="s">
        <v>5967</v>
      </c>
      <c r="F260" s="31" t="s">
        <v>4454</v>
      </c>
      <c r="G260" s="6" t="str">
        <f>IF(AND(L260&gt;K260,AJ260&gt;0),"Float Increase",IF(AND(K260&gt;L260,AJ260&lt;0),"Float Decrease",IF(AND(J260&gt;I260,AJ260&gt;0),"Share Increase",IF(AND(I260&gt;J260,AJ260&lt;0), "Share Decrease",IF(AJ260&gt;0,"Reinvestment","Funding")))))</f>
        <v>Share Increase</v>
      </c>
      <c r="H260" s="32">
        <v>19.63</v>
      </c>
      <c r="I260" s="33">
        <v>85.040999999999997</v>
      </c>
      <c r="J260" s="33">
        <v>85.07</v>
      </c>
      <c r="K260" s="34">
        <v>1</v>
      </c>
      <c r="L260" s="34">
        <v>1</v>
      </c>
      <c r="M260" s="7">
        <v>0</v>
      </c>
      <c r="N260" s="7">
        <v>0</v>
      </c>
      <c r="O260" s="7">
        <v>1</v>
      </c>
      <c r="P260" s="7">
        <v>1</v>
      </c>
      <c r="Q260" s="35">
        <f>+I260*K260</f>
        <v>85.040999999999997</v>
      </c>
      <c r="R260" s="35">
        <f>+J260*L260</f>
        <v>85.07</v>
      </c>
      <c r="S260" s="35">
        <f>+$H260*Q260</f>
        <v>1669.3548299999998</v>
      </c>
      <c r="T260" s="35">
        <f>+$H260*R260</f>
        <v>1669.9240999999997</v>
      </c>
      <c r="U260" s="36">
        <f>+S260/SUM(S$20:S$419)</f>
        <v>1.0082724097090227E-3</v>
      </c>
      <c r="V260" s="37">
        <f>+T260/SUM(T$20:T$419)</f>
        <v>1.009241805066728E-3</v>
      </c>
      <c r="W260" s="37">
        <f>+V260-U260</f>
        <v>9.6939535770531118E-7</v>
      </c>
      <c r="X260" s="38">
        <f>+W260*Y$4</f>
        <v>0.10191671937401228</v>
      </c>
      <c r="Y260" s="39">
        <f>+X260/$H260*10^6</f>
        <v>5191.8858570561524</v>
      </c>
      <c r="Z260" s="40">
        <f>+S260*M260/SUMPRODUCT(M$20:M$419, S$20:S$419)</f>
        <v>0</v>
      </c>
      <c r="AA260" s="41">
        <f>+T260*N260/SUMPRODUCT(N$20:N$419, T$20:T$419)</f>
        <v>0</v>
      </c>
      <c r="AB260" s="41">
        <f>+AA260-Z260</f>
        <v>0</v>
      </c>
      <c r="AC260" s="42">
        <f>+AB260*AD$4</f>
        <v>0</v>
      </c>
      <c r="AD260" s="43">
        <f>+AC260/$H260*10^6</f>
        <v>0</v>
      </c>
      <c r="AE260" s="40">
        <f>+S260*O260/SUMPRODUCT(O$20:O$419, S$20:S$419)</f>
        <v>2.1389063198290919E-3</v>
      </c>
      <c r="AF260" s="41">
        <f>+T260*P260/SUMPRODUCT(P$20:P$419, T$20:T$419)</f>
        <v>2.1443399217591064E-3</v>
      </c>
      <c r="AG260" s="41">
        <f>+AF260-AE260</f>
        <v>5.433601930014513E-6</v>
      </c>
      <c r="AH260" s="42">
        <f>+AG260*AI$4</f>
        <v>1.9083464731177772E-2</v>
      </c>
      <c r="AI260" s="43">
        <f>+AH260/$H260*10^6</f>
        <v>972.15816256636651</v>
      </c>
      <c r="AJ260" s="42">
        <f>+X260+AC260+AH260</f>
        <v>0.12100018410519006</v>
      </c>
      <c r="AK260" s="31">
        <f>+Y260+AD260+AI260</f>
        <v>6164.044019622519</v>
      </c>
      <c r="AL260" s="44">
        <f>+$AL$6*W260/H260*10^6</f>
        <v>24.69168002305938</v>
      </c>
      <c r="AM260" s="31">
        <v>2357550.75</v>
      </c>
      <c r="AN260" s="45">
        <f>+AK260/AM260</f>
        <v>2.614596533976E-3</v>
      </c>
      <c r="AR260" s="33"/>
    </row>
    <row r="261" spans="1:44">
      <c r="A261" s="6" t="s">
        <v>3465</v>
      </c>
      <c r="B261" s="6" t="s">
        <v>304</v>
      </c>
      <c r="C261" s="6" t="s">
        <v>602</v>
      </c>
      <c r="D261" s="30">
        <v>2387109</v>
      </c>
      <c r="E261" s="6" t="s">
        <v>2580</v>
      </c>
      <c r="F261" s="31" t="s">
        <v>4466</v>
      </c>
      <c r="G261" s="6" t="str">
        <f>IF(AND(L261&gt;K261,AJ261&gt;0),"Float Increase",IF(AND(K261&gt;L261,AJ261&lt;0),"Float Decrease",IF(AND(J261&gt;I261,AJ261&gt;0),"Share Increase",IF(AND(I261&gt;J261,AJ261&lt;0), "Share Decrease",IF(AJ261&gt;0,"Reinvestment","Funding")))))</f>
        <v>Reinvestment</v>
      </c>
      <c r="H261" s="32">
        <v>17.39</v>
      </c>
      <c r="I261" s="33">
        <v>85.23</v>
      </c>
      <c r="J261" s="33">
        <v>85.23</v>
      </c>
      <c r="K261" s="34">
        <v>0.75</v>
      </c>
      <c r="L261" s="34">
        <v>0.75</v>
      </c>
      <c r="M261" s="7">
        <v>0</v>
      </c>
      <c r="N261" s="7">
        <v>0</v>
      </c>
      <c r="O261" s="7">
        <v>1</v>
      </c>
      <c r="P261" s="7">
        <v>1</v>
      </c>
      <c r="Q261" s="35">
        <f>+I261*K261</f>
        <v>63.922499999999999</v>
      </c>
      <c r="R261" s="35">
        <f>+J261*L261</f>
        <v>63.922499999999999</v>
      </c>
      <c r="S261" s="35">
        <f>+$H261*Q261</f>
        <v>1111.612275</v>
      </c>
      <c r="T261" s="35">
        <f>+$H261*R261</f>
        <v>1111.612275</v>
      </c>
      <c r="U261" s="36">
        <f>+S261/SUM(S$20:S$419)</f>
        <v>6.7140188954099053E-4</v>
      </c>
      <c r="V261" s="37">
        <f>+T261/SUM(T$20:T$419)</f>
        <v>6.7181830536808967E-4</v>
      </c>
      <c r="W261" s="37">
        <f>+V261-U261</f>
        <v>4.1641582709914422E-7</v>
      </c>
      <c r="X261" s="38">
        <f>+W261*Y$4</f>
        <v>4.3779593801461195E-2</v>
      </c>
      <c r="Y261" s="39">
        <f>+X261/$H261*10^6</f>
        <v>2517.5154572433121</v>
      </c>
      <c r="Z261" s="40">
        <f>+S261*M261/SUMPRODUCT(M$20:M$419, S$20:S$419)</f>
        <v>0</v>
      </c>
      <c r="AA261" s="41">
        <f>+T261*N261/SUMPRODUCT(N$20:N$419, T$20:T$419)</f>
        <v>0</v>
      </c>
      <c r="AB261" s="41">
        <f>+AA261-Z261</f>
        <v>0</v>
      </c>
      <c r="AC261" s="42">
        <f>+AB261*AD$4</f>
        <v>0</v>
      </c>
      <c r="AD261" s="43">
        <f>+AC261/$H261*10^6</f>
        <v>0</v>
      </c>
      <c r="AE261" s="40">
        <f>+S261*O261/SUMPRODUCT(O$20:O$419, S$20:S$419)</f>
        <v>1.4242834881288207E-3</v>
      </c>
      <c r="AF261" s="41">
        <f>+T261*P261/SUMPRODUCT(P$20:P$419, T$20:T$419)</f>
        <v>1.4274149219116981E-3</v>
      </c>
      <c r="AG261" s="41">
        <f>+AF261-AE261</f>
        <v>3.1314337828774238E-6</v>
      </c>
      <c r="AH261" s="42">
        <f>+AG261*AI$4</f>
        <v>1.0997972785503685E-2</v>
      </c>
      <c r="AI261" s="43">
        <f>+AH261/$H261*10^6</f>
        <v>632.43086748152291</v>
      </c>
      <c r="AJ261" s="42">
        <f>+X261+AC261+AH261</f>
        <v>5.4777566586964879E-2</v>
      </c>
      <c r="AK261" s="31">
        <f>+Y261+AD261+AI261</f>
        <v>3149.946324724835</v>
      </c>
      <c r="AL261" s="44">
        <f>+$AL$6*W261/H261*10^6</f>
        <v>11.972852993074877</v>
      </c>
      <c r="AM261" s="31">
        <v>1264724.625</v>
      </c>
      <c r="AN261" s="45">
        <f>+AK261/AM261</f>
        <v>2.4906183231190229E-3</v>
      </c>
      <c r="AR261" s="33"/>
    </row>
    <row r="262" spans="1:44">
      <c r="A262" s="6" t="s">
        <v>1209</v>
      </c>
      <c r="B262" s="6" t="s">
        <v>2109</v>
      </c>
      <c r="C262" s="6" t="s">
        <v>3352</v>
      </c>
      <c r="D262" s="30">
        <v>2824770</v>
      </c>
      <c r="E262" s="6" t="s">
        <v>176</v>
      </c>
      <c r="F262" s="31" t="s">
        <v>4455</v>
      </c>
      <c r="G262" s="6" t="str">
        <f>IF(AND(L262&gt;K262,AJ262&gt;0),"Float Increase",IF(AND(K262&gt;L262,AJ262&lt;0),"Float Decrease",IF(AND(J262&gt;I262,AJ262&gt;0),"Share Increase",IF(AND(I262&gt;J262,AJ262&lt;0), "Share Decrease",IF(AJ262&gt;0,"Reinvestment","Funding")))))</f>
        <v>Share Increase</v>
      </c>
      <c r="H262" s="32">
        <v>22.57</v>
      </c>
      <c r="I262" s="33">
        <v>145.48500000000001</v>
      </c>
      <c r="J262" s="33">
        <v>145.661</v>
      </c>
      <c r="K262" s="34">
        <v>1</v>
      </c>
      <c r="L262" s="34">
        <v>1</v>
      </c>
      <c r="M262" s="7">
        <v>0</v>
      </c>
      <c r="N262" s="7">
        <v>0</v>
      </c>
      <c r="O262" s="7">
        <v>1</v>
      </c>
      <c r="P262" s="7">
        <v>1</v>
      </c>
      <c r="Q262" s="35">
        <f>+I262*K262</f>
        <v>145.48500000000001</v>
      </c>
      <c r="R262" s="35">
        <f>+J262*L262</f>
        <v>145.661</v>
      </c>
      <c r="S262" s="35">
        <f>+$H262*Q262</f>
        <v>3283.5964500000005</v>
      </c>
      <c r="T262" s="35">
        <f>+$H262*R262</f>
        <v>3287.5687699999999</v>
      </c>
      <c r="U262" s="36">
        <f>+S262/SUM(S$20:S$419)</f>
        <v>1.983257031792033E-3</v>
      </c>
      <c r="V262" s="37">
        <f>+T262/SUM(T$20:T$419)</f>
        <v>1.986887811078242E-3</v>
      </c>
      <c r="W262" s="37">
        <f>+V262-U262</f>
        <v>3.6307792862090398E-6</v>
      </c>
      <c r="X262" s="38">
        <f>+W262*Y$4</f>
        <v>0.38171950245096159</v>
      </c>
      <c r="Y262" s="39">
        <f>+X262/$H262*10^6</f>
        <v>16912.693949976147</v>
      </c>
      <c r="Z262" s="40">
        <f>+S262*M262/SUMPRODUCT(M$20:M$419, S$20:S$419)</f>
        <v>0</v>
      </c>
      <c r="AA262" s="41">
        <f>+T262*N262/SUMPRODUCT(N$20:N$419, T$20:T$419)</f>
        <v>0</v>
      </c>
      <c r="AB262" s="41">
        <f>+AA262-Z262</f>
        <v>0</v>
      </c>
      <c r="AC262" s="42">
        <f>+AB262*AD$4</f>
        <v>0</v>
      </c>
      <c r="AD262" s="43">
        <f>+AC262/$H262*10^6</f>
        <v>0</v>
      </c>
      <c r="AE262" s="40">
        <f>+S262*O262/SUMPRODUCT(O$20:O$419, S$20:S$419)</f>
        <v>4.2071973390302962E-3</v>
      </c>
      <c r="AF262" s="41">
        <f>+T262*P262/SUMPRODUCT(P$20:P$419, T$20:T$419)</f>
        <v>4.2215481284685235E-3</v>
      </c>
      <c r="AG262" s="41">
        <f>+AF262-AE262</f>
        <v>1.4350789438227242E-5</v>
      </c>
      <c r="AH262" s="42">
        <f>+AG262*AI$4</f>
        <v>5.0401701787572167E-2</v>
      </c>
      <c r="AI262" s="43">
        <f>+AH262/$H262*10^6</f>
        <v>2233.1281252801136</v>
      </c>
      <c r="AJ262" s="42">
        <f>+X262+AC262+AH262</f>
        <v>0.43212120423853373</v>
      </c>
      <c r="AK262" s="31">
        <f>+Y262+AD262+AI262</f>
        <v>19145.822075256259</v>
      </c>
      <c r="AL262" s="44">
        <f>+$AL$6*W262/H262*10^6</f>
        <v>80.433745817657055</v>
      </c>
      <c r="AM262" s="31">
        <v>7712261.5</v>
      </c>
      <c r="AN262" s="45">
        <f>+AK262/AM262</f>
        <v>2.4825172324948082E-3</v>
      </c>
      <c r="AR262" s="33"/>
    </row>
    <row r="263" spans="1:44">
      <c r="A263" s="6" t="s">
        <v>4519</v>
      </c>
      <c r="B263" s="6" t="s">
        <v>1824</v>
      </c>
      <c r="C263" s="6" t="s">
        <v>3151</v>
      </c>
      <c r="D263" s="30">
        <v>2218447</v>
      </c>
      <c r="E263" s="6" t="s">
        <v>3053</v>
      </c>
      <c r="F263" s="31" t="s">
        <v>4466</v>
      </c>
      <c r="G263" s="6" t="str">
        <f>IF(AND(L263&gt;K263,AJ263&gt;0),"Float Increase",IF(AND(K263&gt;L263,AJ263&lt;0),"Float Decrease",IF(AND(J263&gt;I263,AJ263&gt;0),"Share Increase",IF(AND(I263&gt;J263,AJ263&lt;0), "Share Decrease",IF(AJ263&gt;0,"Reinvestment","Funding")))))</f>
        <v>Reinvestment</v>
      </c>
      <c r="H263" s="32">
        <v>50.96</v>
      </c>
      <c r="I263" s="33">
        <v>53.451999999999998</v>
      </c>
      <c r="J263" s="33">
        <v>53.451999999999998</v>
      </c>
      <c r="K263" s="34">
        <v>1</v>
      </c>
      <c r="L263" s="34">
        <v>1</v>
      </c>
      <c r="M263" s="7">
        <v>0.48</v>
      </c>
      <c r="N263" s="7">
        <v>0.48</v>
      </c>
      <c r="O263" s="7">
        <v>0.52</v>
      </c>
      <c r="P263" s="7">
        <v>0.52</v>
      </c>
      <c r="Q263" s="35">
        <f>+I263*K263</f>
        <v>53.451999999999998</v>
      </c>
      <c r="R263" s="35">
        <f>+J263*L263</f>
        <v>53.451999999999998</v>
      </c>
      <c r="S263" s="35">
        <f>+$H263*Q263</f>
        <v>2723.91392</v>
      </c>
      <c r="T263" s="35">
        <f>+$H263*R263</f>
        <v>2723.91392</v>
      </c>
      <c r="U263" s="36">
        <f>+S263/SUM(S$20:S$419)</f>
        <v>1.6452147875346253E-3</v>
      </c>
      <c r="V263" s="37">
        <f>+T263/SUM(T$20:T$419)</f>
        <v>1.6462351800702725E-3</v>
      </c>
      <c r="W263" s="37">
        <f>+V263-U263</f>
        <v>1.0203925356472299E-6</v>
      </c>
      <c r="X263" s="38">
        <f>+W263*Y$4</f>
        <v>0.10727827287420254</v>
      </c>
      <c r="Y263" s="39">
        <f>+X263/$H263*10^6</f>
        <v>2105.1466419584485</v>
      </c>
      <c r="Z263" s="40">
        <f>+S263*M263/SUMPRODUCT(M$20:M$419, S$20:S$419)</f>
        <v>1.4939415243232744E-3</v>
      </c>
      <c r="AA263" s="41">
        <f>+T263*N263/SUMPRODUCT(N$20:N$419, T$20:T$419)</f>
        <v>1.4927715299250348E-3</v>
      </c>
      <c r="AB263" s="41">
        <f>+AA263-Z263</f>
        <v>-1.1699943982396155E-6</v>
      </c>
      <c r="AC263" s="42">
        <f>+AB263*AD$4</f>
        <v>-7.1677498474236618E-3</v>
      </c>
      <c r="AD263" s="43">
        <f>+AC263/$H263*10^6</f>
        <v>-140.65443185682224</v>
      </c>
      <c r="AE263" s="40">
        <f>+S263*O263/SUMPRODUCT(O$20:O$419, S$20:S$419)</f>
        <v>1.8148462080062313E-3</v>
      </c>
      <c r="AF263" s="41">
        <f>+T263*P263/SUMPRODUCT(P$20:P$419, T$20:T$419)</f>
        <v>1.8188363341109324E-3</v>
      </c>
      <c r="AG263" s="41">
        <f>+AF263-AE263</f>
        <v>3.9901261047010569E-6</v>
      </c>
      <c r="AH263" s="42">
        <f>+AG263*AI$4</f>
        <v>1.4013803692794808E-2</v>
      </c>
      <c r="AI263" s="43">
        <f>+AH263/$H263*10^6</f>
        <v>274.99614781779445</v>
      </c>
      <c r="AJ263" s="42">
        <f>+X263+AC263+AH263</f>
        <v>0.11412432671957369</v>
      </c>
      <c r="AK263" s="31">
        <f>+Y263+AD263+AI263</f>
        <v>2239.4883579194207</v>
      </c>
      <c r="AL263" s="44">
        <f>+$AL$6*W263/H263*10^6</f>
        <v>10.011700702975174</v>
      </c>
      <c r="AM263" s="31">
        <v>970200.625</v>
      </c>
      <c r="AN263" s="45">
        <f>+AK263/AM263</f>
        <v>2.3082734644903169E-3</v>
      </c>
      <c r="AR263" s="33"/>
    </row>
    <row r="264" spans="1:44">
      <c r="A264" s="6" t="s">
        <v>3456</v>
      </c>
      <c r="B264" s="6" t="s">
        <v>295</v>
      </c>
      <c r="C264" s="6" t="s">
        <v>594</v>
      </c>
      <c r="D264" s="30">
        <v>2980906</v>
      </c>
      <c r="E264" s="6" t="s">
        <v>2574</v>
      </c>
      <c r="F264" s="31" t="s">
        <v>4466</v>
      </c>
      <c r="G264" s="6" t="str">
        <f>IF(AND(L264&gt;K264,AJ264&gt;0),"Float Increase",IF(AND(K264&gt;L264,AJ264&lt;0),"Float Decrease",IF(AND(J264&gt;I264,AJ264&gt;0),"Share Increase",IF(AND(I264&gt;J264,AJ264&lt;0), "Share Decrease",IF(AJ264&gt;0,"Reinvestment","Funding")))))</f>
        <v>Share Increase</v>
      </c>
      <c r="H264" s="32">
        <v>61.06</v>
      </c>
      <c r="I264" s="33">
        <v>142.08600000000001</v>
      </c>
      <c r="J264" s="33">
        <v>142.08699999999999</v>
      </c>
      <c r="K264" s="34">
        <v>1</v>
      </c>
      <c r="L264" s="34">
        <v>1</v>
      </c>
      <c r="M264" s="7">
        <v>1</v>
      </c>
      <c r="N264" s="7">
        <v>1</v>
      </c>
      <c r="O264" s="7">
        <v>0</v>
      </c>
      <c r="P264" s="7">
        <v>0</v>
      </c>
      <c r="Q264" s="35">
        <f>+I264*K264</f>
        <v>142.08600000000001</v>
      </c>
      <c r="R264" s="35">
        <f>+J264*L264</f>
        <v>142.08699999999999</v>
      </c>
      <c r="S264" s="35">
        <f>+$H264*Q264</f>
        <v>8675.7711600000002</v>
      </c>
      <c r="T264" s="35">
        <f>+$H264*R264</f>
        <v>8675.8322200000002</v>
      </c>
      <c r="U264" s="36">
        <f>+S264/SUM(S$20:S$419)</f>
        <v>5.240072713347135E-3</v>
      </c>
      <c r="V264" s="37">
        <f>+T264/SUM(T$20:T$419)</f>
        <v>5.2433596054867887E-3</v>
      </c>
      <c r="W264" s="37">
        <f>+V264-U264</f>
        <v>3.2868921396537326E-6</v>
      </c>
      <c r="X264" s="38">
        <f>+W264*Y$4</f>
        <v>0.34556516198169213</v>
      </c>
      <c r="Y264" s="39">
        <f>+X264/$H264*10^6</f>
        <v>5659.4359970797923</v>
      </c>
      <c r="Z264" s="40">
        <f>+S264*M264/SUMPRODUCT(M$20:M$419, S$20:S$419)</f>
        <v>9.9130448349562632E-3</v>
      </c>
      <c r="AA264" s="41">
        <f>+T264*N264/SUMPRODUCT(N$20:N$419, T$20:T$419)</f>
        <v>9.9053510536582911E-3</v>
      </c>
      <c r="AB264" s="41">
        <f>+AA264-Z264</f>
        <v>-7.6937812979720882E-6</v>
      </c>
      <c r="AC264" s="42">
        <f>+AB264*AD$4</f>
        <v>-4.713449894087126E-2</v>
      </c>
      <c r="AD264" s="43">
        <f>+AC264/$H264*10^6</f>
        <v>-771.93742123929349</v>
      </c>
      <c r="AE264" s="40">
        <f>+S264*O264/SUMPRODUCT(O$20:O$419, S$20:S$419)</f>
        <v>0</v>
      </c>
      <c r="AF264" s="41">
        <f>+T264*P264/SUMPRODUCT(P$20:P$419, T$20:T$419)</f>
        <v>0</v>
      </c>
      <c r="AG264" s="41">
        <f>+AF264-AE264</f>
        <v>0</v>
      </c>
      <c r="AH264" s="42">
        <f>+AG264*AI$4</f>
        <v>0</v>
      </c>
      <c r="AI264" s="43">
        <f>+AH264/$H264*10^6</f>
        <v>0</v>
      </c>
      <c r="AJ264" s="42">
        <f>+X264+AC264+AH264</f>
        <v>0.29843066304082089</v>
      </c>
      <c r="AK264" s="31">
        <f>+Y264+AD264+AI264</f>
        <v>4887.4985758404991</v>
      </c>
      <c r="AL264" s="44">
        <f>+$AL$6*W264/H264*10^6</f>
        <v>26.915264818651593</v>
      </c>
      <c r="AM264" s="31">
        <v>2194096.25</v>
      </c>
      <c r="AN264" s="45">
        <f>+AK264/AM264</f>
        <v>2.2275679910762798E-3</v>
      </c>
      <c r="AR264" s="33"/>
    </row>
    <row r="265" spans="1:44">
      <c r="A265" s="6" t="s">
        <v>3549</v>
      </c>
      <c r="B265" s="6" t="s">
        <v>388</v>
      </c>
      <c r="C265" s="6" t="s">
        <v>3709</v>
      </c>
      <c r="D265" s="30">
        <v>2655583</v>
      </c>
      <c r="E265" s="6" t="s">
        <v>2663</v>
      </c>
      <c r="F265" s="31" t="s">
        <v>4467</v>
      </c>
      <c r="G265" s="6" t="str">
        <f>IF(AND(L265&gt;K265,AJ265&gt;0),"Float Increase",IF(AND(K265&gt;L265,AJ265&lt;0),"Float Decrease",IF(AND(J265&gt;I265,AJ265&gt;0),"Share Increase",IF(AND(I265&gt;J265,AJ265&lt;0), "Share Decrease",IF(AJ265&gt;0,"Reinvestment","Funding")))))</f>
        <v>Reinvestment</v>
      </c>
      <c r="H265" s="32">
        <v>52.66</v>
      </c>
      <c r="I265" s="33">
        <v>99.626000000000005</v>
      </c>
      <c r="J265" s="33">
        <v>99.626000000000005</v>
      </c>
      <c r="K265" s="34">
        <v>1</v>
      </c>
      <c r="L265" s="34">
        <v>1</v>
      </c>
      <c r="M265" s="7">
        <v>0.59</v>
      </c>
      <c r="N265" s="7">
        <v>0.59</v>
      </c>
      <c r="O265" s="7">
        <v>0.41</v>
      </c>
      <c r="P265" s="7">
        <v>0.41</v>
      </c>
      <c r="Q265" s="35">
        <f>+I265*K265</f>
        <v>99.626000000000005</v>
      </c>
      <c r="R265" s="35">
        <f>+J265*L265</f>
        <v>99.626000000000005</v>
      </c>
      <c r="S265" s="35">
        <f>+$H265*Q265</f>
        <v>5246.3051599999999</v>
      </c>
      <c r="T265" s="35">
        <f>+$H265*R265</f>
        <v>5246.3051599999999</v>
      </c>
      <c r="U265" s="36">
        <f>+S265/SUM(S$20:S$419)</f>
        <v>3.1687120381363627E-3</v>
      </c>
      <c r="V265" s="37">
        <f>+T265/SUM(T$20:T$419)</f>
        <v>3.1706773317477666E-3</v>
      </c>
      <c r="W265" s="37">
        <f>+V265-U265</f>
        <v>1.9652936114038927E-6</v>
      </c>
      <c r="X265" s="38">
        <f>+W265*Y$4</f>
        <v>0.20661980263152674</v>
      </c>
      <c r="Y265" s="39">
        <f>+X265/$H265*10^6</f>
        <v>3923.6574749625283</v>
      </c>
      <c r="Z265" s="40">
        <f>+S265*M265/SUMPRODUCT(M$20:M$419, S$20:S$419)</f>
        <v>3.5367514671371309E-3</v>
      </c>
      <c r="AA265" s="41">
        <f>+T265*N265/SUMPRODUCT(N$20:N$419, T$20:T$419)</f>
        <v>3.5339816268608257E-3</v>
      </c>
      <c r="AB265" s="41">
        <f>+AA265-Z265</f>
        <v>-2.7698402763052556E-6</v>
      </c>
      <c r="AC265" s="42">
        <f>+AB265*AD$4</f>
        <v>-1.6968903652655694E-2</v>
      </c>
      <c r="AD265" s="43">
        <f>+AC265/$H265*10^6</f>
        <v>-322.2351624127553</v>
      </c>
      <c r="AE265" s="40">
        <f>+S265*O265/SUMPRODUCT(O$20:O$419, S$20:S$419)</f>
        <v>2.7560082343998432E-3</v>
      </c>
      <c r="AF265" s="41">
        <f>+T265*P265/SUMPRODUCT(P$20:P$419, T$20:T$419)</f>
        <v>2.7620676020489242E-3</v>
      </c>
      <c r="AG265" s="41">
        <f>+AF265-AE265</f>
        <v>6.0593676490809829E-6</v>
      </c>
      <c r="AH265" s="42">
        <f>+AG265*AI$4</f>
        <v>2.1281229341761455E-2</v>
      </c>
      <c r="AI265" s="43">
        <f>+AH265/$H265*10^6</f>
        <v>404.12512992330909</v>
      </c>
      <c r="AJ265" s="42">
        <f>+X265+AC265+AH265</f>
        <v>0.21093212832063252</v>
      </c>
      <c r="AK265" s="31">
        <f>+Y265+AD265+AI265</f>
        <v>4005.5474424730819</v>
      </c>
      <c r="AL265" s="44">
        <f>+$AL$6*W265/H265*10^6</f>
        <v>18.660212793428528</v>
      </c>
      <c r="AM265" s="31">
        <v>1869733.75</v>
      </c>
      <c r="AN265" s="45">
        <f>+AK265/AM265</f>
        <v>2.1423090012003482E-3</v>
      </c>
      <c r="AR265" s="33"/>
    </row>
    <row r="266" spans="1:44">
      <c r="A266" s="6" t="s">
        <v>4916</v>
      </c>
      <c r="B266" s="6" t="s">
        <v>251</v>
      </c>
      <c r="C266" s="6" t="s">
        <v>551</v>
      </c>
      <c r="D266" s="30">
        <v>2202707</v>
      </c>
      <c r="E266" s="6" t="s">
        <v>2530</v>
      </c>
      <c r="F266" s="31" t="s">
        <v>4455</v>
      </c>
      <c r="G266" s="6" t="str">
        <f>IF(AND(L266&gt;K266,AJ266&gt;0),"Float Increase",IF(AND(K266&gt;L266,AJ266&lt;0),"Float Decrease",IF(AND(J266&gt;I266,AJ266&gt;0),"Share Increase",IF(AND(I266&gt;J266,AJ266&lt;0), "Share Decrease",IF(AJ266&gt;0,"Reinvestment","Funding")))))</f>
        <v>Share Increase</v>
      </c>
      <c r="H266" s="32">
        <v>5.79</v>
      </c>
      <c r="I266" s="33">
        <v>153.19499999999999</v>
      </c>
      <c r="J266" s="33">
        <v>153.28</v>
      </c>
      <c r="K266" s="34">
        <v>1</v>
      </c>
      <c r="L266" s="34">
        <v>1</v>
      </c>
      <c r="M266" s="7">
        <v>0.28000000000000003</v>
      </c>
      <c r="N266" s="7">
        <v>0.28000000000000003</v>
      </c>
      <c r="O266" s="7">
        <v>0.72</v>
      </c>
      <c r="P266" s="7">
        <v>0.72</v>
      </c>
      <c r="Q266" s="35">
        <f>+I266*K266</f>
        <v>153.19499999999999</v>
      </c>
      <c r="R266" s="35">
        <f>+J266*L266</f>
        <v>153.28</v>
      </c>
      <c r="S266" s="35">
        <f>+$H266*Q266</f>
        <v>886.99905000000001</v>
      </c>
      <c r="T266" s="35">
        <f>+$H266*R266</f>
        <v>887.49120000000005</v>
      </c>
      <c r="U266" s="36">
        <f>+S266/SUM(S$20:S$419)</f>
        <v>5.3573791112648838E-4</v>
      </c>
      <c r="V266" s="37">
        <f>+T266/SUM(T$20:T$419)</f>
        <v>5.363676233361964E-4</v>
      </c>
      <c r="W266" s="37">
        <f>+V266-U266</f>
        <v>6.2971220970802193E-7</v>
      </c>
      <c r="X266" s="38">
        <f>+W266*Y$4</f>
        <v>6.6204363424145179E-2</v>
      </c>
      <c r="Y266" s="39">
        <f>+X266/$H266*10^6</f>
        <v>11434.259658747009</v>
      </c>
      <c r="Z266" s="40">
        <f>+S266*M266/SUMPRODUCT(M$20:M$419, S$20:S$419)</f>
        <v>2.8377894401952064E-4</v>
      </c>
      <c r="AA266" s="41">
        <f>+T266*N266/SUMPRODUCT(N$20:N$419, T$20:T$419)</f>
        <v>2.8371403084246011E-4</v>
      </c>
      <c r="AB266" s="41">
        <f>+AA266-Z266</f>
        <v>-6.491317706053051E-8</v>
      </c>
      <c r="AC266" s="42">
        <f>+AB266*AD$4</f>
        <v>-3.9767832706846248E-4</v>
      </c>
      <c r="AD266" s="43">
        <f>+AC266/$H266*10^6</f>
        <v>-68.683648889199048</v>
      </c>
      <c r="AE266" s="40">
        <f>+S266*O266/SUMPRODUCT(O$20:O$419, S$20:S$419)</f>
        <v>8.1827400893776949E-4</v>
      </c>
      <c r="AF266" s="41">
        <f>+T266*P266/SUMPRODUCT(P$20:P$419, T$20:T$419)</f>
        <v>8.2052808475925642E-4</v>
      </c>
      <c r="AG266" s="41">
        <f>+AF266-AE266</f>
        <v>2.2540758214869292E-6</v>
      </c>
      <c r="AH266" s="42">
        <f>+AG266*AI$4</f>
        <v>7.9165859028306629E-3</v>
      </c>
      <c r="AI266" s="43">
        <f>+AH266/$H266*10^6</f>
        <v>1367.2859935804254</v>
      </c>
      <c r="AJ266" s="42">
        <f>+X266+AC266+AH266</f>
        <v>7.3723270999907373E-2</v>
      </c>
      <c r="AK266" s="31">
        <f>+Y266+AD266+AI266</f>
        <v>12732.862003438237</v>
      </c>
      <c r="AL266" s="44">
        <f>+$AL$6*W266/H266*10^6</f>
        <v>54.37929272089999</v>
      </c>
      <c r="AM266" s="31">
        <v>5959878.5</v>
      </c>
      <c r="AN266" s="45">
        <f>+AK266/AM266</f>
        <v>2.1364297952446909E-3</v>
      </c>
      <c r="AR266" s="33"/>
    </row>
    <row r="267" spans="1:44">
      <c r="A267" s="6" t="s">
        <v>3359</v>
      </c>
      <c r="B267" s="6" t="s">
        <v>200</v>
      </c>
      <c r="C267" s="6" t="s">
        <v>498</v>
      </c>
      <c r="D267" s="30">
        <v>2822019</v>
      </c>
      <c r="E267" s="6" t="s">
        <v>2141</v>
      </c>
      <c r="F267" s="31" t="s">
        <v>4466</v>
      </c>
      <c r="G267" s="6" t="str">
        <f>IF(AND(L267&gt;K267,AJ267&gt;0),"Float Increase",IF(AND(K267&gt;L267,AJ267&lt;0),"Float Decrease",IF(AND(J267&gt;I267,AJ267&gt;0),"Share Increase",IF(AND(I267&gt;J267,AJ267&lt;0), "Share Decrease",IF(AJ267&gt;0,"Reinvestment","Funding")))))</f>
        <v>Reinvestment</v>
      </c>
      <c r="H267" s="32">
        <v>148.29</v>
      </c>
      <c r="I267" s="33">
        <v>72.994</v>
      </c>
      <c r="J267" s="33">
        <v>72.994</v>
      </c>
      <c r="K267" s="34">
        <v>1</v>
      </c>
      <c r="L267" s="34">
        <v>1</v>
      </c>
      <c r="M267" s="7">
        <v>1</v>
      </c>
      <c r="N267" s="7">
        <v>1</v>
      </c>
      <c r="O267" s="7">
        <v>0</v>
      </c>
      <c r="P267" s="7">
        <v>0</v>
      </c>
      <c r="Q267" s="35">
        <f>+I267*K267</f>
        <v>72.994</v>
      </c>
      <c r="R267" s="35">
        <f>+J267*L267</f>
        <v>72.994</v>
      </c>
      <c r="S267" s="35">
        <f>+$H267*Q267</f>
        <v>10824.28026</v>
      </c>
      <c r="T267" s="35">
        <f>+$H267*R267</f>
        <v>10824.28026</v>
      </c>
      <c r="U267" s="36">
        <f>+S267/SUM(S$20:S$419)</f>
        <v>6.5377491621215174E-3</v>
      </c>
      <c r="V267" s="37">
        <f>+T267/SUM(T$20:T$419)</f>
        <v>6.5418039946549397E-3</v>
      </c>
      <c r="W267" s="37">
        <f>+V267-U267</f>
        <v>4.0548325334222729E-6</v>
      </c>
      <c r="X267" s="38">
        <f>+W267*Y$4</f>
        <v>0.42630205120400372</v>
      </c>
      <c r="Y267" s="39">
        <f>+X267/$H267*10^6</f>
        <v>2874.7862378043278</v>
      </c>
      <c r="Z267" s="40">
        <f>+S267*M267/SUMPRODUCT(M$20:M$419, S$20:S$419)</f>
        <v>1.2367958253466892E-2</v>
      </c>
      <c r="AA267" s="41">
        <f>+T267*N267/SUMPRODUCT(N$20:N$419, T$20:T$419)</f>
        <v>1.2358272170284505E-2</v>
      </c>
      <c r="AB267" s="41">
        <f>+AA267-Z267</f>
        <v>-9.6860831823863958E-6</v>
      </c>
      <c r="AC267" s="42">
        <f>+AB267*AD$4</f>
        <v>-5.9339960393950716E-2</v>
      </c>
      <c r="AD267" s="43">
        <f>+AC267/$H267*10^6</f>
        <v>-400.16157794828189</v>
      </c>
      <c r="AE267" s="40">
        <f>+S267*O267/SUMPRODUCT(O$20:O$419, S$20:S$419)</f>
        <v>0</v>
      </c>
      <c r="AF267" s="41">
        <f>+T267*P267/SUMPRODUCT(P$20:P$419, T$20:T$419)</f>
        <v>0</v>
      </c>
      <c r="AG267" s="41">
        <f>+AF267-AE267</f>
        <v>0</v>
      </c>
      <c r="AH267" s="42">
        <f>+AG267*AI$4</f>
        <v>0</v>
      </c>
      <c r="AI267" s="43">
        <f>+AH267/$H267*10^6</f>
        <v>0</v>
      </c>
      <c r="AJ267" s="42">
        <f>+X267+AC267+AH267</f>
        <v>0.36696209081005299</v>
      </c>
      <c r="AK267" s="31">
        <f>+Y267+AD267+AI267</f>
        <v>2474.624659856046</v>
      </c>
      <c r="AL267" s="44">
        <f>+$AL$6*W267/H267*10^6</f>
        <v>13.671968890087912</v>
      </c>
      <c r="AM267" s="31">
        <v>1172913.75</v>
      </c>
      <c r="AN267" s="45">
        <f>+AK267/AM267</f>
        <v>2.1098095745369565E-3</v>
      </c>
      <c r="AR267" s="33"/>
    </row>
    <row r="268" spans="1:44">
      <c r="A268" s="6" t="s">
        <v>4966</v>
      </c>
      <c r="B268" s="6" t="s">
        <v>4960</v>
      </c>
      <c r="C268" s="6" t="s">
        <v>4979</v>
      </c>
      <c r="D268" s="30">
        <v>2872252</v>
      </c>
      <c r="E268" s="6" t="s">
        <v>4974</v>
      </c>
      <c r="F268" s="31" t="s">
        <v>4463</v>
      </c>
      <c r="G268" s="6" t="str">
        <f>IF(AND(L268&gt;K268,AJ268&gt;0),"Float Increase",IF(AND(K268&gt;L268,AJ268&lt;0),"Float Decrease",IF(AND(J268&gt;I268,AJ268&gt;0),"Share Increase",IF(AND(I268&gt;J268,AJ268&lt;0), "Share Decrease",IF(AJ268&gt;0,"Reinvestment","Funding")))))</f>
        <v>Reinvestment</v>
      </c>
      <c r="H268" s="32">
        <v>74.36</v>
      </c>
      <c r="I268" s="33">
        <v>63.323</v>
      </c>
      <c r="J268" s="33">
        <v>63.314999999999998</v>
      </c>
      <c r="K268" s="34">
        <v>1</v>
      </c>
      <c r="L268" s="34">
        <v>1</v>
      </c>
      <c r="M268" s="7">
        <v>0.7</v>
      </c>
      <c r="N268" s="7">
        <v>0.7</v>
      </c>
      <c r="O268" s="7">
        <v>0.3</v>
      </c>
      <c r="P268" s="7">
        <v>0.3</v>
      </c>
      <c r="Q268" s="35">
        <f>+I268*K268</f>
        <v>63.323</v>
      </c>
      <c r="R268" s="35">
        <f>+J268*L268</f>
        <v>63.314999999999998</v>
      </c>
      <c r="S268" s="35">
        <f>+$H268*Q268</f>
        <v>4708.6982799999996</v>
      </c>
      <c r="T268" s="35">
        <f>+$H268*R268</f>
        <v>4708.1034</v>
      </c>
      <c r="U268" s="36">
        <f>+S268/SUM(S$20:S$419)</f>
        <v>2.8440032496676163E-3</v>
      </c>
      <c r="V268" s="37">
        <f>+T268/SUM(T$20:T$419)</f>
        <v>2.8454076289196619E-3</v>
      </c>
      <c r="W268" s="37">
        <f>+V268-U268</f>
        <v>1.4043792520455553E-6</v>
      </c>
      <c r="X268" s="38">
        <f>+W268*Y$4</f>
        <v>0.14764845425319487</v>
      </c>
      <c r="Y268" s="39">
        <f>+X268/$H268*10^6</f>
        <v>1985.5897559601246</v>
      </c>
      <c r="Z268" s="40">
        <f>+S268*M268/SUMPRODUCT(M$20:M$419, S$20:S$419)</f>
        <v>3.7661523583507016E-3</v>
      </c>
      <c r="AA268" s="41">
        <f>+T268*N268/SUMPRODUCT(N$20:N$419, T$20:T$419)</f>
        <v>3.7627274310919681E-3</v>
      </c>
      <c r="AB268" s="41">
        <f>+AA268-Z268</f>
        <v>-3.4249272587334734E-6</v>
      </c>
      <c r="AC268" s="42">
        <f>+AB268*AD$4</f>
        <v>-2.0982170404542692E-2</v>
      </c>
      <c r="AD268" s="43">
        <f>+AC268/$H268*10^6</f>
        <v>-282.17012378352194</v>
      </c>
      <c r="AE268" s="40">
        <f>+S268*O268/SUMPRODUCT(O$20:O$419, S$20:S$419)</f>
        <v>1.8099443560349075E-3</v>
      </c>
      <c r="AF268" s="41">
        <f>+T268*P268/SUMPRODUCT(P$20:P$419, T$20:T$419)</f>
        <v>1.8136945403188897E-3</v>
      </c>
      <c r="AG268" s="41">
        <f>+AF268-AE268</f>
        <v>3.7501842839822355E-6</v>
      </c>
      <c r="AH268" s="42">
        <f>+AG268*AI$4</f>
        <v>1.3171099105267177E-2</v>
      </c>
      <c r="AI268" s="43">
        <f>+AH268/$H268*10^6</f>
        <v>177.12613105523369</v>
      </c>
      <c r="AJ268" s="42">
        <f>+X268+AC268+AH268</f>
        <v>0.13983738295391934</v>
      </c>
      <c r="AK268" s="31">
        <f>+Y268+AD268+AI268</f>
        <v>1880.5457632318362</v>
      </c>
      <c r="AL268" s="44">
        <f>+$AL$6*W268/H268*10^6</f>
        <v>9.4431095484504795</v>
      </c>
      <c r="AM268" s="31">
        <v>893341.1875</v>
      </c>
      <c r="AN268" s="45">
        <f>+AK268/AM268</f>
        <v>2.1050700332025563E-3</v>
      </c>
      <c r="AR268" s="33"/>
    </row>
    <row r="269" spans="1:44">
      <c r="A269" s="6" t="s">
        <v>3565</v>
      </c>
      <c r="B269" s="6" t="s">
        <v>402</v>
      </c>
      <c r="C269" s="6" t="s">
        <v>3723</v>
      </c>
      <c r="D269" s="30">
        <v>2672537</v>
      </c>
      <c r="E269" s="6" t="s">
        <v>2936</v>
      </c>
      <c r="F269" s="31" t="s">
        <v>4467</v>
      </c>
      <c r="G269" s="6" t="str">
        <f>IF(AND(L269&gt;K269,AJ269&gt;0),"Float Increase",IF(AND(K269&gt;L269,AJ269&lt;0),"Float Decrease",IF(AND(J269&gt;I269,AJ269&gt;0),"Share Increase",IF(AND(I269&gt;J269,AJ269&lt;0), "Share Decrease",IF(AJ269&gt;0,"Reinvestment","Funding")))))</f>
        <v>Share Increase</v>
      </c>
      <c r="H269" s="32">
        <v>17.809999999999999</v>
      </c>
      <c r="I269" s="33">
        <v>146.41300000000001</v>
      </c>
      <c r="J269" s="33">
        <v>146.458</v>
      </c>
      <c r="K269" s="34">
        <v>1</v>
      </c>
      <c r="L269" s="34">
        <v>1</v>
      </c>
      <c r="M269" s="7">
        <v>0</v>
      </c>
      <c r="N269" s="7">
        <v>0</v>
      </c>
      <c r="O269" s="7">
        <v>1</v>
      </c>
      <c r="P269" s="7">
        <v>1</v>
      </c>
      <c r="Q269" s="35">
        <f>+I269*K269</f>
        <v>146.41300000000001</v>
      </c>
      <c r="R269" s="35">
        <f>+J269*L269</f>
        <v>146.458</v>
      </c>
      <c r="S269" s="35">
        <f>+$H269*Q269</f>
        <v>2607.61553</v>
      </c>
      <c r="T269" s="35">
        <f>+$H269*R269</f>
        <v>2608.41698</v>
      </c>
      <c r="U269" s="36">
        <f>+S269/SUM(S$20:S$419)</f>
        <v>1.5749718075382278E-3</v>
      </c>
      <c r="V269" s="37">
        <f>+T269/SUM(T$20:T$419)</f>
        <v>1.5764330015130053E-3</v>
      </c>
      <c r="W269" s="37">
        <f>+V269-U269</f>
        <v>1.4611939747775568E-6</v>
      </c>
      <c r="X269" s="38">
        <f>+W269*Y$4</f>
        <v>0.15362163135474022</v>
      </c>
      <c r="Y269" s="39">
        <f>+X269/$H269*10^6</f>
        <v>8625.5828947074806</v>
      </c>
      <c r="Z269" s="40">
        <f>+S269*M269/SUMPRODUCT(M$20:M$419, S$20:S$419)</f>
        <v>0</v>
      </c>
      <c r="AA269" s="41">
        <f>+T269*N269/SUMPRODUCT(N$20:N$419, T$20:T$419)</f>
        <v>0</v>
      </c>
      <c r="AB269" s="41">
        <f>+AA269-Z269</f>
        <v>0</v>
      </c>
      <c r="AC269" s="42">
        <f>+AB269*AD$4</f>
        <v>0</v>
      </c>
      <c r="AD269" s="43">
        <f>+AC269/$H269*10^6</f>
        <v>0</v>
      </c>
      <c r="AE269" s="40">
        <f>+S269*O269/SUMPRODUCT(O$20:O$419, S$20:S$419)</f>
        <v>3.3410783834384012E-3</v>
      </c>
      <c r="AF269" s="41">
        <f>+T269*P269/SUMPRODUCT(P$20:P$419, T$20:T$419)</f>
        <v>3.3494532253342088E-3</v>
      </c>
      <c r="AG269" s="41">
        <f>+AF269-AE269</f>
        <v>8.3748418958076373E-6</v>
      </c>
      <c r="AH269" s="42">
        <f>+AG269*AI$4</f>
        <v>2.9413453912588729E-2</v>
      </c>
      <c r="AI269" s="43">
        <f>+AH269/$H269*10^6</f>
        <v>1651.5134145192999</v>
      </c>
      <c r="AJ269" s="42">
        <f>+X269+AC269+AH269</f>
        <v>0.18303508526732895</v>
      </c>
      <c r="AK269" s="31">
        <f>+Y269+AD269+AI269</f>
        <v>10277.096309226781</v>
      </c>
      <c r="AL269" s="44">
        <f>+$AL$6*W269/H269*10^6</f>
        <v>41.021728657427204</v>
      </c>
      <c r="AM269" s="31">
        <v>5533739</v>
      </c>
      <c r="AN269" s="45">
        <f>+AK269/AM269</f>
        <v>1.8571704067045411E-3</v>
      </c>
      <c r="AR269" s="33"/>
    </row>
    <row r="270" spans="1:44">
      <c r="A270" s="6" t="s">
        <v>3602</v>
      </c>
      <c r="B270" s="6" t="s">
        <v>439</v>
      </c>
      <c r="C270" s="6" t="s">
        <v>3757</v>
      </c>
      <c r="D270" s="30">
        <v>2891859</v>
      </c>
      <c r="E270" s="6" t="s">
        <v>2971</v>
      </c>
      <c r="F270" s="31" t="s">
        <v>4467</v>
      </c>
      <c r="G270" s="6" t="str">
        <f>IF(AND(L270&gt;K270,AJ270&gt;0),"Float Increase",IF(AND(K270&gt;L270,AJ270&lt;0),"Float Decrease",IF(AND(J270&gt;I270,AJ270&gt;0),"Share Increase",IF(AND(I270&gt;J270,AJ270&lt;0), "Share Decrease",IF(AJ270&gt;0,"Reinvestment","Funding")))))</f>
        <v>Reinvestment</v>
      </c>
      <c r="H270" s="32">
        <v>25.08</v>
      </c>
      <c r="I270" s="33">
        <v>46.886000000000003</v>
      </c>
      <c r="J270" s="33">
        <v>46.886000000000003</v>
      </c>
      <c r="K270" s="34">
        <v>1</v>
      </c>
      <c r="L270" s="34">
        <v>1</v>
      </c>
      <c r="M270" s="7">
        <v>0</v>
      </c>
      <c r="N270" s="7">
        <v>0</v>
      </c>
      <c r="O270" s="7">
        <v>1</v>
      </c>
      <c r="P270" s="7">
        <v>1</v>
      </c>
      <c r="Q270" s="35">
        <f>+I270*K270</f>
        <v>46.886000000000003</v>
      </c>
      <c r="R270" s="35">
        <f>+J270*L270</f>
        <v>46.886000000000003</v>
      </c>
      <c r="S270" s="35">
        <f>+$H270*Q270</f>
        <v>1175.9008799999999</v>
      </c>
      <c r="T270" s="35">
        <f>+$H270*R270</f>
        <v>1175.9008799999999</v>
      </c>
      <c r="U270" s="36">
        <f>+S270/SUM(S$20:S$419)</f>
        <v>7.1023151732011369E-4</v>
      </c>
      <c r="V270" s="37">
        <f>+T270/SUM(T$20:T$419)</f>
        <v>7.1067201599806494E-4</v>
      </c>
      <c r="W270" s="37">
        <f>+V270-U270</f>
        <v>4.4049867795124386E-7</v>
      </c>
      <c r="X270" s="38">
        <f>+W270*Y$4</f>
        <v>4.6311527890592417E-2</v>
      </c>
      <c r="Y270" s="39">
        <f>+X270/$H270*10^6</f>
        <v>1846.5521487477042</v>
      </c>
      <c r="Z270" s="40">
        <f>+S270*M270/SUMPRODUCT(M$20:M$419, S$20:S$419)</f>
        <v>0</v>
      </c>
      <c r="AA270" s="41">
        <f>+T270*N270/SUMPRODUCT(N$20:N$419, T$20:T$419)</f>
        <v>0</v>
      </c>
      <c r="AB270" s="41">
        <f>+AA270-Z270</f>
        <v>0</v>
      </c>
      <c r="AC270" s="42">
        <f>+AB270*AD$4</f>
        <v>0</v>
      </c>
      <c r="AD270" s="43">
        <f>+AC270/$H270*10^6</f>
        <v>0</v>
      </c>
      <c r="AE270" s="40">
        <f>+S270*O270/SUMPRODUCT(O$20:O$419, S$20:S$419)</f>
        <v>1.5066550133769887E-3</v>
      </c>
      <c r="AF270" s="41">
        <f>+T270*P270/SUMPRODUCT(P$20:P$419, T$20:T$419)</f>
        <v>1.5099675494327346E-3</v>
      </c>
      <c r="AG270" s="41">
        <f>+AF270-AE270</f>
        <v>3.3125360557459058E-6</v>
      </c>
      <c r="AH270" s="42">
        <f>+AG270*AI$4</f>
        <v>1.1634025790772802E-2</v>
      </c>
      <c r="AI270" s="43">
        <f>+AH270/$H270*10^6</f>
        <v>463.8766264263478</v>
      </c>
      <c r="AJ270" s="42">
        <f>+X270+AC270+AH270</f>
        <v>5.7945553681365218E-2</v>
      </c>
      <c r="AK270" s="31">
        <f>+Y270+AD270+AI270</f>
        <v>2310.4287751740521</v>
      </c>
      <c r="AL270" s="44">
        <f>+$AL$6*W270/H270*10^6</f>
        <v>8.7818715700008756</v>
      </c>
      <c r="AM270" s="31">
        <v>1297919</v>
      </c>
      <c r="AN270" s="45">
        <f>+AK270/AM270</f>
        <v>1.7801024371891098E-3</v>
      </c>
      <c r="AR270" s="33"/>
    </row>
    <row r="271" spans="1:44">
      <c r="A271" s="6" t="s">
        <v>3367</v>
      </c>
      <c r="B271" s="6" t="s">
        <v>207</v>
      </c>
      <c r="C271" s="6" t="s">
        <v>5701</v>
      </c>
      <c r="D271" s="30">
        <v>2048592</v>
      </c>
      <c r="E271" s="6" t="s">
        <v>2148</v>
      </c>
      <c r="F271" s="31" t="s">
        <v>4466</v>
      </c>
      <c r="G271" s="6" t="str">
        <f>IF(AND(L271&gt;K271,AJ271&gt;0),"Float Increase",IF(AND(K271&gt;L271,AJ271&lt;0),"Float Decrease",IF(AND(J271&gt;I271,AJ271&gt;0),"Share Increase",IF(AND(I271&gt;J271,AJ271&lt;0), "Share Decrease",IF(AJ271&gt;0,"Reinvestment","Funding")))))</f>
        <v>Reinvestment</v>
      </c>
      <c r="H271" s="32">
        <v>16.66</v>
      </c>
      <c r="I271" s="33">
        <v>194.49100000000001</v>
      </c>
      <c r="J271" s="33">
        <v>194.49100000000001</v>
      </c>
      <c r="K271" s="34">
        <v>0.9</v>
      </c>
      <c r="L271" s="34">
        <v>0.9</v>
      </c>
      <c r="M271" s="7">
        <v>0</v>
      </c>
      <c r="N271" s="7">
        <v>0</v>
      </c>
      <c r="O271" s="7">
        <v>1</v>
      </c>
      <c r="P271" s="7">
        <v>1</v>
      </c>
      <c r="Q271" s="35">
        <f>+I271*K271</f>
        <v>175.04190000000003</v>
      </c>
      <c r="R271" s="35">
        <f>+J271*L271</f>
        <v>175.04190000000003</v>
      </c>
      <c r="S271" s="35">
        <f>+$H271*Q271</f>
        <v>2916.1980540000004</v>
      </c>
      <c r="T271" s="35">
        <f>+$H271*R271</f>
        <v>2916.1980540000004</v>
      </c>
      <c r="U271" s="36">
        <f>+S271/SUM(S$20:S$419)</f>
        <v>1.7613523417878414E-3</v>
      </c>
      <c r="V271" s="37">
        <f>+T271/SUM(T$20:T$419)</f>
        <v>1.762444764975271E-3</v>
      </c>
      <c r="W271" s="37">
        <f>+V271-U271</f>
        <v>1.0924231874296069E-6</v>
      </c>
      <c r="X271" s="38">
        <f>+W271*Y$4</f>
        <v>0.11485116629243505</v>
      </c>
      <c r="Y271" s="39">
        <f>+X271/$H271*10^6</f>
        <v>6893.8275085495225</v>
      </c>
      <c r="Z271" s="40">
        <f>+S271*M271/SUMPRODUCT(M$20:M$419, S$20:S$419)</f>
        <v>0</v>
      </c>
      <c r="AA271" s="41">
        <f>+T271*N271/SUMPRODUCT(N$20:N$419, T$20:T$419)</f>
        <v>0</v>
      </c>
      <c r="AB271" s="41">
        <f>+AA271-Z271</f>
        <v>0</v>
      </c>
      <c r="AC271" s="42">
        <f>+AB271*AD$4</f>
        <v>0</v>
      </c>
      <c r="AD271" s="43">
        <f>+AC271/$H271*10^6</f>
        <v>0</v>
      </c>
      <c r="AE271" s="40">
        <f>+S271*O271/SUMPRODUCT(O$20:O$419, S$20:S$419)</f>
        <v>3.7364581426789297E-3</v>
      </c>
      <c r="AF271" s="41">
        <f>+T271*P271/SUMPRODUCT(P$20:P$419, T$20:T$419)</f>
        <v>3.7446731303227617E-3</v>
      </c>
      <c r="AG271" s="41">
        <f>+AF271-AE271</f>
        <v>8.2149876438320467E-6</v>
      </c>
      <c r="AH271" s="42">
        <f>+AG271*AI$4</f>
        <v>2.8852026517097347E-2</v>
      </c>
      <c r="AI271" s="43">
        <f>+AH271/$H271*10^6</f>
        <v>1731.8143167525418</v>
      </c>
      <c r="AJ271" s="42">
        <f>+X271+AC271+AH271</f>
        <v>0.14370319280953239</v>
      </c>
      <c r="AK271" s="31">
        <f>+Y271+AD271+AI271</f>
        <v>8625.6418253020638</v>
      </c>
      <c r="AL271" s="44">
        <f>+$AL$6*W271/H271*10^6</f>
        <v>32.785809946866955</v>
      </c>
      <c r="AM271" s="31">
        <v>5006905</v>
      </c>
      <c r="AN271" s="45">
        <f>+AK271/AM271</f>
        <v>1.7227492483484436E-3</v>
      </c>
      <c r="AR271" s="33"/>
    </row>
    <row r="272" spans="1:44">
      <c r="A272" s="6" t="s">
        <v>5372</v>
      </c>
      <c r="B272" s="6" t="s">
        <v>5345</v>
      </c>
      <c r="C272" s="6" t="s">
        <v>5352</v>
      </c>
      <c r="D272" s="30">
        <v>2012100</v>
      </c>
      <c r="E272" s="6" t="s">
        <v>5338</v>
      </c>
      <c r="F272" s="31" t="s">
        <v>4457</v>
      </c>
      <c r="G272" s="6" t="str">
        <f>IF(AND(L272&gt;K272,AJ272&gt;0),"Float Increase",IF(AND(K272&gt;L272,AJ272&lt;0),"Float Decrease",IF(AND(J272&gt;I272,AJ272&gt;0),"Share Increase",IF(AND(I272&gt;J272,AJ272&lt;0), "Share Decrease",IF(AJ272&gt;0,"Reinvestment","Funding")))))</f>
        <v>Reinvestment</v>
      </c>
      <c r="H272" s="32">
        <v>51.84</v>
      </c>
      <c r="I272" s="33">
        <v>107.831</v>
      </c>
      <c r="J272" s="33">
        <v>107.831</v>
      </c>
      <c r="K272" s="34">
        <v>0.69</v>
      </c>
      <c r="L272" s="34">
        <v>0.69</v>
      </c>
      <c r="M272" s="7">
        <v>1</v>
      </c>
      <c r="N272" s="7">
        <v>1</v>
      </c>
      <c r="O272" s="7">
        <v>0</v>
      </c>
      <c r="P272" s="7">
        <v>0</v>
      </c>
      <c r="Q272" s="35">
        <f>+I272*K272</f>
        <v>74.403390000000002</v>
      </c>
      <c r="R272" s="35">
        <f>+J272*L272</f>
        <v>74.403390000000002</v>
      </c>
      <c r="S272" s="35">
        <f>+$H272*Q272</f>
        <v>3857.0717376000002</v>
      </c>
      <c r="T272" s="35">
        <f>+$H272*R272</f>
        <v>3857.0717376000002</v>
      </c>
      <c r="U272" s="36">
        <f>+S272/SUM(S$20:S$419)</f>
        <v>2.3296299536812795E-3</v>
      </c>
      <c r="V272" s="37">
        <f>+T272/SUM(T$20:T$419)</f>
        <v>2.3310748331180362E-3</v>
      </c>
      <c r="W272" s="37">
        <f>+V272-U272</f>
        <v>1.4448794367566756E-6</v>
      </c>
      <c r="X272" s="38">
        <f>+W272*Y$4</f>
        <v>0.15190641353367831</v>
      </c>
      <c r="Y272" s="39">
        <f>+X272/$H272*10^6</f>
        <v>2930.2934709428687</v>
      </c>
      <c r="Z272" s="40">
        <f>+S272*M272/SUMPRODUCT(M$20:M$419, S$20:S$419)</f>
        <v>4.4071384965473732E-3</v>
      </c>
      <c r="AA272" s="41">
        <f>+T272*N272/SUMPRODUCT(N$20:N$419, T$20:T$419)</f>
        <v>4.4036870044579747E-3</v>
      </c>
      <c r="AB272" s="41">
        <f>+AA272-Z272</f>
        <v>-3.4514920893985446E-6</v>
      </c>
      <c r="AC272" s="42">
        <f>+AB272*AD$4</f>
        <v>-2.1144914825569742E-2</v>
      </c>
      <c r="AD272" s="43">
        <f>+AC272/$H272*10^6</f>
        <v>-407.88801746855205</v>
      </c>
      <c r="AE272" s="40">
        <f>+S272*O272/SUMPRODUCT(O$20:O$419, S$20:S$419)</f>
        <v>0</v>
      </c>
      <c r="AF272" s="41">
        <f>+T272*P272/SUMPRODUCT(P$20:P$419, T$20:T$419)</f>
        <v>0</v>
      </c>
      <c r="AG272" s="41">
        <f>+AF272-AE272</f>
        <v>0</v>
      </c>
      <c r="AH272" s="42">
        <f>+AG272*AI$4</f>
        <v>0</v>
      </c>
      <c r="AI272" s="43">
        <f>+AH272/$H272*10^6</f>
        <v>0</v>
      </c>
      <c r="AJ272" s="42">
        <f>+X272+AC272+AH272</f>
        <v>0.13076149870810858</v>
      </c>
      <c r="AK272" s="31">
        <f>+Y272+AD272+AI272</f>
        <v>2522.4054534743168</v>
      </c>
      <c r="AL272" s="44">
        <f>+$AL$6*W272/H272*10^6</f>
        <v>13.935951357606823</v>
      </c>
      <c r="AM272" s="31">
        <v>1887229.625</v>
      </c>
      <c r="AN272" s="45">
        <f>+AK272/AM272</f>
        <v>1.3365652065123325E-3</v>
      </c>
      <c r="AR272" s="33"/>
    </row>
    <row r="273" spans="1:44">
      <c r="A273" s="6" t="s">
        <v>3499</v>
      </c>
      <c r="B273" s="6" t="s">
        <v>339</v>
      </c>
      <c r="C273" s="6" t="s">
        <v>3657</v>
      </c>
      <c r="D273" s="30">
        <v>2852760</v>
      </c>
      <c r="E273" s="6" t="s">
        <v>2613</v>
      </c>
      <c r="F273" s="31" t="s">
        <v>4474</v>
      </c>
      <c r="G273" s="6" t="str">
        <f>IF(AND(L273&gt;K273,AJ273&gt;0),"Float Increase",IF(AND(K273&gt;L273,AJ273&lt;0),"Float Decrease",IF(AND(J273&gt;I273,AJ273&gt;0),"Share Increase",IF(AND(I273&gt;J273,AJ273&lt;0), "Share Decrease",IF(AJ273&gt;0,"Reinvestment","Funding")))))</f>
        <v>Reinvestment</v>
      </c>
      <c r="H273" s="32">
        <v>17.190000000000001</v>
      </c>
      <c r="I273" s="33">
        <v>310.85599999999999</v>
      </c>
      <c r="J273" s="33">
        <v>310.85599999999999</v>
      </c>
      <c r="K273" s="34">
        <v>0.84</v>
      </c>
      <c r="L273" s="34">
        <v>0.84</v>
      </c>
      <c r="M273" s="7">
        <v>1</v>
      </c>
      <c r="N273" s="7">
        <v>1</v>
      </c>
      <c r="O273" s="7">
        <v>0</v>
      </c>
      <c r="P273" s="7">
        <v>0</v>
      </c>
      <c r="Q273" s="35">
        <f>+I273*K273</f>
        <v>261.11903999999998</v>
      </c>
      <c r="R273" s="35">
        <f>+J273*L273</f>
        <v>261.11903999999998</v>
      </c>
      <c r="S273" s="35">
        <f>+$H273*Q273</f>
        <v>4488.6362976</v>
      </c>
      <c r="T273" s="35">
        <f>+$H273*R273</f>
        <v>4488.6362976</v>
      </c>
      <c r="U273" s="36">
        <f>+S273/SUM(S$20:S$419)</f>
        <v>2.7110881729611306E-3</v>
      </c>
      <c r="V273" s="37">
        <f>+T273/SUM(T$20:T$419)</f>
        <v>2.7127696398164805E-3</v>
      </c>
      <c r="W273" s="37">
        <f>+V273-U273</f>
        <v>1.6814668553498564E-6</v>
      </c>
      <c r="X273" s="38">
        <f>+W273*Y$4</f>
        <v>0.1767798703297373</v>
      </c>
      <c r="Y273" s="39">
        <f>+X273/$H273*10^6</f>
        <v>10283.878436866624</v>
      </c>
      <c r="Z273" s="40">
        <f>+S273*M273/SUMPRODUCT(M$20:M$419, S$20:S$419)</f>
        <v>5.1287720763166008E-3</v>
      </c>
      <c r="AA273" s="41">
        <f>+T273*N273/SUMPRODUCT(N$20:N$419, T$20:T$419)</f>
        <v>5.1247554300814973E-3</v>
      </c>
      <c r="AB273" s="41">
        <f>+AA273-Z273</f>
        <v>-4.0166462351035395E-6</v>
      </c>
      <c r="AC273" s="42">
        <f>+AB273*AD$4</f>
        <v>-2.4607225027860304E-2</v>
      </c>
      <c r="AD273" s="43">
        <f>+AC273/$H273*10^6</f>
        <v>-1431.4848765480106</v>
      </c>
      <c r="AE273" s="40">
        <f>+S273*O273/SUMPRODUCT(O$20:O$419, S$20:S$419)</f>
        <v>0</v>
      </c>
      <c r="AF273" s="41">
        <f>+T273*P273/SUMPRODUCT(P$20:P$419, T$20:T$419)</f>
        <v>0</v>
      </c>
      <c r="AG273" s="41">
        <f>+AF273-AE273</f>
        <v>0</v>
      </c>
      <c r="AH273" s="42">
        <f>+AG273*AI$4</f>
        <v>0</v>
      </c>
      <c r="AI273" s="43">
        <f>+AH273/$H273*10^6</f>
        <v>0</v>
      </c>
      <c r="AJ273" s="42">
        <f>+X273+AC273+AH273</f>
        <v>0.15217264530187699</v>
      </c>
      <c r="AK273" s="31">
        <f>+Y273+AD273+AI273</f>
        <v>8852.3935603186128</v>
      </c>
      <c r="AL273" s="44">
        <f>+$AL$6*W273/H273*10^6</f>
        <v>48.908285495923685</v>
      </c>
      <c r="AM273" s="31">
        <v>6730246</v>
      </c>
      <c r="AN273" s="45">
        <f>+AK273/AM273</f>
        <v>1.3153150063636028E-3</v>
      </c>
      <c r="AR273" s="33"/>
    </row>
    <row r="274" spans="1:44">
      <c r="A274" s="6" t="s">
        <v>5432</v>
      </c>
      <c r="B274" s="6" t="s">
        <v>5426</v>
      </c>
      <c r="C274" s="6" t="s">
        <v>5438</v>
      </c>
      <c r="D274" s="30">
        <v>2889768</v>
      </c>
      <c r="E274" s="6" t="s">
        <v>5445</v>
      </c>
      <c r="F274" s="31" t="s">
        <v>4454</v>
      </c>
      <c r="G274" s="6" t="str">
        <f>IF(AND(L274&gt;K274,AJ274&gt;0),"Float Increase",IF(AND(K274&gt;L274,AJ274&lt;0),"Float Decrease",IF(AND(J274&gt;I274,AJ274&gt;0),"Share Increase",IF(AND(I274&gt;J274,AJ274&lt;0), "Share Decrease",IF(AJ274&gt;0,"Reinvestment","Funding")))))</f>
        <v>Reinvestment</v>
      </c>
      <c r="H274" s="32">
        <v>28.01</v>
      </c>
      <c r="I274" s="33">
        <v>111.217</v>
      </c>
      <c r="J274" s="33">
        <v>111.21</v>
      </c>
      <c r="K274" s="34">
        <v>0.94</v>
      </c>
      <c r="L274" s="34">
        <v>0.94</v>
      </c>
      <c r="M274" s="7">
        <v>0.57999999999999996</v>
      </c>
      <c r="N274" s="7">
        <v>0.57999999999999996</v>
      </c>
      <c r="O274" s="7">
        <v>0.42</v>
      </c>
      <c r="P274" s="7">
        <v>0.42</v>
      </c>
      <c r="Q274" s="35">
        <f>+I274*K274</f>
        <v>104.54397999999999</v>
      </c>
      <c r="R274" s="35">
        <f>+J274*L274</f>
        <v>104.53739999999999</v>
      </c>
      <c r="S274" s="35">
        <f>+$H274*Q274</f>
        <v>2928.2768797999997</v>
      </c>
      <c r="T274" s="35">
        <f>+$H274*R274</f>
        <v>2928.0925739999998</v>
      </c>
      <c r="U274" s="36">
        <f>+S274/SUM(S$20:S$419)</f>
        <v>1.7686478229982806E-3</v>
      </c>
      <c r="V274" s="37">
        <f>+T274/SUM(T$20:T$419)</f>
        <v>1.7696333832095976E-3</v>
      </c>
      <c r="W274" s="37">
        <f>+V274-U274</f>
        <v>9.8556021131701067E-7</v>
      </c>
      <c r="X274" s="38">
        <f>+W274*Y$4</f>
        <v>0.1036162002268661</v>
      </c>
      <c r="Y274" s="39">
        <f>+X274/$H274*10^6</f>
        <v>3699.2574161680145</v>
      </c>
      <c r="Z274" s="40">
        <f>+S274*M274/SUMPRODUCT(M$20:M$419, S$20:S$419)</f>
        <v>1.9406137954428792E-3</v>
      </c>
      <c r="AA274" s="41">
        <f>+T274*N274/SUMPRODUCT(N$20:N$419, T$20:T$419)</f>
        <v>1.9389719388310566E-3</v>
      </c>
      <c r="AB274" s="41">
        <f>+AA274-Z274</f>
        <v>-1.6418566118226331E-6</v>
      </c>
      <c r="AC274" s="42">
        <f>+AB274*AD$4</f>
        <v>-1.0058524636177815E-2</v>
      </c>
      <c r="AD274" s="43">
        <f>+AC274/$H274*10^6</f>
        <v>-359.10477101670165</v>
      </c>
      <c r="AE274" s="40">
        <f>+S274*O274/SUMPRODUCT(O$20:O$419, S$20:S$419)</f>
        <v>1.5758124761610605E-3</v>
      </c>
      <c r="AF274" s="41">
        <f>+T274*P274/SUMPRODUCT(P$20:P$419, T$20:T$419)</f>
        <v>1.5791776622868811E-3</v>
      </c>
      <c r="AG274" s="41">
        <f>+AF274-AE274</f>
        <v>3.3651861258206673E-6</v>
      </c>
      <c r="AH274" s="42">
        <f>+AG274*AI$4</f>
        <v>1.1818939181246931E-2</v>
      </c>
      <c r="AI274" s="43">
        <f>+AH274/$H274*10^6</f>
        <v>421.95427280424599</v>
      </c>
      <c r="AJ274" s="42">
        <f>+X274+AC274+AH274</f>
        <v>0.10537661477193522</v>
      </c>
      <c r="AK274" s="31">
        <f>+Y274+AD274+AI274</f>
        <v>3762.1069179555589</v>
      </c>
      <c r="AL274" s="44">
        <f>+$AL$6*W274/H274*10^6</f>
        <v>17.593006271278306</v>
      </c>
      <c r="AM274" s="31">
        <v>3077062.25</v>
      </c>
      <c r="AN274" s="45">
        <f>+AK274/AM274</f>
        <v>1.2226294472773695E-3</v>
      </c>
      <c r="AR274" s="33"/>
    </row>
    <row r="275" spans="1:44">
      <c r="A275" s="6" t="s">
        <v>5131</v>
      </c>
      <c r="B275" s="6" t="s">
        <v>5127</v>
      </c>
      <c r="C275" s="6" t="s">
        <v>5185</v>
      </c>
      <c r="D275" s="30" t="s">
        <v>5134</v>
      </c>
      <c r="E275" s="6" t="s">
        <v>5121</v>
      </c>
      <c r="F275" s="31" t="s">
        <v>4467</v>
      </c>
      <c r="G275" s="6" t="str">
        <f>IF(AND(L275&gt;K275,AJ275&gt;0),"Float Increase",IF(AND(K275&gt;L275,AJ275&lt;0),"Float Decrease",IF(AND(J275&gt;I275,AJ275&gt;0),"Share Increase",IF(AND(I275&gt;J275,AJ275&lt;0), "Share Decrease",IF(AJ275&gt;0,"Reinvestment","Funding")))))</f>
        <v>Reinvestment</v>
      </c>
      <c r="H275" s="32">
        <v>39.1</v>
      </c>
      <c r="I275" s="33">
        <v>195.73599999999999</v>
      </c>
      <c r="J275" s="33">
        <v>195.65899999999999</v>
      </c>
      <c r="K275" s="34">
        <v>1</v>
      </c>
      <c r="L275" s="34">
        <v>1</v>
      </c>
      <c r="M275" s="7">
        <v>0</v>
      </c>
      <c r="N275" s="7">
        <v>0</v>
      </c>
      <c r="O275" s="7">
        <v>1</v>
      </c>
      <c r="P275" s="7">
        <v>1</v>
      </c>
      <c r="Q275" s="35">
        <f>+I275*K275</f>
        <v>195.73599999999999</v>
      </c>
      <c r="R275" s="35">
        <f>+J275*L275</f>
        <v>195.65899999999999</v>
      </c>
      <c r="S275" s="35">
        <f>+$H275*Q275</f>
        <v>7653.2775999999994</v>
      </c>
      <c r="T275" s="35">
        <f>+$H275*R275</f>
        <v>7650.2668999999996</v>
      </c>
      <c r="U275" s="36">
        <f>+S275/SUM(S$20:S$419)</f>
        <v>4.6224975716661074E-3</v>
      </c>
      <c r="V275" s="37">
        <f>+T275/SUM(T$20:T$419)</f>
        <v>4.6235449715338823E-3</v>
      </c>
      <c r="W275" s="37">
        <f>+V275-U275</f>
        <v>1.0473998677748564E-6</v>
      </c>
      <c r="X275" s="38">
        <f>+W275*Y$4</f>
        <v>0.11011767030644069</v>
      </c>
      <c r="Y275" s="39">
        <f>+X275/$H275*10^6</f>
        <v>2816.308703489532</v>
      </c>
      <c r="Z275" s="40">
        <f>+S275*M275/SUMPRODUCT(M$20:M$419, S$20:S$419)</f>
        <v>0</v>
      </c>
      <c r="AA275" s="41">
        <f>+T275*N275/SUMPRODUCT(N$20:N$419, T$20:T$419)</f>
        <v>0</v>
      </c>
      <c r="AB275" s="41">
        <f>+AA275-Z275</f>
        <v>0</v>
      </c>
      <c r="AC275" s="42">
        <f>+AB275*AD$4</f>
        <v>0</v>
      </c>
      <c r="AD275" s="43">
        <f>+AC275/$H275*10^6</f>
        <v>0</v>
      </c>
      <c r="AE275" s="40">
        <f>+S275*O275/SUMPRODUCT(O$20:O$419, S$20:S$419)</f>
        <v>9.8059702657980891E-3</v>
      </c>
      <c r="AF275" s="41">
        <f>+T275*P275/SUMPRODUCT(P$20:P$419, T$20:T$419)</f>
        <v>9.8236636777577404E-3</v>
      </c>
      <c r="AG275" s="41">
        <f>+AF275-AE275</f>
        <v>1.7693411959651337E-5</v>
      </c>
      <c r="AH275" s="42">
        <f>+AG275*AI$4</f>
        <v>6.2141394871247667E-2</v>
      </c>
      <c r="AI275" s="43">
        <f>+AH275/$H275*10^6</f>
        <v>1589.2939864769223</v>
      </c>
      <c r="AJ275" s="42">
        <f>+X275+AC275+AH275</f>
        <v>0.17225906517768835</v>
      </c>
      <c r="AK275" s="31">
        <f>+Y275+AD275+AI275</f>
        <v>4405.6026899664539</v>
      </c>
      <c r="AL275" s="44">
        <f>+$AL$6*W275/H275*10^6</f>
        <v>13.393860201724506</v>
      </c>
      <c r="AM275" s="31">
        <v>3623324.25</v>
      </c>
      <c r="AN275" s="45">
        <f>+AK275/AM275</f>
        <v>1.2159007546637467E-3</v>
      </c>
      <c r="AR275" s="33"/>
    </row>
    <row r="276" spans="1:44">
      <c r="A276" s="6" t="s">
        <v>5510</v>
      </c>
      <c r="B276" s="6" t="s">
        <v>5518</v>
      </c>
      <c r="C276" s="6" t="s">
        <v>5633</v>
      </c>
      <c r="D276" s="30" t="s">
        <v>5522</v>
      </c>
      <c r="E276" s="6" t="s">
        <v>5531</v>
      </c>
      <c r="F276" s="31" t="s">
        <v>4467</v>
      </c>
      <c r="G276" s="6" t="str">
        <f>IF(AND(L276&gt;K276,AJ276&gt;0),"Float Increase",IF(AND(K276&gt;L276,AJ276&lt;0),"Float Decrease",IF(AND(J276&gt;I276,AJ276&gt;0),"Share Increase",IF(AND(I276&gt;J276,AJ276&lt;0), "Share Decrease",IF(AJ276&gt;0,"Reinvestment","Funding")))))</f>
        <v>Reinvestment</v>
      </c>
      <c r="H276" s="32">
        <v>17.96</v>
      </c>
      <c r="I276" s="33">
        <v>73.489999999999995</v>
      </c>
      <c r="J276" s="33">
        <v>73.489999999999995</v>
      </c>
      <c r="K276" s="34">
        <v>1</v>
      </c>
      <c r="L276" s="34">
        <v>1</v>
      </c>
      <c r="M276" s="7">
        <v>0</v>
      </c>
      <c r="N276" s="7">
        <v>0</v>
      </c>
      <c r="O276" s="7">
        <v>1</v>
      </c>
      <c r="P276" s="7">
        <v>1</v>
      </c>
      <c r="Q276" s="35">
        <f>+I276*K276</f>
        <v>73.489999999999995</v>
      </c>
      <c r="R276" s="35">
        <f>+J276*L276</f>
        <v>73.489999999999995</v>
      </c>
      <c r="S276" s="35">
        <f>+$H276*Q276</f>
        <v>1319.8804</v>
      </c>
      <c r="T276" s="35">
        <f>+$H276*R276</f>
        <v>1319.8804</v>
      </c>
      <c r="U276" s="36">
        <f>+S276/SUM(S$20:S$419)</f>
        <v>7.9719360289370541E-4</v>
      </c>
      <c r="V276" s="37">
        <f>+T276/SUM(T$20:T$419)</f>
        <v>7.9768803706000498E-4</v>
      </c>
      <c r="W276" s="37">
        <f>+V276-U276</f>
        <v>4.9443416629956372E-7</v>
      </c>
      <c r="X276" s="38">
        <f>+W276*Y$4</f>
        <v>5.1981998650126468E-2</v>
      </c>
      <c r="Y276" s="39">
        <f>+X276/$H276*10^6</f>
        <v>2894.3206375348814</v>
      </c>
      <c r="Z276" s="40">
        <f>+S276*M276/SUMPRODUCT(M$20:M$419, S$20:S$419)</f>
        <v>0</v>
      </c>
      <c r="AA276" s="41">
        <f>+T276*N276/SUMPRODUCT(N$20:N$419, T$20:T$419)</f>
        <v>0</v>
      </c>
      <c r="AB276" s="41">
        <f>+AA276-Z276</f>
        <v>0</v>
      </c>
      <c r="AC276" s="42">
        <f>+AB276*AD$4</f>
        <v>0</v>
      </c>
      <c r="AD276" s="43">
        <f>+AC276/$H276*10^6</f>
        <v>0</v>
      </c>
      <c r="AE276" s="40">
        <f>+S276*O276/SUMPRODUCT(O$20:O$419, S$20:S$419)</f>
        <v>1.691132692849099E-3</v>
      </c>
      <c r="AF276" s="41">
        <f>+T276*P276/SUMPRODUCT(P$20:P$419, T$20:T$419)</f>
        <v>1.6948508220627385E-3</v>
      </c>
      <c r="AG276" s="41">
        <f>+AF276-AE276</f>
        <v>3.7181292136395649E-6</v>
      </c>
      <c r="AH276" s="42">
        <f>+AG276*AI$4</f>
        <v>1.3058517835564533E-2</v>
      </c>
      <c r="AI276" s="43">
        <f>+AH276/$H276*10^6</f>
        <v>727.08896634546386</v>
      </c>
      <c r="AJ276" s="42">
        <f>+X276+AC276+AH276</f>
        <v>6.5040516485691008E-2</v>
      </c>
      <c r="AK276" s="31">
        <f>+Y276+AD276+AI276</f>
        <v>3621.4096038803455</v>
      </c>
      <c r="AL276" s="44">
        <f>+$AL$6*W276/H276*10^6</f>
        <v>13.764870999431061</v>
      </c>
      <c r="AM276" s="31">
        <v>3426308.25</v>
      </c>
      <c r="AN276" s="45">
        <f>+AK276/AM276</f>
        <v>1.0569421487049058E-3</v>
      </c>
      <c r="AR276" s="33"/>
    </row>
    <row r="277" spans="1:44">
      <c r="A277" s="6" t="s">
        <v>4647</v>
      </c>
      <c r="B277" s="6" t="s">
        <v>1956</v>
      </c>
      <c r="C277" s="6" t="s">
        <v>3237</v>
      </c>
      <c r="D277" s="30">
        <v>2680303</v>
      </c>
      <c r="E277" s="6" t="s">
        <v>5646</v>
      </c>
      <c r="F277" s="31" t="s">
        <v>4466</v>
      </c>
      <c r="G277" s="6" t="str">
        <f>IF(AND(L277&gt;K277,AJ277&gt;0),"Float Increase",IF(AND(K277&gt;L277,AJ277&lt;0),"Float Decrease",IF(AND(J277&gt;I277,AJ277&gt;0),"Share Increase",IF(AND(I277&gt;J277,AJ277&lt;0), "Share Decrease",IF(AJ277&gt;0,"Reinvestment","Funding")))))</f>
        <v>Reinvestment</v>
      </c>
      <c r="H277" s="32">
        <v>7.33</v>
      </c>
      <c r="I277" s="33">
        <v>304.85199999999998</v>
      </c>
      <c r="J277" s="33">
        <v>304.85199999999998</v>
      </c>
      <c r="K277" s="34">
        <v>1</v>
      </c>
      <c r="L277" s="34">
        <v>1</v>
      </c>
      <c r="M277" s="7">
        <v>0</v>
      </c>
      <c r="N277" s="7">
        <v>0</v>
      </c>
      <c r="O277" s="7">
        <v>1</v>
      </c>
      <c r="P277" s="7">
        <v>1</v>
      </c>
      <c r="Q277" s="35">
        <f>+I277*K277</f>
        <v>304.85199999999998</v>
      </c>
      <c r="R277" s="35">
        <f>+J277*L277</f>
        <v>304.85199999999998</v>
      </c>
      <c r="S277" s="35">
        <f>+$H277*Q277</f>
        <v>2234.5651599999997</v>
      </c>
      <c r="T277" s="35">
        <f>+$H277*R277</f>
        <v>2234.5651599999997</v>
      </c>
      <c r="U277" s="36">
        <f>+S277/SUM(S$20:S$419)</f>
        <v>1.3496533858682568E-3</v>
      </c>
      <c r="V277" s="37">
        <f>+T277/SUM(T$20:T$419)</f>
        <v>1.3504904657748349E-3</v>
      </c>
      <c r="W277" s="37">
        <f>+V277-U277</f>
        <v>8.3707990657815902E-7</v>
      </c>
      <c r="X277" s="38">
        <f>+W277*Y$4</f>
        <v>8.8005824717684464E-2</v>
      </c>
      <c r="Y277" s="39">
        <f>+X277/$H277*10^6</f>
        <v>12006.25166680552</v>
      </c>
      <c r="Z277" s="40">
        <f>+S277*M277/SUMPRODUCT(M$20:M$419, S$20:S$419)</f>
        <v>0</v>
      </c>
      <c r="AA277" s="41">
        <f>+T277*N277/SUMPRODUCT(N$20:N$419, T$20:T$419)</f>
        <v>0</v>
      </c>
      <c r="AB277" s="41">
        <f>+AA277-Z277</f>
        <v>0</v>
      </c>
      <c r="AC277" s="42">
        <f>+AB277*AD$4</f>
        <v>0</v>
      </c>
      <c r="AD277" s="43">
        <f>+AC277/$H277*10^6</f>
        <v>0</v>
      </c>
      <c r="AE277" s="40">
        <f>+S277*O277/SUMPRODUCT(O$20:O$419, S$20:S$419)</f>
        <v>2.8630974415390798E-3</v>
      </c>
      <c r="AF277" s="41">
        <f>+T277*P277/SUMPRODUCT(P$20:P$419, T$20:T$419)</f>
        <v>2.8693922558276903E-3</v>
      </c>
      <c r="AG277" s="41">
        <f>+AF277-AE277</f>
        <v>6.2948142886105028E-6</v>
      </c>
      <c r="AH277" s="42">
        <f>+AG277*AI$4</f>
        <v>2.2108146311279667E-2</v>
      </c>
      <c r="AI277" s="43">
        <f>+AH277/$H277*10^6</f>
        <v>3016.1181870777173</v>
      </c>
      <c r="AJ277" s="42">
        <f>+X277+AC277+AH277</f>
        <v>0.11011397102896413</v>
      </c>
      <c r="AK277" s="31">
        <f>+Y277+AD277+AI277</f>
        <v>15022.369853883236</v>
      </c>
      <c r="AL277" s="44">
        <f>+$AL$6*W277/H277*10^6</f>
        <v>57.099584350488335</v>
      </c>
      <c r="AM277" s="31">
        <v>15850315</v>
      </c>
      <c r="AN277" s="45">
        <f>+AK277/AM277</f>
        <v>9.4776475129252865E-4</v>
      </c>
      <c r="AR277" s="33"/>
    </row>
    <row r="278" spans="1:44">
      <c r="A278" s="6" t="s">
        <v>4858</v>
      </c>
      <c r="B278" s="6" t="s">
        <v>1962</v>
      </c>
      <c r="C278" s="6" t="s">
        <v>1262</v>
      </c>
      <c r="D278" s="30">
        <v>2485070</v>
      </c>
      <c r="E278" s="6" t="s">
        <v>35</v>
      </c>
      <c r="F278" s="31" t="s">
        <v>4473</v>
      </c>
      <c r="G278" s="6" t="str">
        <f>IF(AND(L278&gt;K278,AJ278&gt;0),"Float Increase",IF(AND(K278&gt;L278,AJ278&lt;0),"Float Decrease",IF(AND(J278&gt;I278,AJ278&gt;0),"Share Increase",IF(AND(I278&gt;J278,AJ278&lt;0), "Share Decrease",IF(AJ278&gt;0,"Reinvestment","Funding")))))</f>
        <v>Reinvestment</v>
      </c>
      <c r="H278" s="32">
        <v>13.55</v>
      </c>
      <c r="I278" s="33">
        <v>102.30800000000001</v>
      </c>
      <c r="J278" s="33">
        <v>102.289</v>
      </c>
      <c r="K278" s="34">
        <v>0.89</v>
      </c>
      <c r="L278" s="34">
        <v>0.89</v>
      </c>
      <c r="M278" s="7">
        <v>0.43</v>
      </c>
      <c r="N278" s="7">
        <v>0.43</v>
      </c>
      <c r="O278" s="7">
        <v>0.56999999999999995</v>
      </c>
      <c r="P278" s="7">
        <v>0.56999999999999995</v>
      </c>
      <c r="Q278" s="35">
        <f>+I278*K278</f>
        <v>91.054120000000012</v>
      </c>
      <c r="R278" s="35">
        <f>+J278*L278</f>
        <v>91.037210000000002</v>
      </c>
      <c r="S278" s="35">
        <f>+$H278*Q278</f>
        <v>1233.7833260000002</v>
      </c>
      <c r="T278" s="35">
        <f>+$H278*R278</f>
        <v>1233.5541955000001</v>
      </c>
      <c r="U278" s="36">
        <f>+S278/SUM(S$20:S$419)</f>
        <v>7.4519189378379987E-4</v>
      </c>
      <c r="V278" s="37">
        <f>+T278/SUM(T$20:T$419)</f>
        <v>7.4551559733406804E-4</v>
      </c>
      <c r="W278" s="37">
        <f>+V278-U278</f>
        <v>3.2370355026816421E-7</v>
      </c>
      <c r="X278" s="38">
        <f>+W278*Y$4</f>
        <v>3.4032351847800908E-2</v>
      </c>
      <c r="Y278" s="39">
        <f>+X278/$H278*10^6</f>
        <v>2511.6126824945318</v>
      </c>
      <c r="Z278" s="40">
        <f>+S278*M278/SUMPRODUCT(M$20:M$419, S$20:S$419)</f>
        <v>6.0618660367265471E-4</v>
      </c>
      <c r="AA278" s="41">
        <f>+T278*N278/SUMPRODUCT(N$20:N$419, T$20:T$419)</f>
        <v>6.055993739077205E-4</v>
      </c>
      <c r="AB278" s="41">
        <f>+AA278-Z278</f>
        <v>-5.8722976493421047E-7</v>
      </c>
      <c r="AC278" s="42">
        <f>+AB278*AD$4</f>
        <v>-3.5975523167827944E-3</v>
      </c>
      <c r="AD278" s="43">
        <f>+AC278/$H278*10^6</f>
        <v>-265.5020159987302</v>
      </c>
      <c r="AE278" s="40">
        <f>+S278*O278/SUMPRODUCT(O$20:O$419, S$20:S$419)</f>
        <v>9.010665296186668E-4</v>
      </c>
      <c r="AF278" s="41">
        <f>+T278*P278/SUMPRODUCT(P$20:P$419, T$20:T$419)</f>
        <v>9.0287990874946358E-4</v>
      </c>
      <c r="AG278" s="41">
        <f>+AF278-AE278</f>
        <v>1.8133791307967757E-6</v>
      </c>
      <c r="AH278" s="42">
        <f>+AG278*AI$4</f>
        <v>6.3688060208565269E-3</v>
      </c>
      <c r="AI278" s="43">
        <f>+AH278/$H278*10^6</f>
        <v>470.02258456505729</v>
      </c>
      <c r="AJ278" s="42">
        <f>+X278+AC278+AH278</f>
        <v>3.6803605551874639E-2</v>
      </c>
      <c r="AK278" s="31">
        <f>+Y278+AD278+AI278</f>
        <v>2716.133251060859</v>
      </c>
      <c r="AL278" s="44">
        <f>+$AL$6*W278/H278*10^6</f>
        <v>11.944780452699785</v>
      </c>
      <c r="AM278" s="31">
        <v>3744781.25</v>
      </c>
      <c r="AN278" s="45">
        <f>+AK278/AM278</f>
        <v>7.2531159224877527E-4</v>
      </c>
      <c r="AR278" s="33"/>
    </row>
    <row r="279" spans="1:44">
      <c r="A279" s="6" t="s">
        <v>3637</v>
      </c>
      <c r="B279" s="6" t="s">
        <v>472</v>
      </c>
      <c r="C279" s="6" t="s">
        <v>3791</v>
      </c>
      <c r="D279" s="30">
        <v>2156503</v>
      </c>
      <c r="E279" s="6" t="s">
        <v>3005</v>
      </c>
      <c r="F279" s="31" t="s">
        <v>4464</v>
      </c>
      <c r="G279" s="6" t="str">
        <f>IF(AND(L279&gt;K279,AJ279&gt;0),"Float Increase",IF(AND(K279&gt;L279,AJ279&lt;0),"Float Decrease",IF(AND(J279&gt;I279,AJ279&gt;0),"Share Increase",IF(AND(I279&gt;J279,AJ279&lt;0), "Share Decrease",IF(AJ279&gt;0,"Reinvestment","Funding")))))</f>
        <v>Reinvestment</v>
      </c>
      <c r="H279" s="32">
        <v>49.38</v>
      </c>
      <c r="I279" s="33">
        <v>83.614000000000004</v>
      </c>
      <c r="J279" s="33">
        <v>83.564999999999998</v>
      </c>
      <c r="K279" s="34">
        <v>1</v>
      </c>
      <c r="L279" s="34">
        <v>1</v>
      </c>
      <c r="M279" s="7">
        <v>0.47</v>
      </c>
      <c r="N279" s="7">
        <v>0.47</v>
      </c>
      <c r="O279" s="7">
        <v>0.53</v>
      </c>
      <c r="P279" s="7">
        <v>0.53</v>
      </c>
      <c r="Q279" s="35">
        <f>+I279*K279</f>
        <v>83.614000000000004</v>
      </c>
      <c r="R279" s="35">
        <f>+J279*L279</f>
        <v>83.564999999999998</v>
      </c>
      <c r="S279" s="35">
        <f>+$H279*Q279</f>
        <v>4128.8593200000005</v>
      </c>
      <c r="T279" s="35">
        <f>+$H279*R279</f>
        <v>4126.4396999999999</v>
      </c>
      <c r="U279" s="36">
        <f>+S279/SUM(S$20:S$419)</f>
        <v>2.4937867379135675E-3</v>
      </c>
      <c r="V279" s="37">
        <f>+T279/SUM(T$20:T$419)</f>
        <v>2.4938710994871017E-3</v>
      </c>
      <c r="W279" s="37">
        <f>+V279-U279</f>
        <v>8.4361573534155743E-8</v>
      </c>
      <c r="X279" s="38">
        <f>+W279*Y$4</f>
        <v>8.8692964614385267E-3</v>
      </c>
      <c r="Y279" s="39">
        <f>+X279/$H279*10^6</f>
        <v>179.6131320663938</v>
      </c>
      <c r="Z279" s="40">
        <f>+S279*M279/SUMPRODUCT(M$20:M$419, S$20:S$419)</f>
        <v>2.2173126050390088E-3</v>
      </c>
      <c r="AA279" s="41">
        <f>+T279*N279/SUMPRODUCT(N$20:N$419, T$20:T$419)</f>
        <v>2.2142777099738134E-3</v>
      </c>
      <c r="AB279" s="41">
        <f>+AA279-Z279</f>
        <v>-3.0348950651954212E-6</v>
      </c>
      <c r="AC279" s="42">
        <f>+AB279*AD$4</f>
        <v>-1.8592711788391149E-2</v>
      </c>
      <c r="AD279" s="43">
        <f>+AC279/$H279*10^6</f>
        <v>-376.52312248665748</v>
      </c>
      <c r="AE279" s="40">
        <f>+S279*O279/SUMPRODUCT(O$20:O$419, S$20:S$419)</f>
        <v>2.8038131027024508E-3</v>
      </c>
      <c r="AF279" s="41">
        <f>+T279*P279/SUMPRODUCT(P$20:P$419, T$20:T$419)</f>
        <v>2.8083308536142972E-3</v>
      </c>
      <c r="AG279" s="41">
        <f>+AF279-AE279</f>
        <v>4.5177509118464812E-6</v>
      </c>
      <c r="AH279" s="42">
        <f>+AG279*AI$4</f>
        <v>1.5866885594660828E-2</v>
      </c>
      <c r="AI279" s="43">
        <f>+AH279/$H279*10^6</f>
        <v>321.32210600771219</v>
      </c>
      <c r="AJ279" s="42">
        <f>+X279+AC279+AH279</f>
        <v>6.1434702677082061E-3</v>
      </c>
      <c r="AK279" s="31">
        <f>+Y279+AD279+AI279</f>
        <v>124.41211558744851</v>
      </c>
      <c r="AL279" s="44">
        <f>+$AL$6*W279/H279*10^6</f>
        <v>0.85420791346856761</v>
      </c>
      <c r="AM279" s="31">
        <v>1139028.375</v>
      </c>
      <c r="AN279" s="45">
        <f>+AK279/AM279</f>
        <v>1.0922652878375265E-4</v>
      </c>
      <c r="AR279" s="33"/>
    </row>
    <row r="280" spans="1:44">
      <c r="A280" s="6" t="s">
        <v>5506</v>
      </c>
      <c r="B280" s="6" t="s">
        <v>5514</v>
      </c>
      <c r="C280" s="6" t="s">
        <v>5630</v>
      </c>
      <c r="D280" s="30">
        <v>2465737</v>
      </c>
      <c r="E280" s="6" t="s">
        <v>5528</v>
      </c>
      <c r="F280" s="31" t="s">
        <v>4454</v>
      </c>
      <c r="G280" s="6" t="str">
        <f>IF(AND(L280&gt;K280,AJ280&gt;0),"Float Increase",IF(AND(K280&gt;L280,AJ280&lt;0),"Float Decrease",IF(AND(J280&gt;I280,AJ280&gt;0),"Share Increase",IF(AND(I280&gt;J280,AJ280&lt;0), "Share Decrease",IF(AJ280&gt;0,"Reinvestment","Funding")))))</f>
        <v>Share Decrease</v>
      </c>
      <c r="H280" s="32">
        <v>52.81</v>
      </c>
      <c r="I280" s="33">
        <v>37.164000000000001</v>
      </c>
      <c r="J280" s="33">
        <v>37.136000000000003</v>
      </c>
      <c r="K280" s="34">
        <v>1</v>
      </c>
      <c r="L280" s="34">
        <v>1</v>
      </c>
      <c r="M280" s="7">
        <v>1</v>
      </c>
      <c r="N280" s="7">
        <v>1</v>
      </c>
      <c r="O280" s="7">
        <v>0</v>
      </c>
      <c r="P280" s="7">
        <v>0</v>
      </c>
      <c r="Q280" s="35">
        <f>+I280*K280</f>
        <v>37.164000000000001</v>
      </c>
      <c r="R280" s="35">
        <f>+J280*L280</f>
        <v>37.136000000000003</v>
      </c>
      <c r="S280" s="35">
        <f>+$H280*Q280</f>
        <v>1962.6308400000003</v>
      </c>
      <c r="T280" s="35">
        <f>+$H280*R280</f>
        <v>1961.1521600000003</v>
      </c>
      <c r="U280" s="36">
        <f>+S280/SUM(S$20:S$419)</f>
        <v>1.1854079736996622E-3</v>
      </c>
      <c r="V280" s="37">
        <f>+T280/SUM(T$20:T$419)</f>
        <v>1.1852495247951171E-3</v>
      </c>
      <c r="W280" s="37">
        <f>+V280-U280</f>
        <v>-1.5844890454514912E-7</v>
      </c>
      <c r="X280" s="38">
        <f>+W280*Y$4</f>
        <v>-1.6658417446802617E-2</v>
      </c>
      <c r="Y280" s="39">
        <f>+X280/$H280*10^6</f>
        <v>-315.44058789628133</v>
      </c>
      <c r="Z280" s="40">
        <f>+S280*M280/SUMPRODUCT(M$20:M$419, S$20:S$419)</f>
        <v>2.2425265895772975E-3</v>
      </c>
      <c r="AA280" s="41">
        <f>+T280*N280/SUMPRODUCT(N$20:N$419, T$20:T$419)</f>
        <v>2.2390820986208787E-3</v>
      </c>
      <c r="AB280" s="41">
        <f>+AA280-Z280</f>
        <v>-3.4444909564187651E-6</v>
      </c>
      <c r="AC280" s="42">
        <f>+AB280*AD$4</f>
        <v>-2.1102023705814713E-2</v>
      </c>
      <c r="AD280" s="43">
        <f>+AC280/$H280*10^6</f>
        <v>-399.5838611212784</v>
      </c>
      <c r="AE280" s="40">
        <f>+S280*O280/SUMPRODUCT(O$20:O$419, S$20:S$419)</f>
        <v>0</v>
      </c>
      <c r="AF280" s="41">
        <f>+T280*P280/SUMPRODUCT(P$20:P$419, T$20:T$419)</f>
        <v>0</v>
      </c>
      <c r="AG280" s="41">
        <f>+AF280-AE280</f>
        <v>0</v>
      </c>
      <c r="AH280" s="42">
        <f>+AG280*AI$4</f>
        <v>0</v>
      </c>
      <c r="AI280" s="43">
        <f>+AH280/$H280*10^6</f>
        <v>0</v>
      </c>
      <c r="AJ280" s="42">
        <f>+X280+AC280+AH280</f>
        <v>-3.7760441152617327E-2</v>
      </c>
      <c r="AK280" s="31">
        <f>+Y280+AD280+AI280</f>
        <v>-715.02444901755973</v>
      </c>
      <c r="AL280" s="44">
        <f>+$AL$6*W280/H280*10^6</f>
        <v>-1.5001789864149697</v>
      </c>
      <c r="AM280" s="31">
        <v>701988.3125</v>
      </c>
      <c r="AN280" s="45">
        <f>+AK280/AM280</f>
        <v>-1.0185703042136613E-3</v>
      </c>
      <c r="AR280" s="33"/>
    </row>
    <row r="281" spans="1:44">
      <c r="A281" s="6" t="s">
        <v>1394</v>
      </c>
      <c r="B281" s="6" t="s">
        <v>2191</v>
      </c>
      <c r="C281" s="6" t="s">
        <v>2816</v>
      </c>
      <c r="D281" s="30">
        <v>2747082</v>
      </c>
      <c r="E281" s="6" t="s">
        <v>882</v>
      </c>
      <c r="F281" s="31" t="s">
        <v>4455</v>
      </c>
      <c r="G281" s="6" t="str">
        <f>IF(AND(L281&gt;K281,AJ281&gt;0),"Float Increase",IF(AND(K281&gt;L281,AJ281&lt;0),"Float Decrease",IF(AND(J281&gt;I281,AJ281&gt;0),"Share Increase",IF(AND(I281&gt;J281,AJ281&lt;0), "Share Decrease",IF(AJ281&gt;0,"Reinvestment","Funding")))))</f>
        <v>Share Decrease</v>
      </c>
      <c r="H281" s="32">
        <v>64.709999999999994</v>
      </c>
      <c r="I281" s="33">
        <v>140.05099999999999</v>
      </c>
      <c r="J281" s="33">
        <v>139.92099999999999</v>
      </c>
      <c r="K281" s="34">
        <v>1</v>
      </c>
      <c r="L281" s="34">
        <v>1</v>
      </c>
      <c r="M281" s="7">
        <v>0</v>
      </c>
      <c r="N281" s="7">
        <v>0</v>
      </c>
      <c r="O281" s="7">
        <v>1</v>
      </c>
      <c r="P281" s="7">
        <v>1</v>
      </c>
      <c r="Q281" s="35">
        <f>+I281*K281</f>
        <v>140.05099999999999</v>
      </c>
      <c r="R281" s="35">
        <f>+J281*L281</f>
        <v>139.92099999999999</v>
      </c>
      <c r="S281" s="35">
        <f>+$H281*Q281</f>
        <v>9062.7002099999991</v>
      </c>
      <c r="T281" s="35">
        <f>+$H281*R281</f>
        <v>9054.2879099999991</v>
      </c>
      <c r="U281" s="36">
        <f>+S281/SUM(S$20:S$419)</f>
        <v>5.473773708856833E-3</v>
      </c>
      <c r="V281" s="37">
        <f>+T281/SUM(T$20:T$419)</f>
        <v>5.4720845539520356E-3</v>
      </c>
      <c r="W281" s="37">
        <f>+V281-U281</f>
        <v>-1.6891549047973534E-6</v>
      </c>
      <c r="X281" s="38">
        <f>+W281*Y$4</f>
        <v>-0.17758814816173438</v>
      </c>
      <c r="Y281" s="39">
        <f>+X281/$H281*10^6</f>
        <v>-2744.3694662607695</v>
      </c>
      <c r="Z281" s="40">
        <f>+S281*M281/SUMPRODUCT(M$20:M$419, S$20:S$419)</f>
        <v>0</v>
      </c>
      <c r="AA281" s="41">
        <f>+T281*N281/SUMPRODUCT(N$20:N$419, T$20:T$419)</f>
        <v>0</v>
      </c>
      <c r="AB281" s="41">
        <f>+AA281-Z281</f>
        <v>0</v>
      </c>
      <c r="AC281" s="42">
        <f>+AB281*AD$4</f>
        <v>0</v>
      </c>
      <c r="AD281" s="43">
        <f>+AC281/$H281*10^6</f>
        <v>0</v>
      </c>
      <c r="AE281" s="40">
        <f>+S281*O281/SUMPRODUCT(O$20:O$419, S$20:S$419)</f>
        <v>1.1611831352766049E-2</v>
      </c>
      <c r="AF281" s="41">
        <f>+T281*P281/SUMPRODUCT(P$20:P$419, T$20:T$419)</f>
        <v>1.1626558972658593E-2</v>
      </c>
      <c r="AG281" s="41">
        <f>+AF281-AE281</f>
        <v>1.4727619892544383E-5</v>
      </c>
      <c r="AH281" s="42">
        <f>+AG281*AI$4</f>
        <v>5.172517575147656E-2</v>
      </c>
      <c r="AI281" s="43">
        <f>+AH281/$H281*10^6</f>
        <v>799.33821281836754</v>
      </c>
      <c r="AJ281" s="42">
        <f>+X281+AC281+AH281</f>
        <v>-0.12586297241025782</v>
      </c>
      <c r="AK281" s="31">
        <f>+Y281+AD281+AI281</f>
        <v>-1945.031253442402</v>
      </c>
      <c r="AL281" s="44">
        <f>+$AL$6*W281/H281*10^6</f>
        <v>-13.051730063339157</v>
      </c>
      <c r="AM281" s="31">
        <v>1284685.75</v>
      </c>
      <c r="AN281" s="45">
        <f>+AK281/AM281</f>
        <v>-1.5140132545584802E-3</v>
      </c>
      <c r="AR281" s="33"/>
    </row>
    <row r="282" spans="1:44">
      <c r="A282" s="6" t="s">
        <v>4645</v>
      </c>
      <c r="B282" s="6" t="s">
        <v>1954</v>
      </c>
      <c r="C282" s="6" t="s">
        <v>3235</v>
      </c>
      <c r="D282" s="30">
        <v>2471789</v>
      </c>
      <c r="E282" s="6" t="s">
        <v>27</v>
      </c>
      <c r="F282" s="31" t="s">
        <v>4454</v>
      </c>
      <c r="G282" s="6" t="str">
        <f>IF(AND(L282&gt;K282,AJ282&gt;0),"Float Increase",IF(AND(K282&gt;L282,AJ282&lt;0),"Float Decrease",IF(AND(J282&gt;I282,AJ282&gt;0),"Share Increase",IF(AND(I282&gt;J282,AJ282&lt;0), "Share Decrease",IF(AJ282&gt;0,"Reinvestment","Funding")))))</f>
        <v>Share Decrease</v>
      </c>
      <c r="H282" s="32">
        <v>21.77</v>
      </c>
      <c r="I282" s="33">
        <v>193.39400000000001</v>
      </c>
      <c r="J282" s="33">
        <v>193.22399999999999</v>
      </c>
      <c r="K282" s="34">
        <v>1</v>
      </c>
      <c r="L282" s="34">
        <v>1</v>
      </c>
      <c r="M282" s="7">
        <v>0</v>
      </c>
      <c r="N282" s="7">
        <v>0</v>
      </c>
      <c r="O282" s="7">
        <v>1</v>
      </c>
      <c r="P282" s="7">
        <v>1</v>
      </c>
      <c r="Q282" s="35">
        <f>+I282*K282</f>
        <v>193.39400000000001</v>
      </c>
      <c r="R282" s="35">
        <f>+J282*L282</f>
        <v>193.22399999999999</v>
      </c>
      <c r="S282" s="35">
        <f>+$H282*Q282</f>
        <v>4210.1873800000003</v>
      </c>
      <c r="T282" s="35">
        <f>+$H282*R282</f>
        <v>4206.4864799999996</v>
      </c>
      <c r="U282" s="36">
        <f>+S282/SUM(S$20:S$419)</f>
        <v>2.5429080137259483E-3</v>
      </c>
      <c r="V282" s="37">
        <f>+T282/SUM(T$20:T$419)</f>
        <v>2.5422484818705161E-3</v>
      </c>
      <c r="W282" s="37">
        <f>+V282-U282</f>
        <v>-6.5953185543216747E-7</v>
      </c>
      <c r="X282" s="38">
        <f>+W282*Y$4</f>
        <v>-6.9339431527105991E-2</v>
      </c>
      <c r="Y282" s="39">
        <f>+X282/$H282*10^6</f>
        <v>-3185.0910209970598</v>
      </c>
      <c r="Z282" s="40">
        <f>+S282*M282/SUMPRODUCT(M$20:M$419, S$20:S$419)</f>
        <v>0</v>
      </c>
      <c r="AA282" s="41">
        <f>+T282*N282/SUMPRODUCT(N$20:N$419, T$20:T$419)</f>
        <v>0</v>
      </c>
      <c r="AB282" s="41">
        <f>+AA282-Z282</f>
        <v>0</v>
      </c>
      <c r="AC282" s="42">
        <f>+AB282*AD$4</f>
        <v>0</v>
      </c>
      <c r="AD282" s="43">
        <f>+AC282/$H282*10^6</f>
        <v>0</v>
      </c>
      <c r="AE282" s="40">
        <f>+S282*O282/SUMPRODUCT(O$20:O$419, S$20:S$419)</f>
        <v>5.3944171921476323E-3</v>
      </c>
      <c r="AF282" s="41">
        <f>+T282*P282/SUMPRODUCT(P$20:P$419, T$20:T$419)</f>
        <v>5.4015250689560925E-3</v>
      </c>
      <c r="AG282" s="41">
        <f>+AF282-AE282</f>
        <v>7.107876808460159E-6</v>
      </c>
      <c r="AH282" s="42">
        <f>+AG282*AI$4</f>
        <v>2.4963719855614006E-2</v>
      </c>
      <c r="AI282" s="43">
        <f>+AH282/$H282*10^6</f>
        <v>1146.7027953887923</v>
      </c>
      <c r="AJ282" s="42">
        <f>+X282+AC282+AH282</f>
        <v>-4.4375711671491985E-2</v>
      </c>
      <c r="AK282" s="31">
        <f>+Y282+AD282+AI282</f>
        <v>-2038.3882256082675</v>
      </c>
      <c r="AL282" s="44">
        <f>+$AL$6*W282/H282*10^6</f>
        <v>-15.147722908409909</v>
      </c>
      <c r="AM282" s="31">
        <v>1285665.375</v>
      </c>
      <c r="AN282" s="45">
        <f>+AK282/AM282</f>
        <v>-1.5854733784117561E-3</v>
      </c>
      <c r="AR282" s="33"/>
    </row>
    <row r="283" spans="1:44">
      <c r="A283" s="6" t="s">
        <v>5236</v>
      </c>
      <c r="B283" s="6" t="s">
        <v>5225</v>
      </c>
      <c r="C283" s="6" t="s">
        <v>5275</v>
      </c>
      <c r="D283" s="30" t="s">
        <v>5276</v>
      </c>
      <c r="E283" s="6" t="s">
        <v>5231</v>
      </c>
      <c r="F283" s="31" t="s">
        <v>4471</v>
      </c>
      <c r="G283" s="6" t="str">
        <f>IF(AND(L283&gt;K283,AJ283&gt;0),"Float Increase",IF(AND(K283&gt;L283,AJ283&lt;0),"Float Decrease",IF(AND(J283&gt;I283,AJ283&gt;0),"Share Increase",IF(AND(I283&gt;J283,AJ283&lt;0), "Share Decrease",IF(AJ283&gt;0,"Reinvestment","Funding")))))</f>
        <v>Share Decrease</v>
      </c>
      <c r="H283" s="32">
        <v>23.91</v>
      </c>
      <c r="I283" s="33">
        <v>186.749</v>
      </c>
      <c r="J283" s="33">
        <v>186.48099999999999</v>
      </c>
      <c r="K283" s="34">
        <v>1</v>
      </c>
      <c r="L283" s="34">
        <v>1</v>
      </c>
      <c r="M283" s="7">
        <v>0</v>
      </c>
      <c r="N283" s="7">
        <v>0</v>
      </c>
      <c r="O283" s="7">
        <v>1</v>
      </c>
      <c r="P283" s="7">
        <v>1</v>
      </c>
      <c r="Q283" s="35">
        <f>+I283*K283</f>
        <v>186.749</v>
      </c>
      <c r="R283" s="35">
        <f>+J283*L283</f>
        <v>186.48099999999999</v>
      </c>
      <c r="S283" s="35">
        <f>+$H283*Q283</f>
        <v>4465.1685900000002</v>
      </c>
      <c r="T283" s="35">
        <f>+$H283*R283</f>
        <v>4458.7607099999996</v>
      </c>
      <c r="U283" s="36">
        <f>+S283/SUM(S$20:S$419)</f>
        <v>2.6969139293150399E-3</v>
      </c>
      <c r="V283" s="37">
        <f>+T283/SUM(T$20:T$419)</f>
        <v>2.6947139138365668E-3</v>
      </c>
      <c r="W283" s="37">
        <f>+V283-U283</f>
        <v>-2.200015478473049E-6</v>
      </c>
      <c r="X283" s="38">
        <f>+W283*Y$4</f>
        <v>-0.23129712594124238</v>
      </c>
      <c r="Y283" s="39">
        <f>+X283/$H283*10^6</f>
        <v>-9673.6564592740433</v>
      </c>
      <c r="Z283" s="40">
        <f>+S283*M283/SUMPRODUCT(M$20:M$419, S$20:S$419)</f>
        <v>0</v>
      </c>
      <c r="AA283" s="41">
        <f>+T283*N283/SUMPRODUCT(N$20:N$419, T$20:T$419)</f>
        <v>0</v>
      </c>
      <c r="AB283" s="41">
        <f>+AA283-Z283</f>
        <v>0</v>
      </c>
      <c r="AC283" s="42">
        <f>+AB283*AD$4</f>
        <v>0</v>
      </c>
      <c r="AD283" s="43">
        <f>+AC283/$H283*10^6</f>
        <v>0</v>
      </c>
      <c r="AE283" s="40">
        <f>+S283*O283/SUMPRODUCT(O$20:O$419, S$20:S$419)</f>
        <v>5.7211188086677515E-3</v>
      </c>
      <c r="AF283" s="41">
        <f>+T283*P283/SUMPRODUCT(P$20:P$419, T$20:T$419)</f>
        <v>5.7254689551602851E-3</v>
      </c>
      <c r="AG283" s="41">
        <f>+AF283-AE283</f>
        <v>4.3501464925335687E-6</v>
      </c>
      <c r="AH283" s="42">
        <f>+AG283*AI$4</f>
        <v>1.5278238677579997E-2</v>
      </c>
      <c r="AI283" s="43">
        <f>+AH283/$H283*10^6</f>
        <v>638.98948881555816</v>
      </c>
      <c r="AJ283" s="42">
        <f>+X283+AC283+AH283</f>
        <v>-0.21601888726366239</v>
      </c>
      <c r="AK283" s="31">
        <f>+Y283+AD283+AI283</f>
        <v>-9034.6669704584856</v>
      </c>
      <c r="AL283" s="44">
        <f>+$AL$6*W283/H283*10^6</f>
        <v>-46.006178972669368</v>
      </c>
      <c r="AM283" s="31">
        <v>4343455</v>
      </c>
      <c r="AN283" s="45">
        <f>+AK283/AM283</f>
        <v>-2.0800645961471884E-3</v>
      </c>
      <c r="AR283" s="33"/>
    </row>
    <row r="284" spans="1:44">
      <c r="A284" s="6" t="s">
        <v>5129</v>
      </c>
      <c r="B284" s="6" t="s">
        <v>5125</v>
      </c>
      <c r="C284" s="6" t="s">
        <v>5183</v>
      </c>
      <c r="D284" s="30" t="s">
        <v>5133</v>
      </c>
      <c r="E284" s="6" t="s">
        <v>5119</v>
      </c>
      <c r="F284" s="31" t="s">
        <v>4475</v>
      </c>
      <c r="G284" s="6" t="str">
        <f>IF(AND(L284&gt;K284,AJ284&gt;0),"Float Increase",IF(AND(K284&gt;L284,AJ284&lt;0),"Float Decrease",IF(AND(J284&gt;I284,AJ284&gt;0),"Share Increase",IF(AND(I284&gt;J284,AJ284&lt;0), "Share Decrease",IF(AJ284&gt;0,"Reinvestment","Funding")))))</f>
        <v>Share Decrease</v>
      </c>
      <c r="H284" s="32">
        <v>72.78</v>
      </c>
      <c r="I284" s="33">
        <v>72.11</v>
      </c>
      <c r="J284" s="33">
        <v>72.037000000000006</v>
      </c>
      <c r="K284" s="34">
        <v>0.82</v>
      </c>
      <c r="L284" s="34">
        <v>0.82</v>
      </c>
      <c r="M284" s="7">
        <v>1</v>
      </c>
      <c r="N284" s="7">
        <v>1</v>
      </c>
      <c r="O284" s="7">
        <v>0</v>
      </c>
      <c r="P284" s="7">
        <v>0</v>
      </c>
      <c r="Q284" s="35">
        <f>+I284*K284</f>
        <v>59.130199999999995</v>
      </c>
      <c r="R284" s="35">
        <f>+J284*L284</f>
        <v>59.070340000000002</v>
      </c>
      <c r="S284" s="35">
        <f>+$H284*Q284</f>
        <v>4303.4959559999998</v>
      </c>
      <c r="T284" s="35">
        <f>+$H284*R284</f>
        <v>4299.1393452000002</v>
      </c>
      <c r="U284" s="36">
        <f>+S284/SUM(S$20:S$419)</f>
        <v>2.5992653926841637E-3</v>
      </c>
      <c r="V284" s="37">
        <f>+T284/SUM(T$20:T$419)</f>
        <v>2.5982445267919907E-3</v>
      </c>
      <c r="W284" s="37">
        <f>+V284-U284</f>
        <v>-1.0208658921730812E-6</v>
      </c>
      <c r="X284" s="38">
        <f>+W284*Y$4</f>
        <v>-0.10732803888950845</v>
      </c>
      <c r="Y284" s="39">
        <f>+X284/$H284*10^6</f>
        <v>-1474.6913834777199</v>
      </c>
      <c r="Z284" s="40">
        <f>+S284*M284/SUMPRODUCT(M$20:M$419, S$20:S$419)</f>
        <v>4.9172284021932362E-3</v>
      </c>
      <c r="AA284" s="41">
        <f>+T284*N284/SUMPRODUCT(N$20:N$419, T$20:T$419)</f>
        <v>4.9084034087972066E-3</v>
      </c>
      <c r="AB284" s="41">
        <f>+AA284-Z284</f>
        <v>-8.8249933960296567E-6</v>
      </c>
      <c r="AC284" s="42">
        <f>+AB284*AD$4</f>
        <v>-5.4064656346287626E-2</v>
      </c>
      <c r="AD284" s="43">
        <f>+AC284/$H284*10^6</f>
        <v>-742.85045817927482</v>
      </c>
      <c r="AE284" s="40">
        <f>+S284*O284/SUMPRODUCT(O$20:O$419, S$20:S$419)</f>
        <v>0</v>
      </c>
      <c r="AF284" s="41">
        <f>+T284*P284/SUMPRODUCT(P$20:P$419, T$20:T$419)</f>
        <v>0</v>
      </c>
      <c r="AG284" s="41">
        <f>+AF284-AE284</f>
        <v>0</v>
      </c>
      <c r="AH284" s="42">
        <f>+AG284*AI$4</f>
        <v>0</v>
      </c>
      <c r="AI284" s="43">
        <f>+AH284/$H284*10^6</f>
        <v>0</v>
      </c>
      <c r="AJ284" s="42">
        <f>+X284+AC284+AH284</f>
        <v>-0.16139269523579608</v>
      </c>
      <c r="AK284" s="31">
        <f>+Y284+AD284+AI284</f>
        <v>-2217.5418416569946</v>
      </c>
      <c r="AL284" s="44">
        <f>+$AL$6*W284/H284*10^6</f>
        <v>-7.0133683166603547</v>
      </c>
      <c r="AM284" s="31">
        <v>717980.25</v>
      </c>
      <c r="AN284" s="45">
        <f>+AK284/AM284</f>
        <v>-3.0885833442591141E-3</v>
      </c>
      <c r="AR284" s="33"/>
    </row>
    <row r="285" spans="1:44">
      <c r="A285" s="6" t="s">
        <v>3636</v>
      </c>
      <c r="B285" s="6" t="s">
        <v>471</v>
      </c>
      <c r="C285" s="6" t="s">
        <v>3790</v>
      </c>
      <c r="D285" s="30">
        <v>2248240</v>
      </c>
      <c r="E285" s="6" t="s">
        <v>3004</v>
      </c>
      <c r="F285" s="31" t="s">
        <v>4470</v>
      </c>
      <c r="G285" s="6" t="str">
        <f>IF(AND(L285&gt;K285,AJ285&gt;0),"Float Increase",IF(AND(K285&gt;L285,AJ285&lt;0),"Float Decrease",IF(AND(J285&gt;I285,AJ285&gt;0),"Share Increase",IF(AND(I285&gt;J285,AJ285&lt;0), "Share Decrease",IF(AJ285&gt;0,"Reinvestment","Funding")))))</f>
        <v>Share Decrease</v>
      </c>
      <c r="H285" s="32">
        <v>47.32</v>
      </c>
      <c r="I285" s="33">
        <v>124.12</v>
      </c>
      <c r="J285" s="33">
        <v>123.985</v>
      </c>
      <c r="K285" s="34">
        <v>1</v>
      </c>
      <c r="L285" s="34">
        <v>1</v>
      </c>
      <c r="M285" s="7">
        <v>0.59</v>
      </c>
      <c r="N285" s="7">
        <v>0.59</v>
      </c>
      <c r="O285" s="7">
        <v>0.41</v>
      </c>
      <c r="P285" s="7">
        <v>0.41</v>
      </c>
      <c r="Q285" s="35">
        <f>+I285*K285</f>
        <v>124.12</v>
      </c>
      <c r="R285" s="35">
        <f>+J285*L285</f>
        <v>123.985</v>
      </c>
      <c r="S285" s="35">
        <f>+$H285*Q285</f>
        <v>5873.3584000000001</v>
      </c>
      <c r="T285" s="35">
        <f>+$H285*R285</f>
        <v>5866.9701999999997</v>
      </c>
      <c r="U285" s="36">
        <f>+S285/SUM(S$20:S$419)</f>
        <v>3.5474454685303371E-3</v>
      </c>
      <c r="V285" s="37">
        <f>+T285/SUM(T$20:T$419)</f>
        <v>3.5457848622705091E-3</v>
      </c>
      <c r="W285" s="37">
        <f>+V285-U285</f>
        <v>-1.6606062598280465E-6</v>
      </c>
      <c r="X285" s="38">
        <f>+W285*Y$4</f>
        <v>-0.17458670585574629</v>
      </c>
      <c r="Y285" s="39">
        <f>+X285/$H285*10^6</f>
        <v>-3689.4908253538943</v>
      </c>
      <c r="Z285" s="40">
        <f>+S285*M285/SUMPRODUCT(M$20:M$419, S$20:S$419)</f>
        <v>3.9594740116532211E-3</v>
      </c>
      <c r="AA285" s="41">
        <f>+T285*N285/SUMPRODUCT(N$20:N$419, T$20:T$419)</f>
        <v>3.952069934898713E-3</v>
      </c>
      <c r="AB285" s="41">
        <f>+AA285-Z285</f>
        <v>-7.4040767545080488E-6</v>
      </c>
      <c r="AC285" s="42">
        <f>+AB285*AD$4</f>
        <v>-4.5359678736315856E-2</v>
      </c>
      <c r="AD285" s="43">
        <f>+AC285/$H285*10^6</f>
        <v>-958.57309248342892</v>
      </c>
      <c r="AE285" s="40">
        <f>+S285*O285/SUMPRODUCT(O$20:O$419, S$20:S$419)</f>
        <v>3.0854141382011197E-3</v>
      </c>
      <c r="AF285" s="41">
        <f>+T285*P285/SUMPRODUCT(P$20:P$419, T$20:T$419)</f>
        <v>3.0888344877762499E-3</v>
      </c>
      <c r="AG285" s="41">
        <f>+AF285-AE285</f>
        <v>3.4203495751302E-6</v>
      </c>
      <c r="AH285" s="42">
        <f>+AG285*AI$4</f>
        <v>1.2012679862457593E-2</v>
      </c>
      <c r="AI285" s="43">
        <f>+AH285/$H285*10^6</f>
        <v>253.86052118464906</v>
      </c>
      <c r="AJ285" s="42">
        <f>+X285+AC285+AH285</f>
        <v>-0.20793370472960454</v>
      </c>
      <c r="AK285" s="31">
        <f>+Y285+AD285+AI285</f>
        <v>-4394.2033966526742</v>
      </c>
      <c r="AL285" s="44">
        <f>+$AL$6*W285/H285*10^6</f>
        <v>-17.546558113145039</v>
      </c>
      <c r="AM285" s="31">
        <v>1143707</v>
      </c>
      <c r="AN285" s="45">
        <f>+AK285/AM285</f>
        <v>-3.8420709120890878E-3</v>
      </c>
      <c r="AR285" s="33"/>
    </row>
    <row r="286" spans="1:44">
      <c r="A286" s="6" t="s">
        <v>3503</v>
      </c>
      <c r="B286" s="6" t="s">
        <v>343</v>
      </c>
      <c r="C286" s="6" t="s">
        <v>3662</v>
      </c>
      <c r="D286" s="30" t="s">
        <v>491</v>
      </c>
      <c r="E286" s="6" t="s">
        <v>2616</v>
      </c>
      <c r="F286" s="31" t="s">
        <v>4471</v>
      </c>
      <c r="G286" s="6" t="str">
        <f>IF(AND(L286&gt;K286,AJ286&gt;0),"Float Increase",IF(AND(K286&gt;L286,AJ286&lt;0),"Float Decrease",IF(AND(J286&gt;I286,AJ286&gt;0),"Share Increase",IF(AND(I286&gt;J286,AJ286&lt;0), "Share Decrease",IF(AJ286&gt;0,"Reinvestment","Funding")))))</f>
        <v>Share Decrease</v>
      </c>
      <c r="H286" s="32">
        <v>15.56</v>
      </c>
      <c r="I286" s="33">
        <v>145.07900000000001</v>
      </c>
      <c r="J286" s="33">
        <v>144.821</v>
      </c>
      <c r="K286" s="34">
        <v>1</v>
      </c>
      <c r="L286" s="34">
        <v>1</v>
      </c>
      <c r="M286" s="7">
        <v>0</v>
      </c>
      <c r="N286" s="7">
        <v>0</v>
      </c>
      <c r="O286" s="7">
        <v>1</v>
      </c>
      <c r="P286" s="7">
        <v>1</v>
      </c>
      <c r="Q286" s="35">
        <f>+I286*K286</f>
        <v>145.07900000000001</v>
      </c>
      <c r="R286" s="35">
        <f>+J286*L286</f>
        <v>144.821</v>
      </c>
      <c r="S286" s="35">
        <f>+$H286*Q286</f>
        <v>2257.4292400000004</v>
      </c>
      <c r="T286" s="35">
        <f>+$H286*R286</f>
        <v>2253.4147600000001</v>
      </c>
      <c r="U286" s="36">
        <f>+S286/SUM(S$20:S$419)</f>
        <v>1.363463044919221E-3</v>
      </c>
      <c r="V286" s="37">
        <f>+T286/SUM(T$20:T$419)</f>
        <v>1.3618824831298671E-3</v>
      </c>
      <c r="W286" s="37">
        <f>+V286-U286</f>
        <v>-1.5805617893539098E-6</v>
      </c>
      <c r="X286" s="38">
        <f>+W286*Y$4</f>
        <v>-0.1661712850783405</v>
      </c>
      <c r="Y286" s="39">
        <f>+X286/$H286*10^6</f>
        <v>-10679.388501178695</v>
      </c>
      <c r="Z286" s="40">
        <f>+S286*M286/SUMPRODUCT(M$20:M$419, S$20:S$419)</f>
        <v>0</v>
      </c>
      <c r="AA286" s="41">
        <f>+T286*N286/SUMPRODUCT(N$20:N$419, T$20:T$419)</f>
        <v>0</v>
      </c>
      <c r="AB286" s="41">
        <f>+AA286-Z286</f>
        <v>0</v>
      </c>
      <c r="AC286" s="42">
        <f>+AB286*AD$4</f>
        <v>0</v>
      </c>
      <c r="AD286" s="43">
        <f>+AC286/$H286*10^6</f>
        <v>0</v>
      </c>
      <c r="AE286" s="40">
        <f>+S286*O286/SUMPRODUCT(O$20:O$419, S$20:S$419)</f>
        <v>2.8923926664548511E-3</v>
      </c>
      <c r="AF286" s="41">
        <f>+T286*P286/SUMPRODUCT(P$20:P$419, T$20:T$419)</f>
        <v>2.893596918655894E-3</v>
      </c>
      <c r="AG286" s="41">
        <f>+AF286-AE286</f>
        <v>1.2042522010429109E-6</v>
      </c>
      <c r="AH286" s="42">
        <f>+AG286*AI$4</f>
        <v>4.2294788433248761E-3</v>
      </c>
      <c r="AI286" s="43">
        <f>+AH286/$H286*10^6</f>
        <v>271.81740638334679</v>
      </c>
      <c r="AJ286" s="42">
        <f>+X286+AC286+AH286</f>
        <v>-0.16194180623501564</v>
      </c>
      <c r="AK286" s="31">
        <f>+Y286+AD286+AI286</f>
        <v>-10407.571094795348</v>
      </c>
      <c r="AL286" s="44">
        <f>+$AL$6*W286/H286*10^6</f>
        <v>-50.789260583351854</v>
      </c>
      <c r="AM286" s="31">
        <v>2207011.25</v>
      </c>
      <c r="AN286" s="45">
        <f>+AK286/AM286</f>
        <v>-4.7156855656242573E-3</v>
      </c>
      <c r="AR286" s="33"/>
    </row>
    <row r="287" spans="1:44">
      <c r="A287" s="6" t="s">
        <v>1366</v>
      </c>
      <c r="B287" s="6" t="s">
        <v>2163</v>
      </c>
      <c r="C287" s="6" t="s">
        <v>2788</v>
      </c>
      <c r="D287" s="30">
        <v>2692933</v>
      </c>
      <c r="E287" s="6" t="s">
        <v>4217</v>
      </c>
      <c r="F287" s="31" t="s">
        <v>4473</v>
      </c>
      <c r="G287" s="6" t="str">
        <f>IF(AND(L287&gt;K287,AJ287&gt;0),"Float Increase",IF(AND(K287&gt;L287,AJ287&lt;0),"Float Decrease",IF(AND(J287&gt;I287,AJ287&gt;0),"Share Increase",IF(AND(I287&gt;J287,AJ287&lt;0), "Share Decrease",IF(AJ287&gt;0,"Reinvestment","Funding")))))</f>
        <v>Share Decrease</v>
      </c>
      <c r="H287" s="32">
        <v>148.49</v>
      </c>
      <c r="I287" s="33">
        <v>66.397000000000006</v>
      </c>
      <c r="J287" s="33">
        <v>66.316999999999993</v>
      </c>
      <c r="K287" s="34">
        <v>0.92</v>
      </c>
      <c r="L287" s="34">
        <v>0.92</v>
      </c>
      <c r="M287" s="7">
        <v>1</v>
      </c>
      <c r="N287" s="7">
        <v>1</v>
      </c>
      <c r="O287" s="7">
        <v>0</v>
      </c>
      <c r="P287" s="7">
        <v>0</v>
      </c>
      <c r="Q287" s="35">
        <f>+I287*K287</f>
        <v>61.085240000000006</v>
      </c>
      <c r="R287" s="35">
        <f>+J287*L287</f>
        <v>61.011639999999993</v>
      </c>
      <c r="S287" s="35">
        <f>+$H287*Q287</f>
        <v>9070.5472876000022</v>
      </c>
      <c r="T287" s="35">
        <f>+$H287*R287</f>
        <v>9059.618423599999</v>
      </c>
      <c r="U287" s="36">
        <f>+S287/SUM(S$20:S$419)</f>
        <v>5.4785132595495563E-3</v>
      </c>
      <c r="V287" s="37">
        <f>+T287/SUM(T$20:T$419)</f>
        <v>5.4753061238231428E-3</v>
      </c>
      <c r="W287" s="37">
        <f>+V287-U287</f>
        <v>-3.2071357264134778E-6</v>
      </c>
      <c r="X287" s="38">
        <f>+W287*Y$4</f>
        <v>-0.33718002590498747</v>
      </c>
      <c r="Y287" s="39">
        <f>+X287/$H287*10^6</f>
        <v>-2270.7254758232034</v>
      </c>
      <c r="Z287" s="40">
        <f>+S287*M287/SUMPRODUCT(M$20:M$419, S$20:S$419)</f>
        <v>1.0364120984902712E-2</v>
      </c>
      <c r="AA287" s="41">
        <f>+T287*N287/SUMPRODUCT(N$20:N$419, T$20:T$419)</f>
        <v>1.0343526548505374E-2</v>
      </c>
      <c r="AB287" s="41">
        <f>+AA287-Z287</f>
        <v>-2.0594436397338919E-5</v>
      </c>
      <c r="AC287" s="42">
        <f>+AB287*AD$4</f>
        <v>-0.12616792744213684</v>
      </c>
      <c r="AD287" s="43">
        <f>+AC287/$H287*10^6</f>
        <v>-849.67289004065481</v>
      </c>
      <c r="AE287" s="40">
        <f>+S287*O287/SUMPRODUCT(O$20:O$419, S$20:S$419)</f>
        <v>0</v>
      </c>
      <c r="AF287" s="41">
        <f>+T287*P287/SUMPRODUCT(P$20:P$419, T$20:T$419)</f>
        <v>0</v>
      </c>
      <c r="AG287" s="41">
        <f>+AF287-AE287</f>
        <v>0</v>
      </c>
      <c r="AH287" s="42">
        <f>+AG287*AI$4</f>
        <v>0</v>
      </c>
      <c r="AI287" s="43">
        <f>+AH287/$H287*10^6</f>
        <v>0</v>
      </c>
      <c r="AJ287" s="42">
        <f>+X287+AC287+AH287</f>
        <v>-0.46334795334712431</v>
      </c>
      <c r="AK287" s="31">
        <f>+Y287+AD287+AI287</f>
        <v>-3120.3983658638581</v>
      </c>
      <c r="AL287" s="44">
        <f>+$AL$6*W287/H287*10^6</f>
        <v>-10.799164005702329</v>
      </c>
      <c r="AM287" s="31">
        <v>655400.3125</v>
      </c>
      <c r="AN287" s="45">
        <f>+AK287/AM287</f>
        <v>-4.7610571834505464E-3</v>
      </c>
      <c r="AR287" s="33"/>
    </row>
    <row r="288" spans="1:44">
      <c r="A288" s="6" t="s">
        <v>3453</v>
      </c>
      <c r="B288" s="6" t="s">
        <v>292</v>
      </c>
      <c r="C288" s="6" t="s">
        <v>591</v>
      </c>
      <c r="D288" s="30">
        <v>2329770</v>
      </c>
      <c r="E288" s="6" t="s">
        <v>2571</v>
      </c>
      <c r="F288" s="31" t="s">
        <v>4458</v>
      </c>
      <c r="G288" s="6" t="str">
        <f>IF(AND(L288&gt;K288,AJ288&gt;0),"Float Increase",IF(AND(K288&gt;L288,AJ288&lt;0),"Float Decrease",IF(AND(J288&gt;I288,AJ288&gt;0),"Share Increase",IF(AND(I288&gt;J288,AJ288&lt;0), "Share Decrease",IF(AJ288&gt;0,"Reinvestment","Funding")))))</f>
        <v>Share Decrease</v>
      </c>
      <c r="H288" s="32">
        <v>152.66</v>
      </c>
      <c r="I288" s="33">
        <v>41.747</v>
      </c>
      <c r="J288" s="33">
        <v>41.707000000000001</v>
      </c>
      <c r="K288" s="34">
        <v>0.93</v>
      </c>
      <c r="L288" s="34">
        <v>0.93</v>
      </c>
      <c r="M288" s="7">
        <v>1</v>
      </c>
      <c r="N288" s="7">
        <v>1</v>
      </c>
      <c r="O288" s="7">
        <v>0</v>
      </c>
      <c r="P288" s="7">
        <v>0</v>
      </c>
      <c r="Q288" s="35">
        <f>+I288*K288</f>
        <v>38.824710000000003</v>
      </c>
      <c r="R288" s="35">
        <f>+J288*L288</f>
        <v>38.787510000000005</v>
      </c>
      <c r="S288" s="35">
        <f>+$H288*Q288</f>
        <v>5926.9802286000004</v>
      </c>
      <c r="T288" s="35">
        <f>+$H288*R288</f>
        <v>5921.3012766000002</v>
      </c>
      <c r="U288" s="36">
        <f>+S288/SUM(S$20:S$419)</f>
        <v>3.5798324777891934E-3</v>
      </c>
      <c r="V288" s="37">
        <f>+T288/SUM(T$20:T$419)</f>
        <v>3.578620602421216E-3</v>
      </c>
      <c r="W288" s="37">
        <f>+V288-U288</f>
        <v>-1.211875367977417E-6</v>
      </c>
      <c r="X288" s="38">
        <f>+W288*Y$4</f>
        <v>-0.12740968977486944</v>
      </c>
      <c r="Y288" s="39">
        <f>+X288/$H288*10^6</f>
        <v>-834.59773205076272</v>
      </c>
      <c r="Z288" s="40">
        <f>+S288*M288/SUMPRODUCT(M$20:M$419, S$20:S$419)</f>
        <v>6.7722418743478155E-3</v>
      </c>
      <c r="AA288" s="41">
        <f>+T288*N288/SUMPRODUCT(N$20:N$419, T$20:T$419)</f>
        <v>6.7604543693213556E-3</v>
      </c>
      <c r="AB288" s="41">
        <f>+AA288-Z288</f>
        <v>-1.178750502645997E-5</v>
      </c>
      <c r="AC288" s="42">
        <f>+AB288*AD$4</f>
        <v>-7.2213924683774869E-2</v>
      </c>
      <c r="AD288" s="43">
        <f>+AC288/$H288*10^6</f>
        <v>-473.03763057627975</v>
      </c>
      <c r="AE288" s="40">
        <f>+S288*O288/SUMPRODUCT(O$20:O$419, S$20:S$419)</f>
        <v>0</v>
      </c>
      <c r="AF288" s="41">
        <f>+T288*P288/SUMPRODUCT(P$20:P$419, T$20:T$419)</f>
        <v>0</v>
      </c>
      <c r="AG288" s="41">
        <f>+AF288-AE288</f>
        <v>0</v>
      </c>
      <c r="AH288" s="42">
        <f>+AG288*AI$4</f>
        <v>0</v>
      </c>
      <c r="AI288" s="43">
        <f>+AH288/$H288*10^6</f>
        <v>0</v>
      </c>
      <c r="AJ288" s="42">
        <f>+X288+AC288+AH288</f>
        <v>-0.19962361445864429</v>
      </c>
      <c r="AK288" s="31">
        <f>+Y288+AD288+AI288</f>
        <v>-1307.6353626270425</v>
      </c>
      <c r="AL288" s="44">
        <f>+$AL$6*W288/H288*10^6</f>
        <v>-3.9691974583303327</v>
      </c>
      <c r="AM288" s="31">
        <v>266902.1875</v>
      </c>
      <c r="AN288" s="45">
        <f>+AK288/AM288</f>
        <v>-4.8993055278988389E-3</v>
      </c>
      <c r="AR288" s="33"/>
    </row>
    <row r="289" spans="1:44">
      <c r="A289" s="6" t="s">
        <v>1087</v>
      </c>
      <c r="B289" s="6" t="s">
        <v>5904</v>
      </c>
      <c r="C289" s="6" t="s">
        <v>2451</v>
      </c>
      <c r="D289" s="30">
        <v>2267278</v>
      </c>
      <c r="E289" s="6" t="s">
        <v>3910</v>
      </c>
      <c r="F289" s="31" t="s">
        <v>4473</v>
      </c>
      <c r="G289" s="6" t="str">
        <f>IF(AND(L289&gt;K289,AJ289&gt;0),"Float Increase",IF(AND(K289&gt;L289,AJ289&lt;0),"Float Decrease",IF(AND(J289&gt;I289,AJ289&gt;0),"Share Increase",IF(AND(I289&gt;J289,AJ289&lt;0), "Share Decrease",IF(AJ289&gt;0,"Reinvestment","Funding")))))</f>
        <v>Share Decrease</v>
      </c>
      <c r="H289" s="32">
        <v>72.08</v>
      </c>
      <c r="I289" s="33">
        <v>34.636000000000003</v>
      </c>
      <c r="J289" s="33">
        <v>34.567999999999998</v>
      </c>
      <c r="K289" s="34">
        <v>1</v>
      </c>
      <c r="L289" s="34">
        <v>1</v>
      </c>
      <c r="M289" s="7">
        <v>1</v>
      </c>
      <c r="N289" s="7">
        <v>1</v>
      </c>
      <c r="O289" s="7">
        <v>0</v>
      </c>
      <c r="P289" s="7">
        <v>0</v>
      </c>
      <c r="Q289" s="35">
        <f>+I289*K289</f>
        <v>34.636000000000003</v>
      </c>
      <c r="R289" s="35">
        <f>+J289*L289</f>
        <v>34.567999999999998</v>
      </c>
      <c r="S289" s="35">
        <f>+$H289*Q289</f>
        <v>2496.56288</v>
      </c>
      <c r="T289" s="35">
        <f>+$H289*R289</f>
        <v>2491.6614399999999</v>
      </c>
      <c r="U289" s="36">
        <f>+S289/SUM(S$20:S$419)</f>
        <v>1.5078971982293891E-3</v>
      </c>
      <c r="V289" s="37">
        <f>+T289/SUM(T$20:T$419)</f>
        <v>1.5058701705788684E-3</v>
      </c>
      <c r="W289" s="37">
        <f>+V289-U289</f>
        <v>-2.0270276505206936E-6</v>
      </c>
      <c r="X289" s="38">
        <f>+W289*Y$4</f>
        <v>-0.21311016870402855</v>
      </c>
      <c r="Y289" s="39">
        <f>+X289/$H289*10^6</f>
        <v>-2956.5783671480099</v>
      </c>
      <c r="Z289" s="40">
        <f>+S289*M289/SUMPRODUCT(M$20:M$419, S$20:S$419)</f>
        <v>2.8526040286576131E-3</v>
      </c>
      <c r="AA289" s="41">
        <f>+T289*N289/SUMPRODUCT(N$20:N$419, T$20:T$419)</f>
        <v>2.8447739241854236E-3</v>
      </c>
      <c r="AB289" s="41">
        <f>+AA289-Z289</f>
        <v>-7.8301044721894829E-6</v>
      </c>
      <c r="AC289" s="42">
        <f>+AB289*AD$4</f>
        <v>-4.796965713707052E-2</v>
      </c>
      <c r="AD289" s="43">
        <f>+AC289/$H289*10^6</f>
        <v>-665.50578714026801</v>
      </c>
      <c r="AE289" s="40">
        <f>+S289*O289/SUMPRODUCT(O$20:O$419, S$20:S$419)</f>
        <v>0</v>
      </c>
      <c r="AF289" s="41">
        <f>+T289*P289/SUMPRODUCT(P$20:P$419, T$20:T$419)</f>
        <v>0</v>
      </c>
      <c r="AG289" s="41">
        <f>+AF289-AE289</f>
        <v>0</v>
      </c>
      <c r="AH289" s="42">
        <f>+AG289*AI$4</f>
        <v>0</v>
      </c>
      <c r="AI289" s="43">
        <f>+AH289/$H289*10^6</f>
        <v>0</v>
      </c>
      <c r="AJ289" s="42">
        <f>+X289+AC289+AH289</f>
        <v>-0.26107982584109907</v>
      </c>
      <c r="AK289" s="31">
        <f>+Y289+AD289+AI289</f>
        <v>-3622.0841542882781</v>
      </c>
      <c r="AL289" s="44">
        <f>+$AL$6*W289/H289*10^6</f>
        <v>-14.060957620149097</v>
      </c>
      <c r="AM289" s="31">
        <v>708296.9375</v>
      </c>
      <c r="AN289" s="45">
        <f>+AK289/AM289</f>
        <v>-5.1137933294936461E-3</v>
      </c>
      <c r="AR289" s="33"/>
    </row>
    <row r="290" spans="1:44">
      <c r="A290" s="6" t="s">
        <v>4575</v>
      </c>
      <c r="B290" s="6" t="s">
        <v>1884</v>
      </c>
      <c r="C290" s="6" t="s">
        <v>3189</v>
      </c>
      <c r="D290" s="30">
        <v>2267609</v>
      </c>
      <c r="E290" s="6" t="s">
        <v>5970</v>
      </c>
      <c r="F290" s="31" t="s">
        <v>4468</v>
      </c>
      <c r="G290" s="6" t="str">
        <f>IF(AND(L290&gt;K290,AJ290&gt;0),"Float Increase",IF(AND(K290&gt;L290,AJ290&lt;0),"Float Decrease",IF(AND(J290&gt;I290,AJ290&gt;0),"Share Increase",IF(AND(I290&gt;J290,AJ290&lt;0), "Share Decrease",IF(AJ290&gt;0,"Reinvestment","Funding")))))</f>
        <v>Share Decrease</v>
      </c>
      <c r="H290" s="32">
        <v>34.880000000000003</v>
      </c>
      <c r="I290" s="33">
        <v>63.88</v>
      </c>
      <c r="J290" s="33">
        <v>63.792000000000002</v>
      </c>
      <c r="K290" s="34">
        <v>0.9</v>
      </c>
      <c r="L290" s="34">
        <v>0.9</v>
      </c>
      <c r="M290" s="7">
        <v>0.47</v>
      </c>
      <c r="N290" s="7">
        <v>0.47</v>
      </c>
      <c r="O290" s="7">
        <v>0.53</v>
      </c>
      <c r="P290" s="7">
        <v>0.53</v>
      </c>
      <c r="Q290" s="35">
        <f>+I290*K290</f>
        <v>57.492000000000004</v>
      </c>
      <c r="R290" s="35">
        <f>+J290*L290</f>
        <v>57.412800000000004</v>
      </c>
      <c r="S290" s="35">
        <f>+$H290*Q290</f>
        <v>2005.3209600000002</v>
      </c>
      <c r="T290" s="35">
        <f>+$H290*R290</f>
        <v>2002.5584640000002</v>
      </c>
      <c r="U290" s="36">
        <f>+S290/SUM(S$20:S$419)</f>
        <v>1.2111923482314491E-3</v>
      </c>
      <c r="V290" s="37">
        <f>+T290/SUM(T$20:T$419)</f>
        <v>1.2102739992548254E-3</v>
      </c>
      <c r="W290" s="37">
        <f>+V290-U290</f>
        <v>-9.1834897662378297E-7</v>
      </c>
      <c r="X290" s="38">
        <f>+W290*Y$4</f>
        <v>-9.6549992935317575E-2</v>
      </c>
      <c r="Y290" s="39">
        <f>+X290/$H290*10^6</f>
        <v>-2768.0617240630036</v>
      </c>
      <c r="Z290" s="40">
        <f>+S290*M290/SUMPRODUCT(M$20:M$419, S$20:S$419)</f>
        <v>1.0769132821306505E-3</v>
      </c>
      <c r="AA290" s="41">
        <f>+T290*N290/SUMPRODUCT(N$20:N$419, T$20:T$419)</f>
        <v>1.0745875117851834E-3</v>
      </c>
      <c r="AB290" s="41">
        <f>+AA290-Z290</f>
        <v>-2.3257703454671735E-6</v>
      </c>
      <c r="AC290" s="42">
        <f>+AB290*AD$4</f>
        <v>-1.4248393038417502E-2</v>
      </c>
      <c r="AD290" s="43">
        <f>+AC290/$H290*10^6</f>
        <v>-408.49750683536411</v>
      </c>
      <c r="AE290" s="40">
        <f>+S290*O290/SUMPRODUCT(O$20:O$419, S$20:S$419)</f>
        <v>1.3617671969438417E-3</v>
      </c>
      <c r="AF290" s="41">
        <f>+T290*P290/SUMPRODUCT(P$20:P$419, T$20:T$419)</f>
        <v>1.3628811104685855E-3</v>
      </c>
      <c r="AG290" s="41">
        <f>+AF290-AE290</f>
        <v>1.1139135247437669E-6</v>
      </c>
      <c r="AH290" s="42">
        <f>+AG290*AI$4</f>
        <v>3.9121985262863777E-3</v>
      </c>
      <c r="AI290" s="43">
        <f>+AH290/$H290*10^6</f>
        <v>112.16165499674247</v>
      </c>
      <c r="AJ290" s="42">
        <f>+X290+AC290+AH290</f>
        <v>-0.1068861874474487</v>
      </c>
      <c r="AK290" s="31">
        <f>+Y290+AD290+AI290</f>
        <v>-3064.3975759016253</v>
      </c>
      <c r="AL290" s="44">
        <f>+$AL$6*W290/H290*10^6</f>
        <v>-13.164406201602391</v>
      </c>
      <c r="AM290" s="31">
        <v>573510.25</v>
      </c>
      <c r="AN290" s="45">
        <f>+AK290/AM290</f>
        <v>-5.3432307023311707E-3</v>
      </c>
      <c r="AR290" s="33"/>
    </row>
    <row r="291" spans="1:44">
      <c r="A291" s="6" t="s">
        <v>1071</v>
      </c>
      <c r="B291" s="6" t="s">
        <v>1590</v>
      </c>
      <c r="C291" s="6" t="s">
        <v>2434</v>
      </c>
      <c r="D291" s="30">
        <v>2980939</v>
      </c>
      <c r="E291" s="6" t="s">
        <v>3894</v>
      </c>
      <c r="F291" s="31" t="s">
        <v>4473</v>
      </c>
      <c r="G291" s="6" t="str">
        <f>IF(AND(L291&gt;K291,AJ291&gt;0),"Float Increase",IF(AND(K291&gt;L291,AJ291&lt;0),"Float Decrease",IF(AND(J291&gt;I291,AJ291&gt;0),"Share Increase",IF(AND(I291&gt;J291,AJ291&lt;0), "Share Decrease",IF(AJ291&gt;0,"Reinvestment","Funding")))))</f>
        <v>Share Decrease</v>
      </c>
      <c r="H291" s="32">
        <v>88.93</v>
      </c>
      <c r="I291" s="33">
        <v>52.905999999999999</v>
      </c>
      <c r="J291" s="33">
        <v>52.804000000000002</v>
      </c>
      <c r="K291" s="34">
        <v>1</v>
      </c>
      <c r="L291" s="34">
        <v>1</v>
      </c>
      <c r="M291" s="7">
        <v>1</v>
      </c>
      <c r="N291" s="7">
        <v>1</v>
      </c>
      <c r="O291" s="7">
        <v>0</v>
      </c>
      <c r="P291" s="7">
        <v>0</v>
      </c>
      <c r="Q291" s="35">
        <f>+I291*K291</f>
        <v>52.905999999999999</v>
      </c>
      <c r="R291" s="35">
        <f>+J291*L291</f>
        <v>52.804000000000002</v>
      </c>
      <c r="S291" s="35">
        <f>+$H291*Q291</f>
        <v>4704.9305800000002</v>
      </c>
      <c r="T291" s="35">
        <f>+$H291*R291</f>
        <v>4695.8597200000004</v>
      </c>
      <c r="U291" s="36">
        <f>+S291/SUM(S$20:S$419)</f>
        <v>2.8417275992847317E-3</v>
      </c>
      <c r="V291" s="37">
        <f>+T291/SUM(T$20:T$419)</f>
        <v>2.8380079909936873E-3</v>
      </c>
      <c r="W291" s="37">
        <f>+V291-U291</f>
        <v>-3.7196082910443892E-6</v>
      </c>
      <c r="X291" s="38">
        <f>+W291*Y$4</f>
        <v>-0.39105847925347809</v>
      </c>
      <c r="Y291" s="39">
        <f>+X291/$H291*10^6</f>
        <v>-4397.3741060775674</v>
      </c>
      <c r="Z291" s="40">
        <f>+S291*M291/SUMPRODUCT(M$20:M$419, S$20:S$419)</f>
        <v>5.3759126335573811E-3</v>
      </c>
      <c r="AA291" s="41">
        <f>+T291*N291/SUMPRODUCT(N$20:N$419, T$20:T$419)</f>
        <v>5.3613460756083559E-3</v>
      </c>
      <c r="AB291" s="41">
        <f>+AA291-Z291</f>
        <v>-1.4566557949025234E-5</v>
      </c>
      <c r="AC291" s="42">
        <f>+AB291*AD$4</f>
        <v>-8.9239267874879555E-2</v>
      </c>
      <c r="AD291" s="43">
        <f>+AC291/$H291*10^6</f>
        <v>-1003.4776551768757</v>
      </c>
      <c r="AE291" s="40">
        <f>+S291*O291/SUMPRODUCT(O$20:O$419, S$20:S$419)</f>
        <v>0</v>
      </c>
      <c r="AF291" s="41">
        <f>+T291*P291/SUMPRODUCT(P$20:P$419, T$20:T$419)</f>
        <v>0</v>
      </c>
      <c r="AG291" s="41">
        <f>+AF291-AE291</f>
        <v>0</v>
      </c>
      <c r="AH291" s="42">
        <f>+AG291*AI$4</f>
        <v>0</v>
      </c>
      <c r="AI291" s="43">
        <f>+AH291/$H291*10^6</f>
        <v>0</v>
      </c>
      <c r="AJ291" s="42">
        <f>+X291+AC291+AH291</f>
        <v>-0.48029774712835765</v>
      </c>
      <c r="AK291" s="31">
        <f>+Y291+AD291+AI291</f>
        <v>-5400.8517612544429</v>
      </c>
      <c r="AL291" s="44">
        <f>+$AL$6*W291/H291*10^6</f>
        <v>-20.913124317128016</v>
      </c>
      <c r="AM291" s="31">
        <v>885589</v>
      </c>
      <c r="AN291" s="45">
        <f>+AK291/AM291</f>
        <v>-6.0985985160773712E-3</v>
      </c>
      <c r="AR291" s="33"/>
    </row>
    <row r="292" spans="1:44">
      <c r="A292" s="6" t="s">
        <v>3407</v>
      </c>
      <c r="B292" s="6" t="s">
        <v>245</v>
      </c>
      <c r="C292" s="6" t="s">
        <v>545</v>
      </c>
      <c r="D292" s="30">
        <v>2302232</v>
      </c>
      <c r="E292" s="6" t="s">
        <v>2524</v>
      </c>
      <c r="F292" s="31" t="s">
        <v>4458</v>
      </c>
      <c r="G292" s="6" t="str">
        <f>IF(AND(L292&gt;K292,AJ292&gt;0),"Float Increase",IF(AND(K292&gt;L292,AJ292&lt;0),"Float Decrease",IF(AND(J292&gt;I292,AJ292&gt;0),"Share Increase",IF(AND(I292&gt;J292,AJ292&lt;0), "Share Decrease",IF(AJ292&gt;0,"Reinvestment","Funding")))))</f>
        <v>Share Decrease</v>
      </c>
      <c r="H292" s="32">
        <v>18.204999999999998</v>
      </c>
      <c r="I292" s="33">
        <v>292.72000000000003</v>
      </c>
      <c r="J292" s="33">
        <v>292.32400000000001</v>
      </c>
      <c r="K292" s="34">
        <v>1</v>
      </c>
      <c r="L292" s="34">
        <v>1</v>
      </c>
      <c r="M292" s="7">
        <v>1</v>
      </c>
      <c r="N292" s="7">
        <v>1</v>
      </c>
      <c r="O292" s="7">
        <v>0</v>
      </c>
      <c r="P292" s="7">
        <v>0</v>
      </c>
      <c r="Q292" s="35">
        <f>+I292*K292</f>
        <v>292.72000000000003</v>
      </c>
      <c r="R292" s="35">
        <f>+J292*L292</f>
        <v>292.32400000000001</v>
      </c>
      <c r="S292" s="35">
        <f>+$H292*Q292</f>
        <v>5328.9675999999999</v>
      </c>
      <c r="T292" s="35">
        <f>+$H292*R292</f>
        <v>5321.7584200000001</v>
      </c>
      <c r="U292" s="36">
        <f>+S292/SUM(S$20:S$419)</f>
        <v>3.2186392651544962E-3</v>
      </c>
      <c r="V292" s="37">
        <f>+T292/SUM(T$20:T$419)</f>
        <v>3.2162785565702416E-3</v>
      </c>
      <c r="W292" s="37">
        <f>+V292-U292</f>
        <v>-2.360708584254502E-6</v>
      </c>
      <c r="X292" s="38">
        <f>+W292*Y$4</f>
        <v>-0.24819148595348148</v>
      </c>
      <c r="Y292" s="39">
        <f>+X292/$H292*10^6</f>
        <v>-13633.149461877589</v>
      </c>
      <c r="Z292" s="40">
        <f>+S292*M292/SUMPRODUCT(M$20:M$419, S$20:S$419)</f>
        <v>6.0889451518024214E-3</v>
      </c>
      <c r="AA292" s="41">
        <f>+T292*N292/SUMPRODUCT(N$20:N$419, T$20:T$419)</f>
        <v>6.0759456886848237E-3</v>
      </c>
      <c r="AB292" s="41">
        <f>+AA292-Z292</f>
        <v>-1.299946311759774E-5</v>
      </c>
      <c r="AC292" s="42">
        <f>+AB292*AD$4</f>
        <v>-7.9638757175201483E-2</v>
      </c>
      <c r="AD292" s="43">
        <f>+AC292/$H292*10^6</f>
        <v>-4374.5540881736606</v>
      </c>
      <c r="AE292" s="40">
        <f>+S292*O292/SUMPRODUCT(O$20:O$419, S$20:S$419)</f>
        <v>0</v>
      </c>
      <c r="AF292" s="41">
        <f>+T292*P292/SUMPRODUCT(P$20:P$419, T$20:T$419)</f>
        <v>0</v>
      </c>
      <c r="AG292" s="41">
        <f>+AF292-AE292</f>
        <v>0</v>
      </c>
      <c r="AH292" s="42">
        <f>+AG292*AI$4</f>
        <v>0</v>
      </c>
      <c r="AI292" s="43">
        <f>+AH292/$H292*10^6</f>
        <v>0</v>
      </c>
      <c r="AJ292" s="42">
        <f>+X292+AC292+AH292</f>
        <v>-0.32783024312868297</v>
      </c>
      <c r="AK292" s="31">
        <f>+Y292+AD292+AI292</f>
        <v>-18007.70355005125</v>
      </c>
      <c r="AL292" s="44">
        <f>+$AL$6*W292/H292*10^6</f>
        <v>-64.83681912261747</v>
      </c>
      <c r="AM292" s="31">
        <v>2711677.75</v>
      </c>
      <c r="AN292" s="45">
        <f>+AK292/AM292</f>
        <v>-6.6407977681165291E-3</v>
      </c>
      <c r="AR292" s="33"/>
    </row>
    <row r="293" spans="1:44">
      <c r="A293" s="6" t="s">
        <v>3384</v>
      </c>
      <c r="B293" s="6" t="s">
        <v>222</v>
      </c>
      <c r="C293" s="6" t="s">
        <v>522</v>
      </c>
      <c r="D293" s="30" t="s">
        <v>484</v>
      </c>
      <c r="E293" s="6" t="s">
        <v>2503</v>
      </c>
      <c r="F293" s="31" t="s">
        <v>4455</v>
      </c>
      <c r="G293" s="6" t="str">
        <f>IF(AND(L293&gt;K293,AJ293&gt;0),"Float Increase",IF(AND(K293&gt;L293,AJ293&lt;0),"Float Decrease",IF(AND(J293&gt;I293,AJ293&gt;0),"Share Increase",IF(AND(I293&gt;J293,AJ293&lt;0), "Share Decrease",IF(AJ293&gt;0,"Reinvestment","Funding")))))</f>
        <v>Share Decrease</v>
      </c>
      <c r="H293" s="32">
        <v>126.09</v>
      </c>
      <c r="I293" s="33">
        <v>69.367999999999995</v>
      </c>
      <c r="J293" s="33">
        <v>69.265000000000001</v>
      </c>
      <c r="K293" s="34">
        <v>0.92</v>
      </c>
      <c r="L293" s="34">
        <v>0.92</v>
      </c>
      <c r="M293" s="7">
        <v>0.49</v>
      </c>
      <c r="N293" s="7">
        <v>0.49</v>
      </c>
      <c r="O293" s="7">
        <v>0.51</v>
      </c>
      <c r="P293" s="7">
        <v>0.51</v>
      </c>
      <c r="Q293" s="35">
        <f>+I293*K293</f>
        <v>63.818559999999998</v>
      </c>
      <c r="R293" s="35">
        <f>+J293*L293</f>
        <v>63.723800000000004</v>
      </c>
      <c r="S293" s="35">
        <f>+$H293*Q293</f>
        <v>8046.8822303999996</v>
      </c>
      <c r="T293" s="35">
        <f>+$H293*R293</f>
        <v>8034.9339420000006</v>
      </c>
      <c r="U293" s="36">
        <f>+S293/SUM(S$20:S$419)</f>
        <v>4.8602305461266882E-3</v>
      </c>
      <c r="V293" s="37">
        <f>+T293/SUM(T$20:T$419)</f>
        <v>4.856023836781566E-3</v>
      </c>
      <c r="W293" s="37">
        <f>+V293-U293</f>
        <v>-4.2067093451222254E-6</v>
      </c>
      <c r="X293" s="38">
        <f>+W293*Y$4</f>
        <v>-0.44226951615461385</v>
      </c>
      <c r="Y293" s="39">
        <f>+X293/$H293*10^6</f>
        <v>-3507.570117809611</v>
      </c>
      <c r="Z293" s="40">
        <f>+S293*M293/SUMPRODUCT(M$20:M$419, S$20:S$419)</f>
        <v>4.5052895473638036E-3</v>
      </c>
      <c r="AA293" s="41">
        <f>+T293*N293/SUMPRODUCT(N$20:N$419, T$20:T$419)</f>
        <v>4.4950768170050658E-3</v>
      </c>
      <c r="AB293" s="41">
        <f>+AA293-Z293</f>
        <v>-1.0212730358737793E-5</v>
      </c>
      <c r="AC293" s="42">
        <f>+AB293*AD$4</f>
        <v>-6.25663649165865E-2</v>
      </c>
      <c r="AD293" s="43">
        <f>+AC293/$H293*10^6</f>
        <v>-496.20402027588631</v>
      </c>
      <c r="AE293" s="40">
        <f>+S293*O293/SUMPRODUCT(O$20:O$419, S$20:S$419)</f>
        <v>5.2582463258196094E-3</v>
      </c>
      <c r="AF293" s="41">
        <f>+T293*P293/SUMPRODUCT(P$20:P$419, T$20:T$419)</f>
        <v>5.2619823298970386E-3</v>
      </c>
      <c r="AG293" s="41">
        <f>+AF293-AE293</f>
        <v>3.73600407742921E-6</v>
      </c>
      <c r="AH293" s="42">
        <f>+AG293*AI$4</f>
        <v>1.3121296511127796E-2</v>
      </c>
      <c r="AI293" s="43">
        <f>+AH293/$H293*10^6</f>
        <v>104.06294322410814</v>
      </c>
      <c r="AJ293" s="42">
        <f>+X293+AC293+AH293</f>
        <v>-0.49171458456007255</v>
      </c>
      <c r="AK293" s="31">
        <f>+Y293+AD293+AI293</f>
        <v>-3899.7111948613892</v>
      </c>
      <c r="AL293" s="44">
        <f>+$AL$6*W293/H293*10^6</f>
        <v>-16.681375783655426</v>
      </c>
      <c r="AM293" s="31">
        <v>555197.9375</v>
      </c>
      <c r="AN293" s="45">
        <f>+AK293/AM293</f>
        <v>-7.0240015883729565E-3</v>
      </c>
      <c r="AR293" s="33"/>
    </row>
    <row r="294" spans="1:44">
      <c r="A294" s="6" t="s">
        <v>1019</v>
      </c>
      <c r="B294" s="6" t="s">
        <v>1538</v>
      </c>
      <c r="C294" s="6" t="s">
        <v>2382</v>
      </c>
      <c r="D294" s="30">
        <v>2149309</v>
      </c>
      <c r="E294" s="6" t="s">
        <v>3845</v>
      </c>
      <c r="F294" s="31" t="s">
        <v>4473</v>
      </c>
      <c r="G294" s="6" t="str">
        <f>IF(AND(L294&gt;K294,AJ294&gt;0),"Float Increase",IF(AND(K294&gt;L294,AJ294&lt;0),"Float Decrease",IF(AND(J294&gt;I294,AJ294&gt;0),"Share Increase",IF(AND(I294&gt;J294,AJ294&lt;0), "Share Decrease",IF(AJ294&gt;0,"Reinvestment","Funding")))))</f>
        <v>Share Decrease</v>
      </c>
      <c r="H294" s="32">
        <v>52.67</v>
      </c>
      <c r="I294" s="33">
        <v>92.953999999999994</v>
      </c>
      <c r="J294" s="33">
        <v>92.822999999999993</v>
      </c>
      <c r="K294" s="34">
        <v>1</v>
      </c>
      <c r="L294" s="34">
        <v>1</v>
      </c>
      <c r="M294" s="7">
        <v>1</v>
      </c>
      <c r="N294" s="7">
        <v>1</v>
      </c>
      <c r="O294" s="7">
        <v>0</v>
      </c>
      <c r="P294" s="7">
        <v>0</v>
      </c>
      <c r="Q294" s="35">
        <f>+I294*K294</f>
        <v>92.953999999999994</v>
      </c>
      <c r="R294" s="35">
        <f>+J294*L294</f>
        <v>92.822999999999993</v>
      </c>
      <c r="S294" s="35">
        <f>+$H294*Q294</f>
        <v>4895.8871799999997</v>
      </c>
      <c r="T294" s="35">
        <f>+$H294*R294</f>
        <v>4888.9874099999997</v>
      </c>
      <c r="U294" s="36">
        <f>+S294/SUM(S$20:S$419)</f>
        <v>2.9570633372427552E-3</v>
      </c>
      <c r="V294" s="37">
        <f>+T294/SUM(T$20:T$419)</f>
        <v>2.9547273906741682E-3</v>
      </c>
      <c r="W294" s="37">
        <f>+V294-U294</f>
        <v>-2.3359465685869781E-6</v>
      </c>
      <c r="X294" s="38">
        <f>+W294*Y$4</f>
        <v>-0.24558814833497278</v>
      </c>
      <c r="Y294" s="39">
        <f>+X294/$H294*10^6</f>
        <v>-4662.7709955377404</v>
      </c>
      <c r="Z294" s="40">
        <f>+S294*M294/SUMPRODUCT(M$20:M$419, S$20:S$419)</f>
        <v>5.594102037406388E-3</v>
      </c>
      <c r="AA294" s="41">
        <f>+T294*N294/SUMPRODUCT(N$20:N$419, T$20:T$419)</f>
        <v>5.5818433742101129E-3</v>
      </c>
      <c r="AB294" s="41">
        <f>+AA294-Z294</f>
        <v>-1.2258663196275041E-5</v>
      </c>
      <c r="AC294" s="42">
        <f>+AB294*AD$4</f>
        <v>-7.5100386281271123E-2</v>
      </c>
      <c r="AD294" s="43">
        <f>+AC294/$H294*10^6</f>
        <v>-1425.8664568306649</v>
      </c>
      <c r="AE294" s="40">
        <f>+S294*O294/SUMPRODUCT(O$20:O$419, S$20:S$419)</f>
        <v>0</v>
      </c>
      <c r="AF294" s="41">
        <f>+T294*P294/SUMPRODUCT(P$20:P$419, T$20:T$419)</f>
        <v>0</v>
      </c>
      <c r="AG294" s="41">
        <f>+AF294-AE294</f>
        <v>0</v>
      </c>
      <c r="AH294" s="42">
        <f>+AG294*AI$4</f>
        <v>0</v>
      </c>
      <c r="AI294" s="43">
        <f>+AH294/$H294*10^6</f>
        <v>0</v>
      </c>
      <c r="AJ294" s="42">
        <f>+X294+AC294+AH294</f>
        <v>-0.32068853461624391</v>
      </c>
      <c r="AK294" s="31">
        <f>+Y294+AD294+AI294</f>
        <v>-6088.6374523684053</v>
      </c>
      <c r="AL294" s="44">
        <f>+$AL$6*W294/H294*10^6</f>
        <v>-22.175304429342869</v>
      </c>
      <c r="AM294" s="31">
        <v>864815.375</v>
      </c>
      <c r="AN294" s="45">
        <f>+AK294/AM294</f>
        <v>-7.0403899241134622E-3</v>
      </c>
      <c r="AR294" s="33"/>
    </row>
    <row r="295" spans="1:44">
      <c r="A295" s="6" t="s">
        <v>3490</v>
      </c>
      <c r="B295" s="6" t="s">
        <v>329</v>
      </c>
      <c r="C295" s="6" t="s">
        <v>3647</v>
      </c>
      <c r="D295" s="30">
        <v>2462437</v>
      </c>
      <c r="E295" s="6" t="s">
        <v>2604</v>
      </c>
      <c r="F295" s="31" t="s">
        <v>4459</v>
      </c>
      <c r="G295" s="6" t="str">
        <f>IF(AND(L295&gt;K295,AJ295&gt;0),"Float Increase",IF(AND(K295&gt;L295,AJ295&lt;0),"Float Decrease",IF(AND(J295&gt;I295,AJ295&gt;0),"Share Increase",IF(AND(I295&gt;J295,AJ295&lt;0), "Share Decrease",IF(AJ295&gt;0,"Reinvestment","Funding")))))</f>
        <v>Share Decrease</v>
      </c>
      <c r="H295" s="32">
        <v>20</v>
      </c>
      <c r="I295" s="33">
        <v>148.65</v>
      </c>
      <c r="J295" s="33">
        <v>148.28800000000001</v>
      </c>
      <c r="K295" s="34">
        <v>1</v>
      </c>
      <c r="L295" s="34">
        <v>1</v>
      </c>
      <c r="M295" s="7">
        <v>0.7</v>
      </c>
      <c r="N295" s="7">
        <v>0.7</v>
      </c>
      <c r="O295" s="7">
        <v>0.3</v>
      </c>
      <c r="P295" s="7">
        <v>0.3</v>
      </c>
      <c r="Q295" s="35">
        <f>+I295*K295</f>
        <v>148.65</v>
      </c>
      <c r="R295" s="35">
        <f>+J295*L295</f>
        <v>148.28800000000001</v>
      </c>
      <c r="S295" s="35">
        <f>+$H295*Q295</f>
        <v>2973</v>
      </c>
      <c r="T295" s="35">
        <f>+$H295*R295</f>
        <v>2965.76</v>
      </c>
      <c r="U295" s="36">
        <f>+S295/SUM(S$20:S$419)</f>
        <v>1.7956601078423363E-3</v>
      </c>
      <c r="V295" s="37">
        <f>+T295/SUM(T$20:T$419)</f>
        <v>1.7923982148618015E-3</v>
      </c>
      <c r="W295" s="37">
        <f>+V295-U295</f>
        <v>-3.2618929805348484E-6</v>
      </c>
      <c r="X295" s="38">
        <f>+W295*Y$4</f>
        <v>-0.34293689244826187</v>
      </c>
      <c r="Y295" s="39">
        <f>+X295/$H295*10^6</f>
        <v>-17146.844622413093</v>
      </c>
      <c r="Z295" s="40">
        <f>+S295*M295/SUMPRODUCT(M$20:M$419, S$20:S$419)</f>
        <v>2.3778909362136146E-3</v>
      </c>
      <c r="AA295" s="41">
        <f>+T295*N295/SUMPRODUCT(N$20:N$419, T$20:T$419)</f>
        <v>2.3702424432809435E-3</v>
      </c>
      <c r="AB295" s="41">
        <f>+AA295-Z295</f>
        <v>-7.6484929326710999E-6</v>
      </c>
      <c r="AC295" s="42">
        <f>+AB295*AD$4</f>
        <v>-4.6857048318915594E-2</v>
      </c>
      <c r="AD295" s="43">
        <f>+AC295/$H295*10^6</f>
        <v>-2342.8524159457797</v>
      </c>
      <c r="AE295" s="40">
        <f>+S295*O295/SUMPRODUCT(O$20:O$419, S$20:S$419)</f>
        <v>1.1427711546834936E-3</v>
      </c>
      <c r="AF295" s="41">
        <f>+T295*P295/SUMPRODUCT(P$20:P$419, T$20:T$419)</f>
        <v>1.1424946019444157E-3</v>
      </c>
      <c r="AG295" s="41">
        <f>+AF295-AE295</f>
        <v>-2.7655273907782434E-7</v>
      </c>
      <c r="AH295" s="42">
        <f>+AG295*AI$4</f>
        <v>-9.7128654444661791E-4</v>
      </c>
      <c r="AI295" s="43">
        <f>+AH295/$H295*10^6</f>
        <v>-48.564327222330895</v>
      </c>
      <c r="AJ295" s="42">
        <f>+X295+AC295+AH295</f>
        <v>-0.39076522731162405</v>
      </c>
      <c r="AK295" s="31">
        <f>+Y295+AD295+AI295</f>
        <v>-19538.261365581206</v>
      </c>
      <c r="AL295" s="44">
        <f>+$AL$6*W295/H295*10^6</f>
        <v>-81.547324513371208</v>
      </c>
      <c r="AM295" s="31">
        <v>2485890.25</v>
      </c>
      <c r="AN295" s="45">
        <f>+AK295/AM295</f>
        <v>-7.8596637022013364E-3</v>
      </c>
      <c r="AR295" s="33"/>
    </row>
    <row r="296" spans="1:44">
      <c r="A296" s="6" t="s">
        <v>3595</v>
      </c>
      <c r="B296" s="6" t="s">
        <v>433</v>
      </c>
      <c r="C296" s="6" t="s">
        <v>3751</v>
      </c>
      <c r="D296" s="30">
        <v>2787185</v>
      </c>
      <c r="E296" s="6" t="s">
        <v>2964</v>
      </c>
      <c r="F296" s="31" t="s">
        <v>4471</v>
      </c>
      <c r="G296" s="6" t="str">
        <f>IF(AND(L296&gt;K296,AJ296&gt;0),"Float Increase",IF(AND(K296&gt;L296,AJ296&lt;0),"Float Decrease",IF(AND(J296&gt;I296,AJ296&gt;0),"Share Increase",IF(AND(I296&gt;J296,AJ296&lt;0), "Share Decrease",IF(AJ296&gt;0,"Reinvestment","Funding")))))</f>
        <v>Share Decrease</v>
      </c>
      <c r="H296" s="32">
        <v>86.62</v>
      </c>
      <c r="I296" s="33">
        <v>41.072000000000003</v>
      </c>
      <c r="J296" s="33">
        <v>40.984000000000002</v>
      </c>
      <c r="K296" s="34">
        <v>1</v>
      </c>
      <c r="L296" s="34">
        <v>1</v>
      </c>
      <c r="M296" s="7">
        <v>0</v>
      </c>
      <c r="N296" s="7">
        <v>0</v>
      </c>
      <c r="O296" s="7">
        <v>1</v>
      </c>
      <c r="P296" s="7">
        <v>1</v>
      </c>
      <c r="Q296" s="35">
        <f>+I296*K296</f>
        <v>41.072000000000003</v>
      </c>
      <c r="R296" s="35">
        <f>+J296*L296</f>
        <v>40.984000000000002</v>
      </c>
      <c r="S296" s="35">
        <f>+$H296*Q296</f>
        <v>3557.6566400000006</v>
      </c>
      <c r="T296" s="35">
        <f>+$H296*R296</f>
        <v>3550.0340800000004</v>
      </c>
      <c r="U296" s="36">
        <f>+S296/SUM(S$20:S$419)</f>
        <v>2.1487864466358578E-3</v>
      </c>
      <c r="V296" s="37">
        <f>+T296/SUM(T$20:T$419)</f>
        <v>2.1455123636742548E-3</v>
      </c>
      <c r="W296" s="37">
        <f>+V296-U296</f>
        <v>-3.274082961603024E-6</v>
      </c>
      <c r="X296" s="38">
        <f>+W296*Y$4</f>
        <v>-0.34421847778888143</v>
      </c>
      <c r="Y296" s="39">
        <f>+X296/$H296*10^6</f>
        <v>-3973.8914545010553</v>
      </c>
      <c r="Z296" s="40">
        <f>+S296*M296/SUMPRODUCT(M$20:M$419, S$20:S$419)</f>
        <v>0</v>
      </c>
      <c r="AA296" s="41">
        <f>+T296*N296/SUMPRODUCT(N$20:N$419, T$20:T$419)</f>
        <v>0</v>
      </c>
      <c r="AB296" s="41">
        <f>+AA296-Z296</f>
        <v>0</v>
      </c>
      <c r="AC296" s="42">
        <f>+AB296*AD$4</f>
        <v>0</v>
      </c>
      <c r="AD296" s="43">
        <f>+AC296/$H296*10^6</f>
        <v>0</v>
      </c>
      <c r="AE296" s="40">
        <f>+S296*O296/SUMPRODUCT(O$20:O$419, S$20:S$419)</f>
        <v>4.558344418051574E-3</v>
      </c>
      <c r="AF296" s="41">
        <f>+T296*P296/SUMPRODUCT(P$20:P$419, T$20:T$419)</f>
        <v>4.5585783218227488E-3</v>
      </c>
      <c r="AG296" s="41">
        <f>+AF296-AE296</f>
        <v>2.339037711747427E-7</v>
      </c>
      <c r="AH296" s="42">
        <f>+AG296*AI$4</f>
        <v>8.2149822993948254E-4</v>
      </c>
      <c r="AI296" s="43">
        <f>+AH296/$H296*10^6</f>
        <v>9.4839324629356092</v>
      </c>
      <c r="AJ296" s="42">
        <f>+X296+AC296+AH296</f>
        <v>-0.34339697955894194</v>
      </c>
      <c r="AK296" s="31">
        <f>+Y296+AD296+AI296</f>
        <v>-3964.4075220381196</v>
      </c>
      <c r="AL296" s="44">
        <f>+$AL$6*W296/H296*10^6</f>
        <v>-18.89911661050002</v>
      </c>
      <c r="AM296" s="31">
        <v>425667.6875</v>
      </c>
      <c r="AN296" s="45">
        <f>+AK296/AM296</f>
        <v>-9.3133860954341743E-3</v>
      </c>
      <c r="AR296" s="33"/>
    </row>
    <row r="297" spans="1:44">
      <c r="A297" s="6" t="s">
        <v>3375</v>
      </c>
      <c r="B297" s="6" t="s">
        <v>215</v>
      </c>
      <c r="C297" s="6" t="s">
        <v>513</v>
      </c>
      <c r="D297" s="30">
        <v>2012605</v>
      </c>
      <c r="E297" s="6" t="s">
        <v>2494</v>
      </c>
      <c r="F297" s="31" t="s">
        <v>4474</v>
      </c>
      <c r="G297" s="6" t="str">
        <f>IF(AND(L297&gt;K297,AJ297&gt;0),"Float Increase",IF(AND(K297&gt;L297,AJ297&lt;0),"Float Decrease",IF(AND(J297&gt;I297,AJ297&gt;0),"Share Increase",IF(AND(I297&gt;J297,AJ297&lt;0), "Share Decrease",IF(AJ297&gt;0,"Reinvestment","Funding")))))</f>
        <v>Share Decrease</v>
      </c>
      <c r="H297" s="32">
        <v>63.98</v>
      </c>
      <c r="I297" s="33">
        <v>131.56200000000001</v>
      </c>
      <c r="J297" s="33">
        <v>131.285</v>
      </c>
      <c r="K297" s="34">
        <v>1</v>
      </c>
      <c r="L297" s="34">
        <v>1</v>
      </c>
      <c r="M297" s="7">
        <v>1</v>
      </c>
      <c r="N297" s="7">
        <v>1</v>
      </c>
      <c r="O297" s="7">
        <v>0</v>
      </c>
      <c r="P297" s="7">
        <v>0</v>
      </c>
      <c r="Q297" s="35">
        <f>+I297*K297</f>
        <v>131.56200000000001</v>
      </c>
      <c r="R297" s="35">
        <f>+J297*L297</f>
        <v>131.285</v>
      </c>
      <c r="S297" s="35">
        <f>+$H297*Q297</f>
        <v>8417.3367600000001</v>
      </c>
      <c r="T297" s="35">
        <f>+$H297*R297</f>
        <v>8399.6142999999993</v>
      </c>
      <c r="U297" s="36">
        <f>+S297/SUM(S$20:S$419)</f>
        <v>5.0839811080413263E-3</v>
      </c>
      <c r="V297" s="37">
        <f>+T297/SUM(T$20:T$419)</f>
        <v>5.0764234721783477E-3</v>
      </c>
      <c r="W297" s="37">
        <f>+V297-U297</f>
        <v>-7.55763586297864E-6</v>
      </c>
      <c r="X297" s="38">
        <f>+W297*Y$4</f>
        <v>-0.79456688878874859</v>
      </c>
      <c r="Y297" s="39">
        <f>+X297/$H297*10^6</f>
        <v>-12418.988571252714</v>
      </c>
      <c r="Z297" s="40">
        <f>+S297*M297/SUMPRODUCT(M$20:M$419, S$20:S$419)</f>
        <v>9.6177544513294296E-3</v>
      </c>
      <c r="AA297" s="41">
        <f>+T297*N297/SUMPRODUCT(N$20:N$419, T$20:T$419)</f>
        <v>9.5899881702447495E-3</v>
      </c>
      <c r="AB297" s="41">
        <f>+AA297-Z297</f>
        <v>-2.7766281084680086E-5</v>
      </c>
      <c r="AC297" s="42">
        <f>+AB297*AD$4</f>
        <v>-0.17010488025215181</v>
      </c>
      <c r="AD297" s="43">
        <f>+AC297/$H297*10^6</f>
        <v>-2658.7196038160646</v>
      </c>
      <c r="AE297" s="40">
        <f>+S297*O297/SUMPRODUCT(O$20:O$419, S$20:S$419)</f>
        <v>0</v>
      </c>
      <c r="AF297" s="41">
        <f>+T297*P297/SUMPRODUCT(P$20:P$419, T$20:T$419)</f>
        <v>0</v>
      </c>
      <c r="AG297" s="41">
        <f>+AF297-AE297</f>
        <v>0</v>
      </c>
      <c r="AH297" s="42">
        <f>+AG297*AI$4</f>
        <v>0</v>
      </c>
      <c r="AI297" s="43">
        <f>+AH297/$H297*10^6</f>
        <v>0</v>
      </c>
      <c r="AJ297" s="42">
        <f>+X297+AC297+AH297</f>
        <v>-0.96467176904090035</v>
      </c>
      <c r="AK297" s="31">
        <f>+Y297+AD297+AI297</f>
        <v>-15077.708175068779</v>
      </c>
      <c r="AL297" s="44">
        <f>+$AL$6*W297/H297*10^6</f>
        <v>-59.062487206772744</v>
      </c>
      <c r="AM297" s="31">
        <v>1543764.75</v>
      </c>
      <c r="AN297" s="45">
        <f>+AK297/AM297</f>
        <v>-9.7668431508549335E-3</v>
      </c>
      <c r="AR297" s="33"/>
    </row>
    <row r="298" spans="1:44">
      <c r="A298" s="6" t="s">
        <v>3441</v>
      </c>
      <c r="B298" s="6" t="s">
        <v>281</v>
      </c>
      <c r="C298" s="6" t="s">
        <v>581</v>
      </c>
      <c r="D298" s="30">
        <v>2012672</v>
      </c>
      <c r="E298" s="6" t="s">
        <v>2559</v>
      </c>
      <c r="F298" s="31" t="s">
        <v>4467</v>
      </c>
      <c r="G298" s="6" t="str">
        <f>IF(AND(L298&gt;K298,AJ298&gt;0),"Float Increase",IF(AND(K298&gt;L298,AJ298&lt;0),"Float Decrease",IF(AND(J298&gt;I298,AJ298&gt;0),"Share Increase",IF(AND(I298&gt;J298,AJ298&lt;0), "Share Decrease",IF(AJ298&gt;0,"Reinvestment","Funding")))))</f>
        <v>Share Decrease</v>
      </c>
      <c r="H298" s="32">
        <v>65.56</v>
      </c>
      <c r="I298" s="33">
        <v>73.203999999999994</v>
      </c>
      <c r="J298" s="33">
        <v>72.992000000000004</v>
      </c>
      <c r="K298" s="34">
        <v>1</v>
      </c>
      <c r="L298" s="34">
        <v>1</v>
      </c>
      <c r="M298" s="7">
        <v>0</v>
      </c>
      <c r="N298" s="7">
        <v>0</v>
      </c>
      <c r="O298" s="7">
        <v>1</v>
      </c>
      <c r="P298" s="7">
        <v>1</v>
      </c>
      <c r="Q298" s="35">
        <f>+I298*K298</f>
        <v>73.203999999999994</v>
      </c>
      <c r="R298" s="35">
        <f>+J298*L298</f>
        <v>72.992000000000004</v>
      </c>
      <c r="S298" s="35">
        <f>+$H298*Q298</f>
        <v>4799.2542399999993</v>
      </c>
      <c r="T298" s="35">
        <f>+$H298*R298</f>
        <v>4785.3555200000001</v>
      </c>
      <c r="U298" s="36">
        <f>+S298/SUM(S$20:S$419)</f>
        <v>2.8986980780898717E-3</v>
      </c>
      <c r="V298" s="37">
        <f>+T298/SUM(T$20:T$419)</f>
        <v>2.8920960197477432E-3</v>
      </c>
      <c r="W298" s="37">
        <f>+V298-U298</f>
        <v>-6.6020583421285209E-6</v>
      </c>
      <c r="X298" s="38">
        <f>+W298*Y$4</f>
        <v>-0.69410289826260296</v>
      </c>
      <c r="Y298" s="39">
        <f>+X298/$H298*10^6</f>
        <v>-10587.292529935981</v>
      </c>
      <c r="Z298" s="40">
        <f>+S298*M298/SUMPRODUCT(M$20:M$419, S$20:S$419)</f>
        <v>0</v>
      </c>
      <c r="AA298" s="41">
        <f>+T298*N298/SUMPRODUCT(N$20:N$419, T$20:T$419)</f>
        <v>0</v>
      </c>
      <c r="AB298" s="41">
        <f>+AA298-Z298</f>
        <v>0</v>
      </c>
      <c r="AC298" s="42">
        <f>+AB298*AD$4</f>
        <v>0</v>
      </c>
      <c r="AD298" s="43">
        <f>+AC298/$H298*10^6</f>
        <v>0</v>
      </c>
      <c r="AE298" s="40">
        <f>+S298*O298/SUMPRODUCT(O$20:O$419, S$20:S$419)</f>
        <v>6.1491751423527882E-3</v>
      </c>
      <c r="AF298" s="41">
        <f>+T298*P298/SUMPRODUCT(P$20:P$419, T$20:T$419)</f>
        <v>6.1448474702211382E-3</v>
      </c>
      <c r="AG298" s="41">
        <f>+AF298-AE298</f>
        <v>-4.3276721316499664E-6</v>
      </c>
      <c r="AH298" s="42">
        <f>+AG298*AI$4</f>
        <v>-1.5199306013980026E-2</v>
      </c>
      <c r="AI298" s="43">
        <f>+AH298/$H298*10^6</f>
        <v>-231.83810271476548</v>
      </c>
      <c r="AJ298" s="42">
        <f>+X298+AC298+AH298</f>
        <v>-0.70930220427658297</v>
      </c>
      <c r="AK298" s="31">
        <f>+Y298+AD298+AI298</f>
        <v>-10819.130632650747</v>
      </c>
      <c r="AL298" s="44">
        <f>+$AL$6*W298/H298*10^6</f>
        <v>-50.351268625141245</v>
      </c>
      <c r="AM298" s="31">
        <v>1009043.375</v>
      </c>
      <c r="AN298" s="45">
        <f>+AK298/AM298</f>
        <v>-1.0722166064120631E-2</v>
      </c>
      <c r="AR298" s="33"/>
    </row>
    <row r="299" spans="1:44">
      <c r="A299" s="6" t="s">
        <v>3385</v>
      </c>
      <c r="B299" s="6" t="s">
        <v>223</v>
      </c>
      <c r="C299" s="6" t="s">
        <v>523</v>
      </c>
      <c r="D299" s="30">
        <v>2062310</v>
      </c>
      <c r="E299" s="6" t="s">
        <v>2504</v>
      </c>
      <c r="F299" s="31" t="s">
        <v>4459</v>
      </c>
      <c r="G299" s="6" t="str">
        <f>IF(AND(L299&gt;K299,AJ299&gt;0),"Float Increase",IF(AND(K299&gt;L299,AJ299&lt;0),"Float Decrease",IF(AND(J299&gt;I299,AJ299&gt;0),"Share Increase",IF(AND(I299&gt;J299,AJ299&lt;0), "Share Decrease",IF(AJ299&gt;0,"Reinvestment","Funding")))))</f>
        <v>Share Decrease</v>
      </c>
      <c r="H299" s="32">
        <v>8.83</v>
      </c>
      <c r="I299" s="33">
        <v>417.358</v>
      </c>
      <c r="J299" s="33">
        <v>416.25</v>
      </c>
      <c r="K299" s="34">
        <v>1</v>
      </c>
      <c r="L299" s="34">
        <v>1</v>
      </c>
      <c r="M299" s="7">
        <v>0</v>
      </c>
      <c r="N299" s="7">
        <v>0</v>
      </c>
      <c r="O299" s="7">
        <v>1</v>
      </c>
      <c r="P299" s="7">
        <v>1</v>
      </c>
      <c r="Q299" s="35">
        <f>+I299*K299</f>
        <v>417.358</v>
      </c>
      <c r="R299" s="35">
        <f>+J299*L299</f>
        <v>416.25</v>
      </c>
      <c r="S299" s="35">
        <f>+$H299*Q299</f>
        <v>3685.2711400000003</v>
      </c>
      <c r="T299" s="35">
        <f>+$H299*R299</f>
        <v>3675.4875000000002</v>
      </c>
      <c r="U299" s="36">
        <f>+S299/SUM(S$20:S$419)</f>
        <v>2.2258642356813491E-3</v>
      </c>
      <c r="V299" s="37">
        <f>+T299/SUM(T$20:T$419)</f>
        <v>2.2213318790957007E-3</v>
      </c>
      <c r="W299" s="37">
        <f>+V299-U299</f>
        <v>-4.5323565856483956E-6</v>
      </c>
      <c r="X299" s="38">
        <f>+W299*Y$4</f>
        <v>-0.47650621655122988</v>
      </c>
      <c r="Y299" s="39">
        <f>+X299/$H299*10^6</f>
        <v>-53964.463935586617</v>
      </c>
      <c r="Z299" s="40">
        <f>+S299*M299/SUMPRODUCT(M$20:M$419, S$20:S$419)</f>
        <v>0</v>
      </c>
      <c r="AA299" s="41">
        <f>+T299*N299/SUMPRODUCT(N$20:N$419, T$20:T$419)</f>
        <v>0</v>
      </c>
      <c r="AB299" s="41">
        <f>+AA299-Z299</f>
        <v>0</v>
      </c>
      <c r="AC299" s="42">
        <f>+AB299*AD$4</f>
        <v>0</v>
      </c>
      <c r="AD299" s="43">
        <f>+AC299/$H299*10^6</f>
        <v>0</v>
      </c>
      <c r="AE299" s="40">
        <f>+S299*O299/SUMPRODUCT(O$20:O$419, S$20:S$419)</f>
        <v>4.7218539701531061E-3</v>
      </c>
      <c r="AF299" s="41">
        <f>+T299*P299/SUMPRODUCT(P$20:P$419, T$20:T$419)</f>
        <v>4.7196723361119085E-3</v>
      </c>
      <c r="AG299" s="41">
        <f>+AF299-AE299</f>
        <v>-2.1816340411975541E-6</v>
      </c>
      <c r="AH299" s="42">
        <f>+AG299*AI$4</f>
        <v>-7.6621616411674011E-3</v>
      </c>
      <c r="AI299" s="43">
        <f>+AH299/$H299*10^6</f>
        <v>-867.74197521714621</v>
      </c>
      <c r="AJ299" s="42">
        <f>+X299+AC299+AH299</f>
        <v>-0.48416837819239728</v>
      </c>
      <c r="AK299" s="31">
        <f>+Y299+AD299+AI299</f>
        <v>-54832.205910803765</v>
      </c>
      <c r="AL299" s="44">
        <f>+$AL$6*W299/H299*10^6</f>
        <v>-256.64533327567364</v>
      </c>
      <c r="AM299" s="31">
        <v>4836991.5</v>
      </c>
      <c r="AN299" s="45">
        <f>+AK299/AM299</f>
        <v>-1.1336014526964491E-2</v>
      </c>
      <c r="AR299" s="33"/>
    </row>
    <row r="300" spans="1:44">
      <c r="A300" s="6" t="s">
        <v>3518</v>
      </c>
      <c r="B300" s="6" t="s">
        <v>359</v>
      </c>
      <c r="C300" s="6" t="s">
        <v>3679</v>
      </c>
      <c r="D300" s="30" t="s">
        <v>492</v>
      </c>
      <c r="E300" s="6" t="s">
        <v>2634</v>
      </c>
      <c r="F300" s="31" t="s">
        <v>4468</v>
      </c>
      <c r="G300" s="6" t="str">
        <f>IF(AND(L300&gt;K300,AJ300&gt;0),"Float Increase",IF(AND(K300&gt;L300,AJ300&lt;0),"Float Decrease",IF(AND(J300&gt;I300,AJ300&gt;0),"Share Increase",IF(AND(I300&gt;J300,AJ300&lt;0), "Share Decrease",IF(AJ300&gt;0,"Reinvestment","Funding")))))</f>
        <v>Share Decrease</v>
      </c>
      <c r="H300" s="32">
        <v>65.69</v>
      </c>
      <c r="I300" s="33">
        <v>39.122999999999998</v>
      </c>
      <c r="J300" s="33">
        <v>39.015000000000001</v>
      </c>
      <c r="K300" s="34">
        <v>0.92</v>
      </c>
      <c r="L300" s="34">
        <v>0.92</v>
      </c>
      <c r="M300" s="7">
        <v>0.49</v>
      </c>
      <c r="N300" s="7">
        <v>0.49</v>
      </c>
      <c r="O300" s="7">
        <v>0.51</v>
      </c>
      <c r="P300" s="7">
        <v>0.51</v>
      </c>
      <c r="Q300" s="35">
        <f>+I300*K300</f>
        <v>35.993159999999996</v>
      </c>
      <c r="R300" s="35">
        <f>+J300*L300</f>
        <v>35.893799999999999</v>
      </c>
      <c r="S300" s="35">
        <f>+$H300*Q300</f>
        <v>2364.3906803999998</v>
      </c>
      <c r="T300" s="35">
        <f>+$H300*R300</f>
        <v>2357.8637220000001</v>
      </c>
      <c r="U300" s="36">
        <f>+S300/SUM(S$20:S$419)</f>
        <v>1.4280666075171472E-3</v>
      </c>
      <c r="V300" s="37">
        <f>+T300/SUM(T$20:T$419)</f>
        <v>1.4250076628588297E-3</v>
      </c>
      <c r="W300" s="37">
        <f>+V300-U300</f>
        <v>-3.0589446583175091E-6</v>
      </c>
      <c r="X300" s="38">
        <f>+W300*Y$4</f>
        <v>-0.32160005909286743</v>
      </c>
      <c r="Y300" s="39">
        <f>+X300/$H300*10^6</f>
        <v>-4895.723231737973</v>
      </c>
      <c r="Z300" s="40">
        <f>+S300*M300/SUMPRODUCT(M$20:M$419, S$20:S$419)</f>
        <v>1.3237753844647733E-3</v>
      </c>
      <c r="AA300" s="41">
        <f>+T300*N300/SUMPRODUCT(N$20:N$419, T$20:T$419)</f>
        <v>1.3190872048141943E-3</v>
      </c>
      <c r="AB300" s="41">
        <f>+AA300-Z300</f>
        <v>-4.6881796505790062E-6</v>
      </c>
      <c r="AC300" s="42">
        <f>+AB300*AD$4</f>
        <v>-2.8721247747589929E-2</v>
      </c>
      <c r="AD300" s="43">
        <f>+AC300/$H300*10^6</f>
        <v>-437.22404852473636</v>
      </c>
      <c r="AE300" s="40">
        <f>+S300*O300/SUMPRODUCT(O$20:O$419, S$20:S$419)</f>
        <v>1.5450143610959025E-3</v>
      </c>
      <c r="AF300" s="41">
        <f>+T300*P300/SUMPRODUCT(P$20:P$419, T$20:T$419)</f>
        <v>1.544136806976784E-3</v>
      </c>
      <c r="AG300" s="41">
        <f>+AF300-AE300</f>
        <v>-8.775541191184677E-7</v>
      </c>
      <c r="AH300" s="42">
        <f>+AG300*AI$4</f>
        <v>-3.0820758122508114E-3</v>
      </c>
      <c r="AI300" s="43">
        <f>+AH300/$H300*10^6</f>
        <v>-46.918493107791313</v>
      </c>
      <c r="AJ300" s="42">
        <f>+X300+AC300+AH300</f>
        <v>-0.35340338265270815</v>
      </c>
      <c r="AK300" s="31">
        <f>+Y300+AD300+AI300</f>
        <v>-5379.8657733705013</v>
      </c>
      <c r="AL300" s="44">
        <f>+$AL$6*W300/H300*10^6</f>
        <v>-23.283183576781163</v>
      </c>
      <c r="AM300" s="31">
        <v>468780.34375</v>
      </c>
      <c r="AN300" s="45">
        <f>+AK300/AM300</f>
        <v>-1.1476304083772712E-2</v>
      </c>
      <c r="AR300" s="33"/>
    </row>
    <row r="301" spans="1:44">
      <c r="A301" s="6" t="s">
        <v>3373</v>
      </c>
      <c r="B301" s="6" t="s">
        <v>213</v>
      </c>
      <c r="C301" s="6" t="s">
        <v>512</v>
      </c>
      <c r="D301" s="30">
        <v>2046853</v>
      </c>
      <c r="E301" s="6" t="s">
        <v>2154</v>
      </c>
      <c r="F301" s="31" t="s">
        <v>4455</v>
      </c>
      <c r="G301" s="6" t="str">
        <f>IF(AND(L301&gt;K301,AJ301&gt;0),"Float Increase",IF(AND(K301&gt;L301,AJ301&lt;0),"Float Decrease",IF(AND(J301&gt;I301,AJ301&gt;0),"Share Increase",IF(AND(I301&gt;J301,AJ301&lt;0), "Share Decrease",IF(AJ301&gt;0,"Reinvestment","Funding")))))</f>
        <v>Share Decrease</v>
      </c>
      <c r="H301" s="32">
        <v>54.9</v>
      </c>
      <c r="I301" s="33">
        <v>112.456</v>
      </c>
      <c r="J301" s="33">
        <v>112.15600000000001</v>
      </c>
      <c r="K301" s="34">
        <v>1</v>
      </c>
      <c r="L301" s="34">
        <v>1</v>
      </c>
      <c r="M301" s="7">
        <v>0</v>
      </c>
      <c r="N301" s="7">
        <v>0</v>
      </c>
      <c r="O301" s="7">
        <v>1</v>
      </c>
      <c r="P301" s="7">
        <v>1</v>
      </c>
      <c r="Q301" s="35">
        <f>+I301*K301</f>
        <v>112.456</v>
      </c>
      <c r="R301" s="35">
        <f>+J301*L301</f>
        <v>112.15600000000001</v>
      </c>
      <c r="S301" s="35">
        <f>+$H301*Q301</f>
        <v>6173.8343999999997</v>
      </c>
      <c r="T301" s="35">
        <f>+$H301*R301</f>
        <v>6157.3644000000004</v>
      </c>
      <c r="U301" s="36">
        <f>+S301/SUM(S$20:S$419)</f>
        <v>3.7289297492447784E-3</v>
      </c>
      <c r="V301" s="37">
        <f>+T301/SUM(T$20:T$419)</f>
        <v>3.7212886271355762E-3</v>
      </c>
      <c r="W301" s="37">
        <f>+V301-U301</f>
        <v>-7.6411221092021614E-6</v>
      </c>
      <c r="X301" s="38">
        <f>+W301*Y$4</f>
        <v>-0.80334415831074568</v>
      </c>
      <c r="Y301" s="39">
        <f>+X301/$H301*10^6</f>
        <v>-14632.862628611034</v>
      </c>
      <c r="Z301" s="40">
        <f>+S301*M301/SUMPRODUCT(M$20:M$419, S$20:S$419)</f>
        <v>0</v>
      </c>
      <c r="AA301" s="41">
        <f>+T301*N301/SUMPRODUCT(N$20:N$419, T$20:T$419)</f>
        <v>0</v>
      </c>
      <c r="AB301" s="41">
        <f>+AA301-Z301</f>
        <v>0</v>
      </c>
      <c r="AC301" s="42">
        <f>+AB301*AD$4</f>
        <v>0</v>
      </c>
      <c r="AD301" s="43">
        <f>+AC301/$H301*10^6</f>
        <v>0</v>
      </c>
      <c r="AE301" s="40">
        <f>+S301*O301/SUMPRODUCT(O$20:O$419, S$20:S$419)</f>
        <v>7.9103933917621643E-3</v>
      </c>
      <c r="AF301" s="41">
        <f>+T301*P301/SUMPRODUCT(P$20:P$419, T$20:T$419)</f>
        <v>7.9066361733077031E-3</v>
      </c>
      <c r="AG301" s="41">
        <f>+AF301-AE301</f>
        <v>-3.7572184544611836E-6</v>
      </c>
      <c r="AH301" s="42">
        <f>+AG301*AI$4</f>
        <v>-1.319580395961188E-2</v>
      </c>
      <c r="AI301" s="43">
        <f>+AH301/$H301*10^6</f>
        <v>-240.36072786178289</v>
      </c>
      <c r="AJ301" s="42">
        <f>+X301+AC301+AH301</f>
        <v>-0.81653996227035752</v>
      </c>
      <c r="AK301" s="31">
        <f>+Y301+AD301+AI301</f>
        <v>-14873.223356472818</v>
      </c>
      <c r="AL301" s="44">
        <f>+$AL$6*W301/H301*10^6</f>
        <v>-69.591276040092552</v>
      </c>
      <c r="AM301" s="31">
        <v>1258320</v>
      </c>
      <c r="AN301" s="45">
        <f>+AK301/AM301</f>
        <v>-1.181990539487E-2</v>
      </c>
      <c r="AR301" s="33"/>
    </row>
    <row r="302" spans="1:44">
      <c r="A302" s="6" t="s">
        <v>3563</v>
      </c>
      <c r="B302" s="6" t="s">
        <v>401</v>
      </c>
      <c r="C302" s="6" t="s">
        <v>3722</v>
      </c>
      <c r="D302" s="30">
        <v>2063034</v>
      </c>
      <c r="E302" s="6" t="s">
        <v>2935</v>
      </c>
      <c r="F302" s="31" t="s">
        <v>4468</v>
      </c>
      <c r="G302" s="6" t="str">
        <f>IF(AND(L302&gt;K302,AJ302&gt;0),"Float Increase",IF(AND(K302&gt;L302,AJ302&lt;0),"Float Decrease",IF(AND(J302&gt;I302,AJ302&gt;0),"Share Increase",IF(AND(I302&gt;J302,AJ302&lt;0), "Share Decrease",IF(AJ302&gt;0,"Reinvestment","Funding")))))</f>
        <v>Share Decrease</v>
      </c>
      <c r="H302" s="32">
        <v>159</v>
      </c>
      <c r="I302" s="33">
        <v>26.969000000000001</v>
      </c>
      <c r="J302" s="33">
        <v>26.815000000000001</v>
      </c>
      <c r="K302" s="34">
        <v>0.95</v>
      </c>
      <c r="L302" s="34">
        <v>0.95</v>
      </c>
      <c r="M302" s="7">
        <v>0.69</v>
      </c>
      <c r="N302" s="7">
        <v>0.69</v>
      </c>
      <c r="O302" s="7">
        <v>0.31</v>
      </c>
      <c r="P302" s="7">
        <v>0.31</v>
      </c>
      <c r="Q302" s="35">
        <f>+I302*K302</f>
        <v>25.620550000000001</v>
      </c>
      <c r="R302" s="35">
        <f>+J302*L302</f>
        <v>25.474250000000001</v>
      </c>
      <c r="S302" s="35">
        <f>+$H302*Q302</f>
        <v>4073.6674500000004</v>
      </c>
      <c r="T302" s="35">
        <f>+$H302*R302</f>
        <v>4050.4057500000004</v>
      </c>
      <c r="U302" s="36">
        <f>+S302/SUM(S$20:S$419)</f>
        <v>2.4604514404913611E-3</v>
      </c>
      <c r="V302" s="37">
        <f>+T302/SUM(T$20:T$419)</f>
        <v>2.4479189266043023E-3</v>
      </c>
      <c r="W302" s="37">
        <f>+V302-U302</f>
        <v>-1.2532513887058769E-5</v>
      </c>
      <c r="X302" s="38">
        <f>+W302*Y$4</f>
        <v>-1.3175972947732657</v>
      </c>
      <c r="Y302" s="39">
        <f>+X302/$H302*10^6</f>
        <v>-8286.7754388255707</v>
      </c>
      <c r="Z302" s="40">
        <f>+S302*M302/SUMPRODUCT(M$20:M$419, S$20:S$419)</f>
        <v>3.2116901953233223E-3</v>
      </c>
      <c r="AA302" s="41">
        <f>+T302*N302/SUMPRODUCT(N$20:N$419, T$20:T$419)</f>
        <v>3.1908497068445165E-3</v>
      </c>
      <c r="AB302" s="41">
        <f>+AA302-Z302</f>
        <v>-2.084048847880585E-5</v>
      </c>
      <c r="AC302" s="42">
        <f>+AB302*AD$4</f>
        <v>-0.1276753190775553</v>
      </c>
      <c r="AD302" s="43">
        <f>+AC302/$H302*10^6</f>
        <v>-802.9894281607252</v>
      </c>
      <c r="AE302" s="40">
        <f>+S302*O302/SUMPRODUCT(O$20:O$419, S$20:S$419)</f>
        <v>1.6180441677836636E-3</v>
      </c>
      <c r="AF302" s="41">
        <f>+T302*P302/SUMPRODUCT(P$20:P$419, T$20:T$419)</f>
        <v>1.6123418376947595E-3</v>
      </c>
      <c r="AG302" s="41">
        <f>+AF302-AE302</f>
        <v>-5.7023300889041343E-6</v>
      </c>
      <c r="AH302" s="42">
        <f>+AG302*AI$4</f>
        <v>-2.0027270407135846E-2</v>
      </c>
      <c r="AI302" s="43">
        <f>+AH302/$H302*10^6</f>
        <v>-125.95767551657765</v>
      </c>
      <c r="AJ302" s="42">
        <f>+X302+AC302+AH302</f>
        <v>-1.4652998842579568</v>
      </c>
      <c r="AK302" s="31">
        <f>+Y302+AD302+AI302</f>
        <v>-9215.7225425028737</v>
      </c>
      <c r="AL302" s="44">
        <f>+$AL$6*W302/H302*10^6</f>
        <v>-39.410421028486695</v>
      </c>
      <c r="AM302" s="31">
        <v>741476.0625</v>
      </c>
      <c r="AN302" s="45">
        <f>+AK302/AM302</f>
        <v>-1.2428887469988789E-2</v>
      </c>
      <c r="AR302" s="33"/>
    </row>
    <row r="303" spans="1:44">
      <c r="A303" s="6" t="s">
        <v>999</v>
      </c>
      <c r="B303" s="6" t="s">
        <v>1518</v>
      </c>
      <c r="C303" s="6" t="s">
        <v>2362</v>
      </c>
      <c r="D303" s="30">
        <v>2816023</v>
      </c>
      <c r="E303" s="6" t="s">
        <v>5674</v>
      </c>
      <c r="F303" s="31" t="s">
        <v>4471</v>
      </c>
      <c r="G303" s="6" t="str">
        <f>IF(AND(L303&gt;K303,AJ303&gt;0),"Float Increase",IF(AND(K303&gt;L303,AJ303&lt;0),"Float Decrease",IF(AND(J303&gt;I303,AJ303&gt;0),"Share Increase",IF(AND(I303&gt;J303,AJ303&lt;0), "Share Decrease",IF(AJ303&gt;0,"Reinvestment","Funding")))))</f>
        <v>Share Decrease</v>
      </c>
      <c r="H303" s="32">
        <v>63.65</v>
      </c>
      <c r="I303" s="33">
        <v>89.546000000000006</v>
      </c>
      <c r="J303" s="33">
        <v>89.376999999999995</v>
      </c>
      <c r="K303" s="34">
        <v>0.84</v>
      </c>
      <c r="L303" s="34">
        <v>0.84</v>
      </c>
      <c r="M303" s="7">
        <v>0.66</v>
      </c>
      <c r="N303" s="7">
        <v>0.66</v>
      </c>
      <c r="O303" s="7">
        <v>0.34</v>
      </c>
      <c r="P303" s="7">
        <v>0.34</v>
      </c>
      <c r="Q303" s="35">
        <f>+I303*K303</f>
        <v>75.218640000000008</v>
      </c>
      <c r="R303" s="35">
        <f>+J303*L303</f>
        <v>75.076679999999996</v>
      </c>
      <c r="S303" s="35">
        <f>+$H303*Q303</f>
        <v>4787.6664360000004</v>
      </c>
      <c r="T303" s="35">
        <f>+$H303*R303</f>
        <v>4778.630682</v>
      </c>
      <c r="U303" s="36">
        <f>+S303/SUM(S$20:S$419)</f>
        <v>2.8916991687793123E-3</v>
      </c>
      <c r="V303" s="37">
        <f>+T303/SUM(T$20:T$419)</f>
        <v>2.8880317705750405E-3</v>
      </c>
      <c r="W303" s="37">
        <f>+V303-U303</f>
        <v>-3.6673982042718066E-6</v>
      </c>
      <c r="X303" s="38">
        <f>+W303*Y$4</f>
        <v>-0.38556940741111867</v>
      </c>
      <c r="Y303" s="39">
        <f>+X303/$H303*10^6</f>
        <v>-6057.6497629398073</v>
      </c>
      <c r="Z303" s="40">
        <f>+S303*M303/SUMPRODUCT(M$20:M$419, S$20:S$419)</f>
        <v>3.6104954551409532E-3</v>
      </c>
      <c r="AA303" s="41">
        <f>+T303*N303/SUMPRODUCT(N$20:N$419, T$20:T$419)</f>
        <v>3.6008591166894512E-3</v>
      </c>
      <c r="AB303" s="41">
        <f>+AA303-Z303</f>
        <v>-9.6363384515020002E-6</v>
      </c>
      <c r="AC303" s="42">
        <f>+AB303*AD$4</f>
        <v>-5.9035208689375694E-2</v>
      </c>
      <c r="AD303" s="43">
        <f>+AC303/$H303*10^6</f>
        <v>-927.49738710723796</v>
      </c>
      <c r="AE303" s="40">
        <f>+S303*O303/SUMPRODUCT(O$20:O$419, S$20:S$419)</f>
        <v>2.0856715040300745E-3</v>
      </c>
      <c r="AF303" s="41">
        <f>+T303*P303/SUMPRODUCT(P$20:P$419, T$20:T$419)</f>
        <v>2.0863121291182555E-3</v>
      </c>
      <c r="AG303" s="41">
        <f>+AF303-AE303</f>
        <v>6.4062508818097177E-7</v>
      </c>
      <c r="AH303" s="42">
        <f>+AG303*AI$4</f>
        <v>2.2499525054785478E-3</v>
      </c>
      <c r="AI303" s="43">
        <f>+AH303/$H303*10^6</f>
        <v>35.348821767141359</v>
      </c>
      <c r="AJ303" s="42">
        <f>+X303+AC303+AH303</f>
        <v>-0.4423546635950158</v>
      </c>
      <c r="AK303" s="31">
        <f>+Y303+AD303+AI303</f>
        <v>-6949.7983282799041</v>
      </c>
      <c r="AL303" s="44">
        <f>+$AL$6*W303/H303*10^6</f>
        <v>-28.809098226801307</v>
      </c>
      <c r="AM303" s="31">
        <v>409590.5</v>
      </c>
      <c r="AN303" s="45">
        <f>+AK303/AM303</f>
        <v>-1.6967674612277151E-2</v>
      </c>
      <c r="AR303" s="33"/>
    </row>
    <row r="304" spans="1:44">
      <c r="A304" s="6" t="s">
        <v>3398</v>
      </c>
      <c r="B304" s="6" t="s">
        <v>236</v>
      </c>
      <c r="C304" s="6" t="s">
        <v>536</v>
      </c>
      <c r="D304" s="30">
        <v>2692687</v>
      </c>
      <c r="E304" s="6" t="s">
        <v>2515</v>
      </c>
      <c r="F304" s="31" t="s">
        <v>4462</v>
      </c>
      <c r="G304" s="6" t="str">
        <f>IF(AND(L304&gt;K304,AJ304&gt;0),"Float Increase",IF(AND(K304&gt;L304,AJ304&lt;0),"Float Decrease",IF(AND(J304&gt;I304,AJ304&gt;0),"Share Increase",IF(AND(I304&gt;J304,AJ304&lt;0), "Share Decrease",IF(AJ304&gt;0,"Reinvestment","Funding")))))</f>
        <v>Share Decrease</v>
      </c>
      <c r="H304" s="32">
        <v>31.91</v>
      </c>
      <c r="I304" s="33">
        <v>143.76499999999999</v>
      </c>
      <c r="J304" s="33">
        <v>143.52000000000001</v>
      </c>
      <c r="K304" s="34">
        <v>0.82</v>
      </c>
      <c r="L304" s="34">
        <v>0.82</v>
      </c>
      <c r="M304" s="7">
        <v>0.64</v>
      </c>
      <c r="N304" s="7">
        <v>0.64</v>
      </c>
      <c r="O304" s="7">
        <v>0.36</v>
      </c>
      <c r="P304" s="7">
        <v>0.36</v>
      </c>
      <c r="Q304" s="35">
        <f>+I304*K304</f>
        <v>117.88729999999998</v>
      </c>
      <c r="R304" s="35">
        <f>+J304*L304</f>
        <v>117.68640000000001</v>
      </c>
      <c r="S304" s="35">
        <f>+$H304*Q304</f>
        <v>3761.7837429999995</v>
      </c>
      <c r="T304" s="35">
        <f>+$H304*R304</f>
        <v>3755.373024</v>
      </c>
      <c r="U304" s="36">
        <f>+S304/SUM(S$20:S$419)</f>
        <v>2.2720770271224106E-3</v>
      </c>
      <c r="V304" s="37">
        <f>+T304/SUM(T$20:T$419)</f>
        <v>2.2696118041776016E-3</v>
      </c>
      <c r="W304" s="37">
        <f>+V304-U304</f>
        <v>-2.4652229448089875E-6</v>
      </c>
      <c r="X304" s="38">
        <f>+W304*Y$4</f>
        <v>-0.25917953192514775</v>
      </c>
      <c r="Y304" s="39">
        <f>+X304/$H304*10^6</f>
        <v>-8122.2040716122765</v>
      </c>
      <c r="Z304" s="40">
        <f>+S304*M304/SUMPRODUCT(M$20:M$419, S$20:S$419)</f>
        <v>2.7508871935727603E-3</v>
      </c>
      <c r="AA304" s="41">
        <f>+T304*N304/SUMPRODUCT(N$20:N$419, T$20:T$419)</f>
        <v>2.7440485023235415E-3</v>
      </c>
      <c r="AB304" s="41">
        <f>+AA304-Z304</f>
        <v>-6.8386912492187854E-6</v>
      </c>
      <c r="AC304" s="42">
        <f>+AB304*AD$4</f>
        <v>-4.1895951153200793E-2</v>
      </c>
      <c r="AD304" s="43">
        <f>+AC304/$H304*10^6</f>
        <v>-1312.9411204387588</v>
      </c>
      <c r="AE304" s="40">
        <f>+S304*O304/SUMPRODUCT(O$20:O$419, S$20:S$419)</f>
        <v>1.735159617218044E-3</v>
      </c>
      <c r="AF304" s="41">
        <f>+T304*P304/SUMPRODUCT(P$20:P$419, T$20:T$419)</f>
        <v>1.7360110359062135E-3</v>
      </c>
      <c r="AG304" s="41">
        <f>+AF304-AE304</f>
        <v>8.5141868816948456E-7</v>
      </c>
      <c r="AH304" s="42">
        <f>+AG304*AI$4</f>
        <v>2.9902850294196296E-3</v>
      </c>
      <c r="AI304" s="43">
        <f>+AH304/$H304*10^6</f>
        <v>93.70996645000406</v>
      </c>
      <c r="AJ304" s="42">
        <f>+X304+AC304+AH304</f>
        <v>-0.29808519804892891</v>
      </c>
      <c r="AK304" s="31">
        <f>+Y304+AD304+AI304</f>
        <v>-9341.4352256010316</v>
      </c>
      <c r="AL304" s="44">
        <f>+$AL$6*W304/H304*10^6</f>
        <v>-38.627749056862854</v>
      </c>
      <c r="AM304" s="31">
        <v>525549.6875</v>
      </c>
      <c r="AN304" s="45">
        <f>+AK304/AM304</f>
        <v>-1.7774599524618746E-2</v>
      </c>
      <c r="AR304" s="33"/>
    </row>
    <row r="305" spans="1:44">
      <c r="A305" s="6" t="s">
        <v>3457</v>
      </c>
      <c r="B305" s="6" t="s">
        <v>296</v>
      </c>
      <c r="C305" s="6" t="s">
        <v>595</v>
      </c>
      <c r="D305" s="30">
        <v>2744243</v>
      </c>
      <c r="E305" s="6" t="s">
        <v>2575</v>
      </c>
      <c r="F305" s="31" t="s">
        <v>4460</v>
      </c>
      <c r="G305" s="6" t="str">
        <f>IF(AND(L305&gt;K305,AJ305&gt;0),"Float Increase",IF(AND(K305&gt;L305,AJ305&lt;0),"Float Decrease",IF(AND(J305&gt;I305,AJ305&gt;0),"Share Increase",IF(AND(I305&gt;J305,AJ305&lt;0), "Share Decrease",IF(AJ305&gt;0,"Reinvestment","Funding")))))</f>
        <v>Share Decrease</v>
      </c>
      <c r="H305" s="32">
        <v>21.07</v>
      </c>
      <c r="I305" s="33">
        <v>209.92699999999999</v>
      </c>
      <c r="J305" s="33">
        <v>209.404</v>
      </c>
      <c r="K305" s="34">
        <v>0.88</v>
      </c>
      <c r="L305" s="34">
        <v>0.88</v>
      </c>
      <c r="M305" s="7">
        <v>0</v>
      </c>
      <c r="N305" s="7">
        <v>0</v>
      </c>
      <c r="O305" s="7">
        <v>1</v>
      </c>
      <c r="P305" s="7">
        <v>1</v>
      </c>
      <c r="Q305" s="35">
        <f>+I305*K305</f>
        <v>184.73576</v>
      </c>
      <c r="R305" s="35">
        <f>+J305*L305</f>
        <v>184.27552</v>
      </c>
      <c r="S305" s="35">
        <f>+$H305*Q305</f>
        <v>3892.3824632000001</v>
      </c>
      <c r="T305" s="35">
        <f>+$H305*R305</f>
        <v>3882.6852064</v>
      </c>
      <c r="U305" s="36">
        <f>+S305/SUM(S$20:S$419)</f>
        <v>2.3509572531561825E-3</v>
      </c>
      <c r="V305" s="37">
        <f>+T305/SUM(T$20:T$419)</f>
        <v>2.3465546884514203E-3</v>
      </c>
      <c r="W305" s="37">
        <f>+V305-U305</f>
        <v>-4.4025647047622567E-6</v>
      </c>
      <c r="X305" s="38">
        <f>+W305*Y$4</f>
        <v>-0.46286063572999486</v>
      </c>
      <c r="Y305" s="39">
        <f>+X305/$H305*10^6</f>
        <v>-21967.756797816557</v>
      </c>
      <c r="Z305" s="40">
        <f>+S305*M305/SUMPRODUCT(M$20:M$419, S$20:S$419)</f>
        <v>0</v>
      </c>
      <c r="AA305" s="41">
        <f>+T305*N305/SUMPRODUCT(N$20:N$419, T$20:T$419)</f>
        <v>0</v>
      </c>
      <c r="AB305" s="41">
        <f>+AA305-Z305</f>
        <v>0</v>
      </c>
      <c r="AC305" s="42">
        <f>+AB305*AD$4</f>
        <v>0</v>
      </c>
      <c r="AD305" s="43">
        <f>+AC305/$H305*10^6</f>
        <v>0</v>
      </c>
      <c r="AE305" s="40">
        <f>+S305*O305/SUMPRODUCT(O$20:O$419, S$20:S$419)</f>
        <v>4.98722099107618E-3</v>
      </c>
      <c r="AF305" s="41">
        <f>+T305*P305/SUMPRODUCT(P$20:P$419, T$20:T$419)</f>
        <v>4.9857337179019202E-3</v>
      </c>
      <c r="AG305" s="41">
        <f>+AF305-AE305</f>
        <v>-1.4872731742597914E-6</v>
      </c>
      <c r="AH305" s="42">
        <f>+AG305*AI$4</f>
        <v>-5.2234826054947557E-3</v>
      </c>
      <c r="AI305" s="43">
        <f>+AH305/$H305*10^6</f>
        <v>-247.91089727075254</v>
      </c>
      <c r="AJ305" s="42">
        <f>+X305+AC305+AH305</f>
        <v>-0.46808411833548963</v>
      </c>
      <c r="AK305" s="31">
        <f>+Y305+AD305+AI305</f>
        <v>-22215.667695087308</v>
      </c>
      <c r="AL305" s="44">
        <f>+$AL$6*W305/H305*10^6</f>
        <v>-104.47472009402603</v>
      </c>
      <c r="AM305" s="31">
        <v>1011612.4375</v>
      </c>
      <c r="AN305" s="45">
        <f>+AK305/AM305</f>
        <v>-2.1960651007799918E-2</v>
      </c>
      <c r="AR305" s="33"/>
    </row>
    <row r="306" spans="1:44">
      <c r="A306" s="6" t="s">
        <v>1355</v>
      </c>
      <c r="B306" s="6" t="s">
        <v>1758</v>
      </c>
      <c r="C306" s="6" t="s">
        <v>2777</v>
      </c>
      <c r="D306" s="30">
        <v>2656423</v>
      </c>
      <c r="E306" s="6" t="s">
        <v>3936</v>
      </c>
      <c r="F306" s="31" t="s">
        <v>4474</v>
      </c>
      <c r="G306" s="6" t="str">
        <f>IF(AND(L306&gt;K306,AJ306&gt;0),"Float Increase",IF(AND(K306&gt;L306,AJ306&lt;0),"Float Decrease",IF(AND(J306&gt;I306,AJ306&gt;0),"Share Increase",IF(AND(I306&gt;J306,AJ306&lt;0), "Share Decrease",IF(AJ306&gt;0,"Reinvestment","Funding")))))</f>
        <v>Share Decrease</v>
      </c>
      <c r="H306" s="32">
        <v>77.75</v>
      </c>
      <c r="I306" s="33">
        <v>86.165000000000006</v>
      </c>
      <c r="J306" s="33">
        <v>85.926000000000002</v>
      </c>
      <c r="K306" s="34">
        <v>0.79</v>
      </c>
      <c r="L306" s="34">
        <v>0.79</v>
      </c>
      <c r="M306" s="7">
        <v>1</v>
      </c>
      <c r="N306" s="7">
        <v>1</v>
      </c>
      <c r="O306" s="7">
        <v>0</v>
      </c>
      <c r="P306" s="7">
        <v>0</v>
      </c>
      <c r="Q306" s="35">
        <f>+I306*K306</f>
        <v>68.070350000000005</v>
      </c>
      <c r="R306" s="35">
        <f>+J306*L306</f>
        <v>67.881540000000001</v>
      </c>
      <c r="S306" s="35">
        <f>+$H306*Q306</f>
        <v>5292.4697125000002</v>
      </c>
      <c r="T306" s="35">
        <f>+$H306*R306</f>
        <v>5277.7897350000003</v>
      </c>
      <c r="U306" s="36">
        <f>+S306/SUM(S$20:S$419)</f>
        <v>3.1965949326269926E-3</v>
      </c>
      <c r="V306" s="37">
        <f>+T306/SUM(T$20:T$419)</f>
        <v>3.1897054715924215E-3</v>
      </c>
      <c r="W306" s="37">
        <f>+V306-U306</f>
        <v>-6.8894610345711371E-6</v>
      </c>
      <c r="X306" s="38">
        <f>+W306*Y$4</f>
        <v>-0.7243187841962283</v>
      </c>
      <c r="Y306" s="39">
        <f>+X306/$H306*10^6</f>
        <v>-9315.9972243887878</v>
      </c>
      <c r="Z306" s="40">
        <f>+S306*M306/SUMPRODUCT(M$20:M$419, S$20:S$419)</f>
        <v>6.0472422082258545E-3</v>
      </c>
      <c r="AA306" s="41">
        <f>+T306*N306/SUMPRODUCT(N$20:N$419, T$20:T$419)</f>
        <v>6.025745863555804E-3</v>
      </c>
      <c r="AB306" s="41">
        <f>+AA306-Z306</f>
        <v>-2.1496344670050502E-5</v>
      </c>
      <c r="AC306" s="42">
        <f>+AB306*AD$4</f>
        <v>-0.13169329824207002</v>
      </c>
      <c r="AD306" s="43">
        <f>+AC306/$H306*10^6</f>
        <v>-1693.8044789976852</v>
      </c>
      <c r="AE306" s="40">
        <f>+S306*O306/SUMPRODUCT(O$20:O$419, S$20:S$419)</f>
        <v>0</v>
      </c>
      <c r="AF306" s="41">
        <f>+T306*P306/SUMPRODUCT(P$20:P$419, T$20:T$419)</f>
        <v>0</v>
      </c>
      <c r="AG306" s="41">
        <f>+AF306-AE306</f>
        <v>0</v>
      </c>
      <c r="AH306" s="42">
        <f>+AG306*AI$4</f>
        <v>0</v>
      </c>
      <c r="AI306" s="43">
        <f>+AH306/$H306*10^6</f>
        <v>0</v>
      </c>
      <c r="AJ306" s="42">
        <f>+X306+AC306+AH306</f>
        <v>-0.85601208243829829</v>
      </c>
      <c r="AK306" s="31">
        <f>+Y306+AD306+AI306</f>
        <v>-11009.801703386473</v>
      </c>
      <c r="AL306" s="44">
        <f>+$AL$6*W306/H306*10^6</f>
        <v>-44.305215656406027</v>
      </c>
      <c r="AM306" s="31">
        <v>494267.84375</v>
      </c>
      <c r="AN306" s="45">
        <f>+AK306/AM306</f>
        <v>-2.2274970631015224E-2</v>
      </c>
      <c r="AR306" s="33"/>
    </row>
    <row r="307" spans="1:44">
      <c r="A307" s="6" t="s">
        <v>4597</v>
      </c>
      <c r="B307" s="6" t="s">
        <v>1906</v>
      </c>
      <c r="C307" s="6" t="s">
        <v>3203</v>
      </c>
      <c r="D307" s="30">
        <v>2341484</v>
      </c>
      <c r="E307" s="6" t="s">
        <v>3123</v>
      </c>
      <c r="F307" s="31" t="s">
        <v>4472</v>
      </c>
      <c r="G307" s="6" t="str">
        <f>IF(AND(L307&gt;K307,AJ307&gt;0),"Float Increase",IF(AND(K307&gt;L307,AJ307&lt;0),"Float Decrease",IF(AND(J307&gt;I307,AJ307&gt;0),"Share Increase",IF(AND(I307&gt;J307,AJ307&lt;0), "Share Decrease",IF(AJ307&gt;0,"Reinvestment","Funding")))))</f>
        <v>Share Decrease</v>
      </c>
      <c r="H307" s="32">
        <v>14.48</v>
      </c>
      <c r="I307" s="33">
        <v>235.249</v>
      </c>
      <c r="J307" s="33">
        <v>234.22499999999999</v>
      </c>
      <c r="K307" s="34">
        <v>1</v>
      </c>
      <c r="L307" s="34">
        <v>1</v>
      </c>
      <c r="M307" s="7">
        <v>0.51</v>
      </c>
      <c r="N307" s="7">
        <v>0.51</v>
      </c>
      <c r="O307" s="7">
        <v>0.49</v>
      </c>
      <c r="P307" s="7">
        <v>0.49</v>
      </c>
      <c r="Q307" s="35">
        <f>+I307*K307</f>
        <v>235.249</v>
      </c>
      <c r="R307" s="35">
        <f>+J307*L307</f>
        <v>234.22499999999999</v>
      </c>
      <c r="S307" s="35">
        <f>+$H307*Q307</f>
        <v>3406.4055200000003</v>
      </c>
      <c r="T307" s="35">
        <f>+$H307*R307</f>
        <v>3391.578</v>
      </c>
      <c r="U307" s="36">
        <f>+S307/SUM(S$20:S$419)</f>
        <v>2.0574323926666432E-3</v>
      </c>
      <c r="V307" s="37">
        <f>+T307/SUM(T$20:T$419)</f>
        <v>2.0497472326703975E-3</v>
      </c>
      <c r="W307" s="37">
        <f>+V307-U307</f>
        <v>-7.6851599962457495E-6</v>
      </c>
      <c r="X307" s="38">
        <f>+W307*Y$4</f>
        <v>-0.80797405151166835</v>
      </c>
      <c r="Y307" s="39">
        <f>+X307/$H307*10^6</f>
        <v>-55799.312949700849</v>
      </c>
      <c r="Z307" s="40">
        <f>+S307*M307/SUMPRODUCT(M$20:M$419, S$20:S$419)</f>
        <v>1.9850228310262711E-3</v>
      </c>
      <c r="AA307" s="41">
        <f>+T307*N307/SUMPRODUCT(N$20:N$419, T$20:T$419)</f>
        <v>1.9748345323684444E-3</v>
      </c>
      <c r="AB307" s="41">
        <f>+AA307-Z307</f>
        <v>-1.0188298657826719E-5</v>
      </c>
      <c r="AC307" s="42">
        <f>+AB307*AD$4</f>
        <v>-6.2416688712374636E-2</v>
      </c>
      <c r="AD307" s="43">
        <f>+AC307/$H307*10^6</f>
        <v>-4310.5448005783592</v>
      </c>
      <c r="AE307" s="40">
        <f>+S307*O307/SUMPRODUCT(O$20:O$419, S$20:S$419)</f>
        <v>2.1386294035331396E-3</v>
      </c>
      <c r="AF307" s="41">
        <f>+T307*P307/SUMPRODUCT(P$20:P$419, T$20:T$419)</f>
        <v>2.1340018331062801E-3</v>
      </c>
      <c r="AG307" s="41">
        <f>+AF307-AE307</f>
        <v>-4.6275704268594967E-6</v>
      </c>
      <c r="AH307" s="42">
        <f>+AG307*AI$4</f>
        <v>-1.6252584964717612E-2</v>
      </c>
      <c r="AI307" s="43">
        <f>+AH307/$H307*10^6</f>
        <v>-1122.4160887235919</v>
      </c>
      <c r="AJ307" s="42">
        <f>+X307+AC307+AH307</f>
        <v>-0.88664332518876054</v>
      </c>
      <c r="AK307" s="31">
        <f>+Y307+AD307+AI307</f>
        <v>-61232.273839002803</v>
      </c>
      <c r="AL307" s="44">
        <f>+$AL$6*W307/H307*10^6</f>
        <v>-265.37154683169024</v>
      </c>
      <c r="AM307" s="31">
        <v>2322166</v>
      </c>
      <c r="AN307" s="45">
        <f>+AK307/AM307</f>
        <v>-2.6368603208815736E-2</v>
      </c>
      <c r="AR307" s="33"/>
    </row>
    <row r="308" spans="1:44">
      <c r="A308" s="6" t="s">
        <v>3440</v>
      </c>
      <c r="B308" s="6" t="s">
        <v>280</v>
      </c>
      <c r="C308" s="6" t="s">
        <v>580</v>
      </c>
      <c r="D308" s="30">
        <v>2193544</v>
      </c>
      <c r="E308" s="6" t="s">
        <v>2558</v>
      </c>
      <c r="F308" s="31" t="s">
        <v>4468</v>
      </c>
      <c r="G308" s="6" t="str">
        <f>IF(AND(L308&gt;K308,AJ308&gt;0),"Float Increase",IF(AND(K308&gt;L308,AJ308&lt;0),"Float Decrease",IF(AND(J308&gt;I308,AJ308&gt;0),"Share Increase",IF(AND(I308&gt;J308,AJ308&lt;0), "Share Decrease",IF(AJ308&gt;0,"Reinvestment","Funding")))))</f>
        <v>Share Decrease</v>
      </c>
      <c r="H308" s="32">
        <v>59.13</v>
      </c>
      <c r="I308" s="33">
        <v>63.555999999999997</v>
      </c>
      <c r="J308" s="33">
        <v>63.119</v>
      </c>
      <c r="K308" s="34">
        <v>1</v>
      </c>
      <c r="L308" s="34">
        <v>1</v>
      </c>
      <c r="M308" s="7">
        <v>1</v>
      </c>
      <c r="N308" s="7">
        <v>1</v>
      </c>
      <c r="O308" s="7">
        <v>0</v>
      </c>
      <c r="P308" s="7">
        <v>0</v>
      </c>
      <c r="Q308" s="35">
        <f>+I308*K308</f>
        <v>63.555999999999997</v>
      </c>
      <c r="R308" s="35">
        <f>+J308*L308</f>
        <v>63.119</v>
      </c>
      <c r="S308" s="35">
        <f>+$H308*Q308</f>
        <v>3758.06628</v>
      </c>
      <c r="T308" s="35">
        <f>+$H308*R308</f>
        <v>3732.2264700000001</v>
      </c>
      <c r="U308" s="36">
        <f>+S308/SUM(S$20:S$419)</f>
        <v>2.2698317193486201E-3</v>
      </c>
      <c r="V308" s="37">
        <f>+T308/SUM(T$20:T$419)</f>
        <v>2.2556228630394781E-3</v>
      </c>
      <c r="W308" s="37">
        <f>+V308-U308</f>
        <v>-1.4208856309142013E-5</v>
      </c>
      <c r="X308" s="38">
        <f>+W308*Y$4</f>
        <v>-1.493838411308658</v>
      </c>
      <c r="Y308" s="39">
        <f>+X308/$H308*10^6</f>
        <v>-25263.629482642616</v>
      </c>
      <c r="Z308" s="40">
        <f>+S308*M308/SUMPRODUCT(M$20:M$419, S$20:S$419)</f>
        <v>4.2940136201537731E-3</v>
      </c>
      <c r="AA308" s="41">
        <f>+T308*N308/SUMPRODUCT(N$20:N$419, T$20:T$419)</f>
        <v>4.2611489548959793E-3</v>
      </c>
      <c r="AB308" s="41">
        <f>+AA308-Z308</f>
        <v>-3.2864665257793801E-5</v>
      </c>
      <c r="AC308" s="42">
        <f>+AB308*AD$4</f>
        <v>-0.20133916858201681</v>
      </c>
      <c r="AD308" s="43">
        <f>+AC308/$H308*10^6</f>
        <v>-3405.0256820905934</v>
      </c>
      <c r="AE308" s="40">
        <f>+S308*O308/SUMPRODUCT(O$20:O$419, S$20:S$419)</f>
        <v>0</v>
      </c>
      <c r="AF308" s="41">
        <f>+T308*P308/SUMPRODUCT(P$20:P$419, T$20:T$419)</f>
        <v>0</v>
      </c>
      <c r="AG308" s="41">
        <f>+AF308-AE308</f>
        <v>0</v>
      </c>
      <c r="AH308" s="42">
        <f>+AG308*AI$4</f>
        <v>0</v>
      </c>
      <c r="AI308" s="43">
        <f>+AH308/$H308*10^6</f>
        <v>0</v>
      </c>
      <c r="AJ308" s="42">
        <f>+X308+AC308+AH308</f>
        <v>-1.6951775798906747</v>
      </c>
      <c r="AK308" s="31">
        <f>+Y308+AD308+AI308</f>
        <v>-28668.655164733209</v>
      </c>
      <c r="AL308" s="44">
        <f>+$AL$6*W308/H308*10^6</f>
        <v>-120.14930077069181</v>
      </c>
      <c r="AM308" s="31">
        <v>1058940.5</v>
      </c>
      <c r="AN308" s="45">
        <f>+AK308/AM308</f>
        <v>-2.7072961289829986E-2</v>
      </c>
      <c r="AR308" s="33"/>
    </row>
    <row r="309" spans="1:44">
      <c r="A309" s="6" t="s">
        <v>3610</v>
      </c>
      <c r="B309" s="6" t="s">
        <v>447</v>
      </c>
      <c r="C309" s="6" t="s">
        <v>3764</v>
      </c>
      <c r="D309" s="30">
        <v>2892807</v>
      </c>
      <c r="E309" s="6" t="s">
        <v>2978</v>
      </c>
      <c r="F309" s="31" t="s">
        <v>4471</v>
      </c>
      <c r="G309" s="6" t="str">
        <f>IF(AND(L309&gt;K309,AJ309&gt;0),"Float Increase",IF(AND(K309&gt;L309,AJ309&lt;0),"Float Decrease",IF(AND(J309&gt;I309,AJ309&gt;0),"Share Increase",IF(AND(I309&gt;J309,AJ309&lt;0), "Share Decrease",IF(AJ309&gt;0,"Reinvestment","Funding")))))</f>
        <v>Share Decrease</v>
      </c>
      <c r="H309" s="32">
        <v>42.62</v>
      </c>
      <c r="I309" s="33">
        <v>88.686999999999998</v>
      </c>
      <c r="J309" s="33">
        <v>88.213999999999999</v>
      </c>
      <c r="K309" s="34">
        <v>0.84</v>
      </c>
      <c r="L309" s="34">
        <v>0.84</v>
      </c>
      <c r="M309" s="7">
        <v>0</v>
      </c>
      <c r="N309" s="7">
        <v>0</v>
      </c>
      <c r="O309" s="7">
        <v>1</v>
      </c>
      <c r="P309" s="7">
        <v>1</v>
      </c>
      <c r="Q309" s="35">
        <f>+I309*K309</f>
        <v>74.497079999999997</v>
      </c>
      <c r="R309" s="35">
        <f>+J309*L309</f>
        <v>74.099759999999989</v>
      </c>
      <c r="S309" s="35">
        <f>+$H309*Q309</f>
        <v>3175.0655495999995</v>
      </c>
      <c r="T309" s="35">
        <f>+$H309*R309</f>
        <v>3158.1317711999995</v>
      </c>
      <c r="U309" s="36">
        <f>+S309/SUM(S$20:S$419)</f>
        <v>1.9177055321901184E-3</v>
      </c>
      <c r="V309" s="37">
        <f>+T309/SUM(T$20:T$419)</f>
        <v>1.9086607645248496E-3</v>
      </c>
      <c r="W309" s="37">
        <f>+V309-U309</f>
        <v>-9.044767665268745E-6</v>
      </c>
      <c r="X309" s="38">
        <f>+W309*Y$4</f>
        <v>-0.95091547593789805</v>
      </c>
      <c r="Y309" s="39">
        <f>+X309/$H309*10^6</f>
        <v>-22311.484653634401</v>
      </c>
      <c r="Z309" s="40">
        <f>+S309*M309/SUMPRODUCT(M$20:M$419, S$20:S$419)</f>
        <v>0</v>
      </c>
      <c r="AA309" s="41">
        <f>+T309*N309/SUMPRODUCT(N$20:N$419, T$20:T$419)</f>
        <v>0</v>
      </c>
      <c r="AB309" s="41">
        <f>+AA309-Z309</f>
        <v>0</v>
      </c>
      <c r="AC309" s="42">
        <f>+AB309*AD$4</f>
        <v>0</v>
      </c>
      <c r="AD309" s="43">
        <f>+AC309/$H309*10^6</f>
        <v>0</v>
      </c>
      <c r="AE309" s="40">
        <f>+S309*O309/SUMPRODUCT(O$20:O$419, S$20:S$419)</f>
        <v>4.068139168418178E-3</v>
      </c>
      <c r="AF309" s="41">
        <f>+T309*P309/SUMPRODUCT(P$20:P$419, T$20:T$419)</f>
        <v>4.0553388235788426E-3</v>
      </c>
      <c r="AG309" s="41">
        <f>+AF309-AE309</f>
        <v>-1.2800344839335349E-5</v>
      </c>
      <c r="AH309" s="42">
        <f>+AG309*AI$4</f>
        <v>-4.4956353526567065E-2</v>
      </c>
      <c r="AI309" s="43">
        <f>+AH309/$H309*10^6</f>
        <v>-1054.8182432324513</v>
      </c>
      <c r="AJ309" s="42">
        <f>+X309+AC309+AH309</f>
        <v>-0.99587182946446506</v>
      </c>
      <c r="AK309" s="31">
        <f>+Y309+AD309+AI309</f>
        <v>-23366.302896866851</v>
      </c>
      <c r="AL309" s="44">
        <f>+$AL$6*W309/H309*10^6</f>
        <v>-106.10942826453245</v>
      </c>
      <c r="AM309" s="31">
        <v>846959.0625</v>
      </c>
      <c r="AN309" s="45">
        <f>+AK309/AM309</f>
        <v>-2.7588467886388371E-2</v>
      </c>
      <c r="AR309" s="33"/>
    </row>
    <row r="310" spans="1:44">
      <c r="A310" s="6" t="s">
        <v>3447</v>
      </c>
      <c r="B310" s="6" t="s">
        <v>287</v>
      </c>
      <c r="C310" s="6" t="s">
        <v>586</v>
      </c>
      <c r="D310" s="30">
        <v>2301057</v>
      </c>
      <c r="E310" s="6" t="s">
        <v>2565</v>
      </c>
      <c r="F310" s="31" t="s">
        <v>4464</v>
      </c>
      <c r="G310" s="6" t="str">
        <f>IF(AND(L310&gt;K310,AJ310&gt;0),"Float Increase",IF(AND(K310&gt;L310,AJ310&lt;0),"Float Decrease",IF(AND(J310&gt;I310,AJ310&gt;0),"Share Increase",IF(AND(I310&gt;J310,AJ310&lt;0), "Share Decrease",IF(AJ310&gt;0,"Reinvestment","Funding")))))</f>
        <v>Share Decrease</v>
      </c>
      <c r="H310" s="32">
        <v>42.35</v>
      </c>
      <c r="I310" s="33">
        <v>118.261</v>
      </c>
      <c r="J310" s="33">
        <v>117.846</v>
      </c>
      <c r="K310" s="34">
        <v>1</v>
      </c>
      <c r="L310" s="34">
        <v>1</v>
      </c>
      <c r="M310" s="7">
        <v>0.55000000000000004</v>
      </c>
      <c r="N310" s="7">
        <v>0.55000000000000004</v>
      </c>
      <c r="O310" s="7">
        <v>0.45</v>
      </c>
      <c r="P310" s="7">
        <v>0.45</v>
      </c>
      <c r="Q310" s="35">
        <f>+I310*K310</f>
        <v>118.261</v>
      </c>
      <c r="R310" s="35">
        <f>+J310*L310</f>
        <v>117.846</v>
      </c>
      <c r="S310" s="35">
        <f>+$H310*Q310</f>
        <v>5008.3533500000003</v>
      </c>
      <c r="T310" s="35">
        <f>+$H310*R310</f>
        <v>4990.7781000000004</v>
      </c>
      <c r="U310" s="36">
        <f>+S310/SUM(S$20:S$419)</f>
        <v>3.0249916974683915E-3</v>
      </c>
      <c r="V310" s="37">
        <f>+T310/SUM(T$20:T$419)</f>
        <v>3.0162460068283922E-3</v>
      </c>
      <c r="W310" s="37">
        <f>+V310-U310</f>
        <v>-8.7456906399992901E-6</v>
      </c>
      <c r="X310" s="38">
        <f>+W310*Y$4</f>
        <v>-0.9194722169896048</v>
      </c>
      <c r="Y310" s="39">
        <f>+X310/$H310*10^6</f>
        <v>-21711.268405893854</v>
      </c>
      <c r="Z310" s="40">
        <f>+S310*M310/SUMPRODUCT(M$20:M$419, S$20:S$419)</f>
        <v>3.1474340108481346E-3</v>
      </c>
      <c r="AA310" s="41">
        <f>+T310*N310/SUMPRODUCT(N$20:N$419, T$20:T$419)</f>
        <v>3.1339327826783807E-3</v>
      </c>
      <c r="AB310" s="41">
        <f>+AA310-Z310</f>
        <v>-1.3501228169753889E-5</v>
      </c>
      <c r="AC310" s="42">
        <f>+AB310*AD$4</f>
        <v>-8.2712726060391137E-2</v>
      </c>
      <c r="AD310" s="43">
        <f>+AC310/$H310*10^6</f>
        <v>-1953.074995522813</v>
      </c>
      <c r="AE310" s="40">
        <f>+S310*O310/SUMPRODUCT(O$20:O$419, S$20:S$419)</f>
        <v>2.8876900811515864E-3</v>
      </c>
      <c r="AF310" s="41">
        <f>+T310*P310/SUMPRODUCT(P$20:P$419, T$20:T$419)</f>
        <v>2.8838832400897622E-3</v>
      </c>
      <c r="AG310" s="41">
        <f>+AF310-AE310</f>
        <v>-3.8068410618242142E-6</v>
      </c>
      <c r="AH310" s="42">
        <f>+AG310*AI$4</f>
        <v>-1.337008453623096E-2</v>
      </c>
      <c r="AI310" s="43">
        <f>+AH310/$H310*10^6</f>
        <v>-315.70447547180544</v>
      </c>
      <c r="AJ310" s="42">
        <f>+X310+AC310+AH310</f>
        <v>-1.0155550275862268</v>
      </c>
      <c r="AK310" s="31">
        <f>+Y310+AD310+AI310</f>
        <v>-23980.047876888471</v>
      </c>
      <c r="AL310" s="44">
        <f>+$AL$6*W310/H310*10^6</f>
        <v>-103.25490720188063</v>
      </c>
      <c r="AM310" s="31">
        <v>823186.8125</v>
      </c>
      <c r="AN310" s="45">
        <f>+AK310/AM310</f>
        <v>-2.9130748346249135E-2</v>
      </c>
      <c r="AR310" s="33"/>
    </row>
    <row r="311" spans="1:44">
      <c r="A311" s="6" t="s">
        <v>1418</v>
      </c>
      <c r="B311" s="6" t="s">
        <v>2214</v>
      </c>
      <c r="C311" s="6" t="s">
        <v>2840</v>
      </c>
      <c r="D311" s="30">
        <v>2874582</v>
      </c>
      <c r="E311" s="6" t="s">
        <v>905</v>
      </c>
      <c r="F311" s="31" t="s">
        <v>4463</v>
      </c>
      <c r="G311" s="6" t="str">
        <f>IF(AND(L311&gt;K311,AJ311&gt;0),"Float Increase",IF(AND(K311&gt;L311,AJ311&lt;0),"Float Decrease",IF(AND(J311&gt;I311,AJ311&gt;0),"Share Increase",IF(AND(I311&gt;J311,AJ311&lt;0), "Share Decrease",IF(AJ311&gt;0,"Reinvestment","Funding")))))</f>
        <v>Share Decrease</v>
      </c>
      <c r="H311" s="32">
        <v>34.729999999999997</v>
      </c>
      <c r="I311" s="33">
        <v>95.897999999999996</v>
      </c>
      <c r="J311" s="33">
        <v>95.51</v>
      </c>
      <c r="K311" s="34">
        <v>1</v>
      </c>
      <c r="L311" s="34">
        <v>1</v>
      </c>
      <c r="M311" s="7">
        <v>0.71</v>
      </c>
      <c r="N311" s="7">
        <v>0.71</v>
      </c>
      <c r="O311" s="7">
        <v>0.28999999999999998</v>
      </c>
      <c r="P311" s="7">
        <v>0.28999999999999998</v>
      </c>
      <c r="Q311" s="35">
        <f>+I311*K311</f>
        <v>95.897999999999996</v>
      </c>
      <c r="R311" s="35">
        <f>+J311*L311</f>
        <v>95.51</v>
      </c>
      <c r="S311" s="35">
        <f>+$H311*Q311</f>
        <v>3330.5375399999994</v>
      </c>
      <c r="T311" s="35">
        <f>+$H311*R311</f>
        <v>3317.0623000000001</v>
      </c>
      <c r="U311" s="36">
        <f>+S311/SUM(S$20:S$419)</f>
        <v>2.0116089466025392E-3</v>
      </c>
      <c r="V311" s="37">
        <f>+T311/SUM(T$20:T$419)</f>
        <v>2.0047126352453946E-3</v>
      </c>
      <c r="W311" s="37">
        <f>+V311-U311</f>
        <v>-6.8963113571446528E-6</v>
      </c>
      <c r="X311" s="38">
        <f>+W311*Y$4</f>
        <v>-0.72503898818503132</v>
      </c>
      <c r="Y311" s="39">
        <f>+X311/$H311*10^6</f>
        <v>-20876.446535704908</v>
      </c>
      <c r="Z311" s="40">
        <f>+S311*M311/SUMPRODUCT(M$20:M$419, S$20:S$419)</f>
        <v>2.701914886670743E-3</v>
      </c>
      <c r="AA311" s="41">
        <f>+T311*N311/SUMPRODUCT(N$20:N$419, T$20:T$419)</f>
        <v>2.688875563494033E-3</v>
      </c>
      <c r="AB311" s="41">
        <f>+AA311-Z311</f>
        <v>-1.3039323176710065E-5</v>
      </c>
      <c r="AC311" s="42">
        <f>+AB311*AD$4</f>
        <v>-7.9882952303870949E-2</v>
      </c>
      <c r="AD311" s="43">
        <f>+AC311/$H311*10^6</f>
        <v>-2300.113800860091</v>
      </c>
      <c r="AE311" s="40">
        <f>+S311*O311/SUMPRODUCT(O$20:O$419, S$20:S$419)</f>
        <v>1.2375291476485382E-3</v>
      </c>
      <c r="AF311" s="41">
        <f>+T311*P311/SUMPRODUCT(P$20:P$419, T$20:T$419)</f>
        <v>1.2352319741520611E-3</v>
      </c>
      <c r="AG311" s="41">
        <f>+AF311-AE311</f>
        <v>-2.2971734964770136E-6</v>
      </c>
      <c r="AH311" s="42">
        <f>+AG311*AI$4</f>
        <v>-8.0679501306968812E-3</v>
      </c>
      <c r="AI311" s="43">
        <f>+AH311/$H311*10^6</f>
        <v>-232.30492746031911</v>
      </c>
      <c r="AJ311" s="42">
        <f>+X311+AC311+AH311</f>
        <v>-0.81298989061959914</v>
      </c>
      <c r="AK311" s="31">
        <f>+Y311+AD311+AI311</f>
        <v>-23408.865264025317</v>
      </c>
      <c r="AL311" s="44">
        <f>+$AL$6*W311/H311*10^6</f>
        <v>-99.284643782675701</v>
      </c>
      <c r="AM311" s="31">
        <v>793452.625</v>
      </c>
      <c r="AN311" s="45">
        <f>+AK311/AM311</f>
        <v>-2.9502536794840543E-2</v>
      </c>
      <c r="AR311" s="33"/>
    </row>
    <row r="312" spans="1:44">
      <c r="A312" s="6" t="s">
        <v>4502</v>
      </c>
      <c r="B312" s="6" t="s">
        <v>1807</v>
      </c>
      <c r="C312" s="6" t="s">
        <v>3135</v>
      </c>
      <c r="D312" s="30">
        <v>2004185</v>
      </c>
      <c r="E312" s="6" t="s">
        <v>3039</v>
      </c>
      <c r="F312" s="31" t="s">
        <v>4466</v>
      </c>
      <c r="G312" s="6" t="str">
        <f>IF(AND(L312&gt;K312,AJ312&gt;0),"Float Increase",IF(AND(K312&gt;L312,AJ312&lt;0),"Float Decrease",IF(AND(J312&gt;I312,AJ312&gt;0),"Share Increase",IF(AND(I312&gt;J312,AJ312&lt;0), "Share Decrease",IF(AJ312&gt;0,"Reinvestment","Funding")))))</f>
        <v>Share Decrease</v>
      </c>
      <c r="H312" s="32">
        <v>20.72</v>
      </c>
      <c r="I312" s="33">
        <v>71.367000000000004</v>
      </c>
      <c r="J312" s="33">
        <v>69.335999999999999</v>
      </c>
      <c r="K312" s="34">
        <v>1</v>
      </c>
      <c r="L312" s="34">
        <v>1</v>
      </c>
      <c r="M312" s="7">
        <v>0</v>
      </c>
      <c r="N312" s="7">
        <v>0</v>
      </c>
      <c r="O312" s="7">
        <v>1</v>
      </c>
      <c r="P312" s="7">
        <v>1</v>
      </c>
      <c r="Q312" s="35">
        <f>+I312*K312</f>
        <v>71.367000000000004</v>
      </c>
      <c r="R312" s="35">
        <f>+J312*L312</f>
        <v>69.335999999999999</v>
      </c>
      <c r="S312" s="35">
        <f>+$H312*Q312</f>
        <v>1478.72424</v>
      </c>
      <c r="T312" s="35">
        <f>+$H312*R312</f>
        <v>1436.6419199999998</v>
      </c>
      <c r="U312" s="36">
        <f>+S312/SUM(S$20:S$419)</f>
        <v>8.931335782938032E-4</v>
      </c>
      <c r="V312" s="37">
        <f>+T312/SUM(T$20:T$419)</f>
        <v>8.6825448209013219E-4</v>
      </c>
      <c r="W312" s="37">
        <f>+V312-U312</f>
        <v>-2.487909620367101E-5</v>
      </c>
      <c r="X312" s="38">
        <f>+W312*Y$4</f>
        <v>-2.615646800775576</v>
      </c>
      <c r="Y312" s="39">
        <f>+X312/$H312*10^6</f>
        <v>-126237.77996021121</v>
      </c>
      <c r="Z312" s="40">
        <f>+S312*M312/SUMPRODUCT(M$20:M$419, S$20:S$419)</f>
        <v>0</v>
      </c>
      <c r="AA312" s="41">
        <f>+T312*N312/SUMPRODUCT(N$20:N$419, T$20:T$419)</f>
        <v>0</v>
      </c>
      <c r="AB312" s="41">
        <f>+AA312-Z312</f>
        <v>0</v>
      </c>
      <c r="AC312" s="42">
        <f>+AB312*AD$4</f>
        <v>0</v>
      </c>
      <c r="AD312" s="43">
        <f>+AC312/$H312*10^6</f>
        <v>0</v>
      </c>
      <c r="AE312" s="40">
        <f>+S312*O312/SUMPRODUCT(O$20:O$419, S$20:S$419)</f>
        <v>1.8946556869640896E-3</v>
      </c>
      <c r="AF312" s="41">
        <f>+T312*P312/SUMPRODUCT(P$20:P$419, T$20:T$419)</f>
        <v>1.8447836176079216E-3</v>
      </c>
      <c r="AG312" s="41">
        <f>+AF312-AE312</f>
        <v>-4.9872069356168012E-5</v>
      </c>
      <c r="AH312" s="42">
        <f>+AG312*AI$4</f>
        <v>-0.17515671719932968</v>
      </c>
      <c r="AI312" s="43">
        <f>+AH312/$H312*10^6</f>
        <v>-8453.5095173421669</v>
      </c>
      <c r="AJ312" s="42">
        <f>+X312+AC312+AH312</f>
        <v>-2.7908035179749056</v>
      </c>
      <c r="AK312" s="31">
        <f>+Y312+AD312+AI312</f>
        <v>-134691.28947755336</v>
      </c>
      <c r="AL312" s="44">
        <f>+$AL$6*W312/H312*10^6</f>
        <v>-600.36429062912669</v>
      </c>
      <c r="AM312" s="31">
        <v>4417628</v>
      </c>
      <c r="AN312" s="45">
        <f>+AK312/AM312</f>
        <v>-3.0489504656696618E-2</v>
      </c>
      <c r="AR312" s="33"/>
    </row>
    <row r="313" spans="1:44">
      <c r="A313" s="6" t="s">
        <v>3418</v>
      </c>
      <c r="B313" s="6" t="s">
        <v>257</v>
      </c>
      <c r="C313" s="6" t="s">
        <v>557</v>
      </c>
      <c r="D313" s="30">
        <v>2217228</v>
      </c>
      <c r="E313" s="6" t="s">
        <v>2535</v>
      </c>
      <c r="F313" s="31" t="s">
        <v>4474</v>
      </c>
      <c r="G313" s="6" t="str">
        <f>IF(AND(L313&gt;K313,AJ313&gt;0),"Float Increase",IF(AND(K313&gt;L313,AJ313&lt;0),"Float Decrease",IF(AND(J313&gt;I313,AJ313&gt;0),"Share Increase",IF(AND(I313&gt;J313,AJ313&lt;0), "Share Decrease",IF(AJ313&gt;0,"Reinvestment","Funding")))))</f>
        <v>Share Decrease</v>
      </c>
      <c r="H313" s="32">
        <v>44.51</v>
      </c>
      <c r="I313" s="33">
        <v>57.92</v>
      </c>
      <c r="J313" s="33">
        <v>57.581000000000003</v>
      </c>
      <c r="K313" s="34">
        <v>1</v>
      </c>
      <c r="L313" s="34">
        <v>1</v>
      </c>
      <c r="M313" s="7">
        <v>0</v>
      </c>
      <c r="N313" s="7">
        <v>0</v>
      </c>
      <c r="O313" s="7">
        <v>1</v>
      </c>
      <c r="P313" s="7">
        <v>1</v>
      </c>
      <c r="Q313" s="35">
        <f>+I313*K313</f>
        <v>57.92</v>
      </c>
      <c r="R313" s="35">
        <f>+J313*L313</f>
        <v>57.581000000000003</v>
      </c>
      <c r="S313" s="35">
        <f>+$H313*Q313</f>
        <v>2578.0192000000002</v>
      </c>
      <c r="T313" s="35">
        <f>+$H313*R313</f>
        <v>2562.9303100000002</v>
      </c>
      <c r="U313" s="36">
        <f>+S313/SUM(S$20:S$419)</f>
        <v>1.5570959417058911E-3</v>
      </c>
      <c r="V313" s="37">
        <f>+T313/SUM(T$20:T$419)</f>
        <v>1.5489425012338164E-3</v>
      </c>
      <c r="W313" s="37">
        <f>+V313-U313</f>
        <v>-8.1534404720747227E-6</v>
      </c>
      <c r="X313" s="38">
        <f>+W313*Y$4</f>
        <v>-0.85720639976260626</v>
      </c>
      <c r="Y313" s="39">
        <f>+X313/$H313*10^6</f>
        <v>-19258.737357056983</v>
      </c>
      <c r="Z313" s="40">
        <f>+S313*M313/SUMPRODUCT(M$20:M$419, S$20:S$419)</f>
        <v>0</v>
      </c>
      <c r="AA313" s="41">
        <f>+T313*N313/SUMPRODUCT(N$20:N$419, T$20:T$419)</f>
        <v>0</v>
      </c>
      <c r="AB313" s="41">
        <f>+AA313-Z313</f>
        <v>0</v>
      </c>
      <c r="AC313" s="42">
        <f>+AB313*AD$4</f>
        <v>0</v>
      </c>
      <c r="AD313" s="43">
        <f>+AC313/$H313*10^6</f>
        <v>0</v>
      </c>
      <c r="AE313" s="40">
        <f>+S313*O313/SUMPRODUCT(O$20:O$419, S$20:S$419)</f>
        <v>3.3031572799419404E-3</v>
      </c>
      <c r="AF313" s="41">
        <f>+T313*P313/SUMPRODUCT(P$20:P$419, T$20:T$419)</f>
        <v>3.2910440542893203E-3</v>
      </c>
      <c r="AG313" s="41">
        <f>+AF313-AE313</f>
        <v>-1.2113225652620081E-5</v>
      </c>
      <c r="AH313" s="42">
        <f>+AG313*AI$4</f>
        <v>-4.2543108144463528E-2</v>
      </c>
      <c r="AI313" s="43">
        <f>+AH313/$H313*10^6</f>
        <v>-955.81011333326285</v>
      </c>
      <c r="AJ313" s="42">
        <f>+X313+AC313+AH313</f>
        <v>-0.89974950790706976</v>
      </c>
      <c r="AK313" s="31">
        <f>+Y313+AD313+AI313</f>
        <v>-20214.547470390247</v>
      </c>
      <c r="AL313" s="44">
        <f>+$AL$6*W313/H313*10^6</f>
        <v>-91.59110842591241</v>
      </c>
      <c r="AM313" s="31">
        <v>659233.25</v>
      </c>
      <c r="AN313" s="45">
        <f>+AK313/AM313</f>
        <v>-3.0663725578754176E-2</v>
      </c>
      <c r="AR313" s="33"/>
    </row>
    <row r="314" spans="1:44">
      <c r="A314" s="6" t="s">
        <v>5324</v>
      </c>
      <c r="B314" s="6" t="s">
        <v>5317</v>
      </c>
      <c r="C314" s="6" t="s">
        <v>5330</v>
      </c>
      <c r="D314" s="30" t="s">
        <v>5334</v>
      </c>
      <c r="E314" s="6" t="s">
        <v>5313</v>
      </c>
      <c r="F314" s="31" t="s">
        <v>4464</v>
      </c>
      <c r="G314" s="6" t="str">
        <f>IF(AND(L314&gt;K314,AJ314&gt;0),"Float Increase",IF(AND(K314&gt;L314,AJ314&lt;0),"Float Decrease",IF(AND(J314&gt;I314,AJ314&gt;0),"Share Increase",IF(AND(I314&gt;J314,AJ314&lt;0), "Share Decrease",IF(AJ314&gt;0,"Reinvestment","Funding")))))</f>
        <v>Share Decrease</v>
      </c>
      <c r="H314" s="32">
        <v>60.44</v>
      </c>
      <c r="I314" s="33">
        <v>84.399000000000001</v>
      </c>
      <c r="J314" s="33">
        <v>84.003</v>
      </c>
      <c r="K314" s="34">
        <v>1</v>
      </c>
      <c r="L314" s="34">
        <v>1</v>
      </c>
      <c r="M314" s="7">
        <v>1</v>
      </c>
      <c r="N314" s="7">
        <v>1</v>
      </c>
      <c r="O314" s="7">
        <v>0</v>
      </c>
      <c r="P314" s="7">
        <v>0</v>
      </c>
      <c r="Q314" s="35">
        <f>+I314*K314</f>
        <v>84.399000000000001</v>
      </c>
      <c r="R314" s="35">
        <f>+J314*L314</f>
        <v>84.003</v>
      </c>
      <c r="S314" s="35">
        <f>+$H314*Q314</f>
        <v>5101.0755600000002</v>
      </c>
      <c r="T314" s="35">
        <f>+$H314*R314</f>
        <v>5077.1413199999997</v>
      </c>
      <c r="U314" s="36">
        <f>+S314/SUM(S$20:S$419)</f>
        <v>3.08099491765271E-3</v>
      </c>
      <c r="V314" s="37">
        <f>+T314/SUM(T$20:T$419)</f>
        <v>3.0684408173854557E-3</v>
      </c>
      <c r="W314" s="37">
        <f>+V314-U314</f>
        <v>-1.2554100267254259E-5</v>
      </c>
      <c r="X314" s="38">
        <f>+W314*Y$4</f>
        <v>-1.3198667641236166</v>
      </c>
      <c r="Y314" s="39">
        <f>+X314/$H314*10^6</f>
        <v>-21837.636732687239</v>
      </c>
      <c r="Z314" s="40">
        <f>+S314*M314/SUMPRODUCT(M$20:M$419, S$20:S$419)</f>
        <v>5.8285528514078087E-3</v>
      </c>
      <c r="AA314" s="41">
        <f>+T314*N314/SUMPRODUCT(N$20:N$419, T$20:T$419)</f>
        <v>5.7966620202383355E-3</v>
      </c>
      <c r="AB314" s="41">
        <f>+AA314-Z314</f>
        <v>-3.1890831169473222E-5</v>
      </c>
      <c r="AC314" s="42">
        <f>+AB314*AD$4</f>
        <v>-0.19537315784856521</v>
      </c>
      <c r="AD314" s="43">
        <f>+AC314/$H314*10^6</f>
        <v>-3232.5141933912182</v>
      </c>
      <c r="AE314" s="40">
        <f>+S314*O314/SUMPRODUCT(O$20:O$419, S$20:S$419)</f>
        <v>0</v>
      </c>
      <c r="AF314" s="41">
        <f>+T314*P314/SUMPRODUCT(P$20:P$419, T$20:T$419)</f>
        <v>0</v>
      </c>
      <c r="AG314" s="41">
        <f>+AF314-AE314</f>
        <v>0</v>
      </c>
      <c r="AH314" s="42">
        <f>+AG314*AI$4</f>
        <v>0</v>
      </c>
      <c r="AI314" s="43">
        <f>+AH314/$H314*10^6</f>
        <v>0</v>
      </c>
      <c r="AJ314" s="42">
        <f>+X314+AC314+AH314</f>
        <v>-1.5152399219721817</v>
      </c>
      <c r="AK314" s="31">
        <f>+Y314+AD314+AI314</f>
        <v>-25070.150926078459</v>
      </c>
      <c r="AL314" s="44">
        <f>+$AL$6*W314/H314*10^6</f>
        <v>-103.85589234988633</v>
      </c>
      <c r="AM314" s="31">
        <v>770035.75</v>
      </c>
      <c r="AN314" s="45">
        <f>+AK314/AM314</f>
        <v>-3.2557125985486338E-2</v>
      </c>
      <c r="AR314" s="33"/>
    </row>
    <row r="315" spans="1:44">
      <c r="A315" s="6" t="s">
        <v>3583</v>
      </c>
      <c r="B315" s="6" t="s">
        <v>421</v>
      </c>
      <c r="C315" s="6" t="s">
        <v>3740</v>
      </c>
      <c r="D315" s="30">
        <v>2793610</v>
      </c>
      <c r="E315" s="6" t="s">
        <v>2952</v>
      </c>
      <c r="F315" s="31" t="s">
        <v>4464</v>
      </c>
      <c r="G315" s="6" t="str">
        <f>IF(AND(L315&gt;K315,AJ315&gt;0),"Float Increase",IF(AND(K315&gt;L315,AJ315&lt;0),"Float Decrease",IF(AND(J315&gt;I315,AJ315&gt;0),"Share Increase",IF(AND(I315&gt;J315,AJ315&lt;0), "Share Decrease",IF(AJ315&gt;0,"Reinvestment","Funding")))))</f>
        <v>Share Decrease</v>
      </c>
      <c r="H315" s="32">
        <v>42.24</v>
      </c>
      <c r="I315" s="33">
        <v>167.23599999999999</v>
      </c>
      <c r="J315" s="33">
        <v>166.83199999999999</v>
      </c>
      <c r="K315" s="34">
        <v>0.78</v>
      </c>
      <c r="L315" s="34">
        <v>0.78</v>
      </c>
      <c r="M315" s="7">
        <v>1</v>
      </c>
      <c r="N315" s="7">
        <v>1</v>
      </c>
      <c r="O315" s="7">
        <v>0</v>
      </c>
      <c r="P315" s="7">
        <v>0</v>
      </c>
      <c r="Q315" s="35">
        <f>+I315*K315</f>
        <v>130.44407999999999</v>
      </c>
      <c r="R315" s="35">
        <f>+J315*L315</f>
        <v>130.12896000000001</v>
      </c>
      <c r="S315" s="35">
        <f>+$H315*Q315</f>
        <v>5509.9579391999996</v>
      </c>
      <c r="T315" s="35">
        <f>+$H315*R315</f>
        <v>5496.6472704000007</v>
      </c>
      <c r="U315" s="36">
        <f>+S315/SUM(S$20:S$419)</f>
        <v>3.3279554885000365E-3</v>
      </c>
      <c r="V315" s="37">
        <f>+T315/SUM(T$20:T$419)</f>
        <v>3.3219750604195734E-3</v>
      </c>
      <c r="W315" s="37">
        <f>+V315-U315</f>
        <v>-5.9804280804630523E-6</v>
      </c>
      <c r="X315" s="38">
        <f>+W315*Y$4</f>
        <v>-0.62874822493043225</v>
      </c>
      <c r="Y315" s="39">
        <f>+X315/$H315*10^6</f>
        <v>-14885.137900815156</v>
      </c>
      <c r="Z315" s="40">
        <f>+S315*M315/SUMPRODUCT(M$20:M$419, S$20:S$419)</f>
        <v>6.295746981183954E-3</v>
      </c>
      <c r="AA315" s="41">
        <f>+T315*N315/SUMPRODUCT(N$20:N$419, T$20:T$419)</f>
        <v>6.2756193816118563E-3</v>
      </c>
      <c r="AB315" s="41">
        <f>+AA315-Z315</f>
        <v>-2.0127599572097692E-5</v>
      </c>
      <c r="AC315" s="42">
        <f>+AB315*AD$4</f>
        <v>-0.12330793974652972</v>
      </c>
      <c r="AD315" s="43">
        <f>+AC315/$H315*10^6</f>
        <v>-2919.2220583932226</v>
      </c>
      <c r="AE315" s="40">
        <f>+S315*O315/SUMPRODUCT(O$20:O$419, S$20:S$419)</f>
        <v>0</v>
      </c>
      <c r="AF315" s="41">
        <f>+T315*P315/SUMPRODUCT(P$20:P$419, T$20:T$419)</f>
        <v>0</v>
      </c>
      <c r="AG315" s="41">
        <f>+AF315-AE315</f>
        <v>0</v>
      </c>
      <c r="AH315" s="42">
        <f>+AG315*AI$4</f>
        <v>0</v>
      </c>
      <c r="AI315" s="43">
        <f>+AH315/$H315*10^6</f>
        <v>0</v>
      </c>
      <c r="AJ315" s="42">
        <f>+X315+AC315+AH315</f>
        <v>-0.75205616467696201</v>
      </c>
      <c r="AK315" s="31">
        <f>+Y315+AD315+AI315</f>
        <v>-17804.359959208377</v>
      </c>
      <c r="AL315" s="44">
        <f>+$AL$6*W315/H315*10^6</f>
        <v>-70.791052088814538</v>
      </c>
      <c r="AM315" s="31">
        <v>504811.3125</v>
      </c>
      <c r="AN315" s="45">
        <f>+AK315/AM315</f>
        <v>-3.5269336321000884E-2</v>
      </c>
      <c r="AR315" s="33"/>
    </row>
    <row r="316" spans="1:44">
      <c r="A316" s="6" t="s">
        <v>4507</v>
      </c>
      <c r="B316" s="6" t="s">
        <v>1812</v>
      </c>
      <c r="C316" s="6" t="s">
        <v>3140</v>
      </c>
      <c r="D316" s="30">
        <v>2043694</v>
      </c>
      <c r="E316" s="6" t="s">
        <v>5973</v>
      </c>
      <c r="F316" s="31" t="s">
        <v>4468</v>
      </c>
      <c r="G316" s="6" t="str">
        <f>IF(AND(L316&gt;K316,AJ316&gt;0),"Float Increase",IF(AND(K316&gt;L316,AJ316&lt;0),"Float Decrease",IF(AND(J316&gt;I316,AJ316&gt;0),"Share Increase",IF(AND(I316&gt;J316,AJ316&lt;0), "Share Decrease",IF(AJ316&gt;0,"Reinvestment","Funding")))))</f>
        <v>Share Decrease</v>
      </c>
      <c r="H316" s="32">
        <v>26.84</v>
      </c>
      <c r="I316" s="33">
        <v>108.526</v>
      </c>
      <c r="J316" s="33">
        <v>107.9</v>
      </c>
      <c r="K316" s="34">
        <v>0.89</v>
      </c>
      <c r="L316" s="34">
        <v>0.89</v>
      </c>
      <c r="M316" s="7">
        <v>0</v>
      </c>
      <c r="N316" s="7">
        <v>0</v>
      </c>
      <c r="O316" s="7">
        <v>1</v>
      </c>
      <c r="P316" s="7">
        <v>1</v>
      </c>
      <c r="Q316" s="35">
        <f>+I316*K316</f>
        <v>96.588139999999996</v>
      </c>
      <c r="R316" s="35">
        <f>+J316*L316</f>
        <v>96.031000000000006</v>
      </c>
      <c r="S316" s="35">
        <f>+$H316*Q316</f>
        <v>2592.4256775999997</v>
      </c>
      <c r="T316" s="35">
        <f>+$H316*R316</f>
        <v>2577.4720400000001</v>
      </c>
      <c r="U316" s="36">
        <f>+S316/SUM(S$20:S$419)</f>
        <v>1.5657972996341936E-3</v>
      </c>
      <c r="V316" s="37">
        <f>+T316/SUM(T$20:T$419)</f>
        <v>1.5577309975696636E-3</v>
      </c>
      <c r="W316" s="37">
        <f>+V316-U316</f>
        <v>-8.0663020645300055E-6</v>
      </c>
      <c r="X316" s="38">
        <f>+W316*Y$4</f>
        <v>-0.84804516275250197</v>
      </c>
      <c r="Y316" s="39">
        <f>+X316/$H316*10^6</f>
        <v>-31596.317539213935</v>
      </c>
      <c r="Z316" s="40">
        <f>+S316*M316/SUMPRODUCT(M$20:M$419, S$20:S$419)</f>
        <v>0</v>
      </c>
      <c r="AA316" s="41">
        <f>+T316*N316/SUMPRODUCT(N$20:N$419, T$20:T$419)</f>
        <v>0</v>
      </c>
      <c r="AB316" s="41">
        <f>+AA316-Z316</f>
        <v>0</v>
      </c>
      <c r="AC316" s="42">
        <f>+AB316*AD$4</f>
        <v>0</v>
      </c>
      <c r="AD316" s="43">
        <f>+AC316/$H316*10^6</f>
        <v>0</v>
      </c>
      <c r="AE316" s="40">
        <f>+S316*O316/SUMPRODUCT(O$20:O$419, S$20:S$419)</f>
        <v>3.3216159715462384E-3</v>
      </c>
      <c r="AF316" s="41">
        <f>+T316*P316/SUMPRODUCT(P$20:P$419, T$20:T$419)</f>
        <v>3.3097170060542788E-3</v>
      </c>
      <c r="AG316" s="41">
        <f>+AF316-AE316</f>
        <v>-1.1898965491959589E-5</v>
      </c>
      <c r="AH316" s="42">
        <f>+AG316*AI$4</f>
        <v>-4.1790600641719383E-2</v>
      </c>
      <c r="AI316" s="43">
        <f>+AH316/$H316*10^6</f>
        <v>-1557.0268495424509</v>
      </c>
      <c r="AJ316" s="42">
        <f>+X316+AC316+AH316</f>
        <v>-0.88983576339422132</v>
      </c>
      <c r="AK316" s="31">
        <f>+Y316+AD316+AI316</f>
        <v>-33153.344388756384</v>
      </c>
      <c r="AL316" s="44">
        <f>+$AL$6*W316/H316*10^6</f>
        <v>-150.2664319025709</v>
      </c>
      <c r="AM316" s="31">
        <v>933819.625</v>
      </c>
      <c r="AN316" s="45">
        <f>+AK316/AM316</f>
        <v>-3.5502942432545669E-2</v>
      </c>
      <c r="AR316" s="33"/>
    </row>
    <row r="317" spans="1:44">
      <c r="A317" s="6" t="s">
        <v>5414</v>
      </c>
      <c r="B317" s="6" t="s">
        <v>5409</v>
      </c>
      <c r="C317" s="6" t="s">
        <v>5424</v>
      </c>
      <c r="D317" s="30">
        <v>2755706</v>
      </c>
      <c r="E317" s="6" t="s">
        <v>5419</v>
      </c>
      <c r="F317" s="31" t="s">
        <v>4455</v>
      </c>
      <c r="G317" s="6" t="str">
        <f>IF(AND(L317&gt;K317,AJ317&gt;0),"Float Increase",IF(AND(K317&gt;L317,AJ317&lt;0),"Float Decrease",IF(AND(J317&gt;I317,AJ317&gt;0),"Share Increase",IF(AND(I317&gt;J317,AJ317&lt;0), "Share Decrease",IF(AJ317&gt;0,"Reinvestment","Funding")))))</f>
        <v>Share Decrease</v>
      </c>
      <c r="H317" s="32">
        <v>60.78</v>
      </c>
      <c r="I317" s="33">
        <v>65.194999999999993</v>
      </c>
      <c r="J317" s="33">
        <v>64.811999999999998</v>
      </c>
      <c r="K317" s="34">
        <v>1</v>
      </c>
      <c r="L317" s="34">
        <v>1</v>
      </c>
      <c r="M317" s="7">
        <v>0.64</v>
      </c>
      <c r="N317" s="7">
        <v>0.64</v>
      </c>
      <c r="O317" s="7">
        <v>0.36</v>
      </c>
      <c r="P317" s="7">
        <v>0.36</v>
      </c>
      <c r="Q317" s="35">
        <f>+I317*K317</f>
        <v>65.194999999999993</v>
      </c>
      <c r="R317" s="35">
        <f>+J317*L317</f>
        <v>64.811999999999998</v>
      </c>
      <c r="S317" s="35">
        <f>+$H317*Q317</f>
        <v>3962.5520999999999</v>
      </c>
      <c r="T317" s="35">
        <f>+$H317*R317</f>
        <v>3939.2733600000001</v>
      </c>
      <c r="U317" s="36">
        <f>+S317/SUM(S$20:S$419)</f>
        <v>2.3933389610551214E-3</v>
      </c>
      <c r="V317" s="37">
        <f>+T317/SUM(T$20:T$419)</f>
        <v>2.3807545244108256E-3</v>
      </c>
      <c r="W317" s="37">
        <f>+V317-U317</f>
        <v>-1.2584436644295753E-5</v>
      </c>
      <c r="X317" s="38">
        <f>+W317*Y$4</f>
        <v>-1.3230561584209863</v>
      </c>
      <c r="Y317" s="39">
        <f>+X317/$H317*10^6</f>
        <v>-21767.952590012937</v>
      </c>
      <c r="Z317" s="40">
        <f>+S317*M317/SUMPRODUCT(M$20:M$419, S$20:S$419)</f>
        <v>2.8977034753895074E-3</v>
      </c>
      <c r="AA317" s="41">
        <f>+T317*N317/SUMPRODUCT(N$20:N$419, T$20:T$419)</f>
        <v>2.8784243521665733E-3</v>
      </c>
      <c r="AB317" s="41">
        <f>+AA317-Z317</f>
        <v>-1.9279123222934111E-5</v>
      </c>
      <c r="AC317" s="42">
        <f>+AB317*AD$4</f>
        <v>-0.11810990954107713</v>
      </c>
      <c r="AD317" s="43">
        <f>+AC317/$H317*10^6</f>
        <v>-1943.2364189055136</v>
      </c>
      <c r="AE317" s="40">
        <f>+S317*O317/SUMPRODUCT(O$20:O$419, S$20:S$419)</f>
        <v>1.8277659894290624E-3</v>
      </c>
      <c r="AF317" s="41">
        <f>+T317*P317/SUMPRODUCT(P$20:P$419, T$20:T$419)</f>
        <v>1.8210233664423721E-3</v>
      </c>
      <c r="AG317" s="41">
        <f>+AF317-AE317</f>
        <v>-6.7426229866903494E-6</v>
      </c>
      <c r="AH317" s="42">
        <f>+AG317*AI$4</f>
        <v>-2.3680904420208447E-2</v>
      </c>
      <c r="AI317" s="43">
        <f>+AH317/$H317*10^6</f>
        <v>-389.61672293860556</v>
      </c>
      <c r="AJ317" s="42">
        <f>+X317+AC317+AH317</f>
        <v>-1.4648469723822719</v>
      </c>
      <c r="AK317" s="31">
        <f>+Y317+AD317+AI317</f>
        <v>-24100.805731857057</v>
      </c>
      <c r="AL317" s="44">
        <f>+$AL$6*W317/H317*10^6</f>
        <v>-103.52448703764193</v>
      </c>
      <c r="AM317" s="31">
        <v>610752.0625</v>
      </c>
      <c r="AN317" s="45">
        <f>+AK317/AM317</f>
        <v>-3.9460866711124788E-2</v>
      </c>
      <c r="AR317" s="33"/>
    </row>
    <row r="318" spans="1:44">
      <c r="A318" s="6" t="s">
        <v>1449</v>
      </c>
      <c r="B318" s="6" t="s">
        <v>2246</v>
      </c>
      <c r="C318" s="6" t="s">
        <v>2869</v>
      </c>
      <c r="D318" s="30">
        <v>2893071</v>
      </c>
      <c r="E318" s="6" t="s">
        <v>934</v>
      </c>
      <c r="F318" s="31" t="s">
        <v>4471</v>
      </c>
      <c r="G318" s="6" t="str">
        <f>IF(AND(L318&gt;K318,AJ318&gt;0),"Float Increase",IF(AND(K318&gt;L318,AJ318&lt;0),"Float Decrease",IF(AND(J318&gt;I318,AJ318&gt;0),"Share Increase",IF(AND(I318&gt;J318,AJ318&lt;0), "Share Decrease",IF(AJ318&gt;0,"Reinvestment","Funding")))))</f>
        <v>Share Decrease</v>
      </c>
      <c r="H318" s="32">
        <v>59.04</v>
      </c>
      <c r="I318" s="33">
        <v>50.786999999999999</v>
      </c>
      <c r="J318" s="33">
        <v>50.451000000000001</v>
      </c>
      <c r="K318" s="34">
        <v>1</v>
      </c>
      <c r="L318" s="34">
        <v>1</v>
      </c>
      <c r="M318" s="7">
        <v>0</v>
      </c>
      <c r="N318" s="7">
        <v>0</v>
      </c>
      <c r="O318" s="7">
        <v>1</v>
      </c>
      <c r="P318" s="7">
        <v>1</v>
      </c>
      <c r="Q318" s="35">
        <f>+I318*K318</f>
        <v>50.786999999999999</v>
      </c>
      <c r="R318" s="35">
        <f>+J318*L318</f>
        <v>50.451000000000001</v>
      </c>
      <c r="S318" s="35">
        <f>+$H318*Q318</f>
        <v>2998.4644800000001</v>
      </c>
      <c r="T318" s="35">
        <f>+$H318*R318</f>
        <v>2978.6270399999999</v>
      </c>
      <c r="U318" s="36">
        <f>+S318/SUM(S$20:S$419)</f>
        <v>1.8110403805981215E-3</v>
      </c>
      <c r="V318" s="37">
        <f>+T318/SUM(T$20:T$419)</f>
        <v>1.8001745890547755E-3</v>
      </c>
      <c r="W318" s="37">
        <f>+V318-U318</f>
        <v>-1.0865791543345936E-5</v>
      </c>
      <c r="X318" s="38">
        <f>+W318*Y$4</f>
        <v>-1.142367578612179</v>
      </c>
      <c r="Y318" s="39">
        <f>+X318/$H318*10^6</f>
        <v>-19349.044353187313</v>
      </c>
      <c r="Z318" s="40">
        <f>+S318*M318/SUMPRODUCT(M$20:M$419, S$20:S$419)</f>
        <v>0</v>
      </c>
      <c r="AA318" s="41">
        <f>+T318*N318/SUMPRODUCT(N$20:N$419, T$20:T$419)</f>
        <v>0</v>
      </c>
      <c r="AB318" s="41">
        <f>+AA318-Z318</f>
        <v>0</v>
      </c>
      <c r="AC318" s="42">
        <f>+AB318*AD$4</f>
        <v>0</v>
      </c>
      <c r="AD318" s="43">
        <f>+AC318/$H318*10^6</f>
        <v>0</v>
      </c>
      <c r="AE318" s="40">
        <f>+S318*O318/SUMPRODUCT(O$20:O$419, S$20:S$419)</f>
        <v>3.8418642404832843E-3</v>
      </c>
      <c r="AF318" s="41">
        <f>+T318*P318/SUMPRODUCT(P$20:P$419, T$20:T$419)</f>
        <v>3.8248378317931697E-3</v>
      </c>
      <c r="AG318" s="41">
        <f>+AF318-AE318</f>
        <v>-1.7026408690114583E-5</v>
      </c>
      <c r="AH318" s="42">
        <f>+AG318*AI$4</f>
        <v>-5.9798799014257664E-2</v>
      </c>
      <c r="AI318" s="43">
        <f>+AH318/$H318*10^6</f>
        <v>-1012.8522868268575</v>
      </c>
      <c r="AJ318" s="42">
        <f>+X318+AC318+AH318</f>
        <v>-1.2021663776264366</v>
      </c>
      <c r="AK318" s="31">
        <f>+Y318+AD318+AI318</f>
        <v>-20361.896640014173</v>
      </c>
      <c r="AL318" s="44">
        <f>+$AL$6*W318/H318*10^6</f>
        <v>-92.020592338634287</v>
      </c>
      <c r="AM318" s="31">
        <v>507036.0625</v>
      </c>
      <c r="AN318" s="45">
        <f>+AK318/AM318</f>
        <v>-4.015867538024314E-2</v>
      </c>
      <c r="AR318" s="33"/>
    </row>
    <row r="319" spans="1:44">
      <c r="A319" s="6" t="s">
        <v>3594</v>
      </c>
      <c r="B319" s="6" t="s">
        <v>432</v>
      </c>
      <c r="C319" s="6" t="s">
        <v>3750</v>
      </c>
      <c r="D319" s="30">
        <v>2806109</v>
      </c>
      <c r="E319" s="6" t="s">
        <v>2963</v>
      </c>
      <c r="F319" s="31" t="s">
        <v>4467</v>
      </c>
      <c r="G319" s="6" t="str">
        <f>IF(AND(L319&gt;K319,AJ319&gt;0),"Float Increase",IF(AND(K319&gt;L319,AJ319&lt;0),"Float Decrease",IF(AND(J319&gt;I319,AJ319&gt;0),"Share Increase",IF(AND(I319&gt;J319,AJ319&lt;0), "Share Decrease",IF(AJ319&gt;0,"Reinvestment","Funding")))))</f>
        <v>Share Decrease</v>
      </c>
      <c r="H319" s="32">
        <v>21.55</v>
      </c>
      <c r="I319" s="33">
        <v>152.17099999999999</v>
      </c>
      <c r="J319" s="33">
        <v>149.785</v>
      </c>
      <c r="K319" s="34">
        <v>1</v>
      </c>
      <c r="L319" s="34">
        <v>1</v>
      </c>
      <c r="M319" s="7">
        <v>0</v>
      </c>
      <c r="N319" s="7">
        <v>0</v>
      </c>
      <c r="O319" s="7">
        <v>1</v>
      </c>
      <c r="P319" s="7">
        <v>1</v>
      </c>
      <c r="Q319" s="35">
        <f>+I319*K319</f>
        <v>152.17099999999999</v>
      </c>
      <c r="R319" s="35">
        <f>+J319*L319</f>
        <v>149.785</v>
      </c>
      <c r="S319" s="35">
        <f>+$H319*Q319</f>
        <v>3279.28505</v>
      </c>
      <c r="T319" s="35">
        <f>+$H319*R319</f>
        <v>3227.8667500000001</v>
      </c>
      <c r="U319" s="36">
        <f>+S319/SUM(S$20:S$419)</f>
        <v>1.9806529924415611E-3</v>
      </c>
      <c r="V319" s="37">
        <f>+T319/SUM(T$20:T$419)</f>
        <v>1.9508060667457125E-3</v>
      </c>
      <c r="W319" s="37">
        <f>+V319-U319</f>
        <v>-2.9846925695848573E-5</v>
      </c>
      <c r="X319" s="38">
        <f>+W319*Y$4</f>
        <v>-3.1379361641687478</v>
      </c>
      <c r="Y319" s="39">
        <f>+X319/$H319*10^6</f>
        <v>-145611.88696838738</v>
      </c>
      <c r="Z319" s="40">
        <f>+S319*M319/SUMPRODUCT(M$20:M$419, S$20:S$419)</f>
        <v>0</v>
      </c>
      <c r="AA319" s="41">
        <f>+T319*N319/SUMPRODUCT(N$20:N$419, T$20:T$419)</f>
        <v>0</v>
      </c>
      <c r="AB319" s="41">
        <f>+AA319-Z319</f>
        <v>0</v>
      </c>
      <c r="AC319" s="42">
        <f>+AB319*AD$4</f>
        <v>0</v>
      </c>
      <c r="AD319" s="43">
        <f>+AC319/$H319*10^6</f>
        <v>0</v>
      </c>
      <c r="AE319" s="40">
        <f>+S319*O319/SUMPRODUCT(O$20:O$419, S$20:S$419)</f>
        <v>4.2016732404135193E-3</v>
      </c>
      <c r="AF319" s="41">
        <f>+T319*P319/SUMPRODUCT(P$20:P$419, T$20:T$419)</f>
        <v>4.1448851083374528E-3</v>
      </c>
      <c r="AG319" s="41">
        <f>+AF319-AE319</f>
        <v>-5.6788132076066554E-5</v>
      </c>
      <c r="AH319" s="42">
        <f>+AG319*AI$4</f>
        <v>-0.19944676286217874</v>
      </c>
      <c r="AI319" s="43">
        <f>+AH319/$H319*10^6</f>
        <v>-9255.0702024212878</v>
      </c>
      <c r="AJ319" s="42">
        <f>+X319+AC319+AH319</f>
        <v>-3.3373829270309265</v>
      </c>
      <c r="AK319" s="31">
        <f>+Y319+AD319+AI319</f>
        <v>-154866.95717080866</v>
      </c>
      <c r="AL319" s="44">
        <f>+$AL$6*W319/H319*10^6</f>
        <v>-692.50407646980443</v>
      </c>
      <c r="AM319" s="31">
        <v>3634554.75</v>
      </c>
      <c r="AN319" s="45">
        <f>+AK319/AM319</f>
        <v>-4.260960910571196E-2</v>
      </c>
      <c r="AR319" s="33"/>
    </row>
    <row r="320" spans="1:44">
      <c r="A320" s="6" t="s">
        <v>3578</v>
      </c>
      <c r="B320" s="6" t="s">
        <v>416</v>
      </c>
      <c r="C320" s="6" t="s">
        <v>3735</v>
      </c>
      <c r="D320" s="30">
        <v>2729068</v>
      </c>
      <c r="E320" s="6" t="s">
        <v>2947</v>
      </c>
      <c r="F320" s="31" t="s">
        <v>4455</v>
      </c>
      <c r="G320" s="6" t="str">
        <f>IF(AND(L320&gt;K320,AJ320&gt;0),"Float Increase",IF(AND(K320&gt;L320,AJ320&lt;0),"Float Decrease",IF(AND(J320&gt;I320,AJ320&gt;0),"Share Increase",IF(AND(I320&gt;J320,AJ320&lt;0), "Share Decrease",IF(AJ320&gt;0,"Reinvestment","Funding")))))</f>
        <v>Share Decrease</v>
      </c>
      <c r="H320" s="32">
        <v>58.61</v>
      </c>
      <c r="I320" s="33">
        <v>78.075999999999993</v>
      </c>
      <c r="J320" s="33">
        <v>77.555000000000007</v>
      </c>
      <c r="K320" s="34">
        <v>1</v>
      </c>
      <c r="L320" s="34">
        <v>1</v>
      </c>
      <c r="M320" s="7">
        <v>0</v>
      </c>
      <c r="N320" s="7">
        <v>0</v>
      </c>
      <c r="O320" s="7">
        <v>1</v>
      </c>
      <c r="P320" s="7">
        <v>1</v>
      </c>
      <c r="Q320" s="35">
        <f>+I320*K320</f>
        <v>78.075999999999993</v>
      </c>
      <c r="R320" s="35">
        <f>+J320*L320</f>
        <v>77.555000000000007</v>
      </c>
      <c r="S320" s="35">
        <f>+$H320*Q320</f>
        <v>4576.0343599999997</v>
      </c>
      <c r="T320" s="35">
        <f>+$H320*R320</f>
        <v>4545.4985500000003</v>
      </c>
      <c r="U320" s="36">
        <f>+S320/SUM(S$20:S$419)</f>
        <v>2.7638756651085896E-3</v>
      </c>
      <c r="V320" s="37">
        <f>+T320/SUM(T$20:T$419)</f>
        <v>2.7471351311896129E-3</v>
      </c>
      <c r="W320" s="37">
        <f>+V320-U320</f>
        <v>-1.6740533918976636E-5</v>
      </c>
      <c r="X320" s="38">
        <f>+W320*Y$4</f>
        <v>-1.7600046090896688</v>
      </c>
      <c r="Y320" s="39">
        <f>+X320/$H320*10^6</f>
        <v>-30029.08392918732</v>
      </c>
      <c r="Z320" s="40">
        <f>+S320*M320/SUMPRODUCT(M$20:M$419, S$20:S$419)</f>
        <v>0</v>
      </c>
      <c r="AA320" s="41">
        <f>+T320*N320/SUMPRODUCT(N$20:N$419, T$20:T$419)</f>
        <v>0</v>
      </c>
      <c r="AB320" s="41">
        <f>+AA320-Z320</f>
        <v>0</v>
      </c>
      <c r="AC320" s="42">
        <f>+AB320*AD$4</f>
        <v>0</v>
      </c>
      <c r="AD320" s="43">
        <f>+AC320/$H320*10^6</f>
        <v>0</v>
      </c>
      <c r="AE320" s="40">
        <f>+S320*O320/SUMPRODUCT(O$20:O$419, S$20:S$419)</f>
        <v>5.8631685945156869E-3</v>
      </c>
      <c r="AF320" s="41">
        <f>+T320*P320/SUMPRODUCT(P$20:P$419, T$20:T$419)</f>
        <v>5.8368485160871291E-3</v>
      </c>
      <c r="AG320" s="41">
        <f>+AF320-AE320</f>
        <v>-2.6320078428557735E-5</v>
      </c>
      <c r="AH320" s="42">
        <f>+AG320*AI$4</f>
        <v>-9.2439287029602635E-2</v>
      </c>
      <c r="AI320" s="43">
        <f>+AH320/$H320*10^6</f>
        <v>-1577.1930904214748</v>
      </c>
      <c r="AJ320" s="42">
        <f>+X320+AC320+AH320</f>
        <v>-1.8524438961192715</v>
      </c>
      <c r="AK320" s="31">
        <f>+Y320+AD320+AI320</f>
        <v>-31606.277019608795</v>
      </c>
      <c r="AL320" s="44">
        <f>+$AL$6*W320/H320*10^6</f>
        <v>-142.8129493173233</v>
      </c>
      <c r="AM320" s="31">
        <v>733276.375</v>
      </c>
      <c r="AN320" s="45">
        <f>+AK320/AM320</f>
        <v>-4.3102816478450975E-2</v>
      </c>
      <c r="AR320" s="33"/>
    </row>
    <row r="321" spans="1:44">
      <c r="A321" s="6" t="s">
        <v>5773</v>
      </c>
      <c r="B321" s="6" t="s">
        <v>5768</v>
      </c>
      <c r="C321" s="6" t="s">
        <v>5777</v>
      </c>
      <c r="D321" s="30" t="s">
        <v>5781</v>
      </c>
      <c r="E321" s="6" t="s">
        <v>5782</v>
      </c>
      <c r="F321" s="31" t="s">
        <v>4466</v>
      </c>
      <c r="G321" s="6" t="str">
        <f>IF(AND(L321&gt;K321,AJ321&gt;0),"Float Increase",IF(AND(K321&gt;L321,AJ321&lt;0),"Float Decrease",IF(AND(J321&gt;I321,AJ321&gt;0),"Share Increase",IF(AND(I321&gt;J321,AJ321&lt;0), "Share Decrease",IF(AJ321&gt;0,"Reinvestment","Funding")))))</f>
        <v>Share Decrease</v>
      </c>
      <c r="H321" s="32">
        <v>42.57</v>
      </c>
      <c r="I321" s="33">
        <v>77.662999999999997</v>
      </c>
      <c r="J321" s="33">
        <v>77.138000000000005</v>
      </c>
      <c r="K321" s="34">
        <v>1</v>
      </c>
      <c r="L321" s="34">
        <v>1</v>
      </c>
      <c r="M321" s="7">
        <v>0</v>
      </c>
      <c r="N321" s="7">
        <v>0</v>
      </c>
      <c r="O321" s="7">
        <v>1</v>
      </c>
      <c r="P321" s="7">
        <v>1</v>
      </c>
      <c r="Q321" s="35">
        <f>+I321*K321</f>
        <v>77.662999999999997</v>
      </c>
      <c r="R321" s="35">
        <f>+J321*L321</f>
        <v>77.138000000000005</v>
      </c>
      <c r="S321" s="35">
        <f>+$H321*Q321</f>
        <v>3306.11391</v>
      </c>
      <c r="T321" s="35">
        <f>+$H321*R321</f>
        <v>3283.7646600000003</v>
      </c>
      <c r="U321" s="36">
        <f>+S321/SUM(S$20:S$419)</f>
        <v>1.9968573360812812E-3</v>
      </c>
      <c r="V321" s="37">
        <f>+T321/SUM(T$20:T$419)</f>
        <v>1.9845887444062465E-3</v>
      </c>
      <c r="W321" s="37">
        <f>+V321-U321</f>
        <v>-1.2268591675034662E-5</v>
      </c>
      <c r="X321" s="38">
        <f>+W321*Y$4</f>
        <v>-1.2898500131243205</v>
      </c>
      <c r="Y321" s="39">
        <f>+X321/$H321*10^6</f>
        <v>-30299.507003155286</v>
      </c>
      <c r="Z321" s="40">
        <f>+S321*M321/SUMPRODUCT(M$20:M$419, S$20:S$419)</f>
        <v>0</v>
      </c>
      <c r="AA321" s="41">
        <f>+T321*N321/SUMPRODUCT(N$20:N$419, T$20:T$419)</f>
        <v>0</v>
      </c>
      <c r="AB321" s="41">
        <f>+AA321-Z321</f>
        <v>0</v>
      </c>
      <c r="AC321" s="42">
        <f>+AB321*AD$4</f>
        <v>0</v>
      </c>
      <c r="AD321" s="43">
        <f>+AC321/$H321*10^6</f>
        <v>0</v>
      </c>
      <c r="AE321" s="40">
        <f>+S321*O321/SUMPRODUCT(O$20:O$419, S$20:S$419)</f>
        <v>4.2360484476352284E-3</v>
      </c>
      <c r="AF321" s="41">
        <f>+T321*P321/SUMPRODUCT(P$20:P$419, T$20:T$419)</f>
        <v>4.2166632927207416E-3</v>
      </c>
      <c r="AG321" s="41">
        <f>+AF321-AE321</f>
        <v>-1.9385154914486856E-5</v>
      </c>
      <c r="AH321" s="42">
        <f>+AG321*AI$4</f>
        <v>-6.8082999984880987E-2</v>
      </c>
      <c r="AI321" s="43">
        <f>+AH321/$H321*10^6</f>
        <v>-1599.3187687310544</v>
      </c>
      <c r="AJ321" s="42">
        <f>+X321+AC321+AH321</f>
        <v>-1.3579330131092013</v>
      </c>
      <c r="AK321" s="31">
        <f>+Y321+AD321+AI321</f>
        <v>-31898.825771886339</v>
      </c>
      <c r="AL321" s="44">
        <f>+$AL$6*W321/H321*10^6</f>
        <v>-144.09903306359715</v>
      </c>
      <c r="AM321" s="31">
        <v>733509.875</v>
      </c>
      <c r="AN321" s="45">
        <f>+AK321/AM321</f>
        <v>-4.3487929554985663E-2</v>
      </c>
      <c r="AR321" s="33"/>
    </row>
    <row r="322" spans="1:44">
      <c r="A322" s="6" t="s">
        <v>3642</v>
      </c>
      <c r="B322" s="6" t="s">
        <v>476</v>
      </c>
      <c r="C322" s="6" t="s">
        <v>3797</v>
      </c>
      <c r="D322" s="30">
        <v>2981932</v>
      </c>
      <c r="E322" s="6" t="s">
        <v>3008</v>
      </c>
      <c r="F322" s="31" t="s">
        <v>4455</v>
      </c>
      <c r="G322" s="6" t="str">
        <f>IF(AND(L322&gt;K322,AJ322&gt;0),"Float Increase",IF(AND(K322&gt;L322,AJ322&lt;0),"Float Decrease",IF(AND(J322&gt;I322,AJ322&gt;0),"Share Increase",IF(AND(I322&gt;J322,AJ322&lt;0), "Share Decrease",IF(AJ322&gt;0,"Reinvestment","Funding")))))</f>
        <v>Share Decrease</v>
      </c>
      <c r="H322" s="32">
        <v>26.05</v>
      </c>
      <c r="I322" s="33">
        <v>68.477999999999994</v>
      </c>
      <c r="J322" s="33">
        <v>68.028999999999996</v>
      </c>
      <c r="K322" s="34">
        <v>0.74</v>
      </c>
      <c r="L322" s="34">
        <v>0.74</v>
      </c>
      <c r="M322" s="7">
        <v>0</v>
      </c>
      <c r="N322" s="7">
        <v>0</v>
      </c>
      <c r="O322" s="7">
        <v>1</v>
      </c>
      <c r="P322" s="7">
        <v>1</v>
      </c>
      <c r="Q322" s="35">
        <f>+I322*K322</f>
        <v>50.673719999999996</v>
      </c>
      <c r="R322" s="35">
        <f>+J322*L322</f>
        <v>50.341459999999998</v>
      </c>
      <c r="S322" s="35">
        <f>+$H322*Q322</f>
        <v>1320.0504059999998</v>
      </c>
      <c r="T322" s="35">
        <f>+$H322*R322</f>
        <v>1311.395033</v>
      </c>
      <c r="U322" s="36">
        <f>+S322/SUM(S$20:S$419)</f>
        <v>7.9729628469400596E-4</v>
      </c>
      <c r="V322" s="37">
        <f>+T322/SUM(T$20:T$419)</f>
        <v>7.9255978775350433E-4</v>
      </c>
      <c r="W322" s="37">
        <f>+V322-U322</f>
        <v>-4.7364969405016373E-6</v>
      </c>
      <c r="X322" s="38">
        <f>+W322*Y$4</f>
        <v>-0.49796837344430406</v>
      </c>
      <c r="Y322" s="39">
        <f>+X322/$H322*10^6</f>
        <v>-19115.868462353323</v>
      </c>
      <c r="Z322" s="40">
        <f>+S322*M322/SUMPRODUCT(M$20:M$419, S$20:S$419)</f>
        <v>0</v>
      </c>
      <c r="AA322" s="41">
        <f>+T322*N322/SUMPRODUCT(N$20:N$419, T$20:T$419)</f>
        <v>0</v>
      </c>
      <c r="AB322" s="41">
        <f>+AA322-Z322</f>
        <v>0</v>
      </c>
      <c r="AC322" s="42">
        <f>+AB322*AD$4</f>
        <v>0</v>
      </c>
      <c r="AD322" s="43">
        <f>+AC322/$H322*10^6</f>
        <v>0</v>
      </c>
      <c r="AE322" s="40">
        <f>+S322*O322/SUMPRODUCT(O$20:O$419, S$20:S$419)</f>
        <v>1.6913505176645749E-3</v>
      </c>
      <c r="AF322" s="41">
        <f>+T322*P322/SUMPRODUCT(P$20:P$419, T$20:T$419)</f>
        <v>1.6839548111548912E-3</v>
      </c>
      <c r="AG322" s="41">
        <f>+AF322-AE322</f>
        <v>-7.3957065096837572E-6</v>
      </c>
      <c r="AH322" s="42">
        <f>+AG322*AI$4</f>
        <v>-2.5974612449998685E-2</v>
      </c>
      <c r="AI322" s="43">
        <f>+AH322/$H322*10^6</f>
        <v>-997.10604414582281</v>
      </c>
      <c r="AJ322" s="42">
        <f>+X322+AC322+AH322</f>
        <v>-0.52394298589430277</v>
      </c>
      <c r="AK322" s="31">
        <f>+Y322+AD322+AI322</f>
        <v>-20112.974506499144</v>
      </c>
      <c r="AL322" s="44">
        <f>+$AL$6*W322/H322*10^6</f>
        <v>-90.911649529781897</v>
      </c>
      <c r="AM322" s="31">
        <v>450762.4375</v>
      </c>
      <c r="AN322" s="45">
        <f>+AK322/AM322</f>
        <v>-4.4619899160295816E-2</v>
      </c>
      <c r="AR322" s="33"/>
    </row>
    <row r="323" spans="1:44">
      <c r="A323" s="6" t="s">
        <v>1056</v>
      </c>
      <c r="B323" s="6" t="s">
        <v>1575</v>
      </c>
      <c r="C323" s="6" t="s">
        <v>2419</v>
      </c>
      <c r="D323" s="30">
        <v>2208288</v>
      </c>
      <c r="E323" s="6" t="s">
        <v>3879</v>
      </c>
      <c r="F323" s="31" t="s">
        <v>4454</v>
      </c>
      <c r="G323" s="6" t="str">
        <f>IF(AND(L323&gt;K323,AJ323&gt;0),"Float Increase",IF(AND(K323&gt;L323,AJ323&lt;0),"Float Decrease",IF(AND(J323&gt;I323,AJ323&gt;0),"Share Increase",IF(AND(I323&gt;J323,AJ323&lt;0), "Share Decrease",IF(AJ323&gt;0,"Reinvestment","Funding")))))</f>
        <v>Share Decrease</v>
      </c>
      <c r="H323" s="32">
        <v>46.55</v>
      </c>
      <c r="I323" s="33">
        <v>87.045000000000002</v>
      </c>
      <c r="J323" s="33">
        <v>86.543999999999997</v>
      </c>
      <c r="K323" s="34">
        <v>1</v>
      </c>
      <c r="L323" s="34">
        <v>1</v>
      </c>
      <c r="M323" s="7">
        <v>1</v>
      </c>
      <c r="N323" s="7">
        <v>1</v>
      </c>
      <c r="O323" s="7">
        <v>0</v>
      </c>
      <c r="P323" s="7">
        <v>0</v>
      </c>
      <c r="Q323" s="35">
        <f>+I323*K323</f>
        <v>87.045000000000002</v>
      </c>
      <c r="R323" s="35">
        <f>+J323*L323</f>
        <v>86.543999999999997</v>
      </c>
      <c r="S323" s="35">
        <f>+$H323*Q323</f>
        <v>4051.9447499999997</v>
      </c>
      <c r="T323" s="35">
        <f>+$H323*R323</f>
        <v>4028.6231999999995</v>
      </c>
      <c r="U323" s="36">
        <f>+S323/SUM(S$20:S$419)</f>
        <v>2.4473311627165113E-3</v>
      </c>
      <c r="V323" s="37">
        <f>+T323/SUM(T$20:T$419)</f>
        <v>2.4347543402132459E-3</v>
      </c>
      <c r="W323" s="37">
        <f>+V323-U323</f>
        <v>-1.2576822503265403E-5</v>
      </c>
      <c r="X323" s="38">
        <f>+W323*Y$4</f>
        <v>-1.3222556508999876</v>
      </c>
      <c r="Y323" s="39">
        <f>+X323/$H323*10^6</f>
        <v>-28405.062317937438</v>
      </c>
      <c r="Z323" s="40">
        <f>+S323*M323/SUMPRODUCT(M$20:M$419, S$20:S$419)</f>
        <v>4.6298028422773248E-3</v>
      </c>
      <c r="AA323" s="41">
        <f>+T323*N323/SUMPRODUCT(N$20:N$419, T$20:T$419)</f>
        <v>4.5995503424929342E-3</v>
      </c>
      <c r="AB323" s="41">
        <f>+AA323-Z323</f>
        <v>-3.0252499784390666E-5</v>
      </c>
      <c r="AC323" s="42">
        <f>+AB323*AD$4</f>
        <v>-0.18533622984863313</v>
      </c>
      <c r="AD323" s="43">
        <f>+AC323/$H323*10^6</f>
        <v>-3981.4442502391653</v>
      </c>
      <c r="AE323" s="40">
        <f>+S323*O323/SUMPRODUCT(O$20:O$419, S$20:S$419)</f>
        <v>0</v>
      </c>
      <c r="AF323" s="41">
        <f>+T323*P323/SUMPRODUCT(P$20:P$419, T$20:T$419)</f>
        <v>0</v>
      </c>
      <c r="AG323" s="41">
        <f>+AF323-AE323</f>
        <v>0</v>
      </c>
      <c r="AH323" s="42">
        <f>+AG323*AI$4</f>
        <v>0</v>
      </c>
      <c r="AI323" s="43">
        <f>+AH323/$H323*10^6</f>
        <v>0</v>
      </c>
      <c r="AJ323" s="42">
        <f>+X323+AC323+AH323</f>
        <v>-1.5075918807486208</v>
      </c>
      <c r="AK323" s="31">
        <f>+Y323+AD323+AI323</f>
        <v>-32386.506568176603</v>
      </c>
      <c r="AL323" s="44">
        <f>+$AL$6*W323/H323*10^6</f>
        <v>-135.08939316074546</v>
      </c>
      <c r="AM323" s="31">
        <v>724199.125</v>
      </c>
      <c r="AN323" s="45">
        <f>+AK323/AM323</f>
        <v>-4.4720444212324344E-2</v>
      </c>
      <c r="AR323" s="33"/>
    </row>
    <row r="324" spans="1:44">
      <c r="A324" s="6" t="s">
        <v>5083</v>
      </c>
      <c r="B324" s="6" t="s">
        <v>5076</v>
      </c>
      <c r="C324" s="6" t="s">
        <v>5102</v>
      </c>
      <c r="D324" s="30" t="s">
        <v>5080</v>
      </c>
      <c r="E324" s="6" t="s">
        <v>5072</v>
      </c>
      <c r="F324" s="31" t="s">
        <v>4455</v>
      </c>
      <c r="G324" s="6" t="str">
        <f>IF(AND(L324&gt;K324,AJ324&gt;0),"Float Increase",IF(AND(K324&gt;L324,AJ324&lt;0),"Float Decrease",IF(AND(J324&gt;I324,AJ324&gt;0),"Share Increase",IF(AND(I324&gt;J324,AJ324&lt;0), "Share Decrease",IF(AJ324&gt;0,"Reinvestment","Funding")))))</f>
        <v>Share Decrease</v>
      </c>
      <c r="H324" s="32">
        <v>44.71</v>
      </c>
      <c r="I324" s="33">
        <v>64.47</v>
      </c>
      <c r="J324" s="33">
        <v>63.756</v>
      </c>
      <c r="K324" s="34">
        <v>1</v>
      </c>
      <c r="L324" s="34">
        <v>1</v>
      </c>
      <c r="M324" s="7">
        <v>0</v>
      </c>
      <c r="N324" s="7">
        <v>0</v>
      </c>
      <c r="O324" s="7">
        <v>1</v>
      </c>
      <c r="P324" s="7">
        <v>1</v>
      </c>
      <c r="Q324" s="35">
        <f>+I324*K324</f>
        <v>64.47</v>
      </c>
      <c r="R324" s="35">
        <f>+J324*L324</f>
        <v>63.756</v>
      </c>
      <c r="S324" s="35">
        <f>+$H324*Q324</f>
        <v>2882.4537</v>
      </c>
      <c r="T324" s="35">
        <f>+$H324*R324</f>
        <v>2850.5307600000001</v>
      </c>
      <c r="U324" s="36">
        <f>+S324/SUM(S$20:S$419)</f>
        <v>1.7409711139564554E-3</v>
      </c>
      <c r="V324" s="37">
        <f>+T324/SUM(T$20:T$419)</f>
        <v>1.7227578245146789E-3</v>
      </c>
      <c r="W324" s="37">
        <f>+V324-U324</f>
        <v>-1.8213289441776533E-5</v>
      </c>
      <c r="X324" s="38">
        <f>+W324*Y$4</f>
        <v>-1.914841755905625</v>
      </c>
      <c r="Y324" s="39">
        <f>+X324/$H324*10^6</f>
        <v>-42828.041957182402</v>
      </c>
      <c r="Z324" s="40">
        <f>+S324*M324/SUMPRODUCT(M$20:M$419, S$20:S$419)</f>
        <v>0</v>
      </c>
      <c r="AA324" s="41">
        <f>+T324*N324/SUMPRODUCT(N$20:N$419, T$20:T$419)</f>
        <v>0</v>
      </c>
      <c r="AB324" s="41">
        <f>+AA324-Z324</f>
        <v>0</v>
      </c>
      <c r="AC324" s="42">
        <f>+AB324*AD$4</f>
        <v>0</v>
      </c>
      <c r="AD324" s="43">
        <f>+AC324/$H324*10^6</f>
        <v>0</v>
      </c>
      <c r="AE324" s="40">
        <f>+S324*O324/SUMPRODUCT(O$20:O$419, S$20:S$419)</f>
        <v>3.6932222705131838E-3</v>
      </c>
      <c r="AF324" s="41">
        <f>+T324*P324/SUMPRODUCT(P$20:P$419, T$20:T$419)</f>
        <v>3.660350136195009E-3</v>
      </c>
      <c r="AG324" s="41">
        <f>+AF324-AE324</f>
        <v>-3.2872134318174834E-5</v>
      </c>
      <c r="AH324" s="42">
        <f>+AG324*AI$4</f>
        <v>-0.11545089684141666</v>
      </c>
      <c r="AI324" s="43">
        <f>+AH324/$H324*10^6</f>
        <v>-2582.2164357283973</v>
      </c>
      <c r="AJ324" s="42">
        <f>+X324+AC324+AH324</f>
        <v>-2.0302926527470415</v>
      </c>
      <c r="AK324" s="31">
        <f>+Y324+AD324+AI324</f>
        <v>-45410.2583929108</v>
      </c>
      <c r="AL324" s="44">
        <f>+$AL$6*W324/H324*10^6</f>
        <v>-203.68250326298963</v>
      </c>
      <c r="AM324" s="31">
        <v>950158.875</v>
      </c>
      <c r="AN324" s="45">
        <f>+AK324/AM324</f>
        <v>-4.7792279362660062E-2</v>
      </c>
      <c r="AR324" s="33"/>
    </row>
    <row r="325" spans="1:44">
      <c r="A325" s="6" t="s">
        <v>3421</v>
      </c>
      <c r="B325" s="6" t="s">
        <v>260</v>
      </c>
      <c r="C325" s="6" t="s">
        <v>560</v>
      </c>
      <c r="D325" s="30">
        <v>2231897</v>
      </c>
      <c r="E325" s="6" t="s">
        <v>2538</v>
      </c>
      <c r="F325" s="31" t="s">
        <v>4471</v>
      </c>
      <c r="G325" s="6" t="str">
        <f>IF(AND(L325&gt;K325,AJ325&gt;0),"Float Increase",IF(AND(K325&gt;L325,AJ325&lt;0),"Float Decrease",IF(AND(J325&gt;I325,AJ325&gt;0),"Share Increase",IF(AND(I325&gt;J325,AJ325&lt;0), "Share Decrease",IF(AJ325&gt;0,"Reinvestment","Funding")))))</f>
        <v>Share Decrease</v>
      </c>
      <c r="H325" s="32">
        <v>65.38</v>
      </c>
      <c r="I325" s="33">
        <v>58.984000000000002</v>
      </c>
      <c r="J325" s="33">
        <v>58.18</v>
      </c>
      <c r="K325" s="34">
        <v>0.84</v>
      </c>
      <c r="L325" s="34">
        <v>0.84</v>
      </c>
      <c r="M325" s="7">
        <v>0</v>
      </c>
      <c r="N325" s="7">
        <v>0</v>
      </c>
      <c r="O325" s="7">
        <v>1</v>
      </c>
      <c r="P325" s="7">
        <v>1</v>
      </c>
      <c r="Q325" s="35">
        <f>+I325*K325</f>
        <v>49.546559999999999</v>
      </c>
      <c r="R325" s="35">
        <f>+J325*L325</f>
        <v>48.871199999999995</v>
      </c>
      <c r="S325" s="35">
        <f>+$H325*Q325</f>
        <v>3239.3540927999998</v>
      </c>
      <c r="T325" s="35">
        <f>+$H325*R325</f>
        <v>3195.1990559999995</v>
      </c>
      <c r="U325" s="36">
        <f>+S325/SUM(S$20:S$419)</f>
        <v>1.9565351226427047E-3</v>
      </c>
      <c r="V325" s="37">
        <f>+T325/SUM(T$20:T$419)</f>
        <v>1.9310628925140645E-3</v>
      </c>
      <c r="W325" s="37">
        <f>+V325-U325</f>
        <v>-2.5472230128640227E-5</v>
      </c>
      <c r="X325" s="38">
        <f>+W325*Y$4</f>
        <v>-2.6780055311963489</v>
      </c>
      <c r="Y325" s="39">
        <f>+X325/$H325*10^6</f>
        <v>-40960.622991684751</v>
      </c>
      <c r="Z325" s="40">
        <f>+S325*M325/SUMPRODUCT(M$20:M$419, S$20:S$419)</f>
        <v>0</v>
      </c>
      <c r="AA325" s="41">
        <f>+T325*N325/SUMPRODUCT(N$20:N$419, T$20:T$419)</f>
        <v>0</v>
      </c>
      <c r="AB325" s="41">
        <f>+AA325-Z325</f>
        <v>0</v>
      </c>
      <c r="AC325" s="42">
        <f>+AB325*AD$4</f>
        <v>0</v>
      </c>
      <c r="AD325" s="43">
        <f>+AC325/$H325*10^6</f>
        <v>0</v>
      </c>
      <c r="AE325" s="40">
        <f>+S325*O325/SUMPRODUCT(O$20:O$419, S$20:S$419)</f>
        <v>4.1505106144834134E-3</v>
      </c>
      <c r="AF325" s="41">
        <f>+T325*P325/SUMPRODUCT(P$20:P$419, T$20:T$419)</f>
        <v>4.1029367105653554E-3</v>
      </c>
      <c r="AG325" s="41">
        <f>+AF325-AE325</f>
        <v>-4.7573903918057998E-5</v>
      </c>
      <c r="AH325" s="42">
        <f>+AG325*AI$4</f>
        <v>-0.16708528325008803</v>
      </c>
      <c r="AI325" s="43">
        <f>+AH325/$H325*10^6</f>
        <v>-2555.6023745807283</v>
      </c>
      <c r="AJ325" s="42">
        <f>+X325+AC325+AH325</f>
        <v>-2.8450908144464369</v>
      </c>
      <c r="AK325" s="31">
        <f>+Y325+AD325+AI325</f>
        <v>-43516.225366265477</v>
      </c>
      <c r="AL325" s="44">
        <f>+$AL$6*W325/H325*10^6</f>
        <v>-194.80139284674388</v>
      </c>
      <c r="AM325" s="31">
        <v>892893.375</v>
      </c>
      <c r="AN325" s="45">
        <f>+AK325/AM325</f>
        <v>-4.8736194695436594E-2</v>
      </c>
      <c r="AR325" s="33"/>
    </row>
    <row r="326" spans="1:44">
      <c r="A326" s="6" t="s">
        <v>3488</v>
      </c>
      <c r="B326" s="6" t="s">
        <v>327</v>
      </c>
      <c r="C326" s="6" t="s">
        <v>3645</v>
      </c>
      <c r="D326" s="30">
        <v>2243911</v>
      </c>
      <c r="E326" s="6" t="s">
        <v>2602</v>
      </c>
      <c r="F326" s="31" t="s">
        <v>4472</v>
      </c>
      <c r="G326" s="6" t="str">
        <f>IF(AND(L326&gt;K326,AJ326&gt;0),"Float Increase",IF(AND(K326&gt;L326,AJ326&lt;0),"Float Decrease",IF(AND(J326&gt;I326,AJ326&gt;0),"Share Increase",IF(AND(I326&gt;J326,AJ326&lt;0), "Share Decrease",IF(AJ326&gt;0,"Reinvestment","Funding")))))</f>
        <v>Share Decrease</v>
      </c>
      <c r="H326" s="32">
        <v>25.38</v>
      </c>
      <c r="I326" s="33">
        <v>66.596000000000004</v>
      </c>
      <c r="J326" s="33">
        <v>66.405000000000001</v>
      </c>
      <c r="K326" s="34">
        <v>0.87</v>
      </c>
      <c r="L326" s="34">
        <v>0.87</v>
      </c>
      <c r="M326" s="7">
        <v>0</v>
      </c>
      <c r="N326" s="7">
        <v>0</v>
      </c>
      <c r="O326" s="7">
        <v>1</v>
      </c>
      <c r="P326" s="7">
        <v>1</v>
      </c>
      <c r="Q326" s="35">
        <f>+I326*K326</f>
        <v>57.938520000000004</v>
      </c>
      <c r="R326" s="35">
        <f>+J326*L326</f>
        <v>57.772350000000003</v>
      </c>
      <c r="S326" s="35">
        <f>+$H326*Q326</f>
        <v>1470.4796375999999</v>
      </c>
      <c r="T326" s="35">
        <f>+$H326*R326</f>
        <v>1466.2622430000001</v>
      </c>
      <c r="U326" s="36">
        <f>+S326/SUM(S$20:S$419)</f>
        <v>8.8815392688623468E-4</v>
      </c>
      <c r="V326" s="37">
        <f>+T326/SUM(T$20:T$419)</f>
        <v>8.8615593536646962E-4</v>
      </c>
      <c r="W326" s="37">
        <f>+V326-U326</f>
        <v>-1.9979915197650567E-6</v>
      </c>
      <c r="X326" s="38">
        <f>+W326*Y$4</f>
        <v>-0.21005747491257656</v>
      </c>
      <c r="Y326" s="39">
        <f>+X326/$H326*10^6</f>
        <v>-8276.4962534506139</v>
      </c>
      <c r="Z326" s="40">
        <f>+S326*M326/SUMPRODUCT(M$20:M$419, S$20:S$419)</f>
        <v>0</v>
      </c>
      <c r="AA326" s="41">
        <f>+T326*N326/SUMPRODUCT(N$20:N$419, T$20:T$419)</f>
        <v>0</v>
      </c>
      <c r="AB326" s="41">
        <f>+AA326-Z326</f>
        <v>0</v>
      </c>
      <c r="AC326" s="42">
        <f>+AB326*AD$4</f>
        <v>0</v>
      </c>
      <c r="AD326" s="43">
        <f>+AC326/$H326*10^6</f>
        <v>0</v>
      </c>
      <c r="AE326" s="40">
        <f>+S326*O326/SUMPRODUCT(O$20:O$419, S$20:S$419)</f>
        <v>1.8840920657009947E-3</v>
      </c>
      <c r="AF326" s="41">
        <f>+T326*P326/SUMPRODUCT(P$20:P$419, T$20:T$419)</f>
        <v>1.8828189038250019E-3</v>
      </c>
      <c r="AG326" s="41">
        <f>+AF326-AE326</f>
        <v>-1.2731618759928478E-6</v>
      </c>
      <c r="AH326" s="42">
        <f>+AG326*AI$4</f>
        <v>-4.47149792541478E-3</v>
      </c>
      <c r="AI326" s="43">
        <f>+AH326/$H326*10^6</f>
        <v>-176.18195135598029</v>
      </c>
      <c r="AJ326" s="42">
        <f>+X326+AC326+AH326</f>
        <v>-0.21452897283799136</v>
      </c>
      <c r="AK326" s="31">
        <f>+Y326+AD326+AI326</f>
        <v>-8452.6782048065943</v>
      </c>
      <c r="AL326" s="44">
        <f>+$AL$6*W326/H326*10^6</f>
        <v>-39.361535062353362</v>
      </c>
      <c r="AM326" s="31">
        <v>173110.65625</v>
      </c>
      <c r="AN326" s="45">
        <f>+AK326/AM326</f>
        <v>-4.8828179546610631E-2</v>
      </c>
      <c r="AR326" s="33"/>
    </row>
    <row r="327" spans="1:44">
      <c r="A327" s="6" t="s">
        <v>4846</v>
      </c>
      <c r="B327" s="6" t="s">
        <v>4838</v>
      </c>
      <c r="C327" s="6" t="s">
        <v>4873</v>
      </c>
      <c r="D327" s="30" t="s">
        <v>4881</v>
      </c>
      <c r="E327" s="6" t="s">
        <v>4860</v>
      </c>
      <c r="F327" s="31" t="s">
        <v>4470</v>
      </c>
      <c r="G327" s="6" t="str">
        <f>IF(AND(L327&gt;K327,AJ327&gt;0),"Float Increase",IF(AND(K327&gt;L327,AJ327&lt;0),"Float Decrease",IF(AND(J327&gt;I327,AJ327&gt;0),"Share Increase",IF(AND(I327&gt;J327,AJ327&lt;0), "Share Decrease",IF(AJ327&gt;0,"Reinvestment","Funding")))))</f>
        <v>Share Decrease</v>
      </c>
      <c r="H327" s="32">
        <v>129.88</v>
      </c>
      <c r="I327" s="33">
        <v>69.936000000000007</v>
      </c>
      <c r="J327" s="33">
        <v>69.569000000000003</v>
      </c>
      <c r="K327" s="34">
        <v>1</v>
      </c>
      <c r="L327" s="34">
        <v>1</v>
      </c>
      <c r="M327" s="7">
        <v>0</v>
      </c>
      <c r="N327" s="7">
        <v>0</v>
      </c>
      <c r="O327" s="7">
        <v>1</v>
      </c>
      <c r="P327" s="7">
        <v>1</v>
      </c>
      <c r="Q327" s="35">
        <f>+I327*K327</f>
        <v>69.936000000000007</v>
      </c>
      <c r="R327" s="35">
        <f>+J327*L327</f>
        <v>69.569000000000003</v>
      </c>
      <c r="S327" s="35">
        <f>+$H327*Q327</f>
        <v>9083.2876800000013</v>
      </c>
      <c r="T327" s="35">
        <f>+$H327*R327</f>
        <v>9035.6217199999992</v>
      </c>
      <c r="U327" s="36">
        <f>+S327/SUM(S$20:S$419)</f>
        <v>5.4862083198895959E-3</v>
      </c>
      <c r="V327" s="37">
        <f>+T327/SUM(T$20:T$419)</f>
        <v>5.46080338297587E-3</v>
      </c>
      <c r="W327" s="37">
        <f>+V327-U327</f>
        <v>-2.5404936913725994E-5</v>
      </c>
      <c r="X327" s="38">
        <f>+W327*Y$4</f>
        <v>-2.6709307049702118</v>
      </c>
      <c r="Y327" s="39">
        <f>+X327/$H327*10^6</f>
        <v>-20564.603518403233</v>
      </c>
      <c r="Z327" s="40">
        <f>+S327*M327/SUMPRODUCT(M$20:M$419, S$20:S$419)</f>
        <v>0</v>
      </c>
      <c r="AA327" s="41">
        <f>+T327*N327/SUMPRODUCT(N$20:N$419, T$20:T$419)</f>
        <v>0</v>
      </c>
      <c r="AB327" s="41">
        <f>+AA327-Z327</f>
        <v>0</v>
      </c>
      <c r="AC327" s="42">
        <f>+AB327*AD$4</f>
        <v>0</v>
      </c>
      <c r="AD327" s="43">
        <f>+AC327/$H327*10^6</f>
        <v>0</v>
      </c>
      <c r="AE327" s="40">
        <f>+S327*O327/SUMPRODUCT(O$20:O$419, S$20:S$419)</f>
        <v>1.1638209609144471E-2</v>
      </c>
      <c r="AF327" s="41">
        <f>+T327*P327/SUMPRODUCT(P$20:P$419, T$20:T$419)</f>
        <v>1.1602589825555357E-2</v>
      </c>
      <c r="AG327" s="41">
        <f>+AF327-AE327</f>
        <v>-3.5619783589114357E-5</v>
      </c>
      <c r="AH327" s="42">
        <f>+AG327*AI$4</f>
        <v>-0.12510097217468286</v>
      </c>
      <c r="AI327" s="43">
        <f>+AH327/$H327*10^6</f>
        <v>-963.20428221960924</v>
      </c>
      <c r="AJ327" s="42">
        <f>+X327+AC327+AH327</f>
        <v>-2.7960316771448945</v>
      </c>
      <c r="AK327" s="31">
        <f>+Y327+AD327+AI327</f>
        <v>-21527.807800622842</v>
      </c>
      <c r="AL327" s="44">
        <f>+$AL$6*W327/H327*10^6</f>
        <v>-97.801574198206012</v>
      </c>
      <c r="AM327" s="31">
        <v>426461.34375</v>
      </c>
      <c r="AN327" s="45">
        <f>+AK327/AM327</f>
        <v>-5.0480091844485826E-2</v>
      </c>
      <c r="AR327" s="33"/>
    </row>
    <row r="328" spans="1:44">
      <c r="A328" s="6" t="s">
        <v>3587</v>
      </c>
      <c r="B328" s="6" t="s">
        <v>425</v>
      </c>
      <c r="C328" s="6" t="s">
        <v>3744</v>
      </c>
      <c r="D328" s="30">
        <v>2568131</v>
      </c>
      <c r="E328" s="6" t="s">
        <v>2956</v>
      </c>
      <c r="F328" s="31" t="s">
        <v>4459</v>
      </c>
      <c r="G328" s="6" t="str">
        <f>IF(AND(L328&gt;K328,AJ328&gt;0),"Float Increase",IF(AND(K328&gt;L328,AJ328&lt;0),"Float Decrease",IF(AND(J328&gt;I328,AJ328&gt;0),"Share Increase",IF(AND(I328&gt;J328,AJ328&lt;0), "Share Decrease",IF(AJ328&gt;0,"Reinvestment","Funding")))))</f>
        <v>Share Decrease</v>
      </c>
      <c r="H328" s="32">
        <v>50.48</v>
      </c>
      <c r="I328" s="33">
        <v>42.381</v>
      </c>
      <c r="J328" s="33">
        <v>42.137999999999998</v>
      </c>
      <c r="K328" s="34">
        <v>0.93</v>
      </c>
      <c r="L328" s="34">
        <v>0.93</v>
      </c>
      <c r="M328" s="7">
        <v>0.69</v>
      </c>
      <c r="N328" s="7">
        <v>0.69</v>
      </c>
      <c r="O328" s="7">
        <v>0.31</v>
      </c>
      <c r="P328" s="7">
        <v>0.31</v>
      </c>
      <c r="Q328" s="35">
        <f>+I328*K328</f>
        <v>39.41433</v>
      </c>
      <c r="R328" s="35">
        <f>+J328*L328</f>
        <v>39.188340000000004</v>
      </c>
      <c r="S328" s="35">
        <f>+$H328*Q328</f>
        <v>1989.6353783999998</v>
      </c>
      <c r="T328" s="35">
        <f>+$H328*R328</f>
        <v>1978.2274032</v>
      </c>
      <c r="U328" s="36">
        <f>+S328/SUM(S$20:S$419)</f>
        <v>1.201718425208433E-3</v>
      </c>
      <c r="V328" s="37">
        <f>+T328/SUM(T$20:T$419)</f>
        <v>1.1955691849935184E-3</v>
      </c>
      <c r="W328" s="37">
        <f>+V328-U328</f>
        <v>-6.1492402149145812E-6</v>
      </c>
      <c r="X328" s="38">
        <f>+W328*Y$4</f>
        <v>-0.64649617348111488</v>
      </c>
      <c r="Y328" s="39">
        <f>+X328/$H328*10^6</f>
        <v>-12806.976495267727</v>
      </c>
      <c r="Z328" s="40">
        <f>+S328*M328/SUMPRODUCT(M$20:M$419, S$20:S$419)</f>
        <v>1.5686337963290763E-3</v>
      </c>
      <c r="AA328" s="41">
        <f>+T328*N328/SUMPRODUCT(N$20:N$419, T$20:T$419)</f>
        <v>1.558418271940412E-3</v>
      </c>
      <c r="AB328" s="41">
        <f>+AA328-Z328</f>
        <v>-1.0215524388664269E-5</v>
      </c>
      <c r="AC328" s="42">
        <f>+AB328*AD$4</f>
        <v>-6.25834820135652E-2</v>
      </c>
      <c r="AD328" s="43">
        <f>+AC328/$H328*10^6</f>
        <v>-1239.7678687314819</v>
      </c>
      <c r="AE328" s="40">
        <f>+S328*O328/SUMPRODUCT(O$20:O$419, S$20:S$419)</f>
        <v>7.9027509229703135E-4</v>
      </c>
      <c r="AF328" s="41">
        <f>+T328*P328/SUMPRODUCT(P$20:P$419, T$20:T$419)</f>
        <v>7.8747142965951498E-4</v>
      </c>
      <c r="AG328" s="41">
        <f>+AF328-AE328</f>
        <v>-2.8036626375163706E-6</v>
      </c>
      <c r="AH328" s="42">
        <f>+AG328*AI$4</f>
        <v>-9.8468010263353251E-3</v>
      </c>
      <c r="AI328" s="43">
        <f>+AH328/$H328*10^6</f>
        <v>-195.06341177367918</v>
      </c>
      <c r="AJ328" s="42">
        <f>+X328+AC328+AH328</f>
        <v>-0.71892645652101539</v>
      </c>
      <c r="AK328" s="31">
        <f>+Y328+AD328+AI328</f>
        <v>-14241.807775772888</v>
      </c>
      <c r="AL328" s="44">
        <f>+$AL$6*W328/H328*10^6</f>
        <v>-60.907688341071534</v>
      </c>
      <c r="AM328" s="31">
        <v>275471.25</v>
      </c>
      <c r="AN328" s="45">
        <f>+AK328/AM328</f>
        <v>-5.1699797259325206E-2</v>
      </c>
      <c r="AR328" s="33"/>
    </row>
    <row r="329" spans="1:44">
      <c r="A329" s="6" t="s">
        <v>4642</v>
      </c>
      <c r="B329" s="6" t="s">
        <v>1951</v>
      </c>
      <c r="C329" s="6" t="s">
        <v>5279</v>
      </c>
      <c r="D329" s="30" t="s">
        <v>5280</v>
      </c>
      <c r="E329" s="6" t="s">
        <v>24</v>
      </c>
      <c r="F329" s="31" t="s">
        <v>4471</v>
      </c>
      <c r="G329" s="6" t="str">
        <f>IF(AND(L329&gt;K329,AJ329&gt;0),"Float Increase",IF(AND(K329&gt;L329,AJ329&lt;0),"Float Decrease",IF(AND(J329&gt;I329,AJ329&gt;0),"Share Increase",IF(AND(I329&gt;J329,AJ329&lt;0), "Share Decrease",IF(AJ329&gt;0,"Reinvestment","Funding")))))</f>
        <v>Share Decrease</v>
      </c>
      <c r="H329" s="32">
        <v>41.16</v>
      </c>
      <c r="I329" s="33">
        <v>91.6</v>
      </c>
      <c r="J329" s="33">
        <v>91</v>
      </c>
      <c r="K329" s="34">
        <v>1</v>
      </c>
      <c r="L329" s="34">
        <v>1</v>
      </c>
      <c r="M329" s="7">
        <v>1</v>
      </c>
      <c r="N329" s="7">
        <v>1</v>
      </c>
      <c r="O329" s="7">
        <v>0</v>
      </c>
      <c r="P329" s="7">
        <v>0</v>
      </c>
      <c r="Q329" s="35">
        <f>+I329*K329</f>
        <v>91.6</v>
      </c>
      <c r="R329" s="35">
        <f>+J329*L329</f>
        <v>91</v>
      </c>
      <c r="S329" s="35">
        <f>+$H329*Q329</f>
        <v>3770.2559999999994</v>
      </c>
      <c r="T329" s="35">
        <f>+$H329*R329</f>
        <v>3745.5599999999995</v>
      </c>
      <c r="U329" s="36">
        <f>+S329/SUM(S$20:S$419)</f>
        <v>2.277194179466268E-3</v>
      </c>
      <c r="V329" s="37">
        <f>+T329/SUM(T$20:T$419)</f>
        <v>2.2636811669379071E-3</v>
      </c>
      <c r="W329" s="37">
        <f>+V329-U329</f>
        <v>-1.3513012528360881E-5</v>
      </c>
      <c r="X329" s="38">
        <f>+W329*Y$4</f>
        <v>-1.4206813502908551</v>
      </c>
      <c r="Y329" s="39">
        <f>+X329/$H329*10^6</f>
        <v>-34516.06779132301</v>
      </c>
      <c r="Z329" s="40">
        <f>+S329*M329/SUMPRODUCT(M$20:M$419, S$20:S$419)</f>
        <v>4.3079417469631433E-3</v>
      </c>
      <c r="AA329" s="41">
        <f>+T329*N329/SUMPRODUCT(N$20:N$419, T$20:T$419)</f>
        <v>4.276372081863559E-3</v>
      </c>
      <c r="AB329" s="41">
        <f>+AA329-Z329</f>
        <v>-3.1569665099584303E-5</v>
      </c>
      <c r="AC329" s="42">
        <f>+AB329*AD$4</f>
        <v>-0.19340559454064885</v>
      </c>
      <c r="AD329" s="43">
        <f>+AC329/$H329*10^6</f>
        <v>-4698.8725592966193</v>
      </c>
      <c r="AE329" s="40">
        <f>+S329*O329/SUMPRODUCT(O$20:O$419, S$20:S$419)</f>
        <v>0</v>
      </c>
      <c r="AF329" s="41">
        <f>+T329*P329/SUMPRODUCT(P$20:P$419, T$20:T$419)</f>
        <v>0</v>
      </c>
      <c r="AG329" s="41">
        <f>+AF329-AE329</f>
        <v>0</v>
      </c>
      <c r="AH329" s="42">
        <f>+AG329*AI$4</f>
        <v>0</v>
      </c>
      <c r="AI329" s="43">
        <f>+AH329/$H329*10^6</f>
        <v>0</v>
      </c>
      <c r="AJ329" s="42">
        <f>+X329+AC329+AH329</f>
        <v>-1.6140869448315038</v>
      </c>
      <c r="AK329" s="31">
        <f>+Y329+AD329+AI329</f>
        <v>-39214.940350619632</v>
      </c>
      <c r="AL329" s="44">
        <f>+$AL$6*W329/H329*10^6</f>
        <v>-164.15224159816427</v>
      </c>
      <c r="AM329" s="31">
        <v>756619.125</v>
      </c>
      <c r="AN329" s="45">
        <f>+AK329/AM329</f>
        <v>-5.1829168804872108E-2</v>
      </c>
      <c r="AR329" s="33"/>
    </row>
    <row r="330" spans="1:44">
      <c r="A330" s="6" t="s">
        <v>3605</v>
      </c>
      <c r="B330" s="6" t="s">
        <v>442</v>
      </c>
      <c r="C330" s="6" t="s">
        <v>3759</v>
      </c>
      <c r="D330" s="30">
        <v>2884224</v>
      </c>
      <c r="E330" s="6" t="s">
        <v>2973</v>
      </c>
      <c r="F330" s="31" t="s">
        <v>4471</v>
      </c>
      <c r="G330" s="6" t="str">
        <f>IF(AND(L330&gt;K330,AJ330&gt;0),"Float Increase",IF(AND(K330&gt;L330,AJ330&lt;0),"Float Decrease",IF(AND(J330&gt;I330,AJ330&gt;0),"Share Increase",IF(AND(I330&gt;J330,AJ330&lt;0), "Share Decrease",IF(AJ330&gt;0,"Reinvestment","Funding")))))</f>
        <v>Share Decrease</v>
      </c>
      <c r="H330" s="32">
        <v>25.37</v>
      </c>
      <c r="I330" s="33">
        <v>108.4</v>
      </c>
      <c r="J330" s="33">
        <v>106.2</v>
      </c>
      <c r="K330" s="34">
        <v>1</v>
      </c>
      <c r="L330" s="34">
        <v>1</v>
      </c>
      <c r="M330" s="7">
        <v>0</v>
      </c>
      <c r="N330" s="7">
        <v>0</v>
      </c>
      <c r="O330" s="7">
        <v>1</v>
      </c>
      <c r="P330" s="7">
        <v>1</v>
      </c>
      <c r="Q330" s="35">
        <f>+I330*K330</f>
        <v>108.4</v>
      </c>
      <c r="R330" s="35">
        <f>+J330*L330</f>
        <v>106.2</v>
      </c>
      <c r="S330" s="35">
        <f>+$H330*Q330</f>
        <v>2750.1080000000002</v>
      </c>
      <c r="T330" s="35">
        <f>+$H330*R330</f>
        <v>2694.2940000000003</v>
      </c>
      <c r="U330" s="36">
        <f>+S330/SUM(S$20:S$419)</f>
        <v>1.6610357308637982E-3</v>
      </c>
      <c r="V330" s="37">
        <f>+T330/SUM(T$20:T$419)</f>
        <v>1.6283339703525783E-3</v>
      </c>
      <c r="W330" s="37">
        <f>+V330-U330</f>
        <v>-3.2701760511219969E-5</v>
      </c>
      <c r="X330" s="38">
        <f>+W330*Y$4</f>
        <v>-3.4380772742170742</v>
      </c>
      <c r="Y330" s="39">
        <f>+X330/$H330*10^6</f>
        <v>-135517.43296086218</v>
      </c>
      <c r="Z330" s="40">
        <f>+S330*M330/SUMPRODUCT(M$20:M$419, S$20:S$419)</f>
        <v>0</v>
      </c>
      <c r="AA330" s="41">
        <f>+T330*N330/SUMPRODUCT(N$20:N$419, T$20:T$419)</f>
        <v>0</v>
      </c>
      <c r="AB330" s="41">
        <f>+AA330-Z330</f>
        <v>0</v>
      </c>
      <c r="AC330" s="42">
        <f>+AB330*AD$4</f>
        <v>0</v>
      </c>
      <c r="AD330" s="43">
        <f>+AC330/$H330*10^6</f>
        <v>0</v>
      </c>
      <c r="AE330" s="40">
        <f>+S330*O330/SUMPRODUCT(O$20:O$419, S$20:S$419)</f>
        <v>3.5236507396169004E-3</v>
      </c>
      <c r="AF330" s="41">
        <f>+T330*P330/SUMPRODUCT(P$20:P$419, T$20:T$419)</f>
        <v>3.4597274122554625E-3</v>
      </c>
      <c r="AG330" s="41">
        <f>+AF330-AE330</f>
        <v>-6.3923327361437889E-5</v>
      </c>
      <c r="AH330" s="42">
        <f>+AG330*AI$4</f>
        <v>-0.22450642850060104</v>
      </c>
      <c r="AI330" s="43">
        <f>+AH330/$H330*10^6</f>
        <v>-8849.2876823256229</v>
      </c>
      <c r="AJ330" s="42">
        <f>+X330+AC330+AH330</f>
        <v>-3.6625837027176753</v>
      </c>
      <c r="AK330" s="31">
        <f>+Y330+AD330+AI330</f>
        <v>-144366.72064318781</v>
      </c>
      <c r="AL330" s="44">
        <f>+$AL$6*W330/H330*10^6</f>
        <v>-644.49665966141038</v>
      </c>
      <c r="AM330" s="31">
        <v>2765197.25</v>
      </c>
      <c r="AN330" s="45">
        <f>+AK330/AM330</f>
        <v>-5.2208471074961404E-2</v>
      </c>
      <c r="AR330" s="33"/>
    </row>
    <row r="331" spans="1:44">
      <c r="A331" s="6" t="s">
        <v>4478</v>
      </c>
      <c r="B331" s="6" t="s">
        <v>336</v>
      </c>
      <c r="C331" s="6" t="s">
        <v>3654</v>
      </c>
      <c r="D331" s="30">
        <v>2372763</v>
      </c>
      <c r="E331" s="6" t="s">
        <v>2611</v>
      </c>
      <c r="F331" s="31" t="s">
        <v>4458</v>
      </c>
      <c r="G331" s="6" t="str">
        <f>IF(AND(L331&gt;K331,AJ331&gt;0),"Float Increase",IF(AND(K331&gt;L331,AJ331&lt;0),"Float Decrease",IF(AND(J331&gt;I331,AJ331&gt;0),"Share Increase",IF(AND(I331&gt;J331,AJ331&lt;0), "Share Decrease",IF(AJ331&gt;0,"Reinvestment","Funding")))))</f>
        <v>Share Decrease</v>
      </c>
      <c r="H331" s="32">
        <v>81.2</v>
      </c>
      <c r="I331" s="33">
        <v>88.028000000000006</v>
      </c>
      <c r="J331" s="33">
        <v>87.522000000000006</v>
      </c>
      <c r="K331" s="34">
        <v>1</v>
      </c>
      <c r="L331" s="34">
        <v>1</v>
      </c>
      <c r="M331" s="7">
        <v>1</v>
      </c>
      <c r="N331" s="7">
        <v>1</v>
      </c>
      <c r="O331" s="7">
        <v>0</v>
      </c>
      <c r="P331" s="7">
        <v>0</v>
      </c>
      <c r="Q331" s="35">
        <f>+I331*K331</f>
        <v>88.028000000000006</v>
      </c>
      <c r="R331" s="35">
        <f>+J331*L331</f>
        <v>87.522000000000006</v>
      </c>
      <c r="S331" s="35">
        <f>+$H331*Q331</f>
        <v>7147.8736000000008</v>
      </c>
      <c r="T331" s="35">
        <f>+$H331*R331</f>
        <v>7106.7864000000009</v>
      </c>
      <c r="U331" s="36">
        <f>+S331/SUM(S$20:S$419)</f>
        <v>4.3172389772685475E-3</v>
      </c>
      <c r="V331" s="37">
        <f>+T331/SUM(T$20:T$419)</f>
        <v>4.2950849889283448E-3</v>
      </c>
      <c r="W331" s="37">
        <f>+V331-U331</f>
        <v>-2.2153988340202664E-5</v>
      </c>
      <c r="X331" s="38">
        <f>+W331*Y$4</f>
        <v>-2.3291444452841579</v>
      </c>
      <c r="Y331" s="39">
        <f>+X331/$H331*10^6</f>
        <v>-28684.044892662041</v>
      </c>
      <c r="Z331" s="40">
        <f>+S331*M331/SUMPRODUCT(M$20:M$419, S$20:S$419)</f>
        <v>8.1672499383213595E-3</v>
      </c>
      <c r="AA331" s="41">
        <f>+T331*N331/SUMPRODUCT(N$20:N$419, T$20:T$419)</f>
        <v>8.1139436967309665E-3</v>
      </c>
      <c r="AB331" s="41">
        <f>+AA331-Z331</f>
        <v>-5.3306241590393016E-5</v>
      </c>
      <c r="AC331" s="42">
        <f>+AB331*AD$4</f>
        <v>-0.32657062768946443</v>
      </c>
      <c r="AD331" s="43">
        <f>+AC331/$H331*10^6</f>
        <v>-4021.8057597224679</v>
      </c>
      <c r="AE331" s="40">
        <f>+S331*O331/SUMPRODUCT(O$20:O$419, S$20:S$419)</f>
        <v>0</v>
      </c>
      <c r="AF331" s="41">
        <f>+T331*P331/SUMPRODUCT(P$20:P$419, T$20:T$419)</f>
        <v>0</v>
      </c>
      <c r="AG331" s="41">
        <f>+AF331-AE331</f>
        <v>0</v>
      </c>
      <c r="AH331" s="42">
        <f>+AG331*AI$4</f>
        <v>0</v>
      </c>
      <c r="AI331" s="43">
        <f>+AH331/$H331*10^6</f>
        <v>0</v>
      </c>
      <c r="AJ331" s="42">
        <f>+X331+AC331+AH331</f>
        <v>-2.6557150729736225</v>
      </c>
      <c r="AK331" s="31">
        <f>+Y331+AD331+AI331</f>
        <v>-32705.85065238451</v>
      </c>
      <c r="AL331" s="44">
        <f>+$AL$6*W331/H331*10^6</f>
        <v>-136.41618436085383</v>
      </c>
      <c r="AM331" s="31">
        <v>615218.375</v>
      </c>
      <c r="AN331" s="45">
        <f>+AK331/AM331</f>
        <v>-5.3161368355398211E-2</v>
      </c>
      <c r="AR331" s="33"/>
    </row>
    <row r="332" spans="1:44">
      <c r="A332" s="6" t="s">
        <v>3406</v>
      </c>
      <c r="B332" s="6" t="s">
        <v>244</v>
      </c>
      <c r="C332" s="6" t="s">
        <v>544</v>
      </c>
      <c r="D332" s="30">
        <v>2162500</v>
      </c>
      <c r="E332" s="6" t="s">
        <v>2523</v>
      </c>
      <c r="F332" s="31" t="s">
        <v>4455</v>
      </c>
      <c r="G332" s="6" t="str">
        <f>IF(AND(L332&gt;K332,AJ332&gt;0),"Float Increase",IF(AND(K332&gt;L332,AJ332&lt;0),"Float Decrease",IF(AND(J332&gt;I332,AJ332&gt;0),"Share Increase",IF(AND(I332&gt;J332,AJ332&lt;0), "Share Decrease",IF(AJ332&gt;0,"Reinvestment","Funding")))))</f>
        <v>Share Decrease</v>
      </c>
      <c r="H332" s="32">
        <v>44.84</v>
      </c>
      <c r="I332" s="33">
        <v>64.048000000000002</v>
      </c>
      <c r="J332" s="33">
        <v>63.718000000000004</v>
      </c>
      <c r="K332" s="34">
        <v>1</v>
      </c>
      <c r="L332" s="34">
        <v>1</v>
      </c>
      <c r="M332" s="7">
        <v>0</v>
      </c>
      <c r="N332" s="7">
        <v>0</v>
      </c>
      <c r="O332" s="7">
        <v>1</v>
      </c>
      <c r="P332" s="7">
        <v>1</v>
      </c>
      <c r="Q332" s="35">
        <f>+I332*K332</f>
        <v>64.048000000000002</v>
      </c>
      <c r="R332" s="35">
        <f>+J332*L332</f>
        <v>63.718000000000004</v>
      </c>
      <c r="S332" s="35">
        <f>+$H332*Q332</f>
        <v>2871.9123200000004</v>
      </c>
      <c r="T332" s="35">
        <f>+$H332*R332</f>
        <v>2857.1151200000004</v>
      </c>
      <c r="U332" s="36">
        <f>+S332/SUM(S$20:S$419)</f>
        <v>1.734604233516628E-3</v>
      </c>
      <c r="V332" s="37">
        <f>+T332/SUM(T$20:T$419)</f>
        <v>1.726737173858526E-3</v>
      </c>
      <c r="W332" s="37">
        <f>+V332-U332</f>
        <v>-7.8670596581019697E-6</v>
      </c>
      <c r="X332" s="38">
        <f>+W332*Y$4</f>
        <v>-0.82709794832453476</v>
      </c>
      <c r="Y332" s="39">
        <f>+X332/$H332*10^6</f>
        <v>-18445.538544258132</v>
      </c>
      <c r="Z332" s="40">
        <f>+S332*M332/SUMPRODUCT(M$20:M$419, S$20:S$419)</f>
        <v>0</v>
      </c>
      <c r="AA332" s="41">
        <f>+T332*N332/SUMPRODUCT(N$20:N$419, T$20:T$419)</f>
        <v>0</v>
      </c>
      <c r="AB332" s="41">
        <f>+AA332-Z332</f>
        <v>0</v>
      </c>
      <c r="AC332" s="42">
        <f>+AB332*AD$4</f>
        <v>0</v>
      </c>
      <c r="AD332" s="43">
        <f>+AC332/$H332*10^6</f>
        <v>0</v>
      </c>
      <c r="AE332" s="40">
        <f>+S332*O332/SUMPRODUCT(O$20:O$419, S$20:S$419)</f>
        <v>3.6797158404262265E-3</v>
      </c>
      <c r="AF332" s="41">
        <f>+T332*P332/SUMPRODUCT(P$20:P$419, T$20:T$419)</f>
        <v>3.6688050749597314E-3</v>
      </c>
      <c r="AG332" s="41">
        <f>+AF332-AE332</f>
        <v>-1.0910765466495137E-5</v>
      </c>
      <c r="AH332" s="42">
        <f>+AG332*AI$4</f>
        <v>-3.8319923073469646E-2</v>
      </c>
      <c r="AI332" s="43">
        <f>+AH332/$H332*10^6</f>
        <v>-854.59239682135683</v>
      </c>
      <c r="AJ332" s="42">
        <f>+X332+AC332+AH332</f>
        <v>-0.86541787139800441</v>
      </c>
      <c r="AK332" s="31">
        <f>+Y332+AD332+AI332</f>
        <v>-19300.130941079489</v>
      </c>
      <c r="AL332" s="44">
        <f>+$AL$6*W332/H332*10^6</f>
        <v>-87.723680398104023</v>
      </c>
      <c r="AM332" s="31">
        <v>348109</v>
      </c>
      <c r="AN332" s="45">
        <f>+AK332/AM332</f>
        <v>-5.5442780683864795E-2</v>
      </c>
      <c r="AR332" s="33"/>
    </row>
    <row r="333" spans="1:44">
      <c r="A333" s="6" t="s">
        <v>3498</v>
      </c>
      <c r="B333" s="6" t="s">
        <v>338</v>
      </c>
      <c r="C333" s="6" t="s">
        <v>3656</v>
      </c>
      <c r="D333" s="30">
        <v>2445416</v>
      </c>
      <c r="E333" s="6" t="s">
        <v>5653</v>
      </c>
      <c r="F333" s="31" t="s">
        <v>4474</v>
      </c>
      <c r="G333" s="6" t="str">
        <f>IF(AND(L333&gt;K333,AJ333&gt;0),"Float Increase",IF(AND(K333&gt;L333,AJ333&lt;0),"Float Decrease",IF(AND(J333&gt;I333,AJ333&gt;0),"Share Increase",IF(AND(I333&gt;J333,AJ333&lt;0), "Share Decrease",IF(AJ333&gt;0,"Reinvestment","Funding")))))</f>
        <v>Share Decrease</v>
      </c>
      <c r="H333" s="32">
        <v>84.53</v>
      </c>
      <c r="I333" s="33">
        <v>117.154</v>
      </c>
      <c r="J333" s="33">
        <v>116.515</v>
      </c>
      <c r="K333" s="34">
        <v>0.79</v>
      </c>
      <c r="L333" s="34">
        <v>0.79</v>
      </c>
      <c r="M333" s="7">
        <v>1</v>
      </c>
      <c r="N333" s="7">
        <v>1</v>
      </c>
      <c r="O333" s="7">
        <v>0</v>
      </c>
      <c r="P333" s="7">
        <v>0</v>
      </c>
      <c r="Q333" s="35">
        <f>+I333*K333</f>
        <v>92.551659999999998</v>
      </c>
      <c r="R333" s="35">
        <f>+J333*L333</f>
        <v>92.046850000000006</v>
      </c>
      <c r="S333" s="35">
        <f>+$H333*Q333</f>
        <v>7823.3918198000001</v>
      </c>
      <c r="T333" s="35">
        <f>+$H333*R333</f>
        <v>7780.720230500001</v>
      </c>
      <c r="U333" s="36">
        <f>+S333/SUM(S$20:S$419)</f>
        <v>4.7252447355650594E-3</v>
      </c>
      <c r="V333" s="37">
        <f>+T333/SUM(T$20:T$419)</f>
        <v>4.702386252254837E-3</v>
      </c>
      <c r="W333" s="37">
        <f>+V333-U333</f>
        <v>-2.2858483310222305E-5</v>
      </c>
      <c r="X333" s="38">
        <f>+W333*Y$4</f>
        <v>-2.4032110431785969</v>
      </c>
      <c r="Y333" s="39">
        <f>+X333/$H333*10^6</f>
        <v>-28430.273786568046</v>
      </c>
      <c r="Z333" s="40">
        <f>+S333*M333/SUMPRODUCT(M$20:M$419, S$20:S$419)</f>
        <v>8.9391055205180706E-3</v>
      </c>
      <c r="AA333" s="41">
        <f>+T333*N333/SUMPRODUCT(N$20:N$419, T$20:T$419)</f>
        <v>8.8833858676676397E-3</v>
      </c>
      <c r="AB333" s="41">
        <f>+AA333-Z333</f>
        <v>-5.5719652850430915E-5</v>
      </c>
      <c r="AC333" s="42">
        <f>+AB333*AD$4</f>
        <v>-0.3413559362490054</v>
      </c>
      <c r="AD333" s="43">
        <f>+AC333/$H333*10^6</f>
        <v>-4038.2815124690096</v>
      </c>
      <c r="AE333" s="40">
        <f>+S333*O333/SUMPRODUCT(O$20:O$419, S$20:S$419)</f>
        <v>0</v>
      </c>
      <c r="AF333" s="41">
        <f>+T333*P333/SUMPRODUCT(P$20:P$419, T$20:T$419)</f>
        <v>0</v>
      </c>
      <c r="AG333" s="41">
        <f>+AF333-AE333</f>
        <v>0</v>
      </c>
      <c r="AH333" s="42">
        <f>+AG333*AI$4</f>
        <v>0</v>
      </c>
      <c r="AI333" s="43">
        <f>+AH333/$H333*10^6</f>
        <v>0</v>
      </c>
      <c r="AJ333" s="42">
        <f>+X333+AC333+AH333</f>
        <v>-2.7445669794276024</v>
      </c>
      <c r="AK333" s="31">
        <f>+Y333+AD333+AI333</f>
        <v>-32468.555299037056</v>
      </c>
      <c r="AL333" s="44">
        <f>+$AL$6*W333/H333*10^6</f>
        <v>-135.20929439383832</v>
      </c>
      <c r="AM333" s="31">
        <v>574620.375</v>
      </c>
      <c r="AN333" s="45">
        <f>+AK333/AM333</f>
        <v>-5.6504357853716998E-2</v>
      </c>
      <c r="AR333" s="33"/>
    </row>
    <row r="334" spans="1:44">
      <c r="A334" s="6" t="s">
        <v>3551</v>
      </c>
      <c r="B334" s="6" t="s">
        <v>390</v>
      </c>
      <c r="C334" s="6" t="s">
        <v>3711</v>
      </c>
      <c r="D334" s="30">
        <v>2658526</v>
      </c>
      <c r="E334" s="6" t="s">
        <v>2665</v>
      </c>
      <c r="F334" s="31" t="s">
        <v>4455</v>
      </c>
      <c r="G334" s="6" t="str">
        <f>IF(AND(L334&gt;K334,AJ334&gt;0),"Float Increase",IF(AND(K334&gt;L334,AJ334&lt;0),"Float Decrease",IF(AND(J334&gt;I334,AJ334&gt;0),"Share Increase",IF(AND(I334&gt;J334,AJ334&lt;0), "Share Decrease",IF(AJ334&gt;0,"Reinvestment","Funding")))))</f>
        <v>Share Decrease</v>
      </c>
      <c r="H334" s="32">
        <v>30.53</v>
      </c>
      <c r="I334" s="33">
        <v>78.194000000000003</v>
      </c>
      <c r="J334" s="33">
        <v>77.385000000000005</v>
      </c>
      <c r="K334" s="34">
        <v>1</v>
      </c>
      <c r="L334" s="34">
        <v>1</v>
      </c>
      <c r="M334" s="7">
        <v>0</v>
      </c>
      <c r="N334" s="7">
        <v>0</v>
      </c>
      <c r="O334" s="7">
        <v>1</v>
      </c>
      <c r="P334" s="7">
        <v>1</v>
      </c>
      <c r="Q334" s="35">
        <f>+I334*K334</f>
        <v>78.194000000000003</v>
      </c>
      <c r="R334" s="35">
        <f>+J334*L334</f>
        <v>77.385000000000005</v>
      </c>
      <c r="S334" s="35">
        <f>+$H334*Q334</f>
        <v>2387.2628200000004</v>
      </c>
      <c r="T334" s="35">
        <f>+$H334*R334</f>
        <v>2362.5640500000004</v>
      </c>
      <c r="U334" s="36">
        <f>+S334/SUM(S$20:S$419)</f>
        <v>1.4418811344800542E-3</v>
      </c>
      <c r="V334" s="37">
        <f>+T334/SUM(T$20:T$419)</f>
        <v>1.4278483713168525E-3</v>
      </c>
      <c r="W334" s="37">
        <f>+V334-U334</f>
        <v>-1.4032763163201664E-5</v>
      </c>
      <c r="X334" s="38">
        <f>+W334*Y$4</f>
        <v>-1.475324978583983</v>
      </c>
      <c r="Y334" s="39">
        <f>+X334/$H334*10^6</f>
        <v>-48323.779187159613</v>
      </c>
      <c r="Z334" s="40">
        <f>+S334*M334/SUMPRODUCT(M$20:M$419, S$20:S$419)</f>
        <v>0</v>
      </c>
      <c r="AA334" s="41">
        <f>+T334*N334/SUMPRODUCT(N$20:N$419, T$20:T$419)</f>
        <v>0</v>
      </c>
      <c r="AB334" s="41">
        <f>+AA334-Z334</f>
        <v>0</v>
      </c>
      <c r="AC334" s="42">
        <f>+AB334*AD$4</f>
        <v>0</v>
      </c>
      <c r="AD334" s="43">
        <f>+AC334/$H334*10^6</f>
        <v>0</v>
      </c>
      <c r="AE334" s="40">
        <f>+S334*O334/SUMPRODUCT(O$20:O$419, S$20:S$419)</f>
        <v>3.0587454752151288E-3</v>
      </c>
      <c r="AF334" s="41">
        <f>+T334*P334/SUMPRODUCT(P$20:P$419, T$20:T$419)</f>
        <v>3.0337548934876021E-3</v>
      </c>
      <c r="AG334" s="41">
        <f>+AF334-AE334</f>
        <v>-2.4990581727526735E-5</v>
      </c>
      <c r="AH334" s="42">
        <f>+AG334*AI$4</f>
        <v>-8.7769934410266662E-2</v>
      </c>
      <c r="AI334" s="43">
        <f>+AH334/$H334*10^6</f>
        <v>-2874.8750216268149</v>
      </c>
      <c r="AJ334" s="42">
        <f>+X334+AC334+AH334</f>
        <v>-1.5630949129942497</v>
      </c>
      <c r="AK334" s="31">
        <f>+Y334+AD334+AI334</f>
        <v>-51198.654208786429</v>
      </c>
      <c r="AL334" s="44">
        <f>+$AL$6*W334/H334*10^6</f>
        <v>-229.81924603998795</v>
      </c>
      <c r="AM334" s="31">
        <v>898828.3125</v>
      </c>
      <c r="AN334" s="45">
        <f>+AK334/AM334</f>
        <v>-5.6961550383724066E-2</v>
      </c>
      <c r="AR334" s="33"/>
    </row>
    <row r="335" spans="1:44">
      <c r="A335" s="6" t="s">
        <v>3396</v>
      </c>
      <c r="B335" s="6" t="s">
        <v>234</v>
      </c>
      <c r="C335" s="6" t="s">
        <v>534</v>
      </c>
      <c r="D335" s="30">
        <v>2074070</v>
      </c>
      <c r="E335" s="6" t="s">
        <v>2514</v>
      </c>
      <c r="F335" s="31" t="s">
        <v>4472</v>
      </c>
      <c r="G335" s="6" t="str">
        <f>IF(AND(L335&gt;K335,AJ335&gt;0),"Float Increase",IF(AND(K335&gt;L335,AJ335&lt;0),"Float Decrease",IF(AND(J335&gt;I335,AJ335&gt;0),"Share Increase",IF(AND(I335&gt;J335,AJ335&lt;0), "Share Decrease",IF(AJ335&gt;0,"Reinvestment","Funding")))))</f>
        <v>Share Decrease</v>
      </c>
      <c r="H335" s="32">
        <v>61.58</v>
      </c>
      <c r="I335" s="33">
        <v>43.875999999999998</v>
      </c>
      <c r="J335" s="33">
        <v>43.667000000000002</v>
      </c>
      <c r="K335" s="34">
        <v>1</v>
      </c>
      <c r="L335" s="34">
        <v>1</v>
      </c>
      <c r="M335" s="7">
        <v>0</v>
      </c>
      <c r="N335" s="7">
        <v>0</v>
      </c>
      <c r="O335" s="7">
        <v>1</v>
      </c>
      <c r="P335" s="7">
        <v>1</v>
      </c>
      <c r="Q335" s="35">
        <f>+I335*K335</f>
        <v>43.875999999999998</v>
      </c>
      <c r="R335" s="35">
        <f>+J335*L335</f>
        <v>43.667000000000002</v>
      </c>
      <c r="S335" s="35">
        <f>+$H335*Q335</f>
        <v>2701.8840799999998</v>
      </c>
      <c r="T335" s="35">
        <f>+$H335*R335</f>
        <v>2689.01386</v>
      </c>
      <c r="U335" s="36">
        <f>+S335/SUM(S$20:S$419)</f>
        <v>1.6319090004945482E-3</v>
      </c>
      <c r="V335" s="37">
        <f>+T335/SUM(T$20:T$419)</f>
        <v>1.6251428444657159E-3</v>
      </c>
      <c r="W335" s="37">
        <f>+V335-U335</f>
        <v>-6.7661560288322792E-6</v>
      </c>
      <c r="X335" s="38">
        <f>+W335*Y$4</f>
        <v>-0.71135519656667179</v>
      </c>
      <c r="Y335" s="39">
        <f>+X335/$H335*10^6</f>
        <v>-11551.724530150565</v>
      </c>
      <c r="Z335" s="40">
        <f>+S335*M335/SUMPRODUCT(M$20:M$419, S$20:S$419)</f>
        <v>0</v>
      </c>
      <c r="AA335" s="41">
        <f>+T335*N335/SUMPRODUCT(N$20:N$419, T$20:T$419)</f>
        <v>0</v>
      </c>
      <c r="AB335" s="41">
        <f>+AA335-Z335</f>
        <v>0</v>
      </c>
      <c r="AC335" s="42">
        <f>+AB335*AD$4</f>
        <v>0</v>
      </c>
      <c r="AD335" s="43">
        <f>+AC335/$H335*10^6</f>
        <v>0</v>
      </c>
      <c r="AE335" s="40">
        <f>+S335*O335/SUMPRODUCT(O$20:O$419, S$20:S$419)</f>
        <v>3.4618625293447122E-3</v>
      </c>
      <c r="AF335" s="41">
        <f>+T335*P335/SUMPRODUCT(P$20:P$419, T$20:T$419)</f>
        <v>3.4529472148833317E-3</v>
      </c>
      <c r="AG335" s="41">
        <f>+AF335-AE335</f>
        <v>-8.9153144613805108E-6</v>
      </c>
      <c r="AH335" s="42">
        <f>+AG335*AI$4</f>
        <v>-3.1311658690216147E-2</v>
      </c>
      <c r="AI335" s="43">
        <f>+AH335/$H335*10^6</f>
        <v>-508.47123563196078</v>
      </c>
      <c r="AJ335" s="42">
        <f>+X335+AC335+AH335</f>
        <v>-0.74266685525688791</v>
      </c>
      <c r="AK335" s="31">
        <f>+Y335+AD335+AI335</f>
        <v>-12060.195765782526</v>
      </c>
      <c r="AL335" s="44">
        <f>+$AL$6*W335/H335*10^6</f>
        <v>-54.937934628388113</v>
      </c>
      <c r="AM335" s="31">
        <v>209937.203125</v>
      </c>
      <c r="AN335" s="45">
        <f>+AK335/AM335</f>
        <v>-5.7446682085221891E-2</v>
      </c>
      <c r="AR335" s="33"/>
    </row>
    <row r="336" spans="1:44">
      <c r="A336" s="6" t="s">
        <v>3415</v>
      </c>
      <c r="B336" s="6" t="s">
        <v>254</v>
      </c>
      <c r="C336" s="6" t="s">
        <v>554</v>
      </c>
      <c r="D336" s="30">
        <v>2213260</v>
      </c>
      <c r="E336" s="6" t="s">
        <v>2533</v>
      </c>
      <c r="F336" s="31" t="s">
        <v>4455</v>
      </c>
      <c r="G336" s="6" t="str">
        <f>IF(AND(L336&gt;K336,AJ336&gt;0),"Float Increase",IF(AND(K336&gt;L336,AJ336&lt;0),"Float Decrease",IF(AND(J336&gt;I336,AJ336&gt;0),"Share Increase",IF(AND(I336&gt;J336,AJ336&lt;0), "Share Decrease",IF(AJ336&gt;0,"Reinvestment","Funding")))))</f>
        <v>Share Decrease</v>
      </c>
      <c r="H336" s="32">
        <v>14.77</v>
      </c>
      <c r="I336" s="33">
        <v>118.157</v>
      </c>
      <c r="J336" s="33">
        <v>117.423</v>
      </c>
      <c r="K336" s="34">
        <v>1</v>
      </c>
      <c r="L336" s="34">
        <v>1</v>
      </c>
      <c r="M336" s="7">
        <v>0</v>
      </c>
      <c r="N336" s="7">
        <v>0</v>
      </c>
      <c r="O336" s="7">
        <v>1</v>
      </c>
      <c r="P336" s="7">
        <v>1</v>
      </c>
      <c r="Q336" s="35">
        <f>+I336*K336</f>
        <v>118.157</v>
      </c>
      <c r="R336" s="35">
        <f>+J336*L336</f>
        <v>117.423</v>
      </c>
      <c r="S336" s="35">
        <f>+$H336*Q336</f>
        <v>1745.1788899999999</v>
      </c>
      <c r="T336" s="35">
        <f>+$H336*R336</f>
        <v>1734.33771</v>
      </c>
      <c r="U336" s="36">
        <f>+S336/SUM(S$20:S$419)</f>
        <v>1.0540693285642679E-3</v>
      </c>
      <c r="V336" s="37">
        <f>+T336/SUM(T$20:T$419)</f>
        <v>1.0481710642032749E-3</v>
      </c>
      <c r="W336" s="37">
        <f>+V336-U336</f>
        <v>-5.8982643609930066E-6</v>
      </c>
      <c r="X336" s="38">
        <f>+W336*Y$4</f>
        <v>-0.62010999835611091</v>
      </c>
      <c r="Y336" s="39">
        <f>+X336/$H336*10^6</f>
        <v>-41984.427783081308</v>
      </c>
      <c r="Z336" s="40">
        <f>+S336*M336/SUMPRODUCT(M$20:M$419, S$20:S$419)</f>
        <v>0</v>
      </c>
      <c r="AA336" s="41">
        <f>+T336*N336/SUMPRODUCT(N$20:N$419, T$20:T$419)</f>
        <v>0</v>
      </c>
      <c r="AB336" s="41">
        <f>+AA336-Z336</f>
        <v>0</v>
      </c>
      <c r="AC336" s="42">
        <f>+AB336*AD$4</f>
        <v>0</v>
      </c>
      <c r="AD336" s="43">
        <f>+AC336/$H336*10^6</f>
        <v>0</v>
      </c>
      <c r="AE336" s="40">
        <f>+S336*O336/SUMPRODUCT(O$20:O$419, S$20:S$419)</f>
        <v>2.2360579608191027E-3</v>
      </c>
      <c r="AF336" s="41">
        <f>+T336*P336/SUMPRODUCT(P$20:P$419, T$20:T$419)</f>
        <v>2.2270530674808925E-3</v>
      </c>
      <c r="AG336" s="41">
        <f>+AF336-AE336</f>
        <v>-9.0048933382102202E-6</v>
      </c>
      <c r="AH336" s="42">
        <f>+AG336*AI$4</f>
        <v>-3.1626270499961605E-2</v>
      </c>
      <c r="AI336" s="43">
        <f>+AH336/$H336*10^6</f>
        <v>-2141.2505416358567</v>
      </c>
      <c r="AJ336" s="42">
        <f>+X336+AC336+AH336</f>
        <v>-0.6517362688560725</v>
      </c>
      <c r="AK336" s="31">
        <f>+Y336+AD336+AI336</f>
        <v>-44125.678324717162</v>
      </c>
      <c r="AL336" s="44">
        <f>+$AL$6*W336/H336*10^6</f>
        <v>-199.67042521980389</v>
      </c>
      <c r="AM336" s="31">
        <v>735449.125</v>
      </c>
      <c r="AN336" s="45">
        <f>+AK336/AM336</f>
        <v>-5.9998274285413232E-2</v>
      </c>
      <c r="AR336" s="33"/>
    </row>
    <row r="337" spans="1:44">
      <c r="A337" s="6" t="s">
        <v>3545</v>
      </c>
      <c r="B337" s="6" t="s">
        <v>384</v>
      </c>
      <c r="C337" s="6" t="s">
        <v>3705</v>
      </c>
      <c r="D337" s="30">
        <v>2659778</v>
      </c>
      <c r="E337" s="6" t="s">
        <v>2659</v>
      </c>
      <c r="F337" s="31" t="s">
        <v>4456</v>
      </c>
      <c r="G337" s="6" t="str">
        <f>IF(AND(L337&gt;K337,AJ337&gt;0),"Float Increase",IF(AND(K337&gt;L337,AJ337&lt;0),"Float Decrease",IF(AND(J337&gt;I337,AJ337&gt;0),"Share Increase",IF(AND(I337&gt;J337,AJ337&lt;0), "Share Decrease",IF(AJ337&gt;0,"Reinvestment","Funding")))))</f>
        <v>Share Decrease</v>
      </c>
      <c r="H337" s="32">
        <v>75.41</v>
      </c>
      <c r="I337" s="33">
        <v>97.884</v>
      </c>
      <c r="J337" s="33">
        <v>97.114999999999995</v>
      </c>
      <c r="K337" s="34">
        <v>1</v>
      </c>
      <c r="L337" s="34">
        <v>1</v>
      </c>
      <c r="M337" s="7">
        <v>0.59</v>
      </c>
      <c r="N337" s="7">
        <v>0.59</v>
      </c>
      <c r="O337" s="7">
        <v>0.41</v>
      </c>
      <c r="P337" s="7">
        <v>0.41</v>
      </c>
      <c r="Q337" s="35">
        <f>+I337*K337</f>
        <v>97.884</v>
      </c>
      <c r="R337" s="35">
        <f>+J337*L337</f>
        <v>97.114999999999995</v>
      </c>
      <c r="S337" s="35">
        <f>+$H337*Q337</f>
        <v>7381.4324399999996</v>
      </c>
      <c r="T337" s="35">
        <f>+$H337*R337</f>
        <v>7323.4421499999989</v>
      </c>
      <c r="U337" s="36">
        <f>+S337/SUM(S$20:S$419)</f>
        <v>4.4583060111810695E-3</v>
      </c>
      <c r="V337" s="37">
        <f>+T337/SUM(T$20:T$419)</f>
        <v>4.4260238981925952E-3</v>
      </c>
      <c r="W337" s="37">
        <f>+V337-U337</f>
        <v>-3.2282112988474276E-5</v>
      </c>
      <c r="X337" s="38">
        <f>+W337*Y$4</f>
        <v>-3.3939579182992654</v>
      </c>
      <c r="Y337" s="39">
        <f>+X337/$H337*10^6</f>
        <v>-45006.735423674123</v>
      </c>
      <c r="Z337" s="40">
        <f>+S337*M337/SUMPRODUCT(M$20:M$419, S$20:S$419)</f>
        <v>4.9761291452866258E-3</v>
      </c>
      <c r="AA337" s="41">
        <f>+T337*N337/SUMPRODUCT(N$20:N$419, T$20:T$419)</f>
        <v>4.9331690045033788E-3</v>
      </c>
      <c r="AB337" s="41">
        <f>+AA337-Z337</f>
        <v>-4.2960140783246913E-5</v>
      </c>
      <c r="AC337" s="42">
        <f>+AB337*AD$4</f>
        <v>-0.26318719389402867</v>
      </c>
      <c r="AD337" s="43">
        <f>+AC337/$H337*10^6</f>
        <v>-3490.0834623263318</v>
      </c>
      <c r="AE337" s="40">
        <f>+S337*O337/SUMPRODUCT(O$20:O$419, S$20:S$419)</f>
        <v>3.8776411142477504E-3</v>
      </c>
      <c r="AF337" s="41">
        <f>+T337*P337/SUMPRODUCT(P$20:P$419, T$20:T$419)</f>
        <v>3.8556358582074002E-3</v>
      </c>
      <c r="AG337" s="41">
        <f>+AF337-AE337</f>
        <v>-2.2005256040350234E-5</v>
      </c>
      <c r="AH337" s="42">
        <f>+AG337*AI$4</f>
        <v>-7.7285110862995943E-2</v>
      </c>
      <c r="AI337" s="43">
        <f>+AH337/$H337*10^6</f>
        <v>-1024.8655465189754</v>
      </c>
      <c r="AJ337" s="42">
        <f>+X337+AC337+AH337</f>
        <v>-3.73443022305629</v>
      </c>
      <c r="AK337" s="31">
        <f>+Y337+AD337+AI337</f>
        <v>-49521.684432519425</v>
      </c>
      <c r="AL337" s="44">
        <f>+$AL$6*W337/H337*10^6</f>
        <v>-214.04397950188488</v>
      </c>
      <c r="AM337" s="31">
        <v>819740.5625</v>
      </c>
      <c r="AN337" s="45">
        <f>+AK337/AM337</f>
        <v>-6.0411411485471571E-2</v>
      </c>
      <c r="AR337" s="33"/>
    </row>
    <row r="338" spans="1:44">
      <c r="A338" s="6" t="s">
        <v>3485</v>
      </c>
      <c r="B338" s="6" t="s">
        <v>324</v>
      </c>
      <c r="C338" s="6" t="s">
        <v>622</v>
      </c>
      <c r="D338" s="30">
        <v>2412700</v>
      </c>
      <c r="E338" s="6" t="s">
        <v>2600</v>
      </c>
      <c r="F338" s="31" t="s">
        <v>4471</v>
      </c>
      <c r="G338" s="6" t="str">
        <f>IF(AND(L338&gt;K338,AJ338&gt;0),"Float Increase",IF(AND(K338&gt;L338,AJ338&lt;0),"Float Decrease",IF(AND(J338&gt;I338,AJ338&gt;0),"Share Increase",IF(AND(I338&gt;J338,AJ338&lt;0), "Share Decrease",IF(AJ338&gt;0,"Reinvestment","Funding")))))</f>
        <v>Share Decrease</v>
      </c>
      <c r="H338" s="32">
        <v>15.99</v>
      </c>
      <c r="I338" s="33">
        <v>80.81</v>
      </c>
      <c r="J338" s="33">
        <v>80.082999999999998</v>
      </c>
      <c r="K338" s="34">
        <v>1</v>
      </c>
      <c r="L338" s="34">
        <v>1</v>
      </c>
      <c r="M338" s="7">
        <v>0</v>
      </c>
      <c r="N338" s="7">
        <v>0</v>
      </c>
      <c r="O338" s="7">
        <v>1</v>
      </c>
      <c r="P338" s="7">
        <v>1</v>
      </c>
      <c r="Q338" s="35">
        <f>+I338*K338</f>
        <v>80.81</v>
      </c>
      <c r="R338" s="35">
        <f>+J338*L338</f>
        <v>80.082999999999998</v>
      </c>
      <c r="S338" s="35">
        <f>+$H338*Q338</f>
        <v>1292.1519000000001</v>
      </c>
      <c r="T338" s="35">
        <f>+$H338*R338</f>
        <v>1280.5271700000001</v>
      </c>
      <c r="U338" s="36">
        <f>+S338/SUM(S$20:S$419)</f>
        <v>7.80445886344662E-4</v>
      </c>
      <c r="V338" s="37">
        <f>+T338/SUM(T$20:T$419)</f>
        <v>7.7390436636478829E-4</v>
      </c>
      <c r="W338" s="37">
        <f>+V338-U338</f>
        <v>-6.5415199798737108E-6</v>
      </c>
      <c r="X338" s="38">
        <f>+W338*Y$4</f>
        <v>-0.68773823886100371</v>
      </c>
      <c r="Y338" s="39">
        <f>+X338/$H338*10^6</f>
        <v>-43010.521504753204</v>
      </c>
      <c r="Z338" s="40">
        <f>+S338*M338/SUMPRODUCT(M$20:M$419, S$20:S$419)</f>
        <v>0</v>
      </c>
      <c r="AA338" s="41">
        <f>+T338*N338/SUMPRODUCT(N$20:N$419, T$20:T$419)</f>
        <v>0</v>
      </c>
      <c r="AB338" s="41">
        <f>+AA338-Z338</f>
        <v>0</v>
      </c>
      <c r="AC338" s="42">
        <f>+AB338*AD$4</f>
        <v>0</v>
      </c>
      <c r="AD338" s="43">
        <f>+AC338/$H338*10^6</f>
        <v>0</v>
      </c>
      <c r="AE338" s="40">
        <f>+S338*O338/SUMPRODUCT(O$20:O$419, S$20:S$419)</f>
        <v>1.6556047973870056E-3</v>
      </c>
      <c r="AF338" s="41">
        <f>+T338*P338/SUMPRODUCT(P$20:P$419, T$20:T$419)</f>
        <v>1.6443175660068687E-3</v>
      </c>
      <c r="AG338" s="41">
        <f>+AF338-AE338</f>
        <v>-1.1287231380136854E-5</v>
      </c>
      <c r="AH338" s="42">
        <f>+AG338*AI$4</f>
        <v>-3.964211672659454E-2</v>
      </c>
      <c r="AI338" s="43">
        <f>+AH338/$H338*10^6</f>
        <v>-2479.1817840271756</v>
      </c>
      <c r="AJ338" s="42">
        <f>+X338+AC338+AH338</f>
        <v>-0.72738035558759828</v>
      </c>
      <c r="AK338" s="31">
        <f>+Y338+AD338+AI338</f>
        <v>-45489.70328878038</v>
      </c>
      <c r="AL338" s="44">
        <f>+$AL$6*W338/H338*10^6</f>
        <v>-204.55034333563822</v>
      </c>
      <c r="AM338" s="31">
        <v>744258.5</v>
      </c>
      <c r="AN338" s="45">
        <f>+AK338/AM338</f>
        <v>-6.1120838107700991E-2</v>
      </c>
      <c r="AR338" s="33"/>
    </row>
    <row r="339" spans="1:44">
      <c r="A339" s="6" t="s">
        <v>3611</v>
      </c>
      <c r="B339" s="6" t="s">
        <v>448</v>
      </c>
      <c r="C339" s="6" t="s">
        <v>3765</v>
      </c>
      <c r="D339" s="30">
        <v>2896092</v>
      </c>
      <c r="E339" s="6" t="s">
        <v>2979</v>
      </c>
      <c r="F339" s="31" t="s">
        <v>4473</v>
      </c>
      <c r="G339" s="6" t="str">
        <f>IF(AND(L339&gt;K339,AJ339&gt;0),"Float Increase",IF(AND(K339&gt;L339,AJ339&lt;0),"Float Decrease",IF(AND(J339&gt;I339,AJ339&gt;0),"Share Increase",IF(AND(I339&gt;J339,AJ339&lt;0), "Share Decrease",IF(AJ339&gt;0,"Reinvestment","Funding")))))</f>
        <v>Share Decrease</v>
      </c>
      <c r="H339" s="32">
        <v>37.08</v>
      </c>
      <c r="I339" s="33">
        <v>177.91300000000001</v>
      </c>
      <c r="J339" s="33">
        <v>175.46600000000001</v>
      </c>
      <c r="K339" s="34">
        <v>0.91</v>
      </c>
      <c r="L339" s="34">
        <v>0.91</v>
      </c>
      <c r="M339" s="7">
        <v>1</v>
      </c>
      <c r="N339" s="7">
        <v>1</v>
      </c>
      <c r="O339" s="7">
        <v>0</v>
      </c>
      <c r="P339" s="7">
        <v>0</v>
      </c>
      <c r="Q339" s="35">
        <f>+I339*K339</f>
        <v>161.90083000000001</v>
      </c>
      <c r="R339" s="35">
        <f>+J339*L339</f>
        <v>159.67406000000003</v>
      </c>
      <c r="S339" s="35">
        <f>+$H339*Q339</f>
        <v>6003.2827764000003</v>
      </c>
      <c r="T339" s="35">
        <f>+$H339*R339</f>
        <v>5920.7141448000011</v>
      </c>
      <c r="U339" s="36">
        <f>+S339/SUM(S$20:S$419)</f>
        <v>3.6259183981427732E-3</v>
      </c>
      <c r="V339" s="37">
        <f>+T339/SUM(T$20:T$419)</f>
        <v>3.5782657611696626E-3</v>
      </c>
      <c r="W339" s="37">
        <f>+V339-U339</f>
        <v>-4.7652636973110566E-5</v>
      </c>
      <c r="X339" s="38">
        <f>+W339*Y$4</f>
        <v>-5.0099274678975316</v>
      </c>
      <c r="Y339" s="39">
        <f>+X339/$H339*10^6</f>
        <v>-135111.31251072092</v>
      </c>
      <c r="Z339" s="40">
        <f>+S339*M339/SUMPRODUCT(M$20:M$419, S$20:S$419)</f>
        <v>6.8594261215361423E-3</v>
      </c>
      <c r="AA339" s="41">
        <f>+T339*N339/SUMPRODUCT(N$20:N$419, T$20:T$419)</f>
        <v>6.7597840305634958E-3</v>
      </c>
      <c r="AB339" s="41">
        <f>+AA339-Z339</f>
        <v>-9.9642090972646563E-5</v>
      </c>
      <c r="AC339" s="42">
        <f>+AB339*AD$4</f>
        <v>-0.61043846315911299</v>
      </c>
      <c r="AD339" s="43">
        <f>+AC339/$H339*10^6</f>
        <v>-16462.741724895175</v>
      </c>
      <c r="AE339" s="40">
        <f>+S339*O339/SUMPRODUCT(O$20:O$419, S$20:S$419)</f>
        <v>0</v>
      </c>
      <c r="AF339" s="41">
        <f>+T339*P339/SUMPRODUCT(P$20:P$419, T$20:T$419)</f>
        <v>0</v>
      </c>
      <c r="AG339" s="41">
        <f>+AF339-AE339</f>
        <v>0</v>
      </c>
      <c r="AH339" s="42">
        <f>+AG339*AI$4</f>
        <v>0</v>
      </c>
      <c r="AI339" s="43">
        <f>+AH339/$H339*10^6</f>
        <v>0</v>
      </c>
      <c r="AJ339" s="42">
        <f>+X339+AC339+AH339</f>
        <v>-5.6203659310566447</v>
      </c>
      <c r="AK339" s="31">
        <f>+Y339+AD339+AI339</f>
        <v>-151574.05423561609</v>
      </c>
      <c r="AL339" s="44">
        <f>+$AL$6*W339/H339*10^6</f>
        <v>-642.56522347775842</v>
      </c>
      <c r="AM339" s="31">
        <v>2457920.5</v>
      </c>
      <c r="AN339" s="45">
        <f>+AK339/AM339</f>
        <v>-6.1667598376601719E-2</v>
      </c>
      <c r="AR339" s="33"/>
    </row>
    <row r="340" spans="1:44">
      <c r="A340" s="6" t="s">
        <v>3387</v>
      </c>
      <c r="B340" s="6" t="s">
        <v>225</v>
      </c>
      <c r="C340" s="6" t="s">
        <v>525</v>
      </c>
      <c r="D340" s="30">
        <v>2066505</v>
      </c>
      <c r="E340" s="6" t="s">
        <v>2506</v>
      </c>
      <c r="F340" s="31" t="s">
        <v>4454</v>
      </c>
      <c r="G340" s="6" t="str">
        <f>IF(AND(L340&gt;K340,AJ340&gt;0),"Float Increase",IF(AND(K340&gt;L340,AJ340&lt;0),"Float Decrease",IF(AND(J340&gt;I340,AJ340&gt;0),"Share Increase",IF(AND(I340&gt;J340,AJ340&lt;0), "Share Decrease",IF(AJ340&gt;0,"Reinvestment","Funding")))))</f>
        <v>Share Decrease</v>
      </c>
      <c r="H340" s="32">
        <v>46.11</v>
      </c>
      <c r="I340" s="33">
        <v>137.04900000000001</v>
      </c>
      <c r="J340" s="33">
        <v>136.375</v>
      </c>
      <c r="K340" s="34">
        <v>1</v>
      </c>
      <c r="L340" s="34">
        <v>1</v>
      </c>
      <c r="M340" s="7">
        <v>0</v>
      </c>
      <c r="N340" s="7">
        <v>0</v>
      </c>
      <c r="O340" s="7">
        <v>1</v>
      </c>
      <c r="P340" s="7">
        <v>1</v>
      </c>
      <c r="Q340" s="35">
        <f>+I340*K340</f>
        <v>137.04900000000001</v>
      </c>
      <c r="R340" s="35">
        <f>+J340*L340</f>
        <v>136.375</v>
      </c>
      <c r="S340" s="35">
        <f>+$H340*Q340</f>
        <v>6319.3293899999999</v>
      </c>
      <c r="T340" s="35">
        <f>+$H340*R340</f>
        <v>6288.2512500000003</v>
      </c>
      <c r="U340" s="36">
        <f>+S340/SUM(S$20:S$419)</f>
        <v>3.8168071624415222E-3</v>
      </c>
      <c r="V340" s="37">
        <f>+T340/SUM(T$20:T$419)</f>
        <v>3.8003919113827455E-3</v>
      </c>
      <c r="W340" s="37">
        <f>+V340-U340</f>
        <v>-1.6415251058776725E-5</v>
      </c>
      <c r="X340" s="38">
        <f>+W340*Y$4</f>
        <v>-1.7258062175699846</v>
      </c>
      <c r="Y340" s="39">
        <f>+X340/$H340*10^6</f>
        <v>-37428.024670786916</v>
      </c>
      <c r="Z340" s="40">
        <f>+S340*M340/SUMPRODUCT(M$20:M$419, S$20:S$419)</f>
        <v>0</v>
      </c>
      <c r="AA340" s="41">
        <f>+T340*N340/SUMPRODUCT(N$20:N$419, T$20:T$419)</f>
        <v>0</v>
      </c>
      <c r="AB340" s="41">
        <f>+AA340-Z340</f>
        <v>0</v>
      </c>
      <c r="AC340" s="42">
        <f>+AB340*AD$4</f>
        <v>0</v>
      </c>
      <c r="AD340" s="43">
        <f>+AC340/$H340*10^6</f>
        <v>0</v>
      </c>
      <c r="AE340" s="40">
        <f>+S340*O340/SUMPRODUCT(O$20:O$419, S$20:S$419)</f>
        <v>8.0968128084265463E-3</v>
      </c>
      <c r="AF340" s="41">
        <f>+T340*P340/SUMPRODUCT(P$20:P$419, T$20:T$419)</f>
        <v>8.0747072237753841E-3</v>
      </c>
      <c r="AG340" s="41">
        <f>+AF340-AE340</f>
        <v>-2.2105584651162247E-5</v>
      </c>
      <c r="AH340" s="42">
        <f>+AG340*AI$4</f>
        <v>-7.763747703383797E-2</v>
      </c>
      <c r="AI340" s="43">
        <f>+AH340/$H340*10^6</f>
        <v>-1683.7448933818687</v>
      </c>
      <c r="AJ340" s="42">
        <f>+X340+AC340+AH340</f>
        <v>-1.8034436946038226</v>
      </c>
      <c r="AK340" s="31">
        <f>+Y340+AD340+AI340</f>
        <v>-39111.769564168782</v>
      </c>
      <c r="AL340" s="44">
        <f>+$AL$6*W340/H340*10^6</f>
        <v>-178.0009874081189</v>
      </c>
      <c r="AM340" s="31">
        <v>633842.3125</v>
      </c>
      <c r="AN340" s="45">
        <f>+AK340/AM340</f>
        <v>-6.1705835651621604E-2</v>
      </c>
      <c r="AR340" s="33"/>
    </row>
    <row r="341" spans="1:44">
      <c r="A341" s="6" t="s">
        <v>3486</v>
      </c>
      <c r="B341" s="6" t="s">
        <v>325</v>
      </c>
      <c r="C341" s="6" t="s">
        <v>623</v>
      </c>
      <c r="D341" s="30">
        <v>2416962</v>
      </c>
      <c r="E341" s="6" t="s">
        <v>5658</v>
      </c>
      <c r="F341" s="31" t="s">
        <v>4456</v>
      </c>
      <c r="G341" s="6" t="str">
        <f>IF(AND(L341&gt;K341,AJ341&gt;0),"Float Increase",IF(AND(K341&gt;L341,AJ341&lt;0),"Float Decrease",IF(AND(J341&gt;I341,AJ341&gt;0),"Share Increase",IF(AND(I341&gt;J341,AJ341&lt;0), "Share Decrease",IF(AJ341&gt;0,"Reinvestment","Funding")))))</f>
        <v>Share Decrease</v>
      </c>
      <c r="H341" s="32">
        <v>138.97</v>
      </c>
      <c r="I341" s="33">
        <v>84.215000000000003</v>
      </c>
      <c r="J341" s="33">
        <v>83.802000000000007</v>
      </c>
      <c r="K341" s="34">
        <v>1</v>
      </c>
      <c r="L341" s="34">
        <v>1</v>
      </c>
      <c r="M341" s="7">
        <v>0.68</v>
      </c>
      <c r="N341" s="7">
        <v>0.68</v>
      </c>
      <c r="O341" s="7">
        <v>0.32</v>
      </c>
      <c r="P341" s="7">
        <v>0.32</v>
      </c>
      <c r="Q341" s="35">
        <f>+I341*K341</f>
        <v>84.215000000000003</v>
      </c>
      <c r="R341" s="35">
        <f>+J341*L341</f>
        <v>83.802000000000007</v>
      </c>
      <c r="S341" s="35">
        <f>+$H341*Q341</f>
        <v>11703.358550000001</v>
      </c>
      <c r="T341" s="35">
        <f>+$H341*R341</f>
        <v>11645.963940000001</v>
      </c>
      <c r="U341" s="36">
        <f>+S341/SUM(S$20:S$419)</f>
        <v>7.0687030191760956E-3</v>
      </c>
      <c r="V341" s="37">
        <f>+T341/SUM(T$20:T$419)</f>
        <v>7.0383999300013865E-3</v>
      </c>
      <c r="W341" s="37">
        <f>+V341-U341</f>
        <v>-3.0303089174709037E-5</v>
      </c>
      <c r="X341" s="38">
        <f>+W341*Y$4</f>
        <v>-3.1858946002125768</v>
      </c>
      <c r="Y341" s="39">
        <f>+X341/$H341*10^6</f>
        <v>-22925.052890642419</v>
      </c>
      <c r="Z341" s="40">
        <f>+S341*M341/SUMPRODUCT(M$20:M$419, S$20:S$419)</f>
        <v>9.0932348032896643E-3</v>
      </c>
      <c r="AA341" s="41">
        <f>+T341*N341/SUMPRODUCT(N$20:N$419, T$20:T$419)</f>
        <v>9.0415540107209383E-3</v>
      </c>
      <c r="AB341" s="41">
        <f>+AA341-Z341</f>
        <v>-5.1680792568726056E-5</v>
      </c>
      <c r="AC341" s="42">
        <f>+AB341*AD$4</f>
        <v>-0.31661262105748544</v>
      </c>
      <c r="AD341" s="43">
        <f>+AC341/$H341*10^6</f>
        <v>-2278.2803558860578</v>
      </c>
      <c r="AE341" s="40">
        <f>+S341*O341/SUMPRODUCT(O$20:O$419, S$20:S$419)</f>
        <v>4.7984789555271896E-3</v>
      </c>
      <c r="AF341" s="41">
        <f>+T341*P341/SUMPRODUCT(P$20:P$419, T$20:T$419)</f>
        <v>4.7854448769563086E-3</v>
      </c>
      <c r="AG341" s="41">
        <f>+AF341-AE341</f>
        <v>-1.3034078570881014E-5</v>
      </c>
      <c r="AH341" s="42">
        <f>+AG341*AI$4</f>
        <v>-4.5777254556839328E-2</v>
      </c>
      <c r="AI341" s="43">
        <f>+AH341/$H341*10^6</f>
        <v>-329.4038609544458</v>
      </c>
      <c r="AJ341" s="42">
        <f>+X341+AC341+AH341</f>
        <v>-3.5482844758269017</v>
      </c>
      <c r="AK341" s="31">
        <f>+Y341+AD341+AI341</f>
        <v>-25532.737107482921</v>
      </c>
      <c r="AL341" s="44">
        <f>+$AL$6*W341/H341*10^6</f>
        <v>-109.02744899873727</v>
      </c>
      <c r="AM341" s="31">
        <v>399230.90625</v>
      </c>
      <c r="AN341" s="45">
        <f>+AK341/AM341</f>
        <v>-6.3954810882036819E-2</v>
      </c>
      <c r="AR341" s="33"/>
    </row>
    <row r="342" spans="1:44">
      <c r="A342" s="6" t="s">
        <v>5504</v>
      </c>
      <c r="B342" s="6" t="s">
        <v>5512</v>
      </c>
      <c r="C342" s="6" t="s">
        <v>587</v>
      </c>
      <c r="D342" s="30">
        <v>2392385</v>
      </c>
      <c r="E342" s="6" t="s">
        <v>2567</v>
      </c>
      <c r="F342" s="31" t="s">
        <v>4470</v>
      </c>
      <c r="G342" s="6" t="str">
        <f>IF(AND(L342&gt;K342,AJ342&gt;0),"Float Increase",IF(AND(K342&gt;L342,AJ342&lt;0),"Float Decrease",IF(AND(J342&gt;I342,AJ342&gt;0),"Share Increase",IF(AND(I342&gt;J342,AJ342&lt;0), "Share Decrease",IF(AJ342&gt;0,"Reinvestment","Funding")))))</f>
        <v>Share Decrease</v>
      </c>
      <c r="H342" s="32">
        <v>79.09</v>
      </c>
      <c r="I342" s="33">
        <v>33.64</v>
      </c>
      <c r="J342" s="33">
        <v>33.479999999999997</v>
      </c>
      <c r="K342" s="34">
        <v>1</v>
      </c>
      <c r="L342" s="34">
        <v>1</v>
      </c>
      <c r="M342" s="7">
        <v>1</v>
      </c>
      <c r="N342" s="7">
        <v>1</v>
      </c>
      <c r="O342" s="7">
        <v>0</v>
      </c>
      <c r="P342" s="7">
        <v>0</v>
      </c>
      <c r="Q342" s="35">
        <f>+I342*K342</f>
        <v>33.64</v>
      </c>
      <c r="R342" s="35">
        <f>+J342*L342</f>
        <v>33.479999999999997</v>
      </c>
      <c r="S342" s="35">
        <f>+$H342*Q342</f>
        <v>2660.5876000000003</v>
      </c>
      <c r="T342" s="35">
        <f>+$H342*R342</f>
        <v>2647.9331999999999</v>
      </c>
      <c r="U342" s="36">
        <f>+S342/SUM(S$20:S$419)</f>
        <v>1.6069663695728166E-3</v>
      </c>
      <c r="V342" s="37">
        <f>+T342/SUM(T$20:T$419)</f>
        <v>1.6003151774766997E-3</v>
      </c>
      <c r="W342" s="37">
        <f>+V342-U342</f>
        <v>-6.6511920961168872E-6</v>
      </c>
      <c r="X342" s="38">
        <f>+W342*Y$4</f>
        <v>-0.69926854195711952</v>
      </c>
      <c r="Y342" s="39">
        <f>+X342/$H342*10^6</f>
        <v>-8841.4280181706854</v>
      </c>
      <c r="Z342" s="40">
        <f>+S342*M342/SUMPRODUCT(M$20:M$419, S$20:S$419)</f>
        <v>3.0400207289617677E-3</v>
      </c>
      <c r="AA342" s="41">
        <f>+T342*N342/SUMPRODUCT(N$20:N$419, T$20:T$419)</f>
        <v>3.0231921558110503E-3</v>
      </c>
      <c r="AB342" s="41">
        <f>+AA342-Z342</f>
        <v>-1.6828573150717407E-5</v>
      </c>
      <c r="AC342" s="42">
        <f>+AB342*AD$4</f>
        <v>-0.10309707705857662</v>
      </c>
      <c r="AD342" s="43">
        <f>+AC342/$H342*10^6</f>
        <v>-1303.5412448928641</v>
      </c>
      <c r="AE342" s="40">
        <f>+S342*O342/SUMPRODUCT(O$20:O$419, S$20:S$419)</f>
        <v>0</v>
      </c>
      <c r="AF342" s="41">
        <f>+T342*P342/SUMPRODUCT(P$20:P$419, T$20:T$419)</f>
        <v>0</v>
      </c>
      <c r="AG342" s="41">
        <f>+AF342-AE342</f>
        <v>0</v>
      </c>
      <c r="AH342" s="42">
        <f>+AG342*AI$4</f>
        <v>0</v>
      </c>
      <c r="AI342" s="43">
        <f>+AH342/$H342*10^6</f>
        <v>0</v>
      </c>
      <c r="AJ342" s="42">
        <f>+X342+AC342+AH342</f>
        <v>-0.80236561901569614</v>
      </c>
      <c r="AK342" s="31">
        <f>+Y342+AD342+AI342</f>
        <v>-10144.969263063549</v>
      </c>
      <c r="AL342" s="44">
        <f>+$AL$6*W342/H342*10^6</f>
        <v>-42.048249438088803</v>
      </c>
      <c r="AM342" s="31">
        <v>151600.703125</v>
      </c>
      <c r="AN342" s="45">
        <f>+AK342/AM342</f>
        <v>-6.6919011943491272E-2</v>
      </c>
      <c r="AR342" s="33"/>
    </row>
    <row r="343" spans="1:44">
      <c r="A343" s="6" t="s">
        <v>1094</v>
      </c>
      <c r="B343" s="6" t="s">
        <v>1611</v>
      </c>
      <c r="C343" s="6" t="s">
        <v>2458</v>
      </c>
      <c r="D343" s="30">
        <v>2116767</v>
      </c>
      <c r="E343" s="6" t="s">
        <v>3917</v>
      </c>
      <c r="F343" s="31" t="s">
        <v>4467</v>
      </c>
      <c r="G343" s="6" t="str">
        <f>IF(AND(L343&gt;K343,AJ343&gt;0),"Float Increase",IF(AND(K343&gt;L343,AJ343&lt;0),"Float Decrease",IF(AND(J343&gt;I343,AJ343&gt;0),"Share Increase",IF(AND(I343&gt;J343,AJ343&lt;0), "Share Decrease",IF(AJ343&gt;0,"Reinvestment","Funding")))))</f>
        <v>Share Decrease</v>
      </c>
      <c r="H343" s="32">
        <v>69.7</v>
      </c>
      <c r="I343" s="33">
        <v>39.472999999999999</v>
      </c>
      <c r="J343" s="33">
        <v>38.771000000000001</v>
      </c>
      <c r="K343" s="34">
        <v>1</v>
      </c>
      <c r="L343" s="34">
        <v>1</v>
      </c>
      <c r="M343" s="7">
        <v>0.47</v>
      </c>
      <c r="N343" s="7">
        <v>0.47</v>
      </c>
      <c r="O343" s="7">
        <v>0.53</v>
      </c>
      <c r="P343" s="7">
        <v>0.53</v>
      </c>
      <c r="Q343" s="35">
        <f>+I343*K343</f>
        <v>39.472999999999999</v>
      </c>
      <c r="R343" s="35">
        <f>+J343*L343</f>
        <v>38.771000000000001</v>
      </c>
      <c r="S343" s="35">
        <f>+$H343*Q343</f>
        <v>2751.2681000000002</v>
      </c>
      <c r="T343" s="35">
        <f>+$H343*R343</f>
        <v>2702.3387000000002</v>
      </c>
      <c r="U343" s="36">
        <f>+S343/SUM(S$20:S$419)</f>
        <v>1.6617364188190988E-3</v>
      </c>
      <c r="V343" s="37">
        <f>+T343/SUM(T$20:T$419)</f>
        <v>1.6331958964420456E-3</v>
      </c>
      <c r="W343" s="37">
        <f>+V343-U343</f>
        <v>-2.8540522377053148E-5</v>
      </c>
      <c r="X343" s="38">
        <f>+W343*Y$4</f>
        <v>-3.0005883427946878</v>
      </c>
      <c r="Y343" s="39">
        <f>+X343/$H343*10^6</f>
        <v>-43050.047959751617</v>
      </c>
      <c r="Z343" s="40">
        <f>+S343*M343/SUMPRODUCT(M$20:M$419, S$20:S$419)</f>
        <v>1.4775077001101904E-3</v>
      </c>
      <c r="AA343" s="41">
        <f>+T343*N343/SUMPRODUCT(N$20:N$419, T$20:T$419)</f>
        <v>1.4500947022707282E-3</v>
      </c>
      <c r="AB343" s="41">
        <f>+AA343-Z343</f>
        <v>-2.7412997839462196E-5</v>
      </c>
      <c r="AC343" s="42">
        <f>+AB343*AD$4</f>
        <v>-0.16794055713161557</v>
      </c>
      <c r="AD343" s="43">
        <f>+AC343/$H343*10^6</f>
        <v>-2409.4771467950586</v>
      </c>
      <c r="AE343" s="40">
        <f>+S343*O343/SUMPRODUCT(O$20:O$419, S$20:S$419)</f>
        <v>1.8683226891409988E-3</v>
      </c>
      <c r="AF343" s="41">
        <f>+T343*P343/SUMPRODUCT(P$20:P$419, T$20:T$419)</f>
        <v>1.8391305095591124E-3</v>
      </c>
      <c r="AG343" s="41">
        <f>+AF343-AE343</f>
        <v>-2.9192179581886404E-5</v>
      </c>
      <c r="AH343" s="42">
        <f>+AG343*AI$4</f>
        <v>-0.10252645237036147</v>
      </c>
      <c r="AI343" s="43">
        <f>+AH343/$H343*10^6</f>
        <v>-1470.9677528028903</v>
      </c>
      <c r="AJ343" s="42">
        <f>+X343+AC343+AH343</f>
        <v>-3.2710553522966648</v>
      </c>
      <c r="AK343" s="31">
        <f>+Y343+AD343+AI343</f>
        <v>-46930.492859349564</v>
      </c>
      <c r="AL343" s="44">
        <f>+$AL$6*W343/H343*10^6</f>
        <v>-204.73832408216029</v>
      </c>
      <c r="AM343" s="31">
        <v>670029.25</v>
      </c>
      <c r="AN343" s="45">
        <f>+AK343/AM343</f>
        <v>-7.0042453906825064E-2</v>
      </c>
      <c r="AR343" s="33"/>
    </row>
    <row r="344" spans="1:44">
      <c r="A344" s="6" t="s">
        <v>3520</v>
      </c>
      <c r="B344" s="6" t="s">
        <v>361</v>
      </c>
      <c r="C344" s="6" t="s">
        <v>3681</v>
      </c>
      <c r="D344" s="30">
        <v>2562490</v>
      </c>
      <c r="E344" s="6" t="s">
        <v>5071</v>
      </c>
      <c r="F344" s="31" t="s">
        <v>4470</v>
      </c>
      <c r="G344" s="6" t="str">
        <f>IF(AND(L344&gt;K344,AJ344&gt;0),"Float Increase",IF(AND(K344&gt;L344,AJ344&lt;0),"Float Decrease",IF(AND(J344&gt;I344,AJ344&gt;0),"Share Increase",IF(AND(I344&gt;J344,AJ344&lt;0), "Share Decrease",IF(AJ344&gt;0,"Reinvestment","Funding")))))</f>
        <v>Share Decrease</v>
      </c>
      <c r="H344" s="32">
        <v>82.01</v>
      </c>
      <c r="I344" s="33">
        <v>79.14</v>
      </c>
      <c r="J344" s="33">
        <v>78.304000000000002</v>
      </c>
      <c r="K344" s="34">
        <v>1</v>
      </c>
      <c r="L344" s="34">
        <v>1</v>
      </c>
      <c r="M344" s="7">
        <v>0</v>
      </c>
      <c r="N344" s="7">
        <v>0</v>
      </c>
      <c r="O344" s="7">
        <v>1</v>
      </c>
      <c r="P344" s="7">
        <v>1</v>
      </c>
      <c r="Q344" s="35">
        <f>+I344*K344</f>
        <v>79.14</v>
      </c>
      <c r="R344" s="35">
        <f>+J344*L344</f>
        <v>78.304000000000002</v>
      </c>
      <c r="S344" s="35">
        <f>+$H344*Q344</f>
        <v>6490.2714000000005</v>
      </c>
      <c r="T344" s="35">
        <f>+$H344*R344</f>
        <v>6421.7110400000001</v>
      </c>
      <c r="U344" s="36">
        <f>+S344/SUM(S$20:S$419)</f>
        <v>3.9200543027413494E-3</v>
      </c>
      <c r="V344" s="37">
        <f>+T344/SUM(T$20:T$419)</f>
        <v>3.8810501876262145E-3</v>
      </c>
      <c r="W344" s="37">
        <f>+V344-U344</f>
        <v>-3.9004115115134907E-5</v>
      </c>
      <c r="X344" s="38">
        <f>+W344*Y$4</f>
        <v>-4.1006710244936997</v>
      </c>
      <c r="Y344" s="39">
        <f>+X344/$H344*10^6</f>
        <v>-50002.085410238993</v>
      </c>
      <c r="Z344" s="40">
        <f>+S344*M344/SUMPRODUCT(M$20:M$419, S$20:S$419)</f>
        <v>0</v>
      </c>
      <c r="AA344" s="41">
        <f>+T344*N344/SUMPRODUCT(N$20:N$419, T$20:T$419)</f>
        <v>0</v>
      </c>
      <c r="AB344" s="41">
        <f>+AA344-Z344</f>
        <v>0</v>
      </c>
      <c r="AC344" s="42">
        <f>+AB344*AD$4</f>
        <v>0</v>
      </c>
      <c r="AD344" s="43">
        <f>+AC344/$H344*10^6</f>
        <v>0</v>
      </c>
      <c r="AE344" s="40">
        <f>+S344*O344/SUMPRODUCT(O$20:O$419, S$20:S$419)</f>
        <v>8.3158369121956004E-3</v>
      </c>
      <c r="AF344" s="41">
        <f>+T344*P344/SUMPRODUCT(P$20:P$419, T$20:T$419)</f>
        <v>8.2460821716826491E-3</v>
      </c>
      <c r="AG344" s="41">
        <f>+AF344-AE344</f>
        <v>-6.9754740512951302E-5</v>
      </c>
      <c r="AH344" s="42">
        <f>+AG344*AI$4</f>
        <v>-0.2449870541782232</v>
      </c>
      <c r="AI344" s="43">
        <f>+AH344/$H344*10^6</f>
        <v>-2987.2826994052334</v>
      </c>
      <c r="AJ344" s="42">
        <f>+X344+AC344+AH344</f>
        <v>-4.3456580786719226</v>
      </c>
      <c r="AK344" s="31">
        <f>+Y344+AD344+AI344</f>
        <v>-52989.368109644223</v>
      </c>
      <c r="AL344" s="44">
        <f>+$AL$6*W344/H344*10^6</f>
        <v>-237.80097009593285</v>
      </c>
      <c r="AM344" s="31">
        <v>728395.8125</v>
      </c>
      <c r="AN344" s="45">
        <f>+AK344/AM344</f>
        <v>-7.2748040557473997E-2</v>
      </c>
      <c r="AR344" s="33"/>
    </row>
    <row r="345" spans="1:44">
      <c r="A345" s="6" t="s">
        <v>3479</v>
      </c>
      <c r="B345" s="6" t="s">
        <v>318</v>
      </c>
      <c r="C345" s="6" t="s">
        <v>616</v>
      </c>
      <c r="D345" s="30">
        <v>2435246</v>
      </c>
      <c r="E345" s="6" t="s">
        <v>2594</v>
      </c>
      <c r="F345" s="31" t="s">
        <v>4470</v>
      </c>
      <c r="G345" s="6" t="str">
        <f>IF(AND(L345&gt;K345,AJ345&gt;0),"Float Increase",IF(AND(K345&gt;L345,AJ345&lt;0),"Float Decrease",IF(AND(J345&gt;I345,AJ345&gt;0),"Share Increase",IF(AND(I345&gt;J345,AJ345&lt;0), "Share Decrease",IF(AJ345&gt;0,"Reinvestment","Funding")))))</f>
        <v>Share Decrease</v>
      </c>
      <c r="H345" s="32">
        <v>50.84</v>
      </c>
      <c r="I345" s="33">
        <v>44.395000000000003</v>
      </c>
      <c r="J345" s="33">
        <v>44.167000000000002</v>
      </c>
      <c r="K345" s="34">
        <v>1</v>
      </c>
      <c r="L345" s="34">
        <v>1</v>
      </c>
      <c r="M345" s="7">
        <v>0.57999999999999996</v>
      </c>
      <c r="N345" s="7">
        <v>0.57999999999999996</v>
      </c>
      <c r="O345" s="7">
        <v>0.42</v>
      </c>
      <c r="P345" s="7">
        <v>0.42</v>
      </c>
      <c r="Q345" s="35">
        <f>+I345*K345</f>
        <v>44.395000000000003</v>
      </c>
      <c r="R345" s="35">
        <f>+J345*L345</f>
        <v>44.167000000000002</v>
      </c>
      <c r="S345" s="35">
        <f>+$H345*Q345</f>
        <v>2257.0418000000004</v>
      </c>
      <c r="T345" s="35">
        <f>+$H345*R345</f>
        <v>2245.45028</v>
      </c>
      <c r="U345" s="36">
        <f>+S345/SUM(S$20:S$419)</f>
        <v>1.3632290353153924E-3</v>
      </c>
      <c r="V345" s="37">
        <f>+T345/SUM(T$20:T$419)</f>
        <v>1.3570690391106941E-3</v>
      </c>
      <c r="W345" s="37">
        <f>+V345-U345</f>
        <v>-6.1599962046983165E-6</v>
      </c>
      <c r="X345" s="38">
        <f>+W345*Y$4</f>
        <v>-0.64762699712666405</v>
      </c>
      <c r="Y345" s="39">
        <f>+X345/$H345*10^6</f>
        <v>-12738.532594938317</v>
      </c>
      <c r="Z345" s="40">
        <f>+S345*M345/SUMPRODUCT(M$20:M$419, S$20:S$419)</f>
        <v>1.4957760600392352E-3</v>
      </c>
      <c r="AA345" s="41">
        <f>+T345*N345/SUMPRODUCT(N$20:N$419, T$20:T$419)</f>
        <v>1.4869287677652296E-3</v>
      </c>
      <c r="AB345" s="41">
        <f>+AA345-Z345</f>
        <v>-8.8472922740055401E-6</v>
      </c>
      <c r="AC345" s="42">
        <f>+AB345*AD$4</f>
        <v>-5.4201266213351813E-2</v>
      </c>
      <c r="AD345" s="43">
        <f>+AC345/$H345*10^6</f>
        <v>-1066.1145990037728</v>
      </c>
      <c r="AE345" s="40">
        <f>+S345*O345/SUMPRODUCT(O$20:O$419, S$20:S$419)</f>
        <v>1.2145964243312733E-3</v>
      </c>
      <c r="AF345" s="41">
        <f>+T345*P345/SUMPRODUCT(P$20:P$419, T$20:T$419)</f>
        <v>1.2110153058131499E-3</v>
      </c>
      <c r="AG345" s="41">
        <f>+AF345-AE345</f>
        <v>-3.5811185181233805E-6</v>
      </c>
      <c r="AH345" s="42">
        <f>+AG345*AI$4</f>
        <v>-1.2577319763023679E-2</v>
      </c>
      <c r="AI345" s="43">
        <f>+AH345/$H345*10^6</f>
        <v>-247.39023924122108</v>
      </c>
      <c r="AJ345" s="42">
        <f>+X345+AC345+AH345</f>
        <v>-0.71440558310303959</v>
      </c>
      <c r="AK345" s="31">
        <f>+Y345+AD345+AI345</f>
        <v>-14052.037433183312</v>
      </c>
      <c r="AL345" s="44">
        <f>+$AL$6*W345/H345*10^6</f>
        <v>-60.582181399472034</v>
      </c>
      <c r="AM345" s="31">
        <v>191099.296875</v>
      </c>
      <c r="AN345" s="45">
        <f>+AK345/AM345</f>
        <v>-7.3532648539125153E-2</v>
      </c>
      <c r="AR345" s="33"/>
    </row>
    <row r="346" spans="1:44">
      <c r="A346" s="6" t="s">
        <v>5412</v>
      </c>
      <c r="B346" s="6" t="s">
        <v>5407</v>
      </c>
      <c r="C346" s="6" t="s">
        <v>5422</v>
      </c>
      <c r="D346" s="30" t="s">
        <v>5423</v>
      </c>
      <c r="E346" s="6" t="s">
        <v>5417</v>
      </c>
      <c r="F346" s="31" t="s">
        <v>4460</v>
      </c>
      <c r="G346" s="6" t="str">
        <f>IF(AND(L346&gt;K346,AJ346&gt;0),"Float Increase",IF(AND(K346&gt;L346,AJ346&lt;0),"Float Decrease",IF(AND(J346&gt;I346,AJ346&gt;0),"Share Increase",IF(AND(I346&gt;J346,AJ346&lt;0), "Share Decrease",IF(AJ346&gt;0,"Reinvestment","Funding")))))</f>
        <v>Share Decrease</v>
      </c>
      <c r="H346" s="32">
        <v>79.58</v>
      </c>
      <c r="I346" s="33">
        <v>71.863</v>
      </c>
      <c r="J346" s="33">
        <v>71.504999999999995</v>
      </c>
      <c r="K346" s="34">
        <v>1</v>
      </c>
      <c r="L346" s="34">
        <v>1</v>
      </c>
      <c r="M346" s="7">
        <v>0</v>
      </c>
      <c r="N346" s="7">
        <v>0</v>
      </c>
      <c r="O346" s="7">
        <v>1</v>
      </c>
      <c r="P346" s="7">
        <v>1</v>
      </c>
      <c r="Q346" s="35">
        <f>+I346*K346</f>
        <v>71.863</v>
      </c>
      <c r="R346" s="35">
        <f>+J346*L346</f>
        <v>71.504999999999995</v>
      </c>
      <c r="S346" s="35">
        <f>+$H346*Q346</f>
        <v>5718.85754</v>
      </c>
      <c r="T346" s="35">
        <f>+$H346*R346</f>
        <v>5690.3678999999993</v>
      </c>
      <c r="U346" s="36">
        <f>+S346/SUM(S$20:S$419)</f>
        <v>3.4541286064619439E-3</v>
      </c>
      <c r="V346" s="37">
        <f>+T346/SUM(T$20:T$419)</f>
        <v>3.4390528113761383E-3</v>
      </c>
      <c r="W346" s="37">
        <f>+V346-U346</f>
        <v>-1.5075795085805598E-5</v>
      </c>
      <c r="X346" s="38">
        <f>+W346*Y$4</f>
        <v>-1.5849834279557582</v>
      </c>
      <c r="Y346" s="39">
        <f>+X346/$H346*10^6</f>
        <v>-19916.856345259592</v>
      </c>
      <c r="Z346" s="40">
        <f>+S346*M346/SUMPRODUCT(M$20:M$419, S$20:S$419)</f>
        <v>0</v>
      </c>
      <c r="AA346" s="41">
        <f>+T346*N346/SUMPRODUCT(N$20:N$419, T$20:T$419)</f>
        <v>0</v>
      </c>
      <c r="AB346" s="41">
        <f>+AA346-Z346</f>
        <v>0</v>
      </c>
      <c r="AC346" s="42">
        <f>+AB346*AD$4</f>
        <v>0</v>
      </c>
      <c r="AD346" s="43">
        <f>+AC346/$H346*10^6</f>
        <v>0</v>
      </c>
      <c r="AE346" s="40">
        <f>+S346*O346/SUMPRODUCT(O$20:O$419, S$20:S$419)</f>
        <v>7.3274419043123712E-3</v>
      </c>
      <c r="AF346" s="41">
        <f>+T346*P346/SUMPRODUCT(P$20:P$419, T$20:T$419)</f>
        <v>7.3069686565194981E-3</v>
      </c>
      <c r="AG346" s="41">
        <f>+AF346-AE346</f>
        <v>-2.0473247792873045E-5</v>
      </c>
      <c r="AH346" s="42">
        <f>+AG346*AI$4</f>
        <v>-7.1904513289752975E-2</v>
      </c>
      <c r="AI346" s="43">
        <f>+AH346/$H346*10^6</f>
        <v>-903.55005390491306</v>
      </c>
      <c r="AJ346" s="42">
        <f>+X346+AC346+AH346</f>
        <v>-1.6568879412455111</v>
      </c>
      <c r="AK346" s="31">
        <f>+Y346+AD346+AI346</f>
        <v>-20820.406399164505</v>
      </c>
      <c r="AL346" s="44">
        <f>+$AL$6*W346/H346*10^6</f>
        <v>-94.721004560226177</v>
      </c>
      <c r="AM346" s="31">
        <v>283121.5625</v>
      </c>
      <c r="AN346" s="45">
        <f>+AK346/AM346</f>
        <v>-7.3538752101103236E-2</v>
      </c>
      <c r="AR346" s="33"/>
    </row>
    <row r="347" spans="1:44">
      <c r="A347" s="6" t="s">
        <v>4855</v>
      </c>
      <c r="B347" s="6" t="s">
        <v>4844</v>
      </c>
      <c r="C347" s="6" t="s">
        <v>4879</v>
      </c>
      <c r="D347" s="30">
        <v>2591524</v>
      </c>
      <c r="E347" s="6" t="s">
        <v>4869</v>
      </c>
      <c r="F347" s="31" t="s">
        <v>4458</v>
      </c>
      <c r="G347" s="6" t="str">
        <f>IF(AND(L347&gt;K347,AJ347&gt;0),"Float Increase",IF(AND(K347&gt;L347,AJ347&lt;0),"Float Decrease",IF(AND(J347&gt;I347,AJ347&gt;0),"Share Increase",IF(AND(I347&gt;J347,AJ347&lt;0), "Share Decrease",IF(AJ347&gt;0,"Reinvestment","Funding")))))</f>
        <v>Share Decrease</v>
      </c>
      <c r="H347" s="32">
        <v>51.39</v>
      </c>
      <c r="I347" s="33">
        <v>143.554</v>
      </c>
      <c r="J347" s="33">
        <v>141.489</v>
      </c>
      <c r="K347" s="34">
        <v>0.83</v>
      </c>
      <c r="L347" s="34">
        <v>0.83</v>
      </c>
      <c r="M347" s="7">
        <v>1</v>
      </c>
      <c r="N347" s="7">
        <v>1</v>
      </c>
      <c r="O347" s="7">
        <v>0</v>
      </c>
      <c r="P347" s="7">
        <v>0</v>
      </c>
      <c r="Q347" s="35">
        <f>+I347*K347</f>
        <v>119.14981999999999</v>
      </c>
      <c r="R347" s="35">
        <f>+J347*L347</f>
        <v>117.43586999999999</v>
      </c>
      <c r="S347" s="35">
        <f>+$H347*Q347</f>
        <v>6123.1092497999998</v>
      </c>
      <c r="T347" s="35">
        <f>+$H347*R347</f>
        <v>6035.0293592999997</v>
      </c>
      <c r="U347" s="36">
        <f>+S347/SUM(S$20:S$419)</f>
        <v>3.6982923026660864E-3</v>
      </c>
      <c r="V347" s="37">
        <f>+T347/SUM(T$20:T$419)</f>
        <v>3.6473537475209994E-3</v>
      </c>
      <c r="W347" s="37">
        <f>+V347-U347</f>
        <v>-5.0938555145086956E-5</v>
      </c>
      <c r="X347" s="38">
        <f>+W347*Y$4</f>
        <v>-5.3553902324521445</v>
      </c>
      <c r="Y347" s="39">
        <f>+X347/$H347*10^6</f>
        <v>-104210.74591267064</v>
      </c>
      <c r="Z347" s="40">
        <f>+S347*M347/SUMPRODUCT(M$20:M$419, S$20:S$419)</f>
        <v>6.9963413514704557E-3</v>
      </c>
      <c r="AA347" s="41">
        <f>+T347*N347/SUMPRODUCT(N$20:N$419, T$20:T$419)</f>
        <v>6.8902997323063691E-3</v>
      </c>
      <c r="AB347" s="41">
        <f>+AA347-Z347</f>
        <v>-1.0604161916408662E-4</v>
      </c>
      <c r="AC347" s="42">
        <f>+AB347*AD$4</f>
        <v>-0.6496439647297142</v>
      </c>
      <c r="AD347" s="43">
        <f>+AC347/$H347*10^6</f>
        <v>-12641.44706615517</v>
      </c>
      <c r="AE347" s="40">
        <f>+S347*O347/SUMPRODUCT(O$20:O$419, S$20:S$419)</f>
        <v>0</v>
      </c>
      <c r="AF347" s="41">
        <f>+T347*P347/SUMPRODUCT(P$20:P$419, T$20:T$419)</f>
        <v>0</v>
      </c>
      <c r="AG347" s="41">
        <f>+AF347-AE347</f>
        <v>0</v>
      </c>
      <c r="AH347" s="42">
        <f>+AG347*AI$4</f>
        <v>0</v>
      </c>
      <c r="AI347" s="43">
        <f>+AH347/$H347*10^6</f>
        <v>0</v>
      </c>
      <c r="AJ347" s="42">
        <f>+X347+AC347+AH347</f>
        <v>-6.0050341971818586</v>
      </c>
      <c r="AK347" s="31">
        <f>+Y347+AD347+AI347</f>
        <v>-116852.19297882581</v>
      </c>
      <c r="AL347" s="44">
        <f>+$AL$6*W347/H347*10^6</f>
        <v>-495.60765854336393</v>
      </c>
      <c r="AM347" s="31">
        <v>1559213.875</v>
      </c>
      <c r="AN347" s="45">
        <f>+AK347/AM347</f>
        <v>-7.4943017665761738E-2</v>
      </c>
      <c r="AR347" s="33"/>
    </row>
    <row r="348" spans="1:44">
      <c r="A348" s="6" t="s">
        <v>3452</v>
      </c>
      <c r="B348" s="6" t="s">
        <v>5909</v>
      </c>
      <c r="C348" s="6" t="s">
        <v>590</v>
      </c>
      <c r="D348" s="30">
        <v>2444479</v>
      </c>
      <c r="E348" s="6" t="s">
        <v>2570</v>
      </c>
      <c r="F348" s="31" t="s">
        <v>4459</v>
      </c>
      <c r="G348" s="6" t="str">
        <f>IF(AND(L348&gt;K348,AJ348&gt;0),"Float Increase",IF(AND(K348&gt;L348,AJ348&lt;0),"Float Decrease",IF(AND(J348&gt;I348,AJ348&gt;0),"Share Increase",IF(AND(I348&gt;J348,AJ348&lt;0), "Share Decrease",IF(AJ348&gt;0,"Reinvestment","Funding")))))</f>
        <v>Share Decrease</v>
      </c>
      <c r="H348" s="32">
        <v>17.850000000000001</v>
      </c>
      <c r="I348" s="33">
        <v>118.77200000000001</v>
      </c>
      <c r="J348" s="33">
        <v>117.09099999999999</v>
      </c>
      <c r="K348" s="34">
        <v>1</v>
      </c>
      <c r="L348" s="34">
        <v>1</v>
      </c>
      <c r="M348" s="7">
        <v>0</v>
      </c>
      <c r="N348" s="7">
        <v>0</v>
      </c>
      <c r="O348" s="7">
        <v>1</v>
      </c>
      <c r="P348" s="7">
        <v>1</v>
      </c>
      <c r="Q348" s="35">
        <f>+I348*K348</f>
        <v>118.77200000000001</v>
      </c>
      <c r="R348" s="35">
        <f>+J348*L348</f>
        <v>117.09099999999999</v>
      </c>
      <c r="S348" s="35">
        <f>+$H348*Q348</f>
        <v>2120.0802000000003</v>
      </c>
      <c r="T348" s="35">
        <f>+$H348*R348</f>
        <v>2090.0743499999999</v>
      </c>
      <c r="U348" s="36">
        <f>+S348/SUM(S$20:S$419)</f>
        <v>1.280505698138716E-3</v>
      </c>
      <c r="V348" s="37">
        <f>+T348/SUM(T$20:T$419)</f>
        <v>1.263165439505705E-3</v>
      </c>
      <c r="W348" s="37">
        <f>+V348-U348</f>
        <v>-1.7340258633011078E-5</v>
      </c>
      <c r="X348" s="38">
        <f>+W348*Y$4</f>
        <v>-1.8230562576209677</v>
      </c>
      <c r="Y348" s="39">
        <f>+X348/$H348*10^6</f>
        <v>-102132.00322806541</v>
      </c>
      <c r="Z348" s="40">
        <f>+S348*M348/SUMPRODUCT(M$20:M$419, S$20:S$419)</f>
        <v>0</v>
      </c>
      <c r="AA348" s="41">
        <f>+T348*N348/SUMPRODUCT(N$20:N$419, T$20:T$419)</f>
        <v>0</v>
      </c>
      <c r="AB348" s="41">
        <f>+AA348-Z348</f>
        <v>0</v>
      </c>
      <c r="AC348" s="42">
        <f>+AB348*AD$4</f>
        <v>0</v>
      </c>
      <c r="AD348" s="43">
        <f>+AC348/$H348*10^6</f>
        <v>0</v>
      </c>
      <c r="AE348" s="40">
        <f>+S348*O348/SUMPRODUCT(O$20:O$419, S$20:S$419)</f>
        <v>2.7164104699805049E-3</v>
      </c>
      <c r="AF348" s="41">
        <f>+T348*P348/SUMPRODUCT(P$20:P$419, T$20:T$419)</f>
        <v>2.6838524386525809E-3</v>
      </c>
      <c r="AG348" s="41">
        <f>+AF348-AE348</f>
        <v>-3.2558031327924002E-5</v>
      </c>
      <c r="AH348" s="42">
        <f>+AG348*AI$4</f>
        <v>-0.11434772929001798</v>
      </c>
      <c r="AI348" s="43">
        <f>+AH348/$H348*10^6</f>
        <v>-6406.0352543427434</v>
      </c>
      <c r="AJ348" s="42">
        <f>+X348+AC348+AH348</f>
        <v>-1.9374039869109856</v>
      </c>
      <c r="AK348" s="31">
        <f>+Y348+AD348+AI348</f>
        <v>-108538.03848240816</v>
      </c>
      <c r="AL348" s="44">
        <f>+$AL$6*W348/H348*10^6</f>
        <v>-485.72153033644474</v>
      </c>
      <c r="AM348" s="31">
        <v>1433997.125</v>
      </c>
      <c r="AN348" s="45">
        <f>+AK348/AM348</f>
        <v>-7.5689160452401996E-2</v>
      </c>
      <c r="AR348" s="33"/>
    </row>
    <row r="349" spans="1:44">
      <c r="A349" s="6" t="s">
        <v>3592</v>
      </c>
      <c r="B349" s="6" t="s">
        <v>430</v>
      </c>
      <c r="C349" s="6" t="s">
        <v>5934</v>
      </c>
      <c r="D349" s="30" t="s">
        <v>5950</v>
      </c>
      <c r="E349" s="6" t="s">
        <v>2961</v>
      </c>
      <c r="F349" s="31" t="s">
        <v>4472</v>
      </c>
      <c r="G349" s="6" t="str">
        <f>IF(AND(L349&gt;K349,AJ349&gt;0),"Float Increase",IF(AND(K349&gt;L349,AJ349&lt;0),"Float Decrease",IF(AND(J349&gt;I349,AJ349&gt;0),"Share Increase",IF(AND(I349&gt;J349,AJ349&lt;0), "Share Decrease",IF(AJ349&gt;0,"Reinvestment","Funding")))))</f>
        <v>Share Decrease</v>
      </c>
      <c r="H349" s="32">
        <v>28.26</v>
      </c>
      <c r="I349" s="33">
        <v>136.571</v>
      </c>
      <c r="J349" s="33">
        <v>134.922</v>
      </c>
      <c r="K349" s="34">
        <v>1</v>
      </c>
      <c r="L349" s="34">
        <v>1</v>
      </c>
      <c r="M349" s="7">
        <v>0</v>
      </c>
      <c r="N349" s="7">
        <v>0</v>
      </c>
      <c r="O349" s="7">
        <v>1</v>
      </c>
      <c r="P349" s="7">
        <v>1</v>
      </c>
      <c r="Q349" s="35">
        <f>+I349*K349</f>
        <v>136.571</v>
      </c>
      <c r="R349" s="35">
        <f>+J349*L349</f>
        <v>134.922</v>
      </c>
      <c r="S349" s="35">
        <f>+$H349*Q349</f>
        <v>3859.4964600000003</v>
      </c>
      <c r="T349" s="35">
        <f>+$H349*R349</f>
        <v>3812.89572</v>
      </c>
      <c r="U349" s="36">
        <f>+S349/SUM(S$20:S$419)</f>
        <v>2.3310944600002407E-3</v>
      </c>
      <c r="V349" s="37">
        <f>+T349/SUM(T$20:T$419)</f>
        <v>2.3043764438060404E-3</v>
      </c>
      <c r="W349" s="37">
        <f>+V349-U349</f>
        <v>-2.6718016194200288E-5</v>
      </c>
      <c r="X349" s="38">
        <f>+W349*Y$4</f>
        <v>-2.8089803990194073</v>
      </c>
      <c r="Y349" s="39">
        <f>+X349/$H349*10^6</f>
        <v>-99397.74943451547</v>
      </c>
      <c r="Z349" s="40">
        <f>+S349*M349/SUMPRODUCT(M$20:M$419, S$20:S$419)</f>
        <v>0</v>
      </c>
      <c r="AA349" s="41">
        <f>+T349*N349/SUMPRODUCT(N$20:N$419, T$20:T$419)</f>
        <v>0</v>
      </c>
      <c r="AB349" s="41">
        <f>+AA349-Z349</f>
        <v>0</v>
      </c>
      <c r="AC349" s="42">
        <f>+AB349*AD$4</f>
        <v>0</v>
      </c>
      <c r="AD349" s="43">
        <f>+AC349/$H349*10^6</f>
        <v>0</v>
      </c>
      <c r="AE349" s="40">
        <f>+S349*O349/SUMPRODUCT(O$20:O$419, S$20:S$419)</f>
        <v>4.9450849042393273E-3</v>
      </c>
      <c r="AF349" s="41">
        <f>+T349*P349/SUMPRODUCT(P$20:P$419, T$20:T$419)</f>
        <v>4.8961174402479928E-3</v>
      </c>
      <c r="AG349" s="41">
        <f>+AF349-AE349</f>
        <v>-4.8967463991334524E-5</v>
      </c>
      <c r="AH349" s="42">
        <f>+AG349*AI$4</f>
        <v>-0.17197963415243303</v>
      </c>
      <c r="AI349" s="43">
        <f>+AH349/$H349*10^6</f>
        <v>-6085.6204583309636</v>
      </c>
      <c r="AJ349" s="42">
        <f>+X349+AC349+AH349</f>
        <v>-2.9809600331718404</v>
      </c>
      <c r="AK349" s="31">
        <f>+Y349+AD349+AI349</f>
        <v>-105483.36989284643</v>
      </c>
      <c r="AL349" s="44">
        <f>+$AL$6*W349/H349*10^6</f>
        <v>-472.71790860226974</v>
      </c>
      <c r="AM349" s="31">
        <v>1276324.75</v>
      </c>
      <c r="AN349" s="45">
        <f>+AK349/AM349</f>
        <v>-8.2646183812424251E-2</v>
      </c>
      <c r="AR349" s="33"/>
    </row>
    <row r="350" spans="1:44">
      <c r="A350" s="6" t="s">
        <v>3593</v>
      </c>
      <c r="B350" s="6" t="s">
        <v>431</v>
      </c>
      <c r="C350" s="6" t="s">
        <v>3749</v>
      </c>
      <c r="D350" s="30">
        <v>2821395</v>
      </c>
      <c r="E350" s="6" t="s">
        <v>2962</v>
      </c>
      <c r="F350" s="31" t="s">
        <v>4455</v>
      </c>
      <c r="G350" s="6" t="str">
        <f>IF(AND(L350&gt;K350,AJ350&gt;0),"Float Increase",IF(AND(K350&gt;L350,AJ350&lt;0),"Float Decrease",IF(AND(J350&gt;I350,AJ350&gt;0),"Share Increase",IF(AND(I350&gt;J350,AJ350&lt;0), "Share Decrease",IF(AJ350&gt;0,"Reinvestment","Funding")))))</f>
        <v>Share Decrease</v>
      </c>
      <c r="H350" s="32">
        <v>45.01</v>
      </c>
      <c r="I350" s="33">
        <v>101.26</v>
      </c>
      <c r="J350" s="33">
        <v>100.69199999999999</v>
      </c>
      <c r="K350" s="34">
        <v>1</v>
      </c>
      <c r="L350" s="34">
        <v>1</v>
      </c>
      <c r="M350" s="7">
        <v>0</v>
      </c>
      <c r="N350" s="7">
        <v>0</v>
      </c>
      <c r="O350" s="7">
        <v>1</v>
      </c>
      <c r="P350" s="7">
        <v>1</v>
      </c>
      <c r="Q350" s="35">
        <f>+I350*K350</f>
        <v>101.26</v>
      </c>
      <c r="R350" s="35">
        <f>+J350*L350</f>
        <v>100.69199999999999</v>
      </c>
      <c r="S350" s="35">
        <f>+$H350*Q350</f>
        <v>4557.7125999999998</v>
      </c>
      <c r="T350" s="35">
        <f>+$H350*R350</f>
        <v>4532.1469199999992</v>
      </c>
      <c r="U350" s="36">
        <f>+S350/SUM(S$20:S$419)</f>
        <v>2.7528095186109569E-3</v>
      </c>
      <c r="V350" s="37">
        <f>+T350/SUM(T$20:T$419)</f>
        <v>2.7390658883049909E-3</v>
      </c>
      <c r="W350" s="37">
        <f>+V350-U350</f>
        <v>-1.3743630305965929E-5</v>
      </c>
      <c r="X350" s="38">
        <f>+W350*Y$4</f>
        <v>-1.4449271929555743</v>
      </c>
      <c r="Y350" s="39">
        <f>+X350/$H350*10^6</f>
        <v>-32102.359319164061</v>
      </c>
      <c r="Z350" s="40">
        <f>+S350*M350/SUMPRODUCT(M$20:M$419, S$20:S$419)</f>
        <v>0</v>
      </c>
      <c r="AA350" s="41">
        <f>+T350*N350/SUMPRODUCT(N$20:N$419, T$20:T$419)</f>
        <v>0</v>
      </c>
      <c r="AB350" s="41">
        <f>+AA350-Z350</f>
        <v>0</v>
      </c>
      <c r="AC350" s="42">
        <f>+AB350*AD$4</f>
        <v>0</v>
      </c>
      <c r="AD350" s="43">
        <f>+AC350/$H350*10^6</f>
        <v>0</v>
      </c>
      <c r="AE350" s="40">
        <f>+S350*O350/SUMPRODUCT(O$20:O$419, S$20:S$419)</f>
        <v>5.8396933407528955E-3</v>
      </c>
      <c r="AF350" s="41">
        <f>+T350*P350/SUMPRODUCT(P$20:P$419, T$20:T$419)</f>
        <v>5.8197037648798381E-3</v>
      </c>
      <c r="AG350" s="41">
        <f>+AF350-AE350</f>
        <v>-1.9989575873057344E-5</v>
      </c>
      <c r="AH350" s="42">
        <f>+AG350*AI$4</f>
        <v>-7.0205799224543688E-2</v>
      </c>
      <c r="AI350" s="43">
        <f>+AH350/$H350*10^6</f>
        <v>-1559.7822533779981</v>
      </c>
      <c r="AJ350" s="42">
        <f>+X350+AC350+AH350</f>
        <v>-1.515132992180118</v>
      </c>
      <c r="AK350" s="31">
        <f>+Y350+AD350+AI350</f>
        <v>-33662.141572542059</v>
      </c>
      <c r="AL350" s="44">
        <f>+$AL$6*W350/H350*10^6</f>
        <v>-152.67307604938824</v>
      </c>
      <c r="AM350" s="31">
        <v>402835.5625</v>
      </c>
      <c r="AN350" s="45">
        <f>+AK350/AM350</f>
        <v>-8.3562983773415131E-2</v>
      </c>
      <c r="AR350" s="33"/>
    </row>
    <row r="351" spans="1:44">
      <c r="A351" s="6" t="s">
        <v>5926</v>
      </c>
      <c r="B351" s="6" t="s">
        <v>5908</v>
      </c>
      <c r="C351" s="6" t="s">
        <v>5702</v>
      </c>
      <c r="D351" s="30" t="s">
        <v>5705</v>
      </c>
      <c r="E351" s="6" t="s">
        <v>5707</v>
      </c>
      <c r="F351" s="31" t="s">
        <v>4458</v>
      </c>
      <c r="G351" s="6" t="str">
        <f>IF(AND(L351&gt;K351,AJ351&gt;0),"Float Increase",IF(AND(K351&gt;L351,AJ351&lt;0),"Float Decrease",IF(AND(J351&gt;I351,AJ351&gt;0),"Share Increase",IF(AND(I351&gt;J351,AJ351&lt;0), "Share Decrease",IF(AJ351&gt;0,"Reinvestment","Funding")))))</f>
        <v>Share Decrease</v>
      </c>
      <c r="H351" s="32">
        <v>33.67</v>
      </c>
      <c r="I351" s="33">
        <v>115.995</v>
      </c>
      <c r="J351" s="33">
        <v>114.92700000000001</v>
      </c>
      <c r="K351" s="34">
        <v>1</v>
      </c>
      <c r="L351" s="34">
        <v>1</v>
      </c>
      <c r="M351" s="7">
        <v>1</v>
      </c>
      <c r="N351" s="7">
        <v>1</v>
      </c>
      <c r="O351" s="7">
        <v>0</v>
      </c>
      <c r="P351" s="7">
        <v>0</v>
      </c>
      <c r="Q351" s="35">
        <f>+I351*K351</f>
        <v>115.995</v>
      </c>
      <c r="R351" s="35">
        <f>+J351*L351</f>
        <v>114.92700000000001</v>
      </c>
      <c r="S351" s="35">
        <f>+$H351*Q351</f>
        <v>3905.5516500000003</v>
      </c>
      <c r="T351" s="35">
        <f>+$H351*R351</f>
        <v>3869.5920900000006</v>
      </c>
      <c r="U351" s="36">
        <f>+S351/SUM(S$20:S$419)</f>
        <v>2.3589113007140314E-3</v>
      </c>
      <c r="V351" s="37">
        <f>+T351/SUM(T$20:T$419)</f>
        <v>2.3386416818486147E-3</v>
      </c>
      <c r="W351" s="37">
        <f>+V351-U351</f>
        <v>-2.0269618865416655E-5</v>
      </c>
      <c r="X351" s="38">
        <f>+W351*Y$4</f>
        <v>-2.1310325465297368</v>
      </c>
      <c r="Y351" s="39">
        <f>+X351/$H351*10^6</f>
        <v>-63291.729923663108</v>
      </c>
      <c r="Z351" s="40">
        <f>+S351*M351/SUMPRODUCT(M$20:M$419, S$20:S$419)</f>
        <v>4.4625322519096285E-3</v>
      </c>
      <c r="AA351" s="41">
        <f>+T351*N351/SUMPRODUCT(N$20:N$419, T$20:T$419)</f>
        <v>4.41798171218084E-3</v>
      </c>
      <c r="AB351" s="41">
        <f>+AA351-Z351</f>
        <v>-4.4550539728788544E-5</v>
      </c>
      <c r="AC351" s="42">
        <f>+AB351*AD$4</f>
        <v>-0.27293047285023625</v>
      </c>
      <c r="AD351" s="43">
        <f>+AC351/$H351*10^6</f>
        <v>-8106.043149695166</v>
      </c>
      <c r="AE351" s="40">
        <f>+S351*O351/SUMPRODUCT(O$20:O$419, S$20:S$419)</f>
        <v>0</v>
      </c>
      <c r="AF351" s="41">
        <f>+T351*P351/SUMPRODUCT(P$20:P$419, T$20:T$419)</f>
        <v>0</v>
      </c>
      <c r="AG351" s="41">
        <f>+AF351-AE351</f>
        <v>0</v>
      </c>
      <c r="AH351" s="42">
        <f>+AG351*AI$4</f>
        <v>0</v>
      </c>
      <c r="AI351" s="43">
        <f>+AH351/$H351*10^6</f>
        <v>0</v>
      </c>
      <c r="AJ351" s="42">
        <f>+X351+AC351+AH351</f>
        <v>-2.4039630193799733</v>
      </c>
      <c r="AK351" s="31">
        <f>+Y351+AD351+AI351</f>
        <v>-71397.773073358272</v>
      </c>
      <c r="AL351" s="44">
        <f>+$AL$6*W351/H351*10^6</f>
        <v>-301.00414115557845</v>
      </c>
      <c r="AM351" s="31">
        <v>848471.25</v>
      </c>
      <c r="AN351" s="45">
        <f>+AK351/AM351</f>
        <v>-8.4148724041454875E-2</v>
      </c>
      <c r="AR351" s="33"/>
    </row>
    <row r="352" spans="1:44">
      <c r="A352" s="6" t="s">
        <v>3473</v>
      </c>
      <c r="B352" s="6" t="s">
        <v>312</v>
      </c>
      <c r="C352" s="6" t="s">
        <v>610</v>
      </c>
      <c r="D352" s="30">
        <v>2400426</v>
      </c>
      <c r="E352" s="6" t="s">
        <v>2588</v>
      </c>
      <c r="F352" s="31" t="s">
        <v>4462</v>
      </c>
      <c r="G352" s="6" t="str">
        <f>IF(AND(L352&gt;K352,AJ352&gt;0),"Float Increase",IF(AND(K352&gt;L352,AJ352&lt;0),"Float Decrease",IF(AND(J352&gt;I352,AJ352&gt;0),"Share Increase",IF(AND(I352&gt;J352,AJ352&lt;0), "Share Decrease",IF(AJ352&gt;0,"Reinvestment","Funding")))))</f>
        <v>Share Decrease</v>
      </c>
      <c r="H352" s="32">
        <v>56.25</v>
      </c>
      <c r="I352" s="33">
        <v>96.8</v>
      </c>
      <c r="J352" s="33">
        <v>96.3</v>
      </c>
      <c r="K352" s="34">
        <v>1</v>
      </c>
      <c r="L352" s="34">
        <v>1</v>
      </c>
      <c r="M352" s="7">
        <v>0</v>
      </c>
      <c r="N352" s="7">
        <v>0</v>
      </c>
      <c r="O352" s="7">
        <v>1</v>
      </c>
      <c r="P352" s="7">
        <v>1</v>
      </c>
      <c r="Q352" s="35">
        <f>+I352*K352</f>
        <v>96.8</v>
      </c>
      <c r="R352" s="35">
        <f>+J352*L352</f>
        <v>96.3</v>
      </c>
      <c r="S352" s="35">
        <f>+$H352*Q352</f>
        <v>5445</v>
      </c>
      <c r="T352" s="35">
        <f>+$H352*R352</f>
        <v>5416.875</v>
      </c>
      <c r="U352" s="36">
        <f>+S352/SUM(S$20:S$419)</f>
        <v>3.2887215900442388E-3</v>
      </c>
      <c r="V352" s="37">
        <f>+T352/SUM(T$20:T$419)</f>
        <v>3.2737635817225667E-3</v>
      </c>
      <c r="W352" s="37">
        <f>+V352-U352</f>
        <v>-1.4958008321672156E-5</v>
      </c>
      <c r="X352" s="38">
        <f>+W352*Y$4</f>
        <v>-1.5725999968914943</v>
      </c>
      <c r="Y352" s="39">
        <f>+X352/$H352*10^6</f>
        <v>-27957.333278071012</v>
      </c>
      <c r="Z352" s="40">
        <f>+S352*M352/SUMPRODUCT(M$20:M$419, S$20:S$419)</f>
        <v>0</v>
      </c>
      <c r="AA352" s="41">
        <f>+T352*N352/SUMPRODUCT(N$20:N$419, T$20:T$419)</f>
        <v>0</v>
      </c>
      <c r="AB352" s="41">
        <f>+AA352-Z352</f>
        <v>0</v>
      </c>
      <c r="AC352" s="42">
        <f>+AB352*AD$4</f>
        <v>0</v>
      </c>
      <c r="AD352" s="43">
        <f>+AC352/$H352*10^6</f>
        <v>0</v>
      </c>
      <c r="AE352" s="40">
        <f>+S352*O352/SUMPRODUCT(O$20:O$419, S$20:S$419)</f>
        <v>6.9765544761202182E-3</v>
      </c>
      <c r="AF352" s="41">
        <f>+T352*P352/SUMPRODUCT(P$20:P$419, T$20:T$419)</f>
        <v>6.9557779983406808E-3</v>
      </c>
      <c r="AG352" s="41">
        <f>+AF352-AE352</f>
        <v>-2.0776477779537415E-5</v>
      </c>
      <c r="AH352" s="42">
        <f>+AG352*AI$4</f>
        <v>-7.2969493542351188E-2</v>
      </c>
      <c r="AI352" s="43">
        <f>+AH352/$H352*10^6</f>
        <v>-1297.2354407529099</v>
      </c>
      <c r="AJ352" s="42">
        <f>+X352+AC352+AH352</f>
        <v>-1.6455694904338456</v>
      </c>
      <c r="AK352" s="31">
        <f>+Y352+AD352+AI352</f>
        <v>-29254.568718823921</v>
      </c>
      <c r="AL352" s="44">
        <f>+$AL$6*W352/H352*10^6</f>
        <v>-132.96007397041916</v>
      </c>
      <c r="AM352" s="31">
        <v>346566.9375</v>
      </c>
      <c r="AN352" s="45">
        <f>+AK352/AM352</f>
        <v>-8.4412462798255011E-2</v>
      </c>
      <c r="AR352" s="33"/>
    </row>
    <row r="353" spans="1:44">
      <c r="A353" s="6" t="s">
        <v>1021</v>
      </c>
      <c r="B353" s="6" t="s">
        <v>1540</v>
      </c>
      <c r="C353" s="6" t="s">
        <v>2384</v>
      </c>
      <c r="D353" s="30" t="s">
        <v>2299</v>
      </c>
      <c r="E353" s="6" t="s">
        <v>4765</v>
      </c>
      <c r="F353" s="31" t="s">
        <v>4454</v>
      </c>
      <c r="G353" s="6" t="str">
        <f>IF(AND(L353&gt;K353,AJ353&gt;0),"Float Increase",IF(AND(K353&gt;L353,AJ353&lt;0),"Float Decrease",IF(AND(J353&gt;I353,AJ353&gt;0),"Share Increase",IF(AND(I353&gt;J353,AJ353&lt;0), "Share Decrease",IF(AJ353&gt;0,"Reinvestment","Funding")))))</f>
        <v>Share Decrease</v>
      </c>
      <c r="H353" s="32">
        <v>87.94</v>
      </c>
      <c r="I353" s="33">
        <v>42.816000000000003</v>
      </c>
      <c r="J353" s="33">
        <v>42.517000000000003</v>
      </c>
      <c r="K353" s="34">
        <v>1</v>
      </c>
      <c r="L353" s="34">
        <v>1</v>
      </c>
      <c r="M353" s="7">
        <v>0.53</v>
      </c>
      <c r="N353" s="7">
        <v>0.53</v>
      </c>
      <c r="O353" s="7">
        <v>0.47</v>
      </c>
      <c r="P353" s="7">
        <v>0.47</v>
      </c>
      <c r="Q353" s="35">
        <f>+I353*K353</f>
        <v>42.816000000000003</v>
      </c>
      <c r="R353" s="35">
        <f>+J353*L353</f>
        <v>42.517000000000003</v>
      </c>
      <c r="S353" s="35">
        <f>+$H353*Q353</f>
        <v>3765.2390399999999</v>
      </c>
      <c r="T353" s="35">
        <f>+$H353*R353</f>
        <v>3738.9449800000002</v>
      </c>
      <c r="U353" s="36">
        <f>+S353/SUM(S$20:S$419)</f>
        <v>2.2741639894445259E-3</v>
      </c>
      <c r="V353" s="37">
        <f>+T353/SUM(T$20:T$419)</f>
        <v>2.2596832877975607E-3</v>
      </c>
      <c r="W353" s="37">
        <f>+V353-U353</f>
        <v>-1.448070164696523E-5</v>
      </c>
      <c r="X353" s="38">
        <f>+W353*Y$4</f>
        <v>-1.522418685381401</v>
      </c>
      <c r="Y353" s="39">
        <f>+X353/$H353*10^6</f>
        <v>-17312.015981139426</v>
      </c>
      <c r="Z353" s="40">
        <f>+S353*M353/SUMPRODUCT(M$20:M$419, S$20:S$419)</f>
        <v>2.2801709319704177E-3</v>
      </c>
      <c r="AA353" s="41">
        <f>+T353*N353/SUMPRODUCT(N$20:N$419, T$20:T$419)</f>
        <v>2.2624743861774559E-3</v>
      </c>
      <c r="AB353" s="41">
        <f>+AA353-Z353</f>
        <v>-1.7696545792961812E-5</v>
      </c>
      <c r="AC353" s="42">
        <f>+AB353*AD$4</f>
        <v>-0.10841454762371441</v>
      </c>
      <c r="AD353" s="43">
        <f>+AC353/$H353*10^6</f>
        <v>-1232.8240575814693</v>
      </c>
      <c r="AE353" s="40">
        <f>+S353*O353/SUMPRODUCT(O$20:O$419, S$20:S$419)</f>
        <v>2.2674280589057958E-3</v>
      </c>
      <c r="AF353" s="41">
        <f>+T353*P353/SUMPRODUCT(P$20:P$419, T$20:T$419)</f>
        <v>2.256544128778762E-3</v>
      </c>
      <c r="AG353" s="41">
        <f>+AF353-AE353</f>
        <v>-1.0883930127033713E-5</v>
      </c>
      <c r="AH353" s="42">
        <f>+AG353*AI$4</f>
        <v>-3.8225674127603297E-2</v>
      </c>
      <c r="AI353" s="43">
        <f>+AH353/$H353*10^6</f>
        <v>-434.67903260863426</v>
      </c>
      <c r="AJ353" s="42">
        <f>+X353+AC353+AH353</f>
        <v>-1.6690589071327186</v>
      </c>
      <c r="AK353" s="31">
        <f>+Y353+AD353+AI353</f>
        <v>-18979.519071329531</v>
      </c>
      <c r="AL353" s="44">
        <f>+$AL$6*W353/H353*10^6</f>
        <v>-82.332849937259667</v>
      </c>
      <c r="AM353" s="31">
        <v>211068.90625</v>
      </c>
      <c r="AN353" s="45">
        <f>+AK353/AM353</f>
        <v>-8.9920961872277341E-2</v>
      </c>
      <c r="AR353" s="33"/>
    </row>
    <row r="354" spans="1:44">
      <c r="A354" s="6" t="s">
        <v>3413</v>
      </c>
      <c r="B354" s="6" t="s">
        <v>252</v>
      </c>
      <c r="C354" s="6" t="s">
        <v>552</v>
      </c>
      <c r="D354" s="30">
        <v>2202473</v>
      </c>
      <c r="E354" s="6" t="s">
        <v>2531</v>
      </c>
      <c r="F354" s="31" t="s">
        <v>4470</v>
      </c>
      <c r="G354" s="6" t="str">
        <f>IF(AND(L354&gt;K354,AJ354&gt;0),"Float Increase",IF(AND(K354&gt;L354,AJ354&lt;0),"Float Decrease",IF(AND(J354&gt;I354,AJ354&gt;0),"Share Increase",IF(AND(I354&gt;J354,AJ354&lt;0), "Share Decrease",IF(AJ354&gt;0,"Reinvestment","Funding")))))</f>
        <v>Share Decrease</v>
      </c>
      <c r="H354" s="32">
        <v>56.21</v>
      </c>
      <c r="I354" s="33">
        <v>59.948</v>
      </c>
      <c r="J354" s="33">
        <v>58.911999999999999</v>
      </c>
      <c r="K354" s="34">
        <v>0.91</v>
      </c>
      <c r="L354" s="34">
        <v>0.91</v>
      </c>
      <c r="M354" s="7">
        <v>0</v>
      </c>
      <c r="N354" s="7">
        <v>0</v>
      </c>
      <c r="O354" s="7">
        <v>1</v>
      </c>
      <c r="P354" s="7">
        <v>1</v>
      </c>
      <c r="Q354" s="35">
        <f>+I354*K354</f>
        <v>54.552680000000002</v>
      </c>
      <c r="R354" s="35">
        <f>+J354*L354</f>
        <v>53.609920000000002</v>
      </c>
      <c r="S354" s="35">
        <f>+$H354*Q354</f>
        <v>3066.4061428</v>
      </c>
      <c r="T354" s="35">
        <f>+$H354*R354</f>
        <v>3013.4136032000001</v>
      </c>
      <c r="U354" s="36">
        <f>+S354/SUM(S$20:S$419)</f>
        <v>1.8520764161011271E-3</v>
      </c>
      <c r="V354" s="37">
        <f>+T354/SUM(T$20:T$419)</f>
        <v>1.821198331293142E-3</v>
      </c>
      <c r="W354" s="37">
        <f>+V354-U354</f>
        <v>-3.0878084807985096E-5</v>
      </c>
      <c r="X354" s="38">
        <f>+W354*Y$4</f>
        <v>-3.2463463737145632</v>
      </c>
      <c r="Y354" s="39">
        <f>+X354/$H354*10^6</f>
        <v>-57753.893857224037</v>
      </c>
      <c r="Z354" s="40">
        <f>+S354*M354/SUMPRODUCT(M$20:M$419, S$20:S$419)</f>
        <v>0</v>
      </c>
      <c r="AA354" s="41">
        <f>+T354*N354/SUMPRODUCT(N$20:N$419, T$20:T$419)</f>
        <v>0</v>
      </c>
      <c r="AB354" s="41">
        <f>+AA354-Z354</f>
        <v>0</v>
      </c>
      <c r="AC354" s="42">
        <f>+AB354*AD$4</f>
        <v>0</v>
      </c>
      <c r="AD354" s="43">
        <f>+AC354/$H354*10^6</f>
        <v>0</v>
      </c>
      <c r="AE354" s="40">
        <f>+S354*O354/SUMPRODUCT(O$20:O$419, S$20:S$419)</f>
        <v>3.9289163454828049E-3</v>
      </c>
      <c r="AF354" s="41">
        <f>+T354*P354/SUMPRODUCT(P$20:P$419, T$20:T$419)</f>
        <v>3.8695070573050096E-3</v>
      </c>
      <c r="AG354" s="41">
        <f>+AF354-AE354</f>
        <v>-5.940928817779528E-5</v>
      </c>
      <c r="AH354" s="42">
        <f>+AG354*AI$4</f>
        <v>-0.20865257894265815</v>
      </c>
      <c r="AI354" s="43">
        <f>+AH354/$H354*10^6</f>
        <v>-3712.0188390439093</v>
      </c>
      <c r="AJ354" s="42">
        <f>+X354+AC354+AH354</f>
        <v>-3.4549989526572213</v>
      </c>
      <c r="AK354" s="31">
        <f>+Y354+AD354+AI354</f>
        <v>-61465.912696267944</v>
      </c>
      <c r="AL354" s="44">
        <f>+$AL$6*W354/H354*10^6</f>
        <v>-274.66718384615808</v>
      </c>
      <c r="AM354" s="31">
        <v>673796.25</v>
      </c>
      <c r="AN354" s="45">
        <f>+AK354/AM354</f>
        <v>-9.1223292940956477E-2</v>
      </c>
      <c r="AR354" s="33"/>
    </row>
    <row r="355" spans="1:44">
      <c r="A355" s="6" t="s">
        <v>1080</v>
      </c>
      <c r="B355" s="6" t="s">
        <v>1599</v>
      </c>
      <c r="C355" s="6" t="s">
        <v>2444</v>
      </c>
      <c r="D355" s="30" t="s">
        <v>2306</v>
      </c>
      <c r="E355" s="6" t="s">
        <v>3904</v>
      </c>
      <c r="F355" s="31" t="s">
        <v>4458</v>
      </c>
      <c r="G355" s="6" t="str">
        <f>IF(AND(L355&gt;K355,AJ355&gt;0),"Float Increase",IF(AND(K355&gt;L355,AJ355&lt;0),"Float Decrease",IF(AND(J355&gt;I355,AJ355&gt;0),"Share Increase",IF(AND(I355&gt;J355,AJ355&lt;0), "Share Decrease",IF(AJ355&gt;0,"Reinvestment","Funding")))))</f>
        <v>Share Decrease</v>
      </c>
      <c r="H355" s="32">
        <v>46.19</v>
      </c>
      <c r="I355" s="33">
        <v>45.764000000000003</v>
      </c>
      <c r="J355" s="33">
        <v>44.896999999999998</v>
      </c>
      <c r="K355" s="34">
        <v>0.94</v>
      </c>
      <c r="L355" s="34">
        <v>0.94</v>
      </c>
      <c r="M355" s="7">
        <v>0.55000000000000004</v>
      </c>
      <c r="N355" s="7">
        <v>0.55000000000000004</v>
      </c>
      <c r="O355" s="7">
        <v>0.45</v>
      </c>
      <c r="P355" s="7">
        <v>0.45</v>
      </c>
      <c r="Q355" s="35">
        <f>+I355*K355</f>
        <v>43.018160000000002</v>
      </c>
      <c r="R355" s="35">
        <f>+J355*L355</f>
        <v>42.203179999999996</v>
      </c>
      <c r="S355" s="35">
        <f>+$H355*Q355</f>
        <v>1987.0088103999999</v>
      </c>
      <c r="T355" s="35">
        <f>+$H355*R355</f>
        <v>1949.3648841999998</v>
      </c>
      <c r="U355" s="36">
        <f>+S355/SUM(S$20:S$419)</f>
        <v>1.2001320063123231E-3</v>
      </c>
      <c r="V355" s="37">
        <f>+T355/SUM(T$20:T$419)</f>
        <v>1.1781257210813961E-3</v>
      </c>
      <c r="W355" s="37">
        <f>+V355-U355</f>
        <v>-2.2006285230926964E-5</v>
      </c>
      <c r="X355" s="38">
        <f>+W355*Y$4</f>
        <v>-2.3136157796896022</v>
      </c>
      <c r="Y355" s="39">
        <f>+X355/$H355*10^6</f>
        <v>-50089.105427356619</v>
      </c>
      <c r="Z355" s="40">
        <f>+S355*M355/SUMPRODUCT(M$20:M$419, S$20:S$419)</f>
        <v>1.2487096402069658E-3</v>
      </c>
      <c r="AA355" s="41">
        <f>+T355*N355/SUMPRODUCT(N$20:N$419, T$20:T$419)</f>
        <v>1.2240933965780654E-3</v>
      </c>
      <c r="AB355" s="41">
        <f>+AA355-Z355</f>
        <v>-2.4616243628900348E-5</v>
      </c>
      <c r="AC355" s="42">
        <f>+AB355*AD$4</f>
        <v>-0.15080677034067178</v>
      </c>
      <c r="AD355" s="43">
        <f>+AC355/$H355*10^6</f>
        <v>-3264.9225014217745</v>
      </c>
      <c r="AE355" s="40">
        <f>+S355*O355/SUMPRODUCT(O$20:O$419, S$20:S$419)</f>
        <v>1.1456591082881346E-3</v>
      </c>
      <c r="AF355" s="41">
        <f>+T355*P355/SUMPRODUCT(P$20:P$419, T$20:T$419)</f>
        <v>1.1264257007066491E-3</v>
      </c>
      <c r="AG355" s="41">
        <f>+AF355-AE355</f>
        <v>-1.92334075814855E-5</v>
      </c>
      <c r="AH355" s="42">
        <f>+AG355*AI$4</f>
        <v>-6.7550045065716727E-2</v>
      </c>
      <c r="AI355" s="43">
        <f>+AH355/$H355*10^6</f>
        <v>-1462.438732749875</v>
      </c>
      <c r="AJ355" s="42">
        <f>+X355+AC355+AH355</f>
        <v>-2.5319725950959908</v>
      </c>
      <c r="AK355" s="31">
        <f>+Y355+AD355+AI355</f>
        <v>-54816.466661528269</v>
      </c>
      <c r="AL355" s="44">
        <f>+$AL$6*W355/H355*10^6</f>
        <v>-238.21482172469112</v>
      </c>
      <c r="AM355" s="31">
        <v>599013</v>
      </c>
      <c r="AN355" s="45">
        <f>+AK355/AM355</f>
        <v>-9.1511313880547285E-2</v>
      </c>
      <c r="AR355" s="33"/>
    </row>
    <row r="356" spans="1:44">
      <c r="A356" s="6" t="s">
        <v>4672</v>
      </c>
      <c r="B356" s="6" t="s">
        <v>1981</v>
      </c>
      <c r="C356" s="6" t="s">
        <v>3257</v>
      </c>
      <c r="D356" s="30">
        <v>2511908</v>
      </c>
      <c r="E356" s="6" t="s">
        <v>52</v>
      </c>
      <c r="F356" s="31" t="s">
        <v>4454</v>
      </c>
      <c r="G356" s="6" t="str">
        <f>IF(AND(L356&gt;K356,AJ356&gt;0),"Float Increase",IF(AND(K356&gt;L356,AJ356&lt;0),"Float Decrease",IF(AND(J356&gt;I356,AJ356&gt;0),"Share Increase",IF(AND(I356&gt;J356,AJ356&lt;0), "Share Decrease",IF(AJ356&gt;0,"Reinvestment","Funding")))))</f>
        <v>Share Decrease</v>
      </c>
      <c r="H356" s="32">
        <v>39.94</v>
      </c>
      <c r="I356" s="33">
        <v>61.795000000000002</v>
      </c>
      <c r="J356" s="33">
        <v>60.692999999999998</v>
      </c>
      <c r="K356" s="34">
        <v>1</v>
      </c>
      <c r="L356" s="34">
        <v>1</v>
      </c>
      <c r="M356" s="7">
        <v>0</v>
      </c>
      <c r="N356" s="7">
        <v>0</v>
      </c>
      <c r="O356" s="7">
        <v>1</v>
      </c>
      <c r="P356" s="7">
        <v>1</v>
      </c>
      <c r="Q356" s="35">
        <f>+I356*K356</f>
        <v>61.795000000000002</v>
      </c>
      <c r="R356" s="35">
        <f>+J356*L356</f>
        <v>60.692999999999998</v>
      </c>
      <c r="S356" s="35">
        <f>+$H356*Q356</f>
        <v>2468.0922999999998</v>
      </c>
      <c r="T356" s="35">
        <f>+$H356*R356</f>
        <v>2424.0784199999998</v>
      </c>
      <c r="U356" s="36">
        <f>+S356/SUM(S$20:S$419)</f>
        <v>1.4907012733208342E-3</v>
      </c>
      <c r="V356" s="37">
        <f>+T356/SUM(T$20:T$419)</f>
        <v>1.4650254345237024E-3</v>
      </c>
      <c r="W356" s="37">
        <f>+V356-U356</f>
        <v>-2.5675838797131756E-5</v>
      </c>
      <c r="X356" s="38">
        <f>+W356*Y$4</f>
        <v>-2.6994117896066308</v>
      </c>
      <c r="Y356" s="39">
        <f>+X356/$H356*10^6</f>
        <v>-67586.674752294217</v>
      </c>
      <c r="Z356" s="40">
        <f>+S356*M356/SUMPRODUCT(M$20:M$419, S$20:S$419)</f>
        <v>0</v>
      </c>
      <c r="AA356" s="41">
        <f>+T356*N356/SUMPRODUCT(N$20:N$419, T$20:T$419)</f>
        <v>0</v>
      </c>
      <c r="AB356" s="41">
        <f>+AA356-Z356</f>
        <v>0</v>
      </c>
      <c r="AC356" s="42">
        <f>+AB356*AD$4</f>
        <v>0</v>
      </c>
      <c r="AD356" s="43">
        <f>+AC356/$H356*10^6</f>
        <v>0</v>
      </c>
      <c r="AE356" s="40">
        <f>+S356*O356/SUMPRODUCT(O$20:O$419, S$20:S$419)</f>
        <v>3.1623104468398245E-3</v>
      </c>
      <c r="AF356" s="41">
        <f>+T356*P356/SUMPRODUCT(P$20:P$419, T$20:T$419)</f>
        <v>3.1127451418185648E-3</v>
      </c>
      <c r="AG356" s="41">
        <f>+AF356-AE356</f>
        <v>-4.9565305021259665E-5</v>
      </c>
      <c r="AH356" s="42">
        <f>+AG356*AI$4</f>
        <v>-0.1740793238898071</v>
      </c>
      <c r="AI356" s="43">
        <f>+AH356/$H356*10^6</f>
        <v>-4358.5208785630221</v>
      </c>
      <c r="AJ356" s="42">
        <f>+X356+AC356+AH356</f>
        <v>-2.873491113496438</v>
      </c>
      <c r="AK356" s="31">
        <f>+Y356+AD356+AI356</f>
        <v>-71945.195630857241</v>
      </c>
      <c r="AL356" s="44">
        <f>+$AL$6*W356/H356*10^6</f>
        <v>-321.43013015938601</v>
      </c>
      <c r="AM356" s="31">
        <v>776376.1875</v>
      </c>
      <c r="AN356" s="45">
        <f>+AK356/AM356</f>
        <v>-9.2667957607673587E-2</v>
      </c>
      <c r="AR356" s="33"/>
    </row>
    <row r="357" spans="1:44">
      <c r="A357" s="6" t="s">
        <v>3644</v>
      </c>
      <c r="B357" s="6" t="s">
        <v>478</v>
      </c>
      <c r="C357" s="6" t="s">
        <v>3799</v>
      </c>
      <c r="D357" s="30">
        <v>2093644</v>
      </c>
      <c r="E357" s="6" t="s">
        <v>3010</v>
      </c>
      <c r="F357" s="31" t="s">
        <v>4462</v>
      </c>
      <c r="G357" s="6" t="str">
        <f>IF(AND(L357&gt;K357,AJ357&gt;0),"Float Increase",IF(AND(K357&gt;L357,AJ357&lt;0),"Float Decrease",IF(AND(J357&gt;I357,AJ357&gt;0),"Share Increase",IF(AND(I357&gt;J357,AJ357&lt;0), "Share Decrease",IF(AJ357&gt;0,"Reinvestment","Funding")))))</f>
        <v>Share Decrease</v>
      </c>
      <c r="H357" s="32">
        <v>50.2</v>
      </c>
      <c r="I357" s="33">
        <v>126.91</v>
      </c>
      <c r="J357" s="33">
        <v>125.81100000000001</v>
      </c>
      <c r="K357" s="34">
        <v>0.8</v>
      </c>
      <c r="L357" s="34">
        <v>0.8</v>
      </c>
      <c r="M357" s="7">
        <v>0.44</v>
      </c>
      <c r="N357" s="7">
        <v>0.44</v>
      </c>
      <c r="O357" s="7">
        <v>0.56000000000000005</v>
      </c>
      <c r="P357" s="7">
        <v>0.56000000000000005</v>
      </c>
      <c r="Q357" s="35">
        <f>+I357*K357</f>
        <v>101.52800000000001</v>
      </c>
      <c r="R357" s="35">
        <f>+J357*L357</f>
        <v>100.64880000000001</v>
      </c>
      <c r="S357" s="35">
        <f>+$H357*Q357</f>
        <v>5096.7056000000002</v>
      </c>
      <c r="T357" s="35">
        <f>+$H357*R357</f>
        <v>5052.5697600000003</v>
      </c>
      <c r="U357" s="36">
        <f>+S357/SUM(S$20:S$419)</f>
        <v>3.0783555086904271E-3</v>
      </c>
      <c r="V357" s="37">
        <f>+T357/SUM(T$20:T$419)</f>
        <v>3.0535906540949775E-3</v>
      </c>
      <c r="W357" s="37">
        <f>+V357-U357</f>
        <v>-2.4764854595449564E-5</v>
      </c>
      <c r="X357" s="38">
        <f>+W357*Y$4</f>
        <v>-2.603636087258749</v>
      </c>
      <c r="Y357" s="39">
        <f>+X357/$H357*10^6</f>
        <v>-51865.260702365515</v>
      </c>
      <c r="Z357" s="40">
        <f>+S357*M357/SUMPRODUCT(M$20:M$419, S$20:S$419)</f>
        <v>2.5623662593567036E-3</v>
      </c>
      <c r="AA357" s="41">
        <f>+T357*N357/SUMPRODUCT(N$20:N$419, T$20:T$419)</f>
        <v>2.5381876237107696E-3</v>
      </c>
      <c r="AB357" s="41">
        <f>+AA357-Z357</f>
        <v>-2.4178635645934025E-5</v>
      </c>
      <c r="AC357" s="42">
        <f>+AB357*AD$4</f>
        <v>-0.1481258476303941</v>
      </c>
      <c r="AD357" s="43">
        <f>+AC357/$H357*10^6</f>
        <v>-2950.7140962229896</v>
      </c>
      <c r="AE357" s="40">
        <f>+S357*O357/SUMPRODUCT(O$20:O$419, S$20:S$419)</f>
        <v>3.6569639650325643E-3</v>
      </c>
      <c r="AF357" s="41">
        <f>+T357*P357/SUMPRODUCT(P$20:P$419, T$20:T$419)</f>
        <v>3.6332664128572467E-3</v>
      </c>
      <c r="AG357" s="41">
        <f>+AF357-AE357</f>
        <v>-2.3697552175317663E-5</v>
      </c>
      <c r="AH357" s="42">
        <f>+AG357*AI$4</f>
        <v>-8.3228658811911133E-2</v>
      </c>
      <c r="AI357" s="43">
        <f>+AH357/$H357*10^6</f>
        <v>-1657.9414105958392</v>
      </c>
      <c r="AJ357" s="42">
        <f>+X357+AC357+AH357</f>
        <v>-2.8349905937010544</v>
      </c>
      <c r="AK357" s="31">
        <f>+Y357+AD357+AI357</f>
        <v>-56473.916209184346</v>
      </c>
      <c r="AL357" s="44">
        <f>+$AL$6*W357/H357*10^6</f>
        <v>-246.66189836105141</v>
      </c>
      <c r="AM357" s="31">
        <v>605475.375</v>
      </c>
      <c r="AN357" s="45">
        <f>+AK357/AM357</f>
        <v>-9.3272028130267637E-2</v>
      </c>
      <c r="AR357" s="33"/>
    </row>
    <row r="358" spans="1:44">
      <c r="A358" s="6" t="s">
        <v>6329</v>
      </c>
      <c r="B358" s="6" t="s">
        <v>6324</v>
      </c>
      <c r="C358" s="6" t="s">
        <v>6375</v>
      </c>
      <c r="D358" s="30" t="s">
        <v>6336</v>
      </c>
      <c r="E358" s="6" t="s">
        <v>6318</v>
      </c>
      <c r="F358" s="31" t="s">
        <v>4467</v>
      </c>
      <c r="G358" s="6" t="str">
        <f>IF(AND(L358&gt;K358,AJ358&gt;0),"Float Increase",IF(AND(K358&gt;L358,AJ358&lt;0),"Float Decrease",IF(AND(J358&gt;I358,AJ358&gt;0),"Share Increase",IF(AND(I358&gt;J358,AJ358&lt;0), "Share Decrease",IF(AJ358&gt;0,"Reinvestment","Funding")))))</f>
        <v>Share Decrease</v>
      </c>
      <c r="H358" s="32">
        <v>46.27</v>
      </c>
      <c r="I358" s="33">
        <v>98.614000000000004</v>
      </c>
      <c r="J358" s="33">
        <v>95.46</v>
      </c>
      <c r="K358" s="34">
        <v>0.74</v>
      </c>
      <c r="L358" s="34">
        <v>0.74</v>
      </c>
      <c r="M358" s="7">
        <v>0</v>
      </c>
      <c r="N358" s="7">
        <v>0</v>
      </c>
      <c r="O358" s="7">
        <v>1</v>
      </c>
      <c r="P358" s="7">
        <v>1</v>
      </c>
      <c r="Q358" s="35">
        <f>+I358*K358</f>
        <v>72.974360000000004</v>
      </c>
      <c r="R358" s="35">
        <f>+J358*L358</f>
        <v>70.6404</v>
      </c>
      <c r="S358" s="35">
        <f>+$H358*Q358</f>
        <v>3376.5236372000004</v>
      </c>
      <c r="T358" s="35">
        <f>+$H358*R358</f>
        <v>3268.5313080000001</v>
      </c>
      <c r="U358" s="36">
        <f>+S358/SUM(S$20:S$419)</f>
        <v>2.0393840560063068E-3</v>
      </c>
      <c r="V358" s="37">
        <f>+T358/SUM(T$20:T$419)</f>
        <v>1.975382256716359E-3</v>
      </c>
      <c r="W358" s="37">
        <f>+V358-U358</f>
        <v>-6.4001799289947758E-5</v>
      </c>
      <c r="X358" s="38">
        <f>+W358*Y$4</f>
        <v>-6.7287854906855884</v>
      </c>
      <c r="Y358" s="39">
        <f>+X358/$H358*10^6</f>
        <v>-145424.36763962801</v>
      </c>
      <c r="Z358" s="40">
        <f>+S358*M358/SUMPRODUCT(M$20:M$419, S$20:S$419)</f>
        <v>0</v>
      </c>
      <c r="AA358" s="41">
        <f>+T358*N358/SUMPRODUCT(N$20:N$419, T$20:T$419)</f>
        <v>0</v>
      </c>
      <c r="AB358" s="41">
        <f>+AA358-Z358</f>
        <v>0</v>
      </c>
      <c r="AC358" s="42">
        <f>+AB358*AD$4</f>
        <v>0</v>
      </c>
      <c r="AD358" s="43">
        <f>+AC358/$H358*10^6</f>
        <v>0</v>
      </c>
      <c r="AE358" s="40">
        <f>+S358*O358/SUMPRODUCT(O$20:O$419, S$20:S$419)</f>
        <v>4.3262628273339548E-3</v>
      </c>
      <c r="AF358" s="41">
        <f>+T358*P358/SUMPRODUCT(P$20:P$419, T$20:T$419)</f>
        <v>4.1971022331277882E-3</v>
      </c>
      <c r="AG358" s="41">
        <f>+AF358-AE358</f>
        <v>-1.291605942061666E-4</v>
      </c>
      <c r="AH358" s="42">
        <f>+AG358*AI$4</f>
        <v>-0.45362757079717858</v>
      </c>
      <c r="AI358" s="43">
        <f>+AH358/$H358*10^6</f>
        <v>-9803.9241581408805</v>
      </c>
      <c r="AJ358" s="42">
        <f>+X358+AC358+AH358</f>
        <v>-7.1824130614827668</v>
      </c>
      <c r="AK358" s="31">
        <f>+Y358+AD358+AI358</f>
        <v>-155228.29179776888</v>
      </c>
      <c r="AL358" s="44">
        <f>+$AL$6*W358/H358*10^6</f>
        <v>-691.61226809971629</v>
      </c>
      <c r="AM358" s="31">
        <v>1649881.25</v>
      </c>
      <c r="AN358" s="45">
        <f>+AK358/AM358</f>
        <v>-9.4084523839378667E-2</v>
      </c>
      <c r="AR358" s="33"/>
    </row>
    <row r="359" spans="1:44">
      <c r="A359" s="6" t="s">
        <v>1356</v>
      </c>
      <c r="B359" s="6" t="s">
        <v>1759</v>
      </c>
      <c r="C359" s="6" t="s">
        <v>2778</v>
      </c>
      <c r="D359" s="30">
        <v>2724472</v>
      </c>
      <c r="E359" s="6" t="s">
        <v>3937</v>
      </c>
      <c r="F359" s="31" t="s">
        <v>4467</v>
      </c>
      <c r="G359" s="6" t="str">
        <f>IF(AND(L359&gt;K359,AJ359&gt;0),"Float Increase",IF(AND(K359&gt;L359,AJ359&lt;0),"Float Decrease",IF(AND(J359&gt;I359,AJ359&gt;0),"Share Increase",IF(AND(I359&gt;J359,AJ359&lt;0), "Share Decrease",IF(AJ359&gt;0,"Reinvestment","Funding")))))</f>
        <v>Share Decrease</v>
      </c>
      <c r="H359" s="32">
        <v>41.96</v>
      </c>
      <c r="I359" s="33">
        <v>53.173000000000002</v>
      </c>
      <c r="J359" s="33">
        <v>51.357999999999997</v>
      </c>
      <c r="K359" s="34">
        <v>1</v>
      </c>
      <c r="L359" s="34">
        <v>1</v>
      </c>
      <c r="M359" s="7">
        <v>0</v>
      </c>
      <c r="N359" s="7">
        <v>0</v>
      </c>
      <c r="O359" s="7">
        <v>1</v>
      </c>
      <c r="P359" s="7">
        <v>1</v>
      </c>
      <c r="Q359" s="35">
        <f>+I359*K359</f>
        <v>53.173000000000002</v>
      </c>
      <c r="R359" s="35">
        <f>+J359*L359</f>
        <v>51.357999999999997</v>
      </c>
      <c r="S359" s="35">
        <f>+$H359*Q359</f>
        <v>2231.1390799999999</v>
      </c>
      <c r="T359" s="35">
        <f>+$H359*R359</f>
        <v>2154.9816799999999</v>
      </c>
      <c r="U359" s="36">
        <f>+S359/SUM(S$20:S$419)</f>
        <v>1.3475840703007236E-3</v>
      </c>
      <c r="V359" s="37">
        <f>+T359/SUM(T$20:T$419)</f>
        <v>1.3023930851761051E-3</v>
      </c>
      <c r="W359" s="37">
        <f>+V359-U359</f>
        <v>-4.5190985124618456E-5</v>
      </c>
      <c r="X359" s="38">
        <f>+W359*Y$4</f>
        <v>-4.7511233807465842</v>
      </c>
      <c r="Y359" s="39">
        <f>+X359/$H359*10^6</f>
        <v>-113229.82318271173</v>
      </c>
      <c r="Z359" s="40">
        <f>+S359*M359/SUMPRODUCT(M$20:M$419, S$20:S$419)</f>
        <v>0</v>
      </c>
      <c r="AA359" s="41">
        <f>+T359*N359/SUMPRODUCT(N$20:N$419, T$20:T$419)</f>
        <v>0</v>
      </c>
      <c r="AB359" s="41">
        <f>+AA359-Z359</f>
        <v>0</v>
      </c>
      <c r="AC359" s="42">
        <f>+AB359*AD$4</f>
        <v>0</v>
      </c>
      <c r="AD359" s="43">
        <f>+AC359/$H359*10^6</f>
        <v>0</v>
      </c>
      <c r="AE359" s="40">
        <f>+S359*O359/SUMPRODUCT(O$20:O$419, S$20:S$419)</f>
        <v>2.8587076832728643E-3</v>
      </c>
      <c r="AF359" s="41">
        <f>+T359*P359/SUMPRODUCT(P$20:P$419, T$20:T$419)</f>
        <v>2.7671995673836363E-3</v>
      </c>
      <c r="AG359" s="41">
        <f>+AF359-AE359</f>
        <v>-9.1508115889228029E-5</v>
      </c>
      <c r="AH359" s="42">
        <f>+AG359*AI$4</f>
        <v>-0.3213875297971906</v>
      </c>
      <c r="AI359" s="43">
        <f>+AH359/$H359*10^6</f>
        <v>-7659.3786891608815</v>
      </c>
      <c r="AJ359" s="42">
        <f>+X359+AC359+AH359</f>
        <v>-5.0725109105437749</v>
      </c>
      <c r="AK359" s="31">
        <f>+Y359+AD359+AI359</f>
        <v>-120889.2018718726</v>
      </c>
      <c r="AL359" s="44">
        <f>+$AL$6*W359/H359*10^6</f>
        <v>-538.50077603215516</v>
      </c>
      <c r="AM359" s="31">
        <v>1238476</v>
      </c>
      <c r="AN359" s="45">
        <f>+AK359/AM359</f>
        <v>-9.7611259218485139E-2</v>
      </c>
      <c r="AR359" s="33"/>
    </row>
    <row r="360" spans="1:44">
      <c r="A360" s="6" t="s">
        <v>3624</v>
      </c>
      <c r="B360" s="6" t="s">
        <v>460</v>
      </c>
      <c r="C360" s="6" t="s">
        <v>3778</v>
      </c>
      <c r="D360" s="30">
        <v>2430412</v>
      </c>
      <c r="E360" s="6" t="s">
        <v>2992</v>
      </c>
      <c r="F360" s="31" t="s">
        <v>4457</v>
      </c>
      <c r="G360" s="6" t="str">
        <f>IF(AND(L360&gt;K360,AJ360&gt;0),"Float Increase",IF(AND(K360&gt;L360,AJ360&lt;0),"Float Decrease",IF(AND(J360&gt;I360,AJ360&gt;0),"Share Increase",IF(AND(I360&gt;J360,AJ360&lt;0), "Share Decrease",IF(AJ360&gt;0,"Reinvestment","Funding")))))</f>
        <v>Share Decrease</v>
      </c>
      <c r="H360" s="32">
        <v>160.44</v>
      </c>
      <c r="I360" s="33">
        <v>47.509</v>
      </c>
      <c r="J360" s="33">
        <v>46.665999999999997</v>
      </c>
      <c r="K360" s="34">
        <v>1</v>
      </c>
      <c r="L360" s="34">
        <v>1</v>
      </c>
      <c r="M360" s="7">
        <v>1</v>
      </c>
      <c r="N360" s="7">
        <v>1</v>
      </c>
      <c r="O360" s="7">
        <v>0</v>
      </c>
      <c r="P360" s="7">
        <v>0</v>
      </c>
      <c r="Q360" s="35">
        <f>+I360*K360</f>
        <v>47.509</v>
      </c>
      <c r="R360" s="35">
        <f>+J360*L360</f>
        <v>46.665999999999997</v>
      </c>
      <c r="S360" s="35">
        <f>+$H360*Q360</f>
        <v>7622.3439600000002</v>
      </c>
      <c r="T360" s="35">
        <f>+$H360*R360</f>
        <v>7487.0930399999997</v>
      </c>
      <c r="U360" s="36">
        <f>+S360/SUM(S$20:S$419)</f>
        <v>4.6038139849394486E-3</v>
      </c>
      <c r="V360" s="37">
        <f>+T360/SUM(T$20:T$419)</f>
        <v>4.5249285847136032E-3</v>
      </c>
      <c r="W360" s="37">
        <f>+V360-U360</f>
        <v>-7.8885400225845413E-5</v>
      </c>
      <c r="X360" s="38">
        <f>+W360*Y$4</f>
        <v>-8.293562717852577</v>
      </c>
      <c r="Y360" s="39">
        <f>+X360/$H360*10^6</f>
        <v>-51692.612302746056</v>
      </c>
      <c r="Z360" s="40">
        <f>+S360*M360/SUMPRODUCT(M$20:M$419, S$20:S$419)</f>
        <v>8.7093857167779495E-3</v>
      </c>
      <c r="AA360" s="41">
        <f>+T360*N360/SUMPRODUCT(N$20:N$419, T$20:T$419)</f>
        <v>8.548146512289476E-3</v>
      </c>
      <c r="AB360" s="41">
        <f>+AA360-Z360</f>
        <v>-1.6123920448847355E-4</v>
      </c>
      <c r="AC360" s="42">
        <f>+AB360*AD$4</f>
        <v>-0.98780155281929516</v>
      </c>
      <c r="AD360" s="43">
        <f>+AC360/$H360*10^6</f>
        <v>-6156.8284269464921</v>
      </c>
      <c r="AE360" s="40">
        <f>+S360*O360/SUMPRODUCT(O$20:O$419, S$20:S$419)</f>
        <v>0</v>
      </c>
      <c r="AF360" s="41">
        <f>+T360*P360/SUMPRODUCT(P$20:P$419, T$20:T$419)</f>
        <v>0</v>
      </c>
      <c r="AG360" s="41">
        <f>+AF360-AE360</f>
        <v>0</v>
      </c>
      <c r="AH360" s="42">
        <f>+AG360*AI$4</f>
        <v>0</v>
      </c>
      <c r="AI360" s="43">
        <f>+AH360/$H360*10^6</f>
        <v>0</v>
      </c>
      <c r="AJ360" s="42">
        <f>+X360+AC360+AH360</f>
        <v>-9.2813642706718724</v>
      </c>
      <c r="AK360" s="31">
        <f>+Y360+AD360+AI360</f>
        <v>-57849.440729692549</v>
      </c>
      <c r="AL360" s="44">
        <f>+$AL$6*W360/H360*10^6</f>
        <v>-245.84081346872793</v>
      </c>
      <c r="AM360" s="31">
        <v>583075.9375</v>
      </c>
      <c r="AN360" s="45">
        <f>+AK360/AM360</f>
        <v>-9.9214248109308317E-2</v>
      </c>
      <c r="AR360" s="33"/>
    </row>
    <row r="361" spans="1:44">
      <c r="A361" s="6" t="s">
        <v>4274</v>
      </c>
      <c r="B361" s="6" t="s">
        <v>1658</v>
      </c>
      <c r="C361" s="6" t="s">
        <v>2680</v>
      </c>
      <c r="D361" s="30">
        <v>2415497</v>
      </c>
      <c r="E361" s="6" t="s">
        <v>766</v>
      </c>
      <c r="F361" s="31" t="s">
        <v>4472</v>
      </c>
      <c r="G361" s="6" t="str">
        <f>IF(AND(L361&gt;K361,AJ361&gt;0),"Float Increase",IF(AND(K361&gt;L361,AJ361&lt;0),"Float Decrease",IF(AND(J361&gt;I361,AJ361&gt;0),"Share Increase",IF(AND(I361&gt;J361,AJ361&lt;0), "Share Decrease",IF(AJ361&gt;0,"Reinvestment","Funding")))))</f>
        <v>Share Decrease</v>
      </c>
      <c r="H361" s="32">
        <v>30.36</v>
      </c>
      <c r="I361" s="33">
        <v>81.569000000000003</v>
      </c>
      <c r="J361" s="33">
        <v>80.436999999999998</v>
      </c>
      <c r="K361" s="34">
        <v>1</v>
      </c>
      <c r="L361" s="34">
        <v>1</v>
      </c>
      <c r="M361" s="7">
        <v>0</v>
      </c>
      <c r="N361" s="7">
        <v>0</v>
      </c>
      <c r="O361" s="7">
        <v>1</v>
      </c>
      <c r="P361" s="7">
        <v>1</v>
      </c>
      <c r="Q361" s="35">
        <f>+I361*K361</f>
        <v>81.569000000000003</v>
      </c>
      <c r="R361" s="35">
        <f>+J361*L361</f>
        <v>80.436999999999998</v>
      </c>
      <c r="S361" s="35">
        <f>+$H361*Q361</f>
        <v>2476.4348399999999</v>
      </c>
      <c r="T361" s="35">
        <f>+$H361*R361</f>
        <v>2442.0673200000001</v>
      </c>
      <c r="U361" s="36">
        <f>+S361/SUM(S$20:S$419)</f>
        <v>1.4957400779882001E-3</v>
      </c>
      <c r="V361" s="37">
        <f>+T361/SUM(T$20:T$419)</f>
        <v>1.4758972758889268E-3</v>
      </c>
      <c r="W361" s="37">
        <f>+V361-U361</f>
        <v>-1.9842802099273235E-5</v>
      </c>
      <c r="X361" s="38">
        <f>+W361*Y$4</f>
        <v>-2.0861594570999173</v>
      </c>
      <c r="Y361" s="39">
        <f>+X361/$H361*10^6</f>
        <v>-68714.079614621776</v>
      </c>
      <c r="Z361" s="40">
        <f>+S361*M361/SUMPRODUCT(M$20:M$419, S$20:S$419)</f>
        <v>0</v>
      </c>
      <c r="AA361" s="41">
        <f>+T361*N361/SUMPRODUCT(N$20:N$419, T$20:T$419)</f>
        <v>0</v>
      </c>
      <c r="AB361" s="41">
        <f>+AA361-Z361</f>
        <v>0</v>
      </c>
      <c r="AC361" s="42">
        <f>+AB361*AD$4</f>
        <v>0</v>
      </c>
      <c r="AD361" s="43">
        <f>+AC361/$H361*10^6</f>
        <v>0</v>
      </c>
      <c r="AE361" s="40">
        <f>+S361*O361/SUMPRODUCT(O$20:O$419, S$20:S$419)</f>
        <v>3.1729995533190183E-3</v>
      </c>
      <c r="AF361" s="41">
        <f>+T361*P361/SUMPRODUCT(P$20:P$419, T$20:T$419)</f>
        <v>3.1358445847324869E-3</v>
      </c>
      <c r="AG361" s="41">
        <f>+AF361-AE361</f>
        <v>-3.7154968586531473E-5</v>
      </c>
      <c r="AH361" s="42">
        <f>+AG361*AI$4</f>
        <v>-0.13049272687651553</v>
      </c>
      <c r="AI361" s="43">
        <f>+AH361/$H361*10^6</f>
        <v>-4298.1794096348985</v>
      </c>
      <c r="AJ361" s="42">
        <f>+X361+AC361+AH361</f>
        <v>-2.216652183976433</v>
      </c>
      <c r="AK361" s="31">
        <f>+Y361+AD361+AI361</f>
        <v>-73012.25902425668</v>
      </c>
      <c r="AL361" s="44">
        <f>+$AL$6*W361/H361*10^6</f>
        <v>-326.79186593005988</v>
      </c>
      <c r="AM361" s="31">
        <v>715373.75</v>
      </c>
      <c r="AN361" s="45">
        <f>+AK361/AM361</f>
        <v>-0.10206169715376988</v>
      </c>
      <c r="AR361" s="33"/>
    </row>
    <row r="362" spans="1:44">
      <c r="A362" s="6" t="s">
        <v>3616</v>
      </c>
      <c r="B362" s="6" t="s">
        <v>453</v>
      </c>
      <c r="C362" s="6" t="s">
        <v>3770</v>
      </c>
      <c r="D362" s="30">
        <v>2872069</v>
      </c>
      <c r="E362" s="6" t="s">
        <v>2984</v>
      </c>
      <c r="F362" s="31" t="s">
        <v>4473</v>
      </c>
      <c r="G362" s="6" t="str">
        <f>IF(AND(L362&gt;K362,AJ362&gt;0),"Float Increase",IF(AND(K362&gt;L362,AJ362&lt;0),"Float Decrease",IF(AND(J362&gt;I362,AJ362&gt;0),"Share Increase",IF(AND(I362&gt;J362,AJ362&lt;0), "Share Decrease",IF(AJ362&gt;0,"Reinvestment","Funding")))))</f>
        <v>Share Decrease</v>
      </c>
      <c r="H362" s="32">
        <v>67.37</v>
      </c>
      <c r="I362" s="33">
        <v>50.371000000000002</v>
      </c>
      <c r="J362" s="33">
        <v>49.746000000000002</v>
      </c>
      <c r="K362" s="34">
        <v>1</v>
      </c>
      <c r="L362" s="34">
        <v>1</v>
      </c>
      <c r="M362" s="7">
        <v>0</v>
      </c>
      <c r="N362" s="7">
        <v>0</v>
      </c>
      <c r="O362" s="7">
        <v>1</v>
      </c>
      <c r="P362" s="7">
        <v>1</v>
      </c>
      <c r="Q362" s="35">
        <f>+I362*K362</f>
        <v>50.371000000000002</v>
      </c>
      <c r="R362" s="35">
        <f>+J362*L362</f>
        <v>49.746000000000002</v>
      </c>
      <c r="S362" s="35">
        <f>+$H362*Q362</f>
        <v>3393.4942700000006</v>
      </c>
      <c r="T362" s="35">
        <f>+$H362*R362</f>
        <v>3351.3880200000003</v>
      </c>
      <c r="U362" s="36">
        <f>+S362/SUM(S$20:S$419)</f>
        <v>2.0496341361690385E-3</v>
      </c>
      <c r="V362" s="37">
        <f>+T362/SUM(T$20:T$419)</f>
        <v>2.0254578605002518E-3</v>
      </c>
      <c r="W362" s="37">
        <f>+V362-U362</f>
        <v>-2.4176275668786728E-5</v>
      </c>
      <c r="X362" s="38">
        <f>+W362*Y$4</f>
        <v>-2.5417562434763847</v>
      </c>
      <c r="Y362" s="39">
        <f>+X362/$H362*10^6</f>
        <v>-37728.309981837381</v>
      </c>
      <c r="Z362" s="40">
        <f>+S362*M362/SUMPRODUCT(M$20:M$419, S$20:S$419)</f>
        <v>0</v>
      </c>
      <c r="AA362" s="41">
        <f>+T362*N362/SUMPRODUCT(N$20:N$419, T$20:T$419)</f>
        <v>0</v>
      </c>
      <c r="AB362" s="41">
        <f>+AA362-Z362</f>
        <v>0</v>
      </c>
      <c r="AC362" s="42">
        <f>+AB362*AD$4</f>
        <v>0</v>
      </c>
      <c r="AD362" s="43">
        <f>+AC362/$H362*10^6</f>
        <v>0</v>
      </c>
      <c r="AE362" s="40">
        <f>+S362*O362/SUMPRODUCT(O$20:O$419, S$20:S$419)</f>
        <v>4.3480069125907839E-3</v>
      </c>
      <c r="AF362" s="41">
        <f>+T362*P362/SUMPRODUCT(P$20:P$419, T$20:T$419)</f>
        <v>4.3034980599365022E-3</v>
      </c>
      <c r="AG362" s="41">
        <f>+AF362-AE362</f>
        <v>-4.4508852654281776E-5</v>
      </c>
      <c r="AH362" s="42">
        <f>+AG362*AI$4</f>
        <v>-0.15632045387080937</v>
      </c>
      <c r="AI362" s="43">
        <f>+AH362/$H362*10^6</f>
        <v>-2320.3273544724557</v>
      </c>
      <c r="AJ362" s="42">
        <f>+X362+AC362+AH362</f>
        <v>-2.6980766973471941</v>
      </c>
      <c r="AK362" s="31">
        <f>+Y362+AD362+AI362</f>
        <v>-40048.637336309839</v>
      </c>
      <c r="AL362" s="44">
        <f>+$AL$6*W362/H362*10^6</f>
        <v>-179.42909060996533</v>
      </c>
      <c r="AM362" s="31">
        <v>385217.09375</v>
      </c>
      <c r="AN362" s="45">
        <f>+AK362/AM362</f>
        <v>-0.10396381153921688</v>
      </c>
      <c r="AR362" s="33"/>
    </row>
    <row r="363" spans="1:44">
      <c r="A363" s="6" t="s">
        <v>3487</v>
      </c>
      <c r="B363" s="6" t="s">
        <v>326</v>
      </c>
      <c r="C363" s="6" t="s">
        <v>624</v>
      </c>
      <c r="D363" s="30">
        <v>2442291</v>
      </c>
      <c r="E363" s="6" t="s">
        <v>2601</v>
      </c>
      <c r="F363" s="31" t="s">
        <v>4471</v>
      </c>
      <c r="G363" s="6" t="str">
        <f>IF(AND(L363&gt;K363,AJ363&gt;0),"Float Increase",IF(AND(K363&gt;L363,AJ363&lt;0),"Float Decrease",IF(AND(J363&gt;I363,AJ363&gt;0),"Share Increase",IF(AND(I363&gt;J363,AJ363&lt;0), "Share Decrease",IF(AJ363&gt;0,"Reinvestment","Funding")))))</f>
        <v>Share Decrease</v>
      </c>
      <c r="H363" s="32">
        <v>110.57</v>
      </c>
      <c r="I363" s="33">
        <v>59.045000000000002</v>
      </c>
      <c r="J363" s="33">
        <v>58.506</v>
      </c>
      <c r="K363" s="34">
        <v>0.92</v>
      </c>
      <c r="L363" s="34">
        <v>0.92</v>
      </c>
      <c r="M363" s="7">
        <v>0.46</v>
      </c>
      <c r="N363" s="7">
        <v>0.46</v>
      </c>
      <c r="O363" s="7">
        <v>0.54</v>
      </c>
      <c r="P363" s="7">
        <v>0.54</v>
      </c>
      <c r="Q363" s="35">
        <f>+I363*K363</f>
        <v>54.321400000000004</v>
      </c>
      <c r="R363" s="35">
        <f>+J363*L363</f>
        <v>53.825520000000004</v>
      </c>
      <c r="S363" s="35">
        <f>+$H363*Q363</f>
        <v>6006.3171979999997</v>
      </c>
      <c r="T363" s="35">
        <f>+$H363*R363</f>
        <v>5951.4877464000001</v>
      </c>
      <c r="U363" s="36">
        <f>+S363/SUM(S$20:S$419)</f>
        <v>3.6277511562381294E-3</v>
      </c>
      <c r="V363" s="37">
        <f>+T363/SUM(T$20:T$419)</f>
        <v>3.5968642143731269E-3</v>
      </c>
      <c r="W363" s="37">
        <f>+V363-U363</f>
        <v>-3.0886941865002591E-5</v>
      </c>
      <c r="X363" s="38">
        <f>+W363*Y$4</f>
        <v>-3.2472775543596493</v>
      </c>
      <c r="Y363" s="39">
        <f>+X363/$H363*10^6</f>
        <v>-29368.522694760326</v>
      </c>
      <c r="Z363" s="40">
        <f>+S363*M363/SUMPRODUCT(M$20:M$419, S$20:S$419)</f>
        <v>3.1569309132517187E-3</v>
      </c>
      <c r="AA363" s="41">
        <f>+T363*N363/SUMPRODUCT(N$20:N$419, T$20:T$419)</f>
        <v>3.1256626460018518E-3</v>
      </c>
      <c r="AB363" s="41">
        <f>+AA363-Z363</f>
        <v>-3.1268267249866862E-5</v>
      </c>
      <c r="AC363" s="42">
        <f>+AB363*AD$4</f>
        <v>-0.19155913750241302</v>
      </c>
      <c r="AD363" s="43">
        <f>+AC363/$H363*10^6</f>
        <v>-1732.4693633210911</v>
      </c>
      <c r="AE363" s="40">
        <f>+S363*O363/SUMPRODUCT(O$20:O$419, S$20:S$419)</f>
        <v>4.155709004896339E-3</v>
      </c>
      <c r="AF363" s="41">
        <f>+T363*P363/SUMPRODUCT(P$20:P$419, T$20:T$419)</f>
        <v>4.1268264198183954E-3</v>
      </c>
      <c r="AG363" s="41">
        <f>+AF363-AE363</f>
        <v>-2.8882585077943598E-5</v>
      </c>
      <c r="AH363" s="42">
        <f>+AG363*AI$4</f>
        <v>-0.10143911916615245</v>
      </c>
      <c r="AI363" s="43">
        <f>+AH363/$H363*10^6</f>
        <v>-917.41990744462737</v>
      </c>
      <c r="AJ363" s="42">
        <f>+X363+AC363+AH363</f>
        <v>-3.5402758110282146</v>
      </c>
      <c r="AK363" s="31">
        <f>+Y363+AD363+AI363</f>
        <v>-32018.411965526044</v>
      </c>
      <c r="AL363" s="44">
        <f>+$AL$6*W363/H363*10^6</f>
        <v>-139.67143829701817</v>
      </c>
      <c r="AM363" s="31">
        <v>307859.25</v>
      </c>
      <c r="AN363" s="45">
        <f>+AK363/AM363</f>
        <v>-0.10400341053752987</v>
      </c>
      <c r="AR363" s="33"/>
    </row>
    <row r="364" spans="1:44">
      <c r="A364" s="6" t="s">
        <v>5505</v>
      </c>
      <c r="B364" s="6" t="s">
        <v>5513</v>
      </c>
      <c r="C364" s="6" t="s">
        <v>5629</v>
      </c>
      <c r="D364" s="30">
        <v>2374060</v>
      </c>
      <c r="E364" s="6" t="s">
        <v>5527</v>
      </c>
      <c r="F364" s="31" t="s">
        <v>4474</v>
      </c>
      <c r="G364" s="6" t="str">
        <f>IF(AND(L364&gt;K364,AJ364&gt;0),"Float Increase",IF(AND(K364&gt;L364,AJ364&lt;0),"Float Decrease",IF(AND(J364&gt;I364,AJ364&gt;0),"Share Increase",IF(AND(I364&gt;J364,AJ364&lt;0), "Share Decrease",IF(AJ364&gt;0,"Reinvestment","Funding")))))</f>
        <v>Share Decrease</v>
      </c>
      <c r="H364" s="32">
        <v>104.43</v>
      </c>
      <c r="I364" s="33">
        <v>53.88</v>
      </c>
      <c r="J364" s="33">
        <v>52.953000000000003</v>
      </c>
      <c r="K364" s="34">
        <v>0.95</v>
      </c>
      <c r="L364" s="34">
        <v>0.95</v>
      </c>
      <c r="M364" s="7">
        <v>0.65</v>
      </c>
      <c r="N364" s="7">
        <v>0.65</v>
      </c>
      <c r="O364" s="7">
        <v>0.35</v>
      </c>
      <c r="P364" s="7">
        <v>0.35</v>
      </c>
      <c r="Q364" s="35">
        <f>+I364*K364</f>
        <v>51.186</v>
      </c>
      <c r="R364" s="35">
        <f>+J364*L364</f>
        <v>50.305349999999997</v>
      </c>
      <c r="S364" s="35">
        <f>+$H364*Q364</f>
        <v>5345.3539800000008</v>
      </c>
      <c r="T364" s="35">
        <f>+$H364*R364</f>
        <v>5253.3877005000004</v>
      </c>
      <c r="U364" s="36">
        <f>+S364/SUM(S$20:S$419)</f>
        <v>3.2285364628934624E-3</v>
      </c>
      <c r="V364" s="37">
        <f>+T364/SUM(T$20:T$419)</f>
        <v>3.1749577633905452E-3</v>
      </c>
      <c r="W364" s="37">
        <f>+V364-U364</f>
        <v>-5.3578699502917267E-5</v>
      </c>
      <c r="X364" s="38">
        <f>+W364*Y$4</f>
        <v>-5.6329600077611683</v>
      </c>
      <c r="Y364" s="39">
        <f>+X364/$H364*10^6</f>
        <v>-53940.055613915232</v>
      </c>
      <c r="Z364" s="40">
        <f>+S364*M364/SUMPRODUCT(M$20:M$419, S$20:S$419)</f>
        <v>3.9699844826928034E-3</v>
      </c>
      <c r="AA364" s="41">
        <f>+T364*N364/SUMPRODUCT(N$20:N$419, T$20:T$419)</f>
        <v>3.8986256590350559E-3</v>
      </c>
      <c r="AB364" s="41">
        <f>+AA364-Z364</f>
        <v>-7.1358823657747573E-5</v>
      </c>
      <c r="AC364" s="42">
        <f>+AB364*AD$4</f>
        <v>-0.4371663643473277</v>
      </c>
      <c r="AD364" s="43">
        <f>+AC364/$H364*10^6</f>
        <v>-4186.2143478629487</v>
      </c>
      <c r="AE364" s="40">
        <f>+S364*O364/SUMPRODUCT(O$20:O$419, S$20:S$419)</f>
        <v>2.3971081051360164E-3</v>
      </c>
      <c r="AF364" s="41">
        <f>+T364*P364/SUMPRODUCT(P$20:P$419, T$20:T$419)</f>
        <v>2.3610457144316614E-3</v>
      </c>
      <c r="AG364" s="41">
        <f>+AF364-AE364</f>
        <v>-3.6062390704355053E-5</v>
      </c>
      <c r="AH364" s="42">
        <f>+AG364*AI$4</f>
        <v>-0.12665546169788605</v>
      </c>
      <c r="AI364" s="43">
        <f>+AH364/$H364*10^6</f>
        <v>-1212.8264071424499</v>
      </c>
      <c r="AJ364" s="42">
        <f>+X364+AC364+AH364</f>
        <v>-6.1967818338063818</v>
      </c>
      <c r="AK364" s="31">
        <f>+Y364+AD364+AI364</f>
        <v>-59339.096368920633</v>
      </c>
      <c r="AL364" s="44">
        <f>+$AL$6*W364/H364*10^6</f>
        <v>-256.52925166579172</v>
      </c>
      <c r="AM364" s="31">
        <v>554368.125</v>
      </c>
      <c r="AN364" s="45">
        <f>+AK364/AM364</f>
        <v>-0.10703915628071263</v>
      </c>
      <c r="AR364" s="33"/>
    </row>
    <row r="365" spans="1:44">
      <c r="A365" s="6" t="s">
        <v>3609</v>
      </c>
      <c r="B365" s="6" t="s">
        <v>446</v>
      </c>
      <c r="C365" s="6" t="s">
        <v>3763</v>
      </c>
      <c r="D365" s="30">
        <v>2889962</v>
      </c>
      <c r="E365" s="6" t="s">
        <v>2977</v>
      </c>
      <c r="F365" s="31" t="s">
        <v>4456</v>
      </c>
      <c r="G365" s="6" t="str">
        <f>IF(AND(L365&gt;K365,AJ365&gt;0),"Float Increase",IF(AND(K365&gt;L365,AJ365&lt;0),"Float Decrease",IF(AND(J365&gt;I365,AJ365&gt;0),"Share Increase",IF(AND(I365&gt;J365,AJ365&lt;0), "Share Decrease",IF(AJ365&gt;0,"Reinvestment","Funding")))))</f>
        <v>Share Decrease</v>
      </c>
      <c r="H365" s="32">
        <v>39.61</v>
      </c>
      <c r="I365" s="33">
        <v>55</v>
      </c>
      <c r="J365" s="33">
        <v>53.7</v>
      </c>
      <c r="K365" s="34">
        <v>1</v>
      </c>
      <c r="L365" s="34">
        <v>1</v>
      </c>
      <c r="M365" s="7">
        <v>0</v>
      </c>
      <c r="N365" s="7">
        <v>0</v>
      </c>
      <c r="O365" s="7">
        <v>1</v>
      </c>
      <c r="P365" s="7">
        <v>1</v>
      </c>
      <c r="Q365" s="35">
        <f>+I365*K365</f>
        <v>55</v>
      </c>
      <c r="R365" s="35">
        <f>+J365*L365</f>
        <v>53.7</v>
      </c>
      <c r="S365" s="35">
        <f>+$H365*Q365</f>
        <v>2178.5500000000002</v>
      </c>
      <c r="T365" s="35">
        <f>+$H365*R365</f>
        <v>2127.0570000000002</v>
      </c>
      <c r="U365" s="36">
        <f>+S365/SUM(S$20:S$419)</f>
        <v>1.3158208301177002E-3</v>
      </c>
      <c r="V365" s="37">
        <f>+T365/SUM(T$20:T$419)</f>
        <v>1.285516417278977E-3</v>
      </c>
      <c r="W365" s="37">
        <f>+V365-U365</f>
        <v>-3.0304412838723154E-5</v>
      </c>
      <c r="X365" s="38">
        <f>+W365*Y$4</f>
        <v>-3.1860337627253741</v>
      </c>
      <c r="Y365" s="39">
        <f>+X365/$H365*10^6</f>
        <v>-80435.086158176578</v>
      </c>
      <c r="Z365" s="40">
        <f>+S365*M365/SUMPRODUCT(M$20:M$419, S$20:S$419)</f>
        <v>0</v>
      </c>
      <c r="AA365" s="41">
        <f>+T365*N365/SUMPRODUCT(N$20:N$419, T$20:T$419)</f>
        <v>0</v>
      </c>
      <c r="AB365" s="41">
        <f>+AA365-Z365</f>
        <v>0</v>
      </c>
      <c r="AC365" s="42">
        <f>+AB365*AD$4</f>
        <v>0</v>
      </c>
      <c r="AD365" s="43">
        <f>+AC365/$H365*10^6</f>
        <v>0</v>
      </c>
      <c r="AE365" s="40">
        <f>+S365*O365/SUMPRODUCT(O$20:O$419, S$20:S$419)</f>
        <v>2.791326492920423E-3</v>
      </c>
      <c r="AF365" s="41">
        <f>+T365*P365/SUMPRODUCT(P$20:P$419, T$20:T$419)</f>
        <v>2.7313416465797225E-3</v>
      </c>
      <c r="AG365" s="41">
        <f>+AF365-AE365</f>
        <v>-5.9984846340700552E-5</v>
      </c>
      <c r="AH365" s="42">
        <f>+AG365*AI$4</f>
        <v>-0.21067400856595683</v>
      </c>
      <c r="AI365" s="43">
        <f>+AH365/$H365*10^6</f>
        <v>-5318.7076133793698</v>
      </c>
      <c r="AJ365" s="42">
        <f>+X365+AC365+AH365</f>
        <v>-3.3967077712913309</v>
      </c>
      <c r="AK365" s="31">
        <f>+Y365+AD365+AI365</f>
        <v>-85753.793771555953</v>
      </c>
      <c r="AL365" s="44">
        <f>+$AL$6*W365/H365*10^6</f>
        <v>-382.53487552036302</v>
      </c>
      <c r="AM365" s="31">
        <v>787838.5625</v>
      </c>
      <c r="AN365" s="45">
        <f>+AK365/AM365</f>
        <v>-0.10884691084355998</v>
      </c>
      <c r="AR365" s="33"/>
    </row>
    <row r="366" spans="1:44">
      <c r="A366" s="6" t="s">
        <v>3425</v>
      </c>
      <c r="B366" s="6" t="s">
        <v>264</v>
      </c>
      <c r="C366" s="6" t="s">
        <v>564</v>
      </c>
      <c r="D366" s="30">
        <v>2177504</v>
      </c>
      <c r="E366" s="6" t="s">
        <v>2542</v>
      </c>
      <c r="F366" s="31" t="s">
        <v>4455</v>
      </c>
      <c r="G366" s="6" t="str">
        <f>IF(AND(L366&gt;K366,AJ366&gt;0),"Float Increase",IF(AND(K366&gt;L366,AJ366&lt;0),"Float Decrease",IF(AND(J366&gt;I366,AJ366&gt;0),"Share Increase",IF(AND(I366&gt;J366,AJ366&lt;0), "Share Decrease",IF(AJ366&gt;0,"Reinvestment","Funding")))))</f>
        <v>Share Decrease</v>
      </c>
      <c r="H366" s="32">
        <v>38.700000000000003</v>
      </c>
      <c r="I366" s="33">
        <v>53.238</v>
      </c>
      <c r="J366" s="33">
        <v>52.587000000000003</v>
      </c>
      <c r="K366" s="34">
        <v>1</v>
      </c>
      <c r="L366" s="34">
        <v>1</v>
      </c>
      <c r="M366" s="7">
        <v>0</v>
      </c>
      <c r="N366" s="7">
        <v>0</v>
      </c>
      <c r="O366" s="7">
        <v>1</v>
      </c>
      <c r="P366" s="7">
        <v>1</v>
      </c>
      <c r="Q366" s="35">
        <f>+I366*K366</f>
        <v>53.238</v>
      </c>
      <c r="R366" s="35">
        <f>+J366*L366</f>
        <v>52.587000000000003</v>
      </c>
      <c r="S366" s="35">
        <f>+$H366*Q366</f>
        <v>2060.3106000000002</v>
      </c>
      <c r="T366" s="35">
        <f>+$H366*R366</f>
        <v>2035.1169000000002</v>
      </c>
      <c r="U366" s="36">
        <f>+S366/SUM(S$20:S$419)</f>
        <v>1.2444055009030303E-3</v>
      </c>
      <c r="V366" s="37">
        <f>+T366/SUM(T$20:T$419)</f>
        <v>1.229951141897889E-3</v>
      </c>
      <c r="W366" s="37">
        <f>+V366-U366</f>
        <v>-1.4454359005141269E-5</v>
      </c>
      <c r="X366" s="38">
        <f>+W366*Y$4</f>
        <v>-1.5196491697106245</v>
      </c>
      <c r="Y366" s="39">
        <f>+X366/$H366*10^6</f>
        <v>-39267.420405959281</v>
      </c>
      <c r="Z366" s="40">
        <f>+S366*M366/SUMPRODUCT(M$20:M$419, S$20:S$419)</f>
        <v>0</v>
      </c>
      <c r="AA366" s="41">
        <f>+T366*N366/SUMPRODUCT(N$20:N$419, T$20:T$419)</f>
        <v>0</v>
      </c>
      <c r="AB366" s="41">
        <f>+AA366-Z366</f>
        <v>0</v>
      </c>
      <c r="AC366" s="42">
        <f>+AB366*AD$4</f>
        <v>0</v>
      </c>
      <c r="AD366" s="43">
        <f>+AC366/$H366*10^6</f>
        <v>0</v>
      </c>
      <c r="AE366" s="40">
        <f>+S366*O366/SUMPRODUCT(O$20:O$419, S$20:S$419)</f>
        <v>2.6398290429068749E-3</v>
      </c>
      <c r="AF366" s="41">
        <f>+T366*P366/SUMPRODUCT(P$20:P$419, T$20:T$419)</f>
        <v>2.6132818935403332E-3</v>
      </c>
      <c r="AG366" s="41">
        <f>+AF366-AE366</f>
        <v>-2.6547149366541734E-5</v>
      </c>
      <c r="AH366" s="42">
        <f>+AG366*AI$4</f>
        <v>-9.3236787526014886E-2</v>
      </c>
      <c r="AI366" s="43">
        <f>+AH366/$H366*10^6</f>
        <v>-2409.2193159176973</v>
      </c>
      <c r="AJ366" s="42">
        <f>+X366+AC366+AH366</f>
        <v>-1.6128859572366394</v>
      </c>
      <c r="AK366" s="31">
        <f>+Y366+AD366+AI366</f>
        <v>-41676.639721876978</v>
      </c>
      <c r="AL366" s="44">
        <f>+$AL$6*W366/H366*10^6</f>
        <v>-186.74882435583035</v>
      </c>
      <c r="AM366" s="31">
        <v>379329.3125</v>
      </c>
      <c r="AN366" s="45">
        <f>+AK366/AM366</f>
        <v>-0.10986928336015946</v>
      </c>
      <c r="AR366" s="33"/>
    </row>
    <row r="367" spans="1:44">
      <c r="A367" s="6" t="s">
        <v>3469</v>
      </c>
      <c r="B367" s="6" t="s">
        <v>308</v>
      </c>
      <c r="C367" s="6" t="s">
        <v>606</v>
      </c>
      <c r="D367" s="30">
        <v>2712013</v>
      </c>
      <c r="E367" s="6" t="s">
        <v>2584</v>
      </c>
      <c r="F367" s="31" t="s">
        <v>4458</v>
      </c>
      <c r="G367" s="6" t="str">
        <f>IF(AND(L367&gt;K367,AJ367&gt;0),"Float Increase",IF(AND(K367&gt;L367,AJ367&lt;0),"Float Decrease",IF(AND(J367&gt;I367,AJ367&gt;0),"Share Increase",IF(AND(I367&gt;J367,AJ367&lt;0), "Share Decrease",IF(AJ367&gt;0,"Reinvestment","Funding")))))</f>
        <v>Share Decrease</v>
      </c>
      <c r="H367" s="32">
        <v>90.43</v>
      </c>
      <c r="I367" s="33">
        <v>67.637</v>
      </c>
      <c r="J367" s="33">
        <v>67.06</v>
      </c>
      <c r="K367" s="34">
        <v>1</v>
      </c>
      <c r="L367" s="34">
        <v>1</v>
      </c>
      <c r="M367" s="7">
        <v>1</v>
      </c>
      <c r="N367" s="7">
        <v>1</v>
      </c>
      <c r="O367" s="7">
        <v>0</v>
      </c>
      <c r="P367" s="7">
        <v>0</v>
      </c>
      <c r="Q367" s="35">
        <f>+I367*K367</f>
        <v>67.637</v>
      </c>
      <c r="R367" s="35">
        <f>+J367*L367</f>
        <v>67.06</v>
      </c>
      <c r="S367" s="35">
        <f>+$H367*Q367</f>
        <v>6116.4139100000002</v>
      </c>
      <c r="T367" s="35">
        <f>+$H367*R367</f>
        <v>6064.2358000000004</v>
      </c>
      <c r="U367" s="36">
        <f>+S367/SUM(S$20:S$419)</f>
        <v>3.6942483892495686E-3</v>
      </c>
      <c r="V367" s="37">
        <f>+T367/SUM(T$20:T$419)</f>
        <v>3.6650050652854674E-3</v>
      </c>
      <c r="W367" s="37">
        <f>+V367-U367</f>
        <v>-2.9243323964101182E-5</v>
      </c>
      <c r="X367" s="38">
        <f>+W367*Y$4</f>
        <v>-3.0744769080260466</v>
      </c>
      <c r="Y367" s="39">
        <f>+X367/$H367*10^6</f>
        <v>-33998.41764929831</v>
      </c>
      <c r="Z367" s="40">
        <f>+S367*M367/SUMPRODUCT(M$20:M$419, S$20:S$419)</f>
        <v>6.9886911723222702E-3</v>
      </c>
      <c r="AA367" s="41">
        <f>+T367*N367/SUMPRODUCT(N$20:N$419, T$20:T$419)</f>
        <v>6.9236452420886416E-3</v>
      </c>
      <c r="AB367" s="41">
        <f>+AA367-Z367</f>
        <v>-6.5045930233628528E-5</v>
      </c>
      <c r="AC367" s="42">
        <f>+AB367*AD$4</f>
        <v>-0.39849161432663227</v>
      </c>
      <c r="AD367" s="43">
        <f>+AC367/$H367*10^6</f>
        <v>-4406.6307013892765</v>
      </c>
      <c r="AE367" s="40">
        <f>+S367*O367/SUMPRODUCT(O$20:O$419, S$20:S$419)</f>
        <v>0</v>
      </c>
      <c r="AF367" s="41">
        <f>+T367*P367/SUMPRODUCT(P$20:P$419, T$20:T$419)</f>
        <v>0</v>
      </c>
      <c r="AG367" s="41">
        <f>+AF367-AE367</f>
        <v>0</v>
      </c>
      <c r="AH367" s="42">
        <f>+AG367*AI$4</f>
        <v>0</v>
      </c>
      <c r="AI367" s="43">
        <f>+AH367/$H367*10^6</f>
        <v>0</v>
      </c>
      <c r="AJ367" s="42">
        <f>+X367+AC367+AH367</f>
        <v>-3.4729685223526787</v>
      </c>
      <c r="AK367" s="31">
        <f>+Y367+AD367+AI367</f>
        <v>-38405.04835068759</v>
      </c>
      <c r="AL367" s="44">
        <f>+$AL$6*W367/H367*10^6</f>
        <v>-161.69039015869279</v>
      </c>
      <c r="AM367" s="31">
        <v>343530</v>
      </c>
      <c r="AN367" s="45">
        <f>+AK367/AM367</f>
        <v>-0.11179532602884054</v>
      </c>
      <c r="AR367" s="33"/>
    </row>
    <row r="368" spans="1:44">
      <c r="A368" s="6" t="s">
        <v>3491</v>
      </c>
      <c r="B368" s="6" t="s">
        <v>330</v>
      </c>
      <c r="C368" s="6" t="s">
        <v>3648</v>
      </c>
      <c r="D368" s="30">
        <v>2459202</v>
      </c>
      <c r="E368" s="6" t="s">
        <v>2605</v>
      </c>
      <c r="F368" s="31" t="s">
        <v>4456</v>
      </c>
      <c r="G368" s="6" t="str">
        <f>IF(AND(L368&gt;K368,AJ368&gt;0),"Float Increase",IF(AND(K368&gt;L368,AJ368&lt;0),"Float Decrease",IF(AND(J368&gt;I368,AJ368&gt;0),"Share Increase",IF(AND(I368&gt;J368,AJ368&lt;0), "Share Decrease",IF(AJ368&gt;0,"Reinvestment","Funding")))))</f>
        <v>Share Decrease</v>
      </c>
      <c r="H368" s="32">
        <v>152.41999999999999</v>
      </c>
      <c r="I368" s="33">
        <v>47.682000000000002</v>
      </c>
      <c r="J368" s="33">
        <v>47.125999999999998</v>
      </c>
      <c r="K368" s="34">
        <v>1</v>
      </c>
      <c r="L368" s="34">
        <v>1</v>
      </c>
      <c r="M368" s="7">
        <v>1</v>
      </c>
      <c r="N368" s="7">
        <v>1</v>
      </c>
      <c r="O368" s="7">
        <v>0</v>
      </c>
      <c r="P368" s="7">
        <v>0</v>
      </c>
      <c r="Q368" s="35">
        <f>+I368*K368</f>
        <v>47.682000000000002</v>
      </c>
      <c r="R368" s="35">
        <f>+J368*L368</f>
        <v>47.125999999999998</v>
      </c>
      <c r="S368" s="35">
        <f>+$H368*Q368</f>
        <v>7267.6904399999994</v>
      </c>
      <c r="T368" s="35">
        <f>+$H368*R368</f>
        <v>7182.944919999999</v>
      </c>
      <c r="U368" s="36">
        <f>+S368/SUM(S$20:S$419)</f>
        <v>4.3896070633215999E-3</v>
      </c>
      <c r="V368" s="37">
        <f>+T368/SUM(T$20:T$419)</f>
        <v>4.3411124474194282E-3</v>
      </c>
      <c r="W368" s="37">
        <f>+V368-U368</f>
        <v>-4.8494615902171766E-5</v>
      </c>
      <c r="X368" s="38">
        <f>+W368*Y$4</f>
        <v>-5.0984483480006606</v>
      </c>
      <c r="Y368" s="39">
        <f>+X368/$H368*10^6</f>
        <v>-33449.99572235049</v>
      </c>
      <c r="Z368" s="40">
        <f>+S368*M368/SUMPRODUCT(M$20:M$419, S$20:S$419)</f>
        <v>8.3041541610121266E-3</v>
      </c>
      <c r="AA368" s="41">
        <f>+T368*N368/SUMPRODUCT(N$20:N$419, T$20:T$419)</f>
        <v>8.2008952256676371E-3</v>
      </c>
      <c r="AB368" s="41">
        <f>+AA368-Z368</f>
        <v>-1.0325893534448953E-4</v>
      </c>
      <c r="AC368" s="42">
        <f>+AB368*AD$4</f>
        <v>-0.63259637753326636</v>
      </c>
      <c r="AD368" s="43">
        <f>+AC368/$H368*10^6</f>
        <v>-4150.3502003232279</v>
      </c>
      <c r="AE368" s="40">
        <f>+S368*O368/SUMPRODUCT(O$20:O$419, S$20:S$419)</f>
        <v>0</v>
      </c>
      <c r="AF368" s="41">
        <f>+T368*P368/SUMPRODUCT(P$20:P$419, T$20:T$419)</f>
        <v>0</v>
      </c>
      <c r="AG368" s="41">
        <f>+AF368-AE368</f>
        <v>0</v>
      </c>
      <c r="AH368" s="42">
        <f>+AG368*AI$4</f>
        <v>0</v>
      </c>
      <c r="AI368" s="43">
        <f>+AH368/$H368*10^6</f>
        <v>0</v>
      </c>
      <c r="AJ368" s="42">
        <f>+X368+AC368+AH368</f>
        <v>-5.731044725533927</v>
      </c>
      <c r="AK368" s="31">
        <f>+Y368+AD368+AI368</f>
        <v>-37600.345922673718</v>
      </c>
      <c r="AL368" s="44">
        <f>+$AL$6*W368/H368*10^6</f>
        <v>-159.0821936168868</v>
      </c>
      <c r="AM368" s="31">
        <v>322250.4375</v>
      </c>
      <c r="AN368" s="45">
        <f>+AK368/AM368</f>
        <v>-0.11668051163677232</v>
      </c>
      <c r="AR368" s="33"/>
    </row>
    <row r="369" spans="1:44">
      <c r="A369" s="6" t="s">
        <v>4967</v>
      </c>
      <c r="B369" s="6" t="s">
        <v>4961</v>
      </c>
      <c r="C369" s="6" t="s">
        <v>3795</v>
      </c>
      <c r="D369" s="30">
        <v>2948089</v>
      </c>
      <c r="E369" s="6" t="s">
        <v>5660</v>
      </c>
      <c r="F369" s="31" t="s">
        <v>4471</v>
      </c>
      <c r="G369" s="6" t="str">
        <f>IF(AND(L369&gt;K369,AJ369&gt;0),"Float Increase",IF(AND(K369&gt;L369,AJ369&lt;0),"Float Decrease",IF(AND(J369&gt;I369,AJ369&gt;0),"Share Increase",IF(AND(I369&gt;J369,AJ369&lt;0), "Share Decrease",IF(AJ369&gt;0,"Reinvestment","Funding")))))</f>
        <v>Share Decrease</v>
      </c>
      <c r="H369" s="32">
        <v>48.92</v>
      </c>
      <c r="I369" s="33">
        <v>65.587999999999994</v>
      </c>
      <c r="J369" s="33">
        <v>65.016000000000005</v>
      </c>
      <c r="K369" s="34">
        <v>0.89</v>
      </c>
      <c r="L369" s="34">
        <v>0.89</v>
      </c>
      <c r="M369" s="7">
        <v>0.63</v>
      </c>
      <c r="N369" s="7">
        <v>0.63</v>
      </c>
      <c r="O369" s="7">
        <v>0.37</v>
      </c>
      <c r="P369" s="7">
        <v>0.37</v>
      </c>
      <c r="Q369" s="35">
        <f>+I369*K369</f>
        <v>58.373319999999993</v>
      </c>
      <c r="R369" s="35">
        <f>+J369*L369</f>
        <v>57.864240000000002</v>
      </c>
      <c r="S369" s="35">
        <f>+$H369*Q369</f>
        <v>2855.6228143999997</v>
      </c>
      <c r="T369" s="35">
        <f>+$H369*R369</f>
        <v>2830.7186208000003</v>
      </c>
      <c r="U369" s="36">
        <f>+S369/SUM(S$20:S$419)</f>
        <v>1.7247655468760645E-3</v>
      </c>
      <c r="V369" s="37">
        <f>+T369/SUM(T$20:T$419)</f>
        <v>1.7107840832359938E-3</v>
      </c>
      <c r="W369" s="37">
        <f>+V369-U369</f>
        <v>-1.3981463640070713E-5</v>
      </c>
      <c r="X369" s="38">
        <f>+W369*Y$4</f>
        <v>-1.4699316382286776</v>
      </c>
      <c r="Y369" s="39">
        <f>+X369/$H369*10^6</f>
        <v>-30047.66226959684</v>
      </c>
      <c r="Z369" s="40">
        <f>+S369*M369/SUMPRODUCT(M$20:M$419, S$20:S$419)</f>
        <v>2.0556083574994671E-3</v>
      </c>
      <c r="AA369" s="41">
        <f>+T369*N369/SUMPRODUCT(N$20:N$419, T$20:T$419)</f>
        <v>2.0360853467594375E-3</v>
      </c>
      <c r="AB369" s="41">
        <f>+AA369-Z369</f>
        <v>-1.9523010740029548E-5</v>
      </c>
      <c r="AC369" s="42">
        <f>+AB369*AD$4</f>
        <v>-0.11960404038142954</v>
      </c>
      <c r="AD369" s="43">
        <f>+AC369/$H369*10^6</f>
        <v>-2444.8904411575945</v>
      </c>
      <c r="AE369" s="40">
        <f>+S369*O369/SUMPRODUCT(O$20:O$419, S$20:S$419)</f>
        <v>1.3537724531364431E-3</v>
      </c>
      <c r="AF369" s="41">
        <f>+T369*P369/SUMPRODUCT(P$20:P$419, T$20:T$419)</f>
        <v>1.3449165084592038E-3</v>
      </c>
      <c r="AG369" s="41">
        <f>+AF369-AE369</f>
        <v>-8.855944677239316E-6</v>
      </c>
      <c r="AH369" s="42">
        <f>+AG369*AI$4</f>
        <v>-3.1103144854210292E-2</v>
      </c>
      <c r="AI369" s="43">
        <f>+AH369/$H369*10^6</f>
        <v>-635.79609268622835</v>
      </c>
      <c r="AJ369" s="42">
        <f>+X369+AC369+AH369</f>
        <v>-1.6206388234643174</v>
      </c>
      <c r="AK369" s="31">
        <f>+Y369+AD369+AI369</f>
        <v>-33128.348803440662</v>
      </c>
      <c r="AL369" s="44">
        <f>+$AL$6*W369/H369*10^6</f>
        <v>-142.90130457962709</v>
      </c>
      <c r="AM369" s="31">
        <v>282626.1875</v>
      </c>
      <c r="AN369" s="45">
        <f>+AK369/AM369</f>
        <v>-0.11721613307132292</v>
      </c>
      <c r="AR369" s="33"/>
    </row>
    <row r="370" spans="1:44">
      <c r="A370" s="6" t="s">
        <v>3626</v>
      </c>
      <c r="B370" s="6" t="s">
        <v>462</v>
      </c>
      <c r="C370" s="6" t="s">
        <v>3780</v>
      </c>
      <c r="D370" s="30">
        <v>2926739</v>
      </c>
      <c r="E370" s="6" t="s">
        <v>2994</v>
      </c>
      <c r="F370" s="31" t="s">
        <v>4455</v>
      </c>
      <c r="G370" s="6" t="str">
        <f>IF(AND(L370&gt;K370,AJ370&gt;0),"Float Increase",IF(AND(K370&gt;L370,AJ370&lt;0),"Float Decrease",IF(AND(J370&gt;I370,AJ370&gt;0),"Share Increase",IF(AND(I370&gt;J370,AJ370&lt;0), "Share Decrease",IF(AJ370&gt;0,"Reinvestment","Funding")))))</f>
        <v>Share Decrease</v>
      </c>
      <c r="H370" s="32">
        <v>87.7</v>
      </c>
      <c r="I370" s="33">
        <v>82.86</v>
      </c>
      <c r="J370" s="33">
        <v>81.912999999999997</v>
      </c>
      <c r="K370" s="34">
        <v>0.92</v>
      </c>
      <c r="L370" s="34">
        <v>0.92</v>
      </c>
      <c r="M370" s="7">
        <v>1</v>
      </c>
      <c r="N370" s="7">
        <v>1</v>
      </c>
      <c r="O370" s="7">
        <v>0</v>
      </c>
      <c r="P370" s="7">
        <v>0</v>
      </c>
      <c r="Q370" s="35">
        <f>+I370*K370</f>
        <v>76.231200000000001</v>
      </c>
      <c r="R370" s="35">
        <f>+J370*L370</f>
        <v>75.359960000000001</v>
      </c>
      <c r="S370" s="35">
        <f>+$H370*Q370</f>
        <v>6685.47624</v>
      </c>
      <c r="T370" s="35">
        <f>+$H370*R370</f>
        <v>6609.0684920000003</v>
      </c>
      <c r="U370" s="36">
        <f>+S370/SUM(S$20:S$419)</f>
        <v>4.0379559320873788E-3</v>
      </c>
      <c r="V370" s="37">
        <f>+T370/SUM(T$20:T$419)</f>
        <v>3.9942822638919457E-3</v>
      </c>
      <c r="W370" s="37">
        <f>+V370-U370</f>
        <v>-4.3673668195433162E-5</v>
      </c>
      <c r="X370" s="38">
        <f>+W370*Y$4</f>
        <v>-4.5916013008809768</v>
      </c>
      <c r="Y370" s="39">
        <f>+X370/$H370*10^6</f>
        <v>-52355.77310012516</v>
      </c>
      <c r="Z370" s="40">
        <f>+S370*M370/SUMPRODUCT(M$20:M$419, S$20:S$419)</f>
        <v>7.638908920939636E-3</v>
      </c>
      <c r="AA370" s="41">
        <f>+T370*N370/SUMPRODUCT(N$20:N$419, T$20:T$419)</f>
        <v>7.5456903604034908E-3</v>
      </c>
      <c r="AB370" s="41">
        <f>+AA370-Z370</f>
        <v>-9.3218560536145224E-5</v>
      </c>
      <c r="AC370" s="42">
        <f>+AB370*AD$4</f>
        <v>-0.5710859163645049</v>
      </c>
      <c r="AD370" s="43">
        <f>+AC370/$H370*10^6</f>
        <v>-6511.8120452053008</v>
      </c>
      <c r="AE370" s="40">
        <f>+S370*O370/SUMPRODUCT(O$20:O$419, S$20:S$419)</f>
        <v>0</v>
      </c>
      <c r="AF370" s="41">
        <f>+T370*P370/SUMPRODUCT(P$20:P$419, T$20:T$419)</f>
        <v>0</v>
      </c>
      <c r="AG370" s="41">
        <f>+AF370-AE370</f>
        <v>0</v>
      </c>
      <c r="AH370" s="42">
        <f>+AG370*AI$4</f>
        <v>0</v>
      </c>
      <c r="AI370" s="43">
        <f>+AH370/$H370*10^6</f>
        <v>0</v>
      </c>
      <c r="AJ370" s="42">
        <f>+X370+AC370+AH370</f>
        <v>-5.1626872172454821</v>
      </c>
      <c r="AK370" s="31">
        <f>+Y370+AD370+AI370</f>
        <v>-58867.585145330464</v>
      </c>
      <c r="AL370" s="44">
        <f>+$AL$6*W370/H370*10^6</f>
        <v>-248.99468754522897</v>
      </c>
      <c r="AM370" s="31">
        <v>489796</v>
      </c>
      <c r="AN370" s="45">
        <f>+AK370/AM370</f>
        <v>-0.12018796630705532</v>
      </c>
      <c r="AR370" s="33"/>
    </row>
    <row r="371" spans="1:44">
      <c r="A371" s="6" t="s">
        <v>3480</v>
      </c>
      <c r="B371" s="6" t="s">
        <v>319</v>
      </c>
      <c r="C371" s="6" t="s">
        <v>617</v>
      </c>
      <c r="D371" s="30">
        <v>2418623</v>
      </c>
      <c r="E371" s="6" t="s">
        <v>2595</v>
      </c>
      <c r="F371" s="31" t="s">
        <v>4456</v>
      </c>
      <c r="G371" s="6" t="str">
        <f>IF(AND(L371&gt;K371,AJ371&gt;0),"Float Increase",IF(AND(K371&gt;L371,AJ371&lt;0),"Float Decrease",IF(AND(J371&gt;I371,AJ371&gt;0),"Share Increase",IF(AND(I371&gt;J371,AJ371&lt;0), "Share Decrease",IF(AJ371&gt;0,"Reinvestment","Funding")))))</f>
        <v>Share Decrease</v>
      </c>
      <c r="H371" s="32">
        <v>56.64</v>
      </c>
      <c r="I371" s="33">
        <v>77.918999999999997</v>
      </c>
      <c r="J371" s="33">
        <v>76.903000000000006</v>
      </c>
      <c r="K371" s="34">
        <v>1</v>
      </c>
      <c r="L371" s="34">
        <v>1</v>
      </c>
      <c r="M371" s="7">
        <v>0</v>
      </c>
      <c r="N371" s="7">
        <v>0</v>
      </c>
      <c r="O371" s="7">
        <v>1</v>
      </c>
      <c r="P371" s="7">
        <v>1</v>
      </c>
      <c r="Q371" s="35">
        <f>+I371*K371</f>
        <v>77.918999999999997</v>
      </c>
      <c r="R371" s="35">
        <f>+J371*L371</f>
        <v>76.903000000000006</v>
      </c>
      <c r="S371" s="35">
        <f>+$H371*Q371</f>
        <v>4413.3321599999999</v>
      </c>
      <c r="T371" s="35">
        <f>+$H371*R371</f>
        <v>4355.7859200000003</v>
      </c>
      <c r="U371" s="36">
        <f>+S371/SUM(S$20:S$419)</f>
        <v>2.6656052816581405E-3</v>
      </c>
      <c r="V371" s="37">
        <f>+T371/SUM(T$20:T$419)</f>
        <v>2.632479670414386E-3</v>
      </c>
      <c r="W371" s="37">
        <f>+V371-U371</f>
        <v>-3.3125611243754564E-5</v>
      </c>
      <c r="X371" s="38">
        <f>+W371*Y$4</f>
        <v>-3.4826385317275825</v>
      </c>
      <c r="Y371" s="39">
        <f>+X371/$H371*10^6</f>
        <v>-61487.262212704496</v>
      </c>
      <c r="Z371" s="40">
        <f>+S371*M371/SUMPRODUCT(M$20:M$419, S$20:S$419)</f>
        <v>0</v>
      </c>
      <c r="AA371" s="41">
        <f>+T371*N371/SUMPRODUCT(N$20:N$419, T$20:T$419)</f>
        <v>0</v>
      </c>
      <c r="AB371" s="41">
        <f>+AA371-Z371</f>
        <v>0</v>
      </c>
      <c r="AC371" s="42">
        <f>+AB371*AD$4</f>
        <v>0</v>
      </c>
      <c r="AD371" s="43">
        <f>+AC371/$H371*10^6</f>
        <v>0</v>
      </c>
      <c r="AE371" s="40">
        <f>+S371*O371/SUMPRODUCT(O$20:O$419, S$20:S$419)</f>
        <v>5.6547019716167695E-3</v>
      </c>
      <c r="AF371" s="41">
        <f>+T371*P371/SUMPRODUCT(P$20:P$419, T$20:T$419)</f>
        <v>5.5932396202271828E-3</v>
      </c>
      <c r="AG371" s="41">
        <f>+AF371-AE371</f>
        <v>-6.1462351389586674E-5</v>
      </c>
      <c r="AH371" s="42">
        <f>+AG371*AI$4</f>
        <v>-0.21586318433807308</v>
      </c>
      <c r="AI371" s="43">
        <f>+AH371/$H371*10^6</f>
        <v>-3811.1437912795386</v>
      </c>
      <c r="AJ371" s="42">
        <f>+X371+AC371+AH371</f>
        <v>-3.6985017160656555</v>
      </c>
      <c r="AK371" s="31">
        <f>+Y371+AD371+AI371</f>
        <v>-65298.406003984033</v>
      </c>
      <c r="AL371" s="44">
        <f>+$AL$6*W371/H371*10^6</f>
        <v>-292.42241564048874</v>
      </c>
      <c r="AM371" s="31">
        <v>524691.125</v>
      </c>
      <c r="AN371" s="45">
        <f>+AK371/AM371</f>
        <v>-0.12445113494912656</v>
      </c>
      <c r="AR371" s="33"/>
    </row>
    <row r="372" spans="1:44">
      <c r="A372" s="6" t="s">
        <v>1341</v>
      </c>
      <c r="B372" s="6" t="s">
        <v>1744</v>
      </c>
      <c r="C372" s="6" t="s">
        <v>2763</v>
      </c>
      <c r="D372" s="30" t="s">
        <v>2327</v>
      </c>
      <c r="E372" s="6" t="s">
        <v>845</v>
      </c>
      <c r="F372" s="31" t="s">
        <v>4455</v>
      </c>
      <c r="G372" s="6" t="str">
        <f>IF(AND(L372&gt;K372,AJ372&gt;0),"Float Increase",IF(AND(K372&gt;L372,AJ372&lt;0),"Float Decrease",IF(AND(J372&gt;I372,AJ372&gt;0),"Share Increase",IF(AND(I372&gt;J372,AJ372&lt;0), "Share Decrease",IF(AJ372&gt;0,"Reinvestment","Funding")))))</f>
        <v>Share Decrease</v>
      </c>
      <c r="H372" s="32">
        <v>468.86</v>
      </c>
      <c r="I372" s="33">
        <v>12.531000000000001</v>
      </c>
      <c r="J372" s="33">
        <v>12.444000000000001</v>
      </c>
      <c r="K372" s="34">
        <v>0.85</v>
      </c>
      <c r="L372" s="34">
        <v>0.85</v>
      </c>
      <c r="M372" s="7">
        <v>0.71</v>
      </c>
      <c r="N372" s="7">
        <v>0.71</v>
      </c>
      <c r="O372" s="7">
        <v>0.28999999999999998</v>
      </c>
      <c r="P372" s="7">
        <v>0.28999999999999998</v>
      </c>
      <c r="Q372" s="35">
        <f>+I372*K372</f>
        <v>10.651350000000001</v>
      </c>
      <c r="R372" s="35">
        <f>+J372*L372</f>
        <v>10.577400000000001</v>
      </c>
      <c r="S372" s="35">
        <f>+$H372*Q372</f>
        <v>4993.9919610000006</v>
      </c>
      <c r="T372" s="35">
        <f>+$H372*R372</f>
        <v>4959.3197640000008</v>
      </c>
      <c r="U372" s="36">
        <f>+S372/SUM(S$20:S$419)</f>
        <v>3.0163175725708112E-3</v>
      </c>
      <c r="V372" s="37">
        <f>+T372/SUM(T$20:T$419)</f>
        <v>2.9972337248875334E-3</v>
      </c>
      <c r="W372" s="37">
        <f>+V372-U372</f>
        <v>-1.9083847683277772E-5</v>
      </c>
      <c r="X372" s="38">
        <f>+W372*Y$4</f>
        <v>-2.0063673025183486</v>
      </c>
      <c r="Y372" s="39">
        <f>+X372/$H372*10^6</f>
        <v>-4279.246048966319</v>
      </c>
      <c r="Z372" s="40">
        <f>+S372*M372/SUMPRODUCT(M$20:M$419, S$20:S$419)</f>
        <v>4.0514004304962499E-3</v>
      </c>
      <c r="AA372" s="41">
        <f>+T372*N372/SUMPRODUCT(N$20:N$419, T$20:T$419)</f>
        <v>4.0201215771475248E-3</v>
      </c>
      <c r="AB372" s="41">
        <f>+AA372-Z372</f>
        <v>-3.1278853348725051E-5</v>
      </c>
      <c r="AC372" s="42">
        <f>+AB372*AD$4</f>
        <v>-0.19162399123896917</v>
      </c>
      <c r="AD372" s="43">
        <f>+AC372/$H372*10^6</f>
        <v>-408.70193925472245</v>
      </c>
      <c r="AE372" s="40">
        <f>+S372*O372/SUMPRODUCT(O$20:O$419, S$20:S$419)</f>
        <v>1.8556195630991099E-3</v>
      </c>
      <c r="AF372" s="41">
        <f>+T372*P372/SUMPRODUCT(P$20:P$419, T$20:T$419)</f>
        <v>1.8467878467453129E-3</v>
      </c>
      <c r="AG372" s="41">
        <f>+AF372-AE372</f>
        <v>-8.8317163537969708E-6</v>
      </c>
      <c r="AH372" s="42">
        <f>+AG372*AI$4</f>
        <v>-3.1018052062750261E-2</v>
      </c>
      <c r="AI372" s="43">
        <f>+AH372/$H372*10^6</f>
        <v>-66.156319717506847</v>
      </c>
      <c r="AJ372" s="42">
        <f>+X372+AC372+AH372</f>
        <v>-2.2290093458200677</v>
      </c>
      <c r="AK372" s="31">
        <f>+Y372+AD372+AI372</f>
        <v>-4754.1043079385481</v>
      </c>
      <c r="AL372" s="44">
        <f>+$AL$6*W372/H372*10^6</f>
        <v>-20.351328417094411</v>
      </c>
      <c r="AM372" s="31">
        <v>37371.5</v>
      </c>
      <c r="AN372" s="45">
        <f>+AK372/AM372</f>
        <v>-0.12721202809463222</v>
      </c>
      <c r="AR372" s="33"/>
    </row>
    <row r="373" spans="1:44">
      <c r="A373" s="6" t="s">
        <v>3576</v>
      </c>
      <c r="B373" s="6" t="s">
        <v>414</v>
      </c>
      <c r="C373" s="6" t="s">
        <v>3733</v>
      </c>
      <c r="D373" s="30" t="s">
        <v>496</v>
      </c>
      <c r="E373" s="6" t="s">
        <v>4861</v>
      </c>
      <c r="F373" s="31" t="s">
        <v>4458</v>
      </c>
      <c r="G373" s="6" t="str">
        <f>IF(AND(L373&gt;K373,AJ373&gt;0),"Float Increase",IF(AND(K373&gt;L373,AJ373&lt;0),"Float Decrease",IF(AND(J373&gt;I373,AJ373&gt;0),"Share Increase",IF(AND(I373&gt;J373,AJ373&lt;0), "Share Decrease",IF(AJ373&gt;0,"Reinvestment","Funding")))))</f>
        <v>Share Decrease</v>
      </c>
      <c r="H373" s="32">
        <v>22.164999999999999</v>
      </c>
      <c r="I373" s="33">
        <v>94.73</v>
      </c>
      <c r="J373" s="33">
        <v>91.938999999999993</v>
      </c>
      <c r="K373" s="34">
        <v>1</v>
      </c>
      <c r="L373" s="34">
        <v>1</v>
      </c>
      <c r="M373" s="7">
        <v>0.47</v>
      </c>
      <c r="N373" s="7">
        <v>0.47</v>
      </c>
      <c r="O373" s="7">
        <v>0.53</v>
      </c>
      <c r="P373" s="7">
        <v>0.53</v>
      </c>
      <c r="Q373" s="35">
        <f>+I373*K373</f>
        <v>94.73</v>
      </c>
      <c r="R373" s="35">
        <f>+J373*L373</f>
        <v>91.938999999999993</v>
      </c>
      <c r="S373" s="35">
        <f>+$H373*Q373</f>
        <v>2099.6904500000001</v>
      </c>
      <c r="T373" s="35">
        <f>+$H373*R373</f>
        <v>2037.8279349999998</v>
      </c>
      <c r="U373" s="36">
        <f>+S373/SUM(S$20:S$419)</f>
        <v>1.2681905078649593E-3</v>
      </c>
      <c r="V373" s="37">
        <f>+T373/SUM(T$20:T$419)</f>
        <v>1.2315895935239231E-3</v>
      </c>
      <c r="W373" s="37">
        <f>+V373-U373</f>
        <v>-3.6600914341036175E-5</v>
      </c>
      <c r="X373" s="38">
        <f>+W373*Y$4</f>
        <v>-3.8480121511594976</v>
      </c>
      <c r="Y373" s="39">
        <f>+X373/$H373*10^6</f>
        <v>-173607.58633699515</v>
      </c>
      <c r="Z373" s="40">
        <f>+S373*M373/SUMPRODUCT(M$20:M$419, S$20:S$419)</f>
        <v>1.1275923301414465E-3</v>
      </c>
      <c r="AA373" s="41">
        <f>+T373*N373/SUMPRODUCT(N$20:N$419, T$20:T$419)</f>
        <v>1.0935133677665192E-3</v>
      </c>
      <c r="AB373" s="41">
        <f>+AA373-Z373</f>
        <v>-3.4078962374927248E-5</v>
      </c>
      <c r="AC373" s="42">
        <f>+AB373*AD$4</f>
        <v>-0.20877833067472087</v>
      </c>
      <c r="AD373" s="43">
        <f>+AC373/$H373*10^6</f>
        <v>-9419.2795251396747</v>
      </c>
      <c r="AE373" s="40">
        <f>+S373*O373/SUMPRODUCT(O$20:O$419, S$20:S$419)</f>
        <v>1.4258513402992873E-3</v>
      </c>
      <c r="AF373" s="41">
        <f>+T373*P373/SUMPRODUCT(P$20:P$419, T$20:T$419)</f>
        <v>1.3868844525263776E-3</v>
      </c>
      <c r="AG373" s="41">
        <f>+AF373-AE373</f>
        <v>-3.8966887772909744E-5</v>
      </c>
      <c r="AH373" s="42">
        <f>+AG373*AI$4</f>
        <v>-0.13685640539664989</v>
      </c>
      <c r="AI373" s="43">
        <f>+AH373/$H373*10^6</f>
        <v>-6174.4374192036948</v>
      </c>
      <c r="AJ373" s="42">
        <f>+X373+AC373+AH373</f>
        <v>-4.1936468872308676</v>
      </c>
      <c r="AK373" s="31">
        <f>+Y373+AD373+AI373</f>
        <v>-189201.30328133854</v>
      </c>
      <c r="AL373" s="44">
        <f>+$AL$6*W373/H373*10^6</f>
        <v>-825.64661270101908</v>
      </c>
      <c r="AM373" s="31">
        <v>1487236</v>
      </c>
      <c r="AN373" s="45">
        <f>+AK373/AM373</f>
        <v>-0.12721673176371373</v>
      </c>
      <c r="AR373" s="33"/>
    </row>
    <row r="374" spans="1:44">
      <c r="A374" s="6" t="s">
        <v>3370</v>
      </c>
      <c r="B374" s="6" t="s">
        <v>210</v>
      </c>
      <c r="C374" s="6" t="s">
        <v>508</v>
      </c>
      <c r="D374" s="30">
        <v>2134532</v>
      </c>
      <c r="E374" s="6" t="s">
        <v>2151</v>
      </c>
      <c r="F374" s="31" t="s">
        <v>4462</v>
      </c>
      <c r="G374" s="6" t="str">
        <f>IF(AND(L374&gt;K374,AJ374&gt;0),"Float Increase",IF(AND(K374&gt;L374,AJ374&lt;0),"Float Decrease",IF(AND(J374&gt;I374,AJ374&gt;0),"Share Increase",IF(AND(I374&gt;J374,AJ374&lt;0), "Share Decrease",IF(AJ374&gt;0,"Reinvestment","Funding")))))</f>
        <v>Share Decrease</v>
      </c>
      <c r="H374" s="32">
        <v>63.27</v>
      </c>
      <c r="I374" s="33">
        <v>87.870999999999995</v>
      </c>
      <c r="J374" s="33">
        <v>87.256</v>
      </c>
      <c r="K374" s="34">
        <v>0.84</v>
      </c>
      <c r="L374" s="34">
        <v>0.84</v>
      </c>
      <c r="M374" s="7">
        <v>0</v>
      </c>
      <c r="N374" s="7">
        <v>0</v>
      </c>
      <c r="O374" s="7">
        <v>1</v>
      </c>
      <c r="P374" s="7">
        <v>1</v>
      </c>
      <c r="Q374" s="35">
        <f>+I374*K374</f>
        <v>73.811639999999997</v>
      </c>
      <c r="R374" s="35">
        <f>+J374*L374</f>
        <v>73.29504</v>
      </c>
      <c r="S374" s="35">
        <f>+$H374*Q374</f>
        <v>4670.0624627999996</v>
      </c>
      <c r="T374" s="35">
        <f>+$H374*R374</f>
        <v>4637.3771808000001</v>
      </c>
      <c r="U374" s="36">
        <f>+S374/SUM(S$20:S$419)</f>
        <v>2.8206676305354505E-3</v>
      </c>
      <c r="V374" s="37">
        <f>+T374/SUM(T$20:T$419)</f>
        <v>2.8026632568066102E-3</v>
      </c>
      <c r="W374" s="37">
        <f>+V374-U374</f>
        <v>-1.800437372884026E-5</v>
      </c>
      <c r="X374" s="38">
        <f>+W374*Y$4</f>
        <v>-1.8928775449994073</v>
      </c>
      <c r="Y374" s="39">
        <f>+X374/$H374*10^6</f>
        <v>-29917.457641843012</v>
      </c>
      <c r="Z374" s="40">
        <f>+S374*M374/SUMPRODUCT(M$20:M$419, S$20:S$419)</f>
        <v>0</v>
      </c>
      <c r="AA374" s="41">
        <f>+T374*N374/SUMPRODUCT(N$20:N$419, T$20:T$419)</f>
        <v>0</v>
      </c>
      <c r="AB374" s="41">
        <f>+AA374-Z374</f>
        <v>0</v>
      </c>
      <c r="AC374" s="42">
        <f>+AB374*AD$4</f>
        <v>0</v>
      </c>
      <c r="AD374" s="43">
        <f>+AC374/$H374*10^6</f>
        <v>0</v>
      </c>
      <c r="AE374" s="40">
        <f>+S374*O374/SUMPRODUCT(O$20:O$419, S$20:S$419)</f>
        <v>5.983644660901441E-3</v>
      </c>
      <c r="AF374" s="41">
        <f>+T374*P374/SUMPRODUCT(P$20:P$419, T$20:T$419)</f>
        <v>5.9548293368807239E-3</v>
      </c>
      <c r="AG374" s="41">
        <f>+AF374-AE374</f>
        <v>-2.8815324020717119E-5</v>
      </c>
      <c r="AH374" s="42">
        <f>+AG374*AI$4</f>
        <v>-0.10120289022816695</v>
      </c>
      <c r="AI374" s="43">
        <f>+AH374/$H374*10^6</f>
        <v>-1599.5399119356241</v>
      </c>
      <c r="AJ374" s="42">
        <f>+X374+AC374+AH374</f>
        <v>-1.9940804352275743</v>
      </c>
      <c r="AK374" s="31">
        <f>+Y374+AD374+AI374</f>
        <v>-31516.997553778634</v>
      </c>
      <c r="AL374" s="44">
        <f>+$AL$6*W374/H374*10^6</f>
        <v>-142.28207467077809</v>
      </c>
      <c r="AM374" s="31">
        <v>247166.34375</v>
      </c>
      <c r="AN374" s="45">
        <f>+AK374/AM374</f>
        <v>-0.1275133057179377</v>
      </c>
      <c r="AR374" s="33"/>
    </row>
    <row r="375" spans="1:44">
      <c r="A375" s="6" t="s">
        <v>3511</v>
      </c>
      <c r="B375" s="6" t="s">
        <v>352</v>
      </c>
      <c r="C375" s="6" t="s">
        <v>3670</v>
      </c>
      <c r="D375" s="30">
        <v>2516851</v>
      </c>
      <c r="E375" s="6" t="s">
        <v>2625</v>
      </c>
      <c r="F375" s="31" t="s">
        <v>4471</v>
      </c>
      <c r="G375" s="6" t="str">
        <f>IF(AND(L375&gt;K375,AJ375&gt;0),"Float Increase",IF(AND(K375&gt;L375,AJ375&lt;0),"Float Decrease",IF(AND(J375&gt;I375,AJ375&gt;0),"Share Increase",IF(AND(I375&gt;J375,AJ375&lt;0), "Share Decrease",IF(AJ375&gt;0,"Reinvestment","Funding")))))</f>
        <v>Share Decrease</v>
      </c>
      <c r="H375" s="32">
        <v>67.605000000000004</v>
      </c>
      <c r="I375" s="33">
        <v>77.680000000000007</v>
      </c>
      <c r="J375" s="33">
        <v>76.997</v>
      </c>
      <c r="K375" s="34">
        <v>1</v>
      </c>
      <c r="L375" s="34">
        <v>1</v>
      </c>
      <c r="M375" s="7">
        <v>0.5</v>
      </c>
      <c r="N375" s="7">
        <v>0.5</v>
      </c>
      <c r="O375" s="7">
        <v>0.5</v>
      </c>
      <c r="P375" s="7">
        <v>0.5</v>
      </c>
      <c r="Q375" s="35">
        <f>+I375*K375</f>
        <v>77.680000000000007</v>
      </c>
      <c r="R375" s="35">
        <f>+J375*L375</f>
        <v>76.997</v>
      </c>
      <c r="S375" s="35">
        <f>+$H375*Q375</f>
        <v>5251.5564000000004</v>
      </c>
      <c r="T375" s="35">
        <f>+$H375*R375</f>
        <v>5205.3821850000004</v>
      </c>
      <c r="U375" s="36">
        <f>+S375/SUM(S$20:S$419)</f>
        <v>3.171883730764922E-3</v>
      </c>
      <c r="V375" s="37">
        <f>+T375/SUM(T$20:T$419)</f>
        <v>3.1459449638768554E-3</v>
      </c>
      <c r="W375" s="37">
        <f>+V375-U375</f>
        <v>-2.5938766888066594E-5</v>
      </c>
      <c r="X375" s="38">
        <f>+W375*Y$4</f>
        <v>-2.7270545550132881</v>
      </c>
      <c r="Y375" s="39">
        <f>+X375/$H375*10^6</f>
        <v>-40338.060128885256</v>
      </c>
      <c r="Z375" s="40">
        <f>+S375*M375/SUMPRODUCT(M$20:M$419, S$20:S$419)</f>
        <v>3.0002470723594736E-3</v>
      </c>
      <c r="AA375" s="41">
        <f>+T375*N375/SUMPRODUCT(N$20:N$419, T$20:T$419)</f>
        <v>2.9715384416968272E-3</v>
      </c>
      <c r="AB375" s="41">
        <f>+AA375-Z375</f>
        <v>-2.8708630662646357E-5</v>
      </c>
      <c r="AC375" s="42">
        <f>+AB375*AD$4</f>
        <v>-0.17587800707553694</v>
      </c>
      <c r="AD375" s="43">
        <f>+AC375/$H375*10^6</f>
        <v>-2601.5532442206486</v>
      </c>
      <c r="AE375" s="40">
        <f>+S375*O375/SUMPRODUCT(O$20:O$419, S$20:S$419)</f>
        <v>3.364349798807877E-3</v>
      </c>
      <c r="AF375" s="41">
        <f>+T375*P375/SUMPRODUCT(P$20:P$419, T$20:T$419)</f>
        <v>3.3421006461638435E-3</v>
      </c>
      <c r="AG375" s="41">
        <f>+AF375-AE375</f>
        <v>-2.2249152644033491E-5</v>
      </c>
      <c r="AH375" s="42">
        <f>+AG375*AI$4</f>
        <v>-7.8141705124848873E-2</v>
      </c>
      <c r="AI375" s="43">
        <f>+AH375/$H375*10^6</f>
        <v>-1155.8568911300772</v>
      </c>
      <c r="AJ375" s="42">
        <f>+X375+AC375+AH375</f>
        <v>-2.9810742672136739</v>
      </c>
      <c r="AK375" s="31">
        <f>+Y375+AD375+AI375</f>
        <v>-44095.470264235977</v>
      </c>
      <c r="AL375" s="44">
        <f>+$AL$6*W375/H375*10^6</f>
        <v>-191.84059528190662</v>
      </c>
      <c r="AM375" s="31">
        <v>337182.6875</v>
      </c>
      <c r="AN375" s="45">
        <f>+AK375/AM375</f>
        <v>-0.13077619907230847</v>
      </c>
      <c r="AR375" s="33"/>
    </row>
    <row r="376" spans="1:44">
      <c r="A376" s="6" t="s">
        <v>5912</v>
      </c>
      <c r="B376" s="6" t="s">
        <v>5892</v>
      </c>
      <c r="C376" s="6" t="s">
        <v>5929</v>
      </c>
      <c r="D376" s="30" t="s">
        <v>5944</v>
      </c>
      <c r="E376" s="6" t="s">
        <v>5958</v>
      </c>
      <c r="F376" s="31" t="s">
        <v>4455</v>
      </c>
      <c r="G376" s="6" t="str">
        <f>IF(AND(L376&gt;K376,AJ376&gt;0),"Float Increase",IF(AND(K376&gt;L376,AJ376&lt;0),"Float Decrease",IF(AND(J376&gt;I376,AJ376&gt;0),"Share Increase",IF(AND(I376&gt;J376,AJ376&lt;0), "Share Decrease",IF(AJ376&gt;0,"Reinvestment","Funding")))))</f>
        <v>Share Decrease</v>
      </c>
      <c r="H376" s="32">
        <v>27.2</v>
      </c>
      <c r="I376" s="33">
        <v>45.637999999999998</v>
      </c>
      <c r="J376" s="33">
        <v>44.746000000000002</v>
      </c>
      <c r="K376" s="34">
        <v>0.84</v>
      </c>
      <c r="L376" s="34">
        <v>0.84</v>
      </c>
      <c r="M376" s="7">
        <v>0</v>
      </c>
      <c r="N376" s="7">
        <v>0</v>
      </c>
      <c r="O376" s="7">
        <v>1</v>
      </c>
      <c r="P376" s="7">
        <v>1</v>
      </c>
      <c r="Q376" s="35">
        <f>+I376*K376</f>
        <v>38.335919999999994</v>
      </c>
      <c r="R376" s="35">
        <f>+J376*L376</f>
        <v>37.586640000000003</v>
      </c>
      <c r="S376" s="35">
        <f>+$H376*Q376</f>
        <v>1042.7370239999998</v>
      </c>
      <c r="T376" s="35">
        <f>+$H376*R376</f>
        <v>1022.3566080000001</v>
      </c>
      <c r="U376" s="36">
        <f>+S376/SUM(S$20:S$419)</f>
        <v>6.2980197678003244E-4</v>
      </c>
      <c r="V376" s="37">
        <f>+T376/SUM(T$20:T$419)</f>
        <v>6.1787540432515326E-4</v>
      </c>
      <c r="W376" s="37">
        <f>+V376-U376</f>
        <v>-1.1926572454879175E-5</v>
      </c>
      <c r="X376" s="38">
        <f>+W376*Y$4</f>
        <v>-1.2538920558223403</v>
      </c>
      <c r="Y376" s="39">
        <f>+X376/$H376*10^6</f>
        <v>-46098.972640527216</v>
      </c>
      <c r="Z376" s="40">
        <f>+S376*M376/SUMPRODUCT(M$20:M$419, S$20:S$419)</f>
        <v>0</v>
      </c>
      <c r="AA376" s="41">
        <f>+T376*N376/SUMPRODUCT(N$20:N$419, T$20:T$419)</f>
        <v>0</v>
      </c>
      <c r="AB376" s="41">
        <f>+AA376-Z376</f>
        <v>0</v>
      </c>
      <c r="AC376" s="42">
        <f>+AB376*AD$4</f>
        <v>0</v>
      </c>
      <c r="AD376" s="43">
        <f>+AC376/$H376*10^6</f>
        <v>0</v>
      </c>
      <c r="AE376" s="40">
        <f>+S376*O376/SUMPRODUCT(O$20:O$419, S$20:S$419)</f>
        <v>1.3360351978335121E-3</v>
      </c>
      <c r="AF376" s="41">
        <f>+T376*P376/SUMPRODUCT(P$20:P$419, T$20:T$419)</f>
        <v>1.3128022338312418E-3</v>
      </c>
      <c r="AG376" s="41">
        <f>+AF376-AE376</f>
        <v>-2.3232964002270354E-5</v>
      </c>
      <c r="AH376" s="42">
        <f>+AG376*AI$4</f>
        <v>-8.1596969164957747E-2</v>
      </c>
      <c r="AI376" s="43">
        <f>+AH376/$H376*10^6</f>
        <v>-2999.8885722410937</v>
      </c>
      <c r="AJ376" s="42">
        <f>+X376+AC376+AH376</f>
        <v>-1.3354890249872982</v>
      </c>
      <c r="AK376" s="31">
        <f>+Y376+AD376+AI376</f>
        <v>-49098.861212768308</v>
      </c>
      <c r="AL376" s="44">
        <f>+$AL$6*W376/H376*10^6</f>
        <v>-219.23846424410252</v>
      </c>
      <c r="AM376" s="31">
        <v>356251.4375</v>
      </c>
      <c r="AN376" s="45">
        <f>+AK376/AM376</f>
        <v>-0.1378208086887181</v>
      </c>
      <c r="AR376" s="33"/>
    </row>
    <row r="377" spans="1:44">
      <c r="A377" s="6" t="s">
        <v>3431</v>
      </c>
      <c r="B377" s="6" t="s">
        <v>270</v>
      </c>
      <c r="C377" s="6" t="s">
        <v>570</v>
      </c>
      <c r="D377" s="30">
        <v>2242952</v>
      </c>
      <c r="E377" s="6" t="s">
        <v>2548</v>
      </c>
      <c r="F377" s="31" t="s">
        <v>4455</v>
      </c>
      <c r="G377" s="6" t="str">
        <f>IF(AND(L377&gt;K377,AJ377&gt;0),"Float Increase",IF(AND(K377&gt;L377,AJ377&lt;0),"Float Decrease",IF(AND(J377&gt;I377,AJ377&gt;0),"Share Increase",IF(AND(I377&gt;J377,AJ377&lt;0), "Share Decrease",IF(AJ377&gt;0,"Reinvestment","Funding")))))</f>
        <v>Share Decrease</v>
      </c>
      <c r="H377" s="32">
        <v>52.87</v>
      </c>
      <c r="I377" s="33">
        <v>72.073999999999998</v>
      </c>
      <c r="J377" s="33">
        <v>71.281999999999996</v>
      </c>
      <c r="K377" s="34">
        <v>1</v>
      </c>
      <c r="L377" s="34">
        <v>1</v>
      </c>
      <c r="M377" s="7">
        <v>1</v>
      </c>
      <c r="N377" s="7">
        <v>1</v>
      </c>
      <c r="O377" s="7">
        <v>0</v>
      </c>
      <c r="P377" s="7">
        <v>0</v>
      </c>
      <c r="Q377" s="35">
        <f>+I377*K377</f>
        <v>72.073999999999998</v>
      </c>
      <c r="R377" s="35">
        <f>+J377*L377</f>
        <v>71.281999999999996</v>
      </c>
      <c r="S377" s="35">
        <f>+$H377*Q377</f>
        <v>3810.5523799999996</v>
      </c>
      <c r="T377" s="35">
        <f>+$H377*R377</f>
        <v>3768.6793399999997</v>
      </c>
      <c r="U377" s="36">
        <f>+S377/SUM(S$20:S$419)</f>
        <v>2.3015327607163374E-3</v>
      </c>
      <c r="V377" s="37">
        <f>+T377/SUM(T$20:T$419)</f>
        <v>2.277653660917455E-3</v>
      </c>
      <c r="W377" s="37">
        <f>+V377-U377</f>
        <v>-2.3879099798882353E-5</v>
      </c>
      <c r="X377" s="38">
        <f>+W377*Y$4</f>
        <v>-2.5105128611999667</v>
      </c>
      <c r="Y377" s="39">
        <f>+X377/$H377*10^6</f>
        <v>-47484.638948363288</v>
      </c>
      <c r="Z377" s="40">
        <f>+S377*M377/SUMPRODUCT(M$20:M$419, S$20:S$419)</f>
        <v>4.3539848956653778E-3</v>
      </c>
      <c r="AA377" s="41">
        <f>+T377*N377/SUMPRODUCT(N$20:N$419, T$20:T$419)</f>
        <v>4.302767841143109E-3</v>
      </c>
      <c r="AB377" s="41">
        <f>+AA377-Z377</f>
        <v>-5.1217054522268747E-5</v>
      </c>
      <c r="AC377" s="42">
        <f>+AB377*AD$4</f>
        <v>-0.31377161744521159</v>
      </c>
      <c r="AD377" s="43">
        <f>+AC377/$H377*10^6</f>
        <v>-5934.7761952943374</v>
      </c>
      <c r="AE377" s="40">
        <f>+S377*O377/SUMPRODUCT(O$20:O$419, S$20:S$419)</f>
        <v>0</v>
      </c>
      <c r="AF377" s="41">
        <f>+T377*P377/SUMPRODUCT(P$20:P$419, T$20:T$419)</f>
        <v>0</v>
      </c>
      <c r="AG377" s="41">
        <f>+AF377-AE377</f>
        <v>0</v>
      </c>
      <c r="AH377" s="42">
        <f>+AG377*AI$4</f>
        <v>0</v>
      </c>
      <c r="AI377" s="43">
        <f>+AH377/$H377*10^6</f>
        <v>0</v>
      </c>
      <c r="AJ377" s="42">
        <f>+X377+AC377+AH377</f>
        <v>-2.8242844786451782</v>
      </c>
      <c r="AK377" s="31">
        <f>+Y377+AD377+AI377</f>
        <v>-53419.415143657629</v>
      </c>
      <c r="AL377" s="44">
        <f>+$AL$6*W377/H377*10^6</f>
        <v>-225.82844523247925</v>
      </c>
      <c r="AM377" s="31">
        <v>380399.15625</v>
      </c>
      <c r="AN377" s="45">
        <f>+AK377/AM377</f>
        <v>-0.14042989913613307</v>
      </c>
      <c r="AR377" s="33"/>
    </row>
    <row r="378" spans="1:44">
      <c r="A378" s="6" t="s">
        <v>6420</v>
      </c>
      <c r="B378" s="6" t="s">
        <v>6413</v>
      </c>
      <c r="C378" s="6" t="s">
        <v>6512</v>
      </c>
      <c r="D378" s="30" t="s">
        <v>6426</v>
      </c>
      <c r="E378" s="6" t="s">
        <v>6435</v>
      </c>
      <c r="F378" s="31" t="s">
        <v>4477</v>
      </c>
      <c r="G378" s="6" t="str">
        <f>IF(AND(L378&gt;K378,AJ378&gt;0),"Float Increase",IF(AND(K378&gt;L378,AJ378&lt;0),"Float Decrease",IF(AND(J378&gt;I378,AJ378&gt;0),"Share Increase",IF(AND(I378&gt;J378,AJ378&lt;0), "Share Decrease",IF(AJ378&gt;0,"Reinvestment","Funding")))))</f>
        <v>Share Decrease</v>
      </c>
      <c r="H378" s="32">
        <v>21.55</v>
      </c>
      <c r="I378" s="33">
        <v>169.404</v>
      </c>
      <c r="J378" s="33">
        <v>164.786</v>
      </c>
      <c r="K378" s="34">
        <v>1</v>
      </c>
      <c r="L378" s="34">
        <v>1</v>
      </c>
      <c r="M378" s="7">
        <v>0</v>
      </c>
      <c r="N378" s="7">
        <v>0</v>
      </c>
      <c r="O378" s="7">
        <v>1</v>
      </c>
      <c r="P378" s="7">
        <v>1</v>
      </c>
      <c r="Q378" s="35">
        <f>+I378*K378</f>
        <v>169.404</v>
      </c>
      <c r="R378" s="35">
        <f>+J378*L378</f>
        <v>164.786</v>
      </c>
      <c r="S378" s="35">
        <f>+$H378*Q378</f>
        <v>3650.6561999999999</v>
      </c>
      <c r="T378" s="35">
        <f>+$H378*R378</f>
        <v>3551.1383000000001</v>
      </c>
      <c r="U378" s="36">
        <f>+S378/SUM(S$20:S$419)</f>
        <v>2.2049571832449696E-3</v>
      </c>
      <c r="V378" s="37">
        <f>+T378/SUM(T$20:T$419)</f>
        <v>2.1461797143556361E-3</v>
      </c>
      <c r="W378" s="37">
        <f>+V378-U378</f>
        <v>-5.8777468889333485E-5</v>
      </c>
      <c r="X378" s="38">
        <f>+W378*Y$4</f>
        <v>-6.1795290793315063</v>
      </c>
      <c r="Y378" s="39">
        <f>+X378/$H378*10^6</f>
        <v>-286753.08952814416</v>
      </c>
      <c r="Z378" s="40">
        <f>+S378*M378/SUMPRODUCT(M$20:M$419, S$20:S$419)</f>
        <v>0</v>
      </c>
      <c r="AA378" s="41">
        <f>+T378*N378/SUMPRODUCT(N$20:N$419, T$20:T$419)</f>
        <v>0</v>
      </c>
      <c r="AB378" s="41">
        <f>+AA378-Z378</f>
        <v>0</v>
      </c>
      <c r="AC378" s="42">
        <f>+AB378*AD$4</f>
        <v>0</v>
      </c>
      <c r="AD378" s="43">
        <f>+AC378/$H378*10^6</f>
        <v>0</v>
      </c>
      <c r="AE378" s="40">
        <f>+S378*O378/SUMPRODUCT(O$20:O$419, S$20:S$419)</f>
        <v>4.6775026359753948E-3</v>
      </c>
      <c r="AF378" s="41">
        <f>+T378*P378/SUMPRODUCT(P$20:P$419, T$20:T$419)</f>
        <v>4.5599962443668958E-3</v>
      </c>
      <c r="AG378" s="41">
        <f>+AF378-AE378</f>
        <v>-1.1750639160849896E-4</v>
      </c>
      <c r="AH378" s="42">
        <f>+AG378*AI$4</f>
        <v>-0.41269660693431848</v>
      </c>
      <c r="AI378" s="43">
        <f>+AH378/$H378*10^6</f>
        <v>-19150.654614121508</v>
      </c>
      <c r="AJ378" s="42">
        <f>+X378+AC378+AH378</f>
        <v>-6.5922256862658246</v>
      </c>
      <c r="AK378" s="31">
        <f>+Y378+AD378+AI378</f>
        <v>-305903.74414226564</v>
      </c>
      <c r="AL378" s="44">
        <f>+$AL$6*W378/H378*10^6</f>
        <v>-1363.7463779427721</v>
      </c>
      <c r="AM378" s="31">
        <v>2087096.625</v>
      </c>
      <c r="AN378" s="45">
        <f>+AK378/AM378</f>
        <v>-0.14656903780976871</v>
      </c>
      <c r="AR378" s="33"/>
    </row>
    <row r="379" spans="1:44">
      <c r="A379" s="6" t="s">
        <v>5323</v>
      </c>
      <c r="B379" s="6" t="s">
        <v>5316</v>
      </c>
      <c r="C379" s="6" t="s">
        <v>5329</v>
      </c>
      <c r="D379" s="30">
        <v>2016801</v>
      </c>
      <c r="E379" s="6" t="s">
        <v>5312</v>
      </c>
      <c r="F379" s="31" t="s">
        <v>4462</v>
      </c>
      <c r="G379" s="6" t="str">
        <f>IF(AND(L379&gt;K379,AJ379&gt;0),"Float Increase",IF(AND(K379&gt;L379,AJ379&lt;0),"Float Decrease",IF(AND(J379&gt;I379,AJ379&gt;0),"Share Increase",IF(AND(I379&gt;J379,AJ379&lt;0), "Share Decrease",IF(AJ379&gt;0,"Reinvestment","Funding")))))</f>
        <v>Share Decrease</v>
      </c>
      <c r="H379" s="32">
        <v>471.75</v>
      </c>
      <c r="I379" s="33">
        <v>16.106000000000002</v>
      </c>
      <c r="J379" s="33">
        <v>16.004000000000001</v>
      </c>
      <c r="K379" s="34">
        <v>1</v>
      </c>
      <c r="L379" s="34">
        <v>1</v>
      </c>
      <c r="M379" s="7">
        <v>0.47</v>
      </c>
      <c r="N379" s="7">
        <v>0.47</v>
      </c>
      <c r="O379" s="7">
        <v>0.53</v>
      </c>
      <c r="P379" s="7">
        <v>0.53</v>
      </c>
      <c r="Q379" s="35">
        <f>+I379*K379</f>
        <v>16.106000000000002</v>
      </c>
      <c r="R379" s="35">
        <f>+J379*L379</f>
        <v>16.004000000000001</v>
      </c>
      <c r="S379" s="35">
        <f>+$H379*Q379</f>
        <v>7598.0055000000011</v>
      </c>
      <c r="T379" s="35">
        <f>+$H379*R379</f>
        <v>7549.8870000000006</v>
      </c>
      <c r="U379" s="36">
        <f>+S379/SUM(S$20:S$419)</f>
        <v>4.5891138161845502E-3</v>
      </c>
      <c r="V379" s="37">
        <f>+T379/SUM(T$20:T$419)</f>
        <v>4.5628789858951236E-3</v>
      </c>
      <c r="W379" s="37">
        <f>+V379-U379</f>
        <v>-2.6234830289426601E-5</v>
      </c>
      <c r="X379" s="38">
        <f>+W379*Y$4</f>
        <v>-2.7581809786684923</v>
      </c>
      <c r="Y379" s="39">
        <f>+X379/$H379*10^6</f>
        <v>-5846.7005377180549</v>
      </c>
      <c r="Z379" s="40">
        <f>+S379*M379/SUMPRODUCT(M$20:M$419, S$20:S$419)</f>
        <v>4.0803408550877237E-3</v>
      </c>
      <c r="AA379" s="41">
        <f>+T379*N379/SUMPRODUCT(N$20:N$419, T$20:T$419)</f>
        <v>4.051324558776678E-3</v>
      </c>
      <c r="AB379" s="41">
        <f>+AA379-Z379</f>
        <v>-2.9016296311045776E-5</v>
      </c>
      <c r="AC379" s="42">
        <f>+AB379*AD$4</f>
        <v>-0.17776286259936724</v>
      </c>
      <c r="AD379" s="43">
        <f>+AC379/$H379*10^6</f>
        <v>-376.81581897057174</v>
      </c>
      <c r="AE379" s="40">
        <f>+S379*O379/SUMPRODUCT(O$20:O$419, S$20:S$419)</f>
        <v>5.1596302330071363E-3</v>
      </c>
      <c r="AF379" s="41">
        <f>+T379*P379/SUMPRODUCT(P$20:P$419, T$20:T$419)</f>
        <v>5.1382262058504054E-3</v>
      </c>
      <c r="AG379" s="41">
        <f>+AF379-AE379</f>
        <v>-2.1404027156730898E-5</v>
      </c>
      <c r="AH379" s="42">
        <f>+AG379*AI$4</f>
        <v>-7.517352257520904E-2</v>
      </c>
      <c r="AI379" s="43">
        <f>+AH379/$H379*10^6</f>
        <v>-159.35033932211775</v>
      </c>
      <c r="AJ379" s="42">
        <f>+X379+AC379+AH379</f>
        <v>-3.0111173638430691</v>
      </c>
      <c r="AK379" s="31">
        <f>+Y379+AD379+AI379</f>
        <v>-6382.8666960107448</v>
      </c>
      <c r="AL379" s="44">
        <f>+$AL$6*W379/H379*10^6</f>
        <v>-27.805861462031373</v>
      </c>
      <c r="AM379" s="31">
        <v>43059.55078125</v>
      </c>
      <c r="AN379" s="45">
        <f>+AK379/AM379</f>
        <v>-0.14823347155749061</v>
      </c>
      <c r="AR379" s="33"/>
    </row>
    <row r="380" spans="1:44">
      <c r="A380" s="6" t="s">
        <v>3383</v>
      </c>
      <c r="B380" s="6" t="s">
        <v>221</v>
      </c>
      <c r="C380" s="6" t="s">
        <v>520</v>
      </c>
      <c r="D380" s="30">
        <v>2051404</v>
      </c>
      <c r="E380" s="6" t="s">
        <v>2501</v>
      </c>
      <c r="F380" s="31" t="s">
        <v>4454</v>
      </c>
      <c r="G380" s="6" t="str">
        <f>IF(AND(L380&gt;K380,AJ380&gt;0),"Float Increase",IF(AND(K380&gt;L380,AJ380&lt;0),"Float Decrease",IF(AND(J380&gt;I380,AJ380&gt;0),"Share Increase",IF(AND(I380&gt;J380,AJ380&lt;0), "Share Decrease",IF(AJ380&gt;0,"Reinvestment","Funding")))))</f>
        <v>Share Decrease</v>
      </c>
      <c r="H380" s="32">
        <v>61.72</v>
      </c>
      <c r="I380" s="33">
        <v>96.908000000000001</v>
      </c>
      <c r="J380" s="33">
        <v>95.643000000000001</v>
      </c>
      <c r="K380" s="34">
        <v>1</v>
      </c>
      <c r="L380" s="34">
        <v>1</v>
      </c>
      <c r="M380" s="7">
        <v>0</v>
      </c>
      <c r="N380" s="7">
        <v>0</v>
      </c>
      <c r="O380" s="7">
        <v>1</v>
      </c>
      <c r="P380" s="7">
        <v>1</v>
      </c>
      <c r="Q380" s="35">
        <f>+I380*K380</f>
        <v>96.908000000000001</v>
      </c>
      <c r="R380" s="35">
        <f>+J380*L380</f>
        <v>95.643000000000001</v>
      </c>
      <c r="S380" s="35">
        <f>+$H380*Q380</f>
        <v>5981.16176</v>
      </c>
      <c r="T380" s="35">
        <f>+$H380*R380</f>
        <v>5903.0859600000003</v>
      </c>
      <c r="U380" s="36">
        <f>+S380/SUM(S$20:S$419)</f>
        <v>3.6125575415351693E-3</v>
      </c>
      <c r="V380" s="37">
        <f>+T380/SUM(T$20:T$419)</f>
        <v>3.5676119230415686E-3</v>
      </c>
      <c r="W380" s="37">
        <f>+V380-U380</f>
        <v>-4.4945618493600747E-5</v>
      </c>
      <c r="X380" s="38">
        <f>+W380*Y$4</f>
        <v>-4.7253269274435956</v>
      </c>
      <c r="Y380" s="39">
        <f>+X380/$H380*10^6</f>
        <v>-76560.708480939647</v>
      </c>
      <c r="Z380" s="40">
        <f>+S380*M380/SUMPRODUCT(M$20:M$419, S$20:S$419)</f>
        <v>0</v>
      </c>
      <c r="AA380" s="41">
        <f>+T380*N380/SUMPRODUCT(N$20:N$419, T$20:T$419)</f>
        <v>0</v>
      </c>
      <c r="AB380" s="41">
        <f>+AA380-Z380</f>
        <v>0</v>
      </c>
      <c r="AC380" s="42">
        <f>+AB380*AD$4</f>
        <v>0</v>
      </c>
      <c r="AD380" s="43">
        <f>+AC380/$H380*10^6</f>
        <v>0</v>
      </c>
      <c r="AE380" s="40">
        <f>+S380*O380/SUMPRODUCT(O$20:O$419, S$20:S$419)</f>
        <v>7.6635263267451027E-3</v>
      </c>
      <c r="AF380" s="41">
        <f>+T380*P380/SUMPRODUCT(P$20:P$419, T$20:T$419)</f>
        <v>7.580118692582306E-3</v>
      </c>
      <c r="AG380" s="41">
        <f>+AF380-AE380</f>
        <v>-8.340763416279668E-5</v>
      </c>
      <c r="AH380" s="42">
        <f>+AG380*AI$4</f>
        <v>-0.29293766186005044</v>
      </c>
      <c r="AI380" s="43">
        <f>+AH380/$H380*10^6</f>
        <v>-4746.2356101758014</v>
      </c>
      <c r="AJ380" s="42">
        <f>+X380+AC380+AH380</f>
        <v>-5.0182645893036462</v>
      </c>
      <c r="AK380" s="31">
        <f>+Y380+AD380+AI380</f>
        <v>-81306.944091115452</v>
      </c>
      <c r="AL380" s="44">
        <f>+$AL$6*W380/H380*10^6</f>
        <v>-364.10902862605923</v>
      </c>
      <c r="AM380" s="31">
        <v>543967</v>
      </c>
      <c r="AN380" s="45">
        <f>+AK380/AM380</f>
        <v>-0.14947036142103373</v>
      </c>
      <c r="AR380" s="33"/>
    </row>
    <row r="381" spans="1:44">
      <c r="A381" s="6" t="s">
        <v>3497</v>
      </c>
      <c r="B381" s="6" t="s">
        <v>337</v>
      </c>
      <c r="C381" s="6" t="s">
        <v>3655</v>
      </c>
      <c r="D381" s="30">
        <v>2471949</v>
      </c>
      <c r="E381" s="6" t="s">
        <v>2612</v>
      </c>
      <c r="F381" s="31" t="s">
        <v>4454</v>
      </c>
      <c r="G381" s="6" t="str">
        <f>IF(AND(L381&gt;K381,AJ381&gt;0),"Float Increase",IF(AND(K381&gt;L381,AJ381&lt;0),"Float Decrease",IF(AND(J381&gt;I381,AJ381&gt;0),"Share Increase",IF(AND(I381&gt;J381,AJ381&lt;0), "Share Decrease",IF(AJ381&gt;0,"Reinvestment","Funding")))))</f>
        <v>Share Decrease</v>
      </c>
      <c r="H381" s="32">
        <v>35.92</v>
      </c>
      <c r="I381" s="33">
        <v>39.058999999999997</v>
      </c>
      <c r="J381" s="33">
        <v>38.274000000000001</v>
      </c>
      <c r="K381" s="34">
        <v>1</v>
      </c>
      <c r="L381" s="34">
        <v>1</v>
      </c>
      <c r="M381" s="7">
        <v>0</v>
      </c>
      <c r="N381" s="7">
        <v>0</v>
      </c>
      <c r="O381" s="7">
        <v>1</v>
      </c>
      <c r="P381" s="7">
        <v>1</v>
      </c>
      <c r="Q381" s="35">
        <f>+I381*K381</f>
        <v>39.058999999999997</v>
      </c>
      <c r="R381" s="35">
        <f>+J381*L381</f>
        <v>38.274000000000001</v>
      </c>
      <c r="S381" s="35">
        <f>+$H381*Q381</f>
        <v>1402.99928</v>
      </c>
      <c r="T381" s="35">
        <f>+$H381*R381</f>
        <v>1374.8020800000002</v>
      </c>
      <c r="U381" s="36">
        <f>+S381/SUM(S$20:S$419)</f>
        <v>8.4739651477548617E-4</v>
      </c>
      <c r="V381" s="37">
        <f>+T381/SUM(T$20:T$419)</f>
        <v>8.3088071657190456E-4</v>
      </c>
      <c r="W381" s="37">
        <f>+V381-U381</f>
        <v>-1.6515798203581614E-5</v>
      </c>
      <c r="X381" s="38">
        <f>+W381*Y$4</f>
        <v>-1.736377173021221</v>
      </c>
      <c r="Y381" s="39">
        <f>+X381/$H381*10^6</f>
        <v>-48340.12174335248</v>
      </c>
      <c r="Z381" s="40">
        <f>+S381*M381/SUMPRODUCT(M$20:M$419, S$20:S$419)</f>
        <v>0</v>
      </c>
      <c r="AA381" s="41">
        <f>+T381*N381/SUMPRODUCT(N$20:N$419, T$20:T$419)</f>
        <v>0</v>
      </c>
      <c r="AB381" s="41">
        <f>+AA381-Z381</f>
        <v>0</v>
      </c>
      <c r="AC381" s="42">
        <f>+AB381*AD$4</f>
        <v>0</v>
      </c>
      <c r="AD381" s="43">
        <f>+AC381/$H381*10^6</f>
        <v>0</v>
      </c>
      <c r="AE381" s="40">
        <f>+S381*O381/SUMPRODUCT(O$20:O$419, S$20:S$419)</f>
        <v>1.7976310205468217E-3</v>
      </c>
      <c r="AF381" s="41">
        <f>+T381*P381/SUMPRODUCT(P$20:P$419, T$20:T$419)</f>
        <v>1.7653754351239423E-3</v>
      </c>
      <c r="AG381" s="41">
        <f>+AF381-AE381</f>
        <v>-3.2255585422879358E-5</v>
      </c>
      <c r="AH381" s="42">
        <f>+AG381*AI$4</f>
        <v>-0.11328550282655064</v>
      </c>
      <c r="AI381" s="43">
        <f>+AH381/$H381*10^6</f>
        <v>-3153.8280296923895</v>
      </c>
      <c r="AJ381" s="42">
        <f>+X381+AC381+AH381</f>
        <v>-1.8496626758477717</v>
      </c>
      <c r="AK381" s="31">
        <f>+Y381+AD381+AI381</f>
        <v>-51493.949773044871</v>
      </c>
      <c r="AL381" s="44">
        <f>+$AL$6*W381/H381*10^6</f>
        <v>-229.89696831266167</v>
      </c>
      <c r="AM381" s="31">
        <v>342635.1875</v>
      </c>
      <c r="AN381" s="45">
        <f>+AK381/AM381</f>
        <v>-0.15028797873553157</v>
      </c>
      <c r="AR381" s="33"/>
    </row>
    <row r="382" spans="1:44">
      <c r="A382" s="6" t="s">
        <v>3559</v>
      </c>
      <c r="B382" s="6" t="s">
        <v>397</v>
      </c>
      <c r="C382" s="6" t="s">
        <v>3719</v>
      </c>
      <c r="D382" s="30">
        <v>2693420</v>
      </c>
      <c r="E382" s="6" t="s">
        <v>2932</v>
      </c>
      <c r="F382" s="31" t="s">
        <v>4454</v>
      </c>
      <c r="G382" s="6" t="str">
        <f>IF(AND(L382&gt;K382,AJ382&gt;0),"Float Increase",IF(AND(K382&gt;L382,AJ382&lt;0),"Float Decrease",IF(AND(J382&gt;I382,AJ382&gt;0),"Share Increase",IF(AND(I382&gt;J382,AJ382&lt;0), "Share Decrease",IF(AJ382&gt;0,"Reinvestment","Funding")))))</f>
        <v>Share Decrease</v>
      </c>
      <c r="H382" s="32">
        <v>13.16</v>
      </c>
      <c r="I382" s="33">
        <v>136.483</v>
      </c>
      <c r="J382" s="33">
        <v>134.18100000000001</v>
      </c>
      <c r="K382" s="34">
        <v>1</v>
      </c>
      <c r="L382" s="34">
        <v>1</v>
      </c>
      <c r="M382" s="7">
        <v>0</v>
      </c>
      <c r="N382" s="7">
        <v>0</v>
      </c>
      <c r="O382" s="7">
        <v>1</v>
      </c>
      <c r="P382" s="7">
        <v>1</v>
      </c>
      <c r="Q382" s="35">
        <f>+I382*K382</f>
        <v>136.483</v>
      </c>
      <c r="R382" s="35">
        <f>+J382*L382</f>
        <v>134.18100000000001</v>
      </c>
      <c r="S382" s="35">
        <f>+$H382*Q382</f>
        <v>1796.11628</v>
      </c>
      <c r="T382" s="35">
        <f>+$H382*R382</f>
        <v>1765.8219600000002</v>
      </c>
      <c r="U382" s="36">
        <f>+S382/SUM(S$20:S$419)</f>
        <v>1.0848349657054074E-3</v>
      </c>
      <c r="V382" s="37">
        <f>+T382/SUM(T$20:T$419)</f>
        <v>1.067199007629669E-3</v>
      </c>
      <c r="W382" s="37">
        <f>+V382-U382</f>
        <v>-1.7635958075738322E-5</v>
      </c>
      <c r="X382" s="38">
        <f>+W382*Y$4</f>
        <v>-1.8541444167336973</v>
      </c>
      <c r="Y382" s="39">
        <f>+X382/$H382*10^6</f>
        <v>-140892.43288249979</v>
      </c>
      <c r="Z382" s="40">
        <f>+S382*M382/SUMPRODUCT(M$20:M$419, S$20:S$419)</f>
        <v>0</v>
      </c>
      <c r="AA382" s="41">
        <f>+T382*N382/SUMPRODUCT(N$20:N$419, T$20:T$419)</f>
        <v>0</v>
      </c>
      <c r="AB382" s="41">
        <f>+AA382-Z382</f>
        <v>0</v>
      </c>
      <c r="AC382" s="42">
        <f>+AB382*AD$4</f>
        <v>0</v>
      </c>
      <c r="AD382" s="43">
        <f>+AC382/$H382*10^6</f>
        <v>0</v>
      </c>
      <c r="AE382" s="40">
        <f>+S382*O382/SUMPRODUCT(O$20:O$419, S$20:S$419)</f>
        <v>2.3013228783960323E-3</v>
      </c>
      <c r="AF382" s="41">
        <f>+T382*P382/SUMPRODUCT(P$20:P$419, T$20:T$419)</f>
        <v>2.2674818116265962E-3</v>
      </c>
      <c r="AG382" s="41">
        <f>+AF382-AE382</f>
        <v>-3.3841066769436066E-5</v>
      </c>
      <c r="AH382" s="42">
        <f>+AG382*AI$4</f>
        <v>-0.11885390436730804</v>
      </c>
      <c r="AI382" s="43">
        <f>+AH382/$H382*10^6</f>
        <v>-9031.4516996434668</v>
      </c>
      <c r="AJ382" s="42">
        <f>+X382+AC382+AH382</f>
        <v>-1.9729983211010054</v>
      </c>
      <c r="AK382" s="31">
        <f>+Y382+AD382+AI382</f>
        <v>-149923.88458214325</v>
      </c>
      <c r="AL382" s="44">
        <f>+$AL$6*W382/H382*10^6</f>
        <v>-670.0591974064713</v>
      </c>
      <c r="AM382" s="31">
        <v>974398.6875</v>
      </c>
      <c r="AN382" s="45">
        <f>+AK382/AM382</f>
        <v>-0.15386297878417785</v>
      </c>
      <c r="AR382" s="33"/>
    </row>
    <row r="383" spans="1:44">
      <c r="A383" s="6" t="s">
        <v>3628</v>
      </c>
      <c r="B383" s="6" t="s">
        <v>464</v>
      </c>
      <c r="C383" s="6" t="s">
        <v>3782</v>
      </c>
      <c r="D383" s="30">
        <v>2926825</v>
      </c>
      <c r="E383" s="6" t="s">
        <v>2996</v>
      </c>
      <c r="F383" s="31" t="s">
        <v>4471</v>
      </c>
      <c r="G383" s="6" t="str">
        <f>IF(AND(L383&gt;K383,AJ383&gt;0),"Float Increase",IF(AND(K383&gt;L383,AJ383&lt;0),"Float Decrease",IF(AND(J383&gt;I383,AJ383&gt;0),"Share Increase",IF(AND(I383&gt;J383,AJ383&lt;0), "Share Decrease",IF(AJ383&gt;0,"Reinvestment","Funding")))))</f>
        <v>Share Decrease</v>
      </c>
      <c r="H383" s="32">
        <v>125.18</v>
      </c>
      <c r="I383" s="33">
        <v>24.606000000000002</v>
      </c>
      <c r="J383" s="33">
        <v>23.995000000000001</v>
      </c>
      <c r="K383" s="34">
        <v>1</v>
      </c>
      <c r="L383" s="34">
        <v>1</v>
      </c>
      <c r="M383" s="7">
        <v>0</v>
      </c>
      <c r="N383" s="7">
        <v>0</v>
      </c>
      <c r="O383" s="7">
        <v>1</v>
      </c>
      <c r="P383" s="7">
        <v>1</v>
      </c>
      <c r="Q383" s="35">
        <f>+I383*K383</f>
        <v>24.606000000000002</v>
      </c>
      <c r="R383" s="35">
        <f>+J383*L383</f>
        <v>23.995000000000001</v>
      </c>
      <c r="S383" s="35">
        <f>+$H383*Q383</f>
        <v>3080.1790800000003</v>
      </c>
      <c r="T383" s="35">
        <f>+$H383*R383</f>
        <v>3003.6941000000002</v>
      </c>
      <c r="U383" s="36">
        <f>+S383/SUM(S$20:S$419)</f>
        <v>1.8603951224239856E-3</v>
      </c>
      <c r="V383" s="37">
        <f>+T383/SUM(T$20:T$419)</f>
        <v>1.8153242146468106E-3</v>
      </c>
      <c r="W383" s="37">
        <f>+V383-U383</f>
        <v>-4.5070907777174964E-5</v>
      </c>
      <c r="X383" s="38">
        <f>+W383*Y$4</f>
        <v>-4.7384991307692141</v>
      </c>
      <c r="Y383" s="39">
        <f>+X383/$H383*10^6</f>
        <v>-37853.484029151732</v>
      </c>
      <c r="Z383" s="40">
        <f>+S383*M383/SUMPRODUCT(M$20:M$419, S$20:S$419)</f>
        <v>0</v>
      </c>
      <c r="AA383" s="41">
        <f>+T383*N383/SUMPRODUCT(N$20:N$419, T$20:T$419)</f>
        <v>0</v>
      </c>
      <c r="AB383" s="41">
        <f>+AA383-Z383</f>
        <v>0</v>
      </c>
      <c r="AC383" s="42">
        <f>+AB383*AD$4</f>
        <v>0</v>
      </c>
      <c r="AD383" s="43">
        <f>+AC383/$H383*10^6</f>
        <v>0</v>
      </c>
      <c r="AE383" s="40">
        <f>+S383*O383/SUMPRODUCT(O$20:O$419, S$20:S$419)</f>
        <v>3.9465632962030961E-3</v>
      </c>
      <c r="AF383" s="41">
        <f>+T383*P383/SUMPRODUCT(P$20:P$419, T$20:T$419)</f>
        <v>3.8570262992086235E-3</v>
      </c>
      <c r="AG383" s="41">
        <f>+AF383-AE383</f>
        <v>-8.9536996994472526E-5</v>
      </c>
      <c r="AH383" s="42">
        <f>+AG383*AI$4</f>
        <v>-0.31446472271755521</v>
      </c>
      <c r="AI383" s="43">
        <f>+AH383/$H383*10^6</f>
        <v>-2512.1003572260361</v>
      </c>
      <c r="AJ383" s="42">
        <f>+X383+AC383+AH383</f>
        <v>-5.0529638534867694</v>
      </c>
      <c r="AK383" s="31">
        <f>+Y383+AD383+AI383</f>
        <v>-40365.58438637777</v>
      </c>
      <c r="AL383" s="44">
        <f>+$AL$6*W383/H383*10^6</f>
        <v>-180.02439597849082</v>
      </c>
      <c r="AM383" s="31">
        <v>256547.046875</v>
      </c>
      <c r="AN383" s="45">
        <f>+AK383/AM383</f>
        <v>-0.1573418399395784</v>
      </c>
      <c r="AR383" s="33"/>
    </row>
    <row r="384" spans="1:44">
      <c r="A384" s="6" t="s">
        <v>3466</v>
      </c>
      <c r="B384" s="6" t="s">
        <v>305</v>
      </c>
      <c r="C384" s="6" t="s">
        <v>603</v>
      </c>
      <c r="D384" s="30">
        <v>2380443</v>
      </c>
      <c r="E384" s="6" t="s">
        <v>2581</v>
      </c>
      <c r="F384" s="31" t="s">
        <v>4471</v>
      </c>
      <c r="G384" s="6" t="str">
        <f>IF(AND(L384&gt;K384,AJ384&gt;0),"Float Increase",IF(AND(K384&gt;L384,AJ384&lt;0),"Float Decrease",IF(AND(J384&gt;I384,AJ384&gt;0),"Share Increase",IF(AND(I384&gt;J384,AJ384&lt;0), "Share Decrease",IF(AJ384&gt;0,"Reinvestment","Funding")))))</f>
        <v>Share Decrease</v>
      </c>
      <c r="H384" s="32">
        <v>74.83</v>
      </c>
      <c r="I384" s="33">
        <v>59.469000000000001</v>
      </c>
      <c r="J384" s="33">
        <v>58.991999999999997</v>
      </c>
      <c r="K384" s="34">
        <v>1</v>
      </c>
      <c r="L384" s="34">
        <v>1</v>
      </c>
      <c r="M384" s="7">
        <v>0.68</v>
      </c>
      <c r="N384" s="7">
        <v>0.68</v>
      </c>
      <c r="O384" s="7">
        <v>0.32</v>
      </c>
      <c r="P384" s="7">
        <v>0.32</v>
      </c>
      <c r="Q384" s="35">
        <f>+I384*K384</f>
        <v>59.469000000000001</v>
      </c>
      <c r="R384" s="35">
        <f>+J384*L384</f>
        <v>58.991999999999997</v>
      </c>
      <c r="S384" s="35">
        <f>+$H384*Q384</f>
        <v>4450.0652700000001</v>
      </c>
      <c r="T384" s="35">
        <f>+$H384*R384</f>
        <v>4414.3713600000001</v>
      </c>
      <c r="U384" s="36">
        <f>+S384/SUM(S$20:S$419)</f>
        <v>2.6877916860523496E-3</v>
      </c>
      <c r="V384" s="37">
        <f>+T384/SUM(T$20:T$419)</f>
        <v>2.6678865941280015E-3</v>
      </c>
      <c r="W384" s="37">
        <f>+V384-U384</f>
        <v>-1.9905091924348091E-5</v>
      </c>
      <c r="X384" s="38">
        <f>+W384*Y$4</f>
        <v>-2.0927082553498262</v>
      </c>
      <c r="Y384" s="39">
        <f>+X384/$H384*10^6</f>
        <v>-27966.166715887026</v>
      </c>
      <c r="Z384" s="40">
        <f>+S384*M384/SUMPRODUCT(M$20:M$419, S$20:S$419)</f>
        <v>3.4575962290820028E-3</v>
      </c>
      <c r="AA384" s="41">
        <f>+T384*N384/SUMPRODUCT(N$20:N$419, T$20:T$419)</f>
        <v>3.4271767696044944E-3</v>
      </c>
      <c r="AB384" s="41">
        <f>+AA384-Z384</f>
        <v>-3.0419459477508404E-5</v>
      </c>
      <c r="AC384" s="42">
        <f>+AB384*AD$4</f>
        <v>-0.18635907689531228</v>
      </c>
      <c r="AD384" s="43">
        <f>+AC384/$H384*10^6</f>
        <v>-2490.432672662198</v>
      </c>
      <c r="AE384" s="40">
        <f>+S384*O384/SUMPRODUCT(O$20:O$419, S$20:S$419)</f>
        <v>1.8245655260059875E-3</v>
      </c>
      <c r="AF384" s="41">
        <f>+T384*P384/SUMPRODUCT(P$20:P$419, T$20:T$419)</f>
        <v>1.8139100308509674E-3</v>
      </c>
      <c r="AG384" s="41">
        <f>+AF384-AE384</f>
        <v>-1.0655495155020107E-5</v>
      </c>
      <c r="AH384" s="42">
        <f>+AG384*AI$4</f>
        <v>-3.7423382979311984E-2</v>
      </c>
      <c r="AI384" s="43">
        <f>+AH384/$H384*10^6</f>
        <v>-500.11202698532657</v>
      </c>
      <c r="AJ384" s="42">
        <f>+X384+AC384+AH384</f>
        <v>-2.3164907152244503</v>
      </c>
      <c r="AK384" s="31">
        <f>+Y384+AD384+AI384</f>
        <v>-30956.711415534552</v>
      </c>
      <c r="AL384" s="44">
        <f>+$AL$6*W384/H384*10^6</f>
        <v>-133.00208421988569</v>
      </c>
      <c r="AM384" s="31">
        <v>191016.34375</v>
      </c>
      <c r="AN384" s="45">
        <f>+AK384/AM384</f>
        <v>-0.16206315547558769</v>
      </c>
      <c r="AR384" s="33"/>
    </row>
    <row r="385" spans="1:44">
      <c r="A385" s="6" t="s">
        <v>3543</v>
      </c>
      <c r="B385" s="6" t="s">
        <v>382</v>
      </c>
      <c r="C385" s="6" t="s">
        <v>3702</v>
      </c>
      <c r="D385" s="30">
        <v>2637785</v>
      </c>
      <c r="E385" s="6" t="s">
        <v>2656</v>
      </c>
      <c r="F385" s="31" t="s">
        <v>4473</v>
      </c>
      <c r="G385" s="6" t="str">
        <f>IF(AND(L385&gt;K385,AJ385&gt;0),"Float Increase",IF(AND(K385&gt;L385,AJ385&lt;0),"Float Decrease",IF(AND(J385&gt;I385,AJ385&gt;0),"Share Increase",IF(AND(I385&gt;J385,AJ385&lt;0), "Share Decrease",IF(AJ385&gt;0,"Reinvestment","Funding")))))</f>
        <v>Share Decrease</v>
      </c>
      <c r="H385" s="32">
        <v>1331</v>
      </c>
      <c r="I385" s="33">
        <v>4.0960000000000001</v>
      </c>
      <c r="J385" s="33">
        <v>4.0490000000000004</v>
      </c>
      <c r="K385" s="34">
        <v>0.95</v>
      </c>
      <c r="L385" s="34">
        <v>0.95</v>
      </c>
      <c r="M385" s="7">
        <v>1</v>
      </c>
      <c r="N385" s="7">
        <v>1</v>
      </c>
      <c r="O385" s="7">
        <v>0</v>
      </c>
      <c r="P385" s="7">
        <v>0</v>
      </c>
      <c r="Q385" s="35">
        <f>+I385*K385</f>
        <v>3.8912</v>
      </c>
      <c r="R385" s="35">
        <f>+J385*L385</f>
        <v>3.8465500000000001</v>
      </c>
      <c r="S385" s="35">
        <f>+$H385*Q385</f>
        <v>5179.1872000000003</v>
      </c>
      <c r="T385" s="35">
        <f>+$H385*R385</f>
        <v>5119.7580500000004</v>
      </c>
      <c r="U385" s="36">
        <f>+S385/SUM(S$20:S$419)</f>
        <v>3.1281735102884792E-3</v>
      </c>
      <c r="V385" s="37">
        <f>+T385/SUM(T$20:T$419)</f>
        <v>3.0941968295965746E-3</v>
      </c>
      <c r="W385" s="37">
        <f>+V385-U385</f>
        <v>-3.397668069190455E-5</v>
      </c>
      <c r="X385" s="38">
        <f>+W385*Y$4</f>
        <v>-3.572115137351338</v>
      </c>
      <c r="Y385" s="39">
        <f>+X385/$H385*10^6</f>
        <v>-2683.7829732166329</v>
      </c>
      <c r="Z385" s="40">
        <f>+S385*M385/SUMPRODUCT(M$20:M$419, S$20:S$419)</f>
        <v>5.9178041900118071E-3</v>
      </c>
      <c r="AA385" s="41">
        <f>+T385*N385/SUMPRODUCT(N$20:N$419, T$20:T$419)</f>
        <v>5.8453182944382736E-3</v>
      </c>
      <c r="AB385" s="41">
        <f>+AA385-Z385</f>
        <v>-7.2485895573533472E-5</v>
      </c>
      <c r="AC385" s="42">
        <f>+AB385*AD$4</f>
        <v>-0.44407115770750533</v>
      </c>
      <c r="AD385" s="43">
        <f>+AC385/$H385*10^6</f>
        <v>-333.63723343914745</v>
      </c>
      <c r="AE385" s="40">
        <f>+S385*O385/SUMPRODUCT(O$20:O$419, S$20:S$419)</f>
        <v>0</v>
      </c>
      <c r="AF385" s="41">
        <f>+T385*P385/SUMPRODUCT(P$20:P$419, T$20:T$419)</f>
        <v>0</v>
      </c>
      <c r="AG385" s="41">
        <f>+AF385-AE385</f>
        <v>0</v>
      </c>
      <c r="AH385" s="42">
        <f>+AG385*AI$4</f>
        <v>0</v>
      </c>
      <c r="AI385" s="43">
        <f>+AH385/$H385*10^6</f>
        <v>0</v>
      </c>
      <c r="AJ385" s="42">
        <f>+X385+AC385+AH385</f>
        <v>-4.0161862950588434</v>
      </c>
      <c r="AK385" s="31">
        <f>+Y385+AD385+AI385</f>
        <v>-3017.4202066557805</v>
      </c>
      <c r="AL385" s="44">
        <f>+$AL$6*W385/H385*10^6</f>
        <v>-12.763591544667374</v>
      </c>
      <c r="AM385" s="31">
        <v>18595.099609375</v>
      </c>
      <c r="AN385" s="45">
        <f>+AK385/AM385</f>
        <v>-0.16226964469362146</v>
      </c>
      <c r="AR385" s="33"/>
    </row>
    <row r="386" spans="1:44">
      <c r="A386" s="6" t="s">
        <v>3554</v>
      </c>
      <c r="B386" s="6" t="s">
        <v>393</v>
      </c>
      <c r="C386" s="6" t="s">
        <v>3714</v>
      </c>
      <c r="D386" s="30">
        <v>2663520</v>
      </c>
      <c r="E386" s="6" t="s">
        <v>2668</v>
      </c>
      <c r="F386" s="31" t="s">
        <v>4471</v>
      </c>
      <c r="G386" s="6" t="str">
        <f>IF(AND(L386&gt;K386,AJ386&gt;0),"Float Increase",IF(AND(K386&gt;L386,AJ386&lt;0),"Float Decrease",IF(AND(J386&gt;I386,AJ386&gt;0),"Share Increase",IF(AND(I386&gt;J386,AJ386&lt;0), "Share Decrease",IF(AJ386&gt;0,"Reinvestment","Funding")))))</f>
        <v>Share Decrease</v>
      </c>
      <c r="H386" s="32">
        <v>46.99</v>
      </c>
      <c r="I386" s="33">
        <v>79.802999999999997</v>
      </c>
      <c r="J386" s="33">
        <v>78.14</v>
      </c>
      <c r="K386" s="34">
        <v>1</v>
      </c>
      <c r="L386" s="34">
        <v>1</v>
      </c>
      <c r="M386" s="7">
        <v>0</v>
      </c>
      <c r="N386" s="7">
        <v>0</v>
      </c>
      <c r="O386" s="7">
        <v>1</v>
      </c>
      <c r="P386" s="7">
        <v>1</v>
      </c>
      <c r="Q386" s="35">
        <f>+I386*K386</f>
        <v>79.802999999999997</v>
      </c>
      <c r="R386" s="35">
        <f>+J386*L386</f>
        <v>78.14</v>
      </c>
      <c r="S386" s="35">
        <f>+$H386*Q386</f>
        <v>3749.9429700000001</v>
      </c>
      <c r="T386" s="35">
        <f>+$H386*R386</f>
        <v>3671.7986000000001</v>
      </c>
      <c r="U386" s="36">
        <f>+S386/SUM(S$20:S$419)</f>
        <v>2.2649253272495162E-3</v>
      </c>
      <c r="V386" s="37">
        <f>+T386/SUM(T$20:T$419)</f>
        <v>2.2191024411860908E-3</v>
      </c>
      <c r="W386" s="37">
        <f>+V386-U386</f>
        <v>-4.5822886063425373E-5</v>
      </c>
      <c r="X386" s="38">
        <f>+W386*Y$4</f>
        <v>-4.8175578547108557</v>
      </c>
      <c r="Y386" s="39">
        <f>+X386/$H386*10^6</f>
        <v>-102523.04436498947</v>
      </c>
      <c r="Z386" s="40">
        <f>+S386*M386/SUMPRODUCT(M$20:M$419, S$20:S$419)</f>
        <v>0</v>
      </c>
      <c r="AA386" s="41">
        <f>+T386*N386/SUMPRODUCT(N$20:N$419, T$20:T$419)</f>
        <v>0</v>
      </c>
      <c r="AB386" s="41">
        <f>+AA386-Z386</f>
        <v>0</v>
      </c>
      <c r="AC386" s="42">
        <f>+AB386*AD$4</f>
        <v>0</v>
      </c>
      <c r="AD386" s="43">
        <f>+AC386/$H386*10^6</f>
        <v>0</v>
      </c>
      <c r="AE386" s="40">
        <f>+S386*O386/SUMPRODUCT(O$20:O$419, S$20:S$419)</f>
        <v>4.8047165128648388E-3</v>
      </c>
      <c r="AF386" s="41">
        <f>+T386*P386/SUMPRODUCT(P$20:P$419, T$20:T$419)</f>
        <v>4.7149354408617724E-3</v>
      </c>
      <c r="AG386" s="41">
        <f>+AF386-AE386</f>
        <v>-8.9781072003066419E-5</v>
      </c>
      <c r="AH386" s="42">
        <f>+AG386*AI$4</f>
        <v>-0.31532194355895221</v>
      </c>
      <c r="AI386" s="43">
        <f>+AH386/$H386*10^6</f>
        <v>-6710.4052683326699</v>
      </c>
      <c r="AJ386" s="42">
        <f>+X386+AC386+AH386</f>
        <v>-5.1328797982698076</v>
      </c>
      <c r="AK386" s="31">
        <f>+Y386+AD386+AI386</f>
        <v>-109233.44963332215</v>
      </c>
      <c r="AL386" s="44">
        <f>+$AL$6*W386/H386*10^6</f>
        <v>-487.58125200495175</v>
      </c>
      <c r="AM386" s="31">
        <v>659419.5</v>
      </c>
      <c r="AN386" s="45">
        <f>+AK386/AM386</f>
        <v>-0.16565092423460656</v>
      </c>
      <c r="AR386" s="33"/>
    </row>
    <row r="387" spans="1:44">
      <c r="A387" s="6" t="s">
        <v>4522</v>
      </c>
      <c r="B387" s="6" t="s">
        <v>1827</v>
      </c>
      <c r="C387" s="6" t="s">
        <v>3153</v>
      </c>
      <c r="D387" s="30">
        <v>2090173</v>
      </c>
      <c r="E387" s="6" t="s">
        <v>3056</v>
      </c>
      <c r="F387" s="31" t="s">
        <v>4455</v>
      </c>
      <c r="G387" s="6" t="str">
        <f>IF(AND(L387&gt;K387,AJ387&gt;0),"Float Increase",IF(AND(K387&gt;L387,AJ387&lt;0),"Float Decrease",IF(AND(J387&gt;I387,AJ387&gt;0),"Share Increase",IF(AND(I387&gt;J387,AJ387&lt;0), "Share Decrease",IF(AJ387&gt;0,"Reinvestment","Funding")))))</f>
        <v>Share Decrease</v>
      </c>
      <c r="H387" s="32">
        <v>47.76</v>
      </c>
      <c r="I387" s="33">
        <v>99.881</v>
      </c>
      <c r="J387" s="33">
        <v>97.465000000000003</v>
      </c>
      <c r="K387" s="34">
        <v>1</v>
      </c>
      <c r="L387" s="34">
        <v>1</v>
      </c>
      <c r="M387" s="7">
        <v>0</v>
      </c>
      <c r="N387" s="7">
        <v>0</v>
      </c>
      <c r="O387" s="7">
        <v>1</v>
      </c>
      <c r="P387" s="7">
        <v>1</v>
      </c>
      <c r="Q387" s="35">
        <f>+I387*K387</f>
        <v>99.881</v>
      </c>
      <c r="R387" s="35">
        <f>+J387*L387</f>
        <v>97.465000000000003</v>
      </c>
      <c r="S387" s="35">
        <f>+$H387*Q387</f>
        <v>4770.3165600000002</v>
      </c>
      <c r="T387" s="35">
        <f>+$H387*R387</f>
        <v>4654.9283999999998</v>
      </c>
      <c r="U387" s="36">
        <f>+S387/SUM(S$20:S$419)</f>
        <v>2.8812200297920229E-3</v>
      </c>
      <c r="V387" s="37">
        <f>+T387/SUM(T$20:T$419)</f>
        <v>2.8132705797062137E-3</v>
      </c>
      <c r="W387" s="37">
        <f>+V387-U387</f>
        <v>-6.7949450085809208E-5</v>
      </c>
      <c r="X387" s="38">
        <f>+W387*Y$4</f>
        <v>-7.1438190630567009</v>
      </c>
      <c r="Y387" s="39">
        <f>+X387/$H387*10^6</f>
        <v>-149577.4510690264</v>
      </c>
      <c r="Z387" s="40">
        <f>+S387*M387/SUMPRODUCT(M$20:M$419, S$20:S$419)</f>
        <v>0</v>
      </c>
      <c r="AA387" s="41">
        <f>+T387*N387/SUMPRODUCT(N$20:N$419, T$20:T$419)</f>
        <v>0</v>
      </c>
      <c r="AB387" s="41">
        <f>+AA387-Z387</f>
        <v>0</v>
      </c>
      <c r="AC387" s="42">
        <f>+AB387*AD$4</f>
        <v>0</v>
      </c>
      <c r="AD387" s="43">
        <f>+AC387/$H387*10^6</f>
        <v>0</v>
      </c>
      <c r="AE387" s="40">
        <f>+S387*O387/SUMPRODUCT(O$20:O$419, S$20:S$419)</f>
        <v>6.1120979520988801E-3</v>
      </c>
      <c r="AF387" s="41">
        <f>+T387*P387/SUMPRODUCT(P$20:P$419, T$20:T$419)</f>
        <v>5.977366756399434E-3</v>
      </c>
      <c r="AG387" s="41">
        <f>+AF387-AE387</f>
        <v>-1.3473119569944614E-4</v>
      </c>
      <c r="AH387" s="42">
        <f>+AG387*AI$4</f>
        <v>-0.47319219450308969</v>
      </c>
      <c r="AI387" s="43">
        <f>+AH387/$H387*10^6</f>
        <v>-9907.709265140069</v>
      </c>
      <c r="AJ387" s="42">
        <f>+X387+AC387+AH387</f>
        <v>-7.6170112575597901</v>
      </c>
      <c r="AK387" s="31">
        <f>+Y387+AD387+AI387</f>
        <v>-159485.16033416646</v>
      </c>
      <c r="AL387" s="44">
        <f>+$AL$6*W387/H387*10^6</f>
        <v>-711.36358967555714</v>
      </c>
      <c r="AM387" s="31">
        <v>951886.9375</v>
      </c>
      <c r="AN387" s="45">
        <f>+AK387/AM387</f>
        <v>-0.16754632724873006</v>
      </c>
      <c r="AR387" s="33"/>
    </row>
    <row r="388" spans="1:44">
      <c r="A388" s="6" t="s">
        <v>4240</v>
      </c>
      <c r="B388" s="6" t="s">
        <v>1625</v>
      </c>
      <c r="C388" s="6" t="s">
        <v>2471</v>
      </c>
      <c r="D388" s="30">
        <v>2322047</v>
      </c>
      <c r="E388" s="6" t="s">
        <v>732</v>
      </c>
      <c r="F388" s="31" t="s">
        <v>4471</v>
      </c>
      <c r="G388" s="6" t="str">
        <f>IF(AND(L388&gt;K388,AJ388&gt;0),"Float Increase",IF(AND(K388&gt;L388,AJ388&lt;0),"Float Decrease",IF(AND(J388&gt;I388,AJ388&gt;0),"Share Increase",IF(AND(I388&gt;J388,AJ388&lt;0), "Share Decrease",IF(AJ388&gt;0,"Reinvestment","Funding")))))</f>
        <v>Share Decrease</v>
      </c>
      <c r="H388" s="32">
        <v>109.81</v>
      </c>
      <c r="I388" s="33">
        <v>31.94</v>
      </c>
      <c r="J388" s="33">
        <v>31.28</v>
      </c>
      <c r="K388" s="34">
        <v>1</v>
      </c>
      <c r="L388" s="34">
        <v>1</v>
      </c>
      <c r="M388" s="7">
        <v>0.61</v>
      </c>
      <c r="N388" s="7">
        <v>0.61</v>
      </c>
      <c r="O388" s="7">
        <v>0.39</v>
      </c>
      <c r="P388" s="7">
        <v>0.39</v>
      </c>
      <c r="Q388" s="35">
        <f>+I388*K388</f>
        <v>31.94</v>
      </c>
      <c r="R388" s="35">
        <f>+J388*L388</f>
        <v>31.28</v>
      </c>
      <c r="S388" s="35">
        <f>+$H388*Q388</f>
        <v>3507.3314</v>
      </c>
      <c r="T388" s="35">
        <f>+$H388*R388</f>
        <v>3434.8568</v>
      </c>
      <c r="U388" s="36">
        <f>+S388/SUM(S$20:S$419)</f>
        <v>2.1183905415280233E-3</v>
      </c>
      <c r="V388" s="37">
        <f>+T388/SUM(T$20:T$419)</f>
        <v>2.0759033760742339E-3</v>
      </c>
      <c r="W388" s="37">
        <f>+V388-U388</f>
        <v>-4.2487165453789465E-5</v>
      </c>
      <c r="X388" s="38">
        <f>+W388*Y$4</f>
        <v>-4.4668591448602992</v>
      </c>
      <c r="Y388" s="39">
        <f>+X388/$H388*10^6</f>
        <v>-40678.072533105355</v>
      </c>
      <c r="Z388" s="40">
        <f>+S388*M388/SUMPRODUCT(M$20:M$419, S$20:S$419)</f>
        <v>2.4445876907779633E-3</v>
      </c>
      <c r="AA388" s="41">
        <f>+T388*N388/SUMPRODUCT(N$20:N$419, T$20:T$419)</f>
        <v>2.3921984141433363E-3</v>
      </c>
      <c r="AB388" s="41">
        <f>+AA388-Z388</f>
        <v>-5.2389276634627006E-5</v>
      </c>
      <c r="AC388" s="42">
        <f>+AB388*AD$4</f>
        <v>-0.32095301496270789</v>
      </c>
      <c r="AD388" s="43">
        <f>+AC388/$H388*10^6</f>
        <v>-2922.8031596640371</v>
      </c>
      <c r="AE388" s="40">
        <f>+S388*O388/SUMPRODUCT(O$20:O$419, S$20:S$419)</f>
        <v>1.7526068953872776E-3</v>
      </c>
      <c r="AF388" s="41">
        <f>+T388*P388/SUMPRODUCT(P$20:P$419, T$20:T$419)</f>
        <v>1.7201651374985471E-3</v>
      </c>
      <c r="AG388" s="41">
        <f>+AF388-AE388</f>
        <v>-3.244175788873053E-5</v>
      </c>
      <c r="AH388" s="42">
        <f>+AG388*AI$4</f>
        <v>-0.11393936296053689</v>
      </c>
      <c r="AI388" s="43">
        <f>+AH388/$H388*10^6</f>
        <v>-1037.6046167064646</v>
      </c>
      <c r="AJ388" s="42">
        <f>+X388+AC388+AH388</f>
        <v>-4.9017515227835435</v>
      </c>
      <c r="AK388" s="31">
        <f>+Y388+AD388+AI388</f>
        <v>-44638.480309475854</v>
      </c>
      <c r="AL388" s="44">
        <f>+$AL$6*W388/H388*10^6</f>
        <v>-193.45763342951219</v>
      </c>
      <c r="AM388" s="31">
        <v>258397</v>
      </c>
      <c r="AN388" s="45">
        <f>+AK388/AM388</f>
        <v>-0.17275154243073973</v>
      </c>
      <c r="AR388" s="33"/>
    </row>
    <row r="389" spans="1:44">
      <c r="A389" s="6" t="s">
        <v>3502</v>
      </c>
      <c r="B389" s="6" t="s">
        <v>342</v>
      </c>
      <c r="C389" s="6" t="s">
        <v>3661</v>
      </c>
      <c r="D389" s="30">
        <v>2965668</v>
      </c>
      <c r="E389" s="6" t="s">
        <v>5655</v>
      </c>
      <c r="F389" s="31" t="s">
        <v>4475</v>
      </c>
      <c r="G389" s="6" t="str">
        <f>IF(AND(L389&gt;K389,AJ389&gt;0),"Float Increase",IF(AND(K389&gt;L389,AJ389&lt;0),"Float Decrease",IF(AND(J389&gt;I389,AJ389&gt;0),"Share Increase",IF(AND(I389&gt;J389,AJ389&lt;0), "Share Decrease",IF(AJ389&gt;0,"Reinvestment","Funding")))))</f>
        <v>Share Decrease</v>
      </c>
      <c r="H389" s="32">
        <v>63.01</v>
      </c>
      <c r="I389" s="33">
        <v>59.39</v>
      </c>
      <c r="J389" s="33">
        <v>58.868000000000002</v>
      </c>
      <c r="K389" s="34">
        <v>0.79</v>
      </c>
      <c r="L389" s="34">
        <v>0.79</v>
      </c>
      <c r="M389" s="7">
        <v>0.51</v>
      </c>
      <c r="N389" s="7">
        <v>0.51</v>
      </c>
      <c r="O389" s="7">
        <v>0.49</v>
      </c>
      <c r="P389" s="7">
        <v>0.49</v>
      </c>
      <c r="Q389" s="35">
        <f>+I389*K389</f>
        <v>46.918100000000003</v>
      </c>
      <c r="R389" s="35">
        <f>+J389*L389</f>
        <v>46.505720000000004</v>
      </c>
      <c r="S389" s="35">
        <f>+$H389*Q389</f>
        <v>2956.3094810000002</v>
      </c>
      <c r="T389" s="35">
        <f>+$H389*R389</f>
        <v>2930.3254172000002</v>
      </c>
      <c r="U389" s="36">
        <f>+S389/SUM(S$20:S$419)</f>
        <v>1.7855792134099503E-3</v>
      </c>
      <c r="V389" s="37">
        <f>+T389/SUM(T$20:T$419)</f>
        <v>1.7709828329849494E-3</v>
      </c>
      <c r="W389" s="37">
        <f>+V389-U389</f>
        <v>-1.4596380425000929E-5</v>
      </c>
      <c r="X389" s="38">
        <f>+W389*Y$4</f>
        <v>-1.5345804947658614</v>
      </c>
      <c r="Y389" s="39">
        <f>+X389/$H389*10^6</f>
        <v>-24354.554749497882</v>
      </c>
      <c r="Z389" s="40">
        <f>+S389*M389/SUMPRODUCT(M$20:M$419, S$20:S$419)</f>
        <v>1.7227372903518624E-3</v>
      </c>
      <c r="AA389" s="41">
        <f>+T389*N389/SUMPRODUCT(N$20:N$419, T$20:T$419)</f>
        <v>1.7062582151917275E-3</v>
      </c>
      <c r="AB389" s="41">
        <f>+AA389-Z389</f>
        <v>-1.647907516013486E-5</v>
      </c>
      <c r="AC389" s="42">
        <f>+AB389*AD$4</f>
        <v>-0.10095594358610689</v>
      </c>
      <c r="AD389" s="43">
        <f>+AC389/$H389*10^6</f>
        <v>-1602.2209742280097</v>
      </c>
      <c r="AE389" s="40">
        <f>+S389*O389/SUMPRODUCT(O$20:O$419, S$20:S$419)</f>
        <v>1.8560474802220247E-3</v>
      </c>
      <c r="AF389" s="41">
        <f>+T389*P389/SUMPRODUCT(P$20:P$419, T$20:T$419)</f>
        <v>1.8437788580721794E-3</v>
      </c>
      <c r="AG389" s="41">
        <f>+AF389-AE389</f>
        <v>-1.2268622149845271E-5</v>
      </c>
      <c r="AH389" s="42">
        <f>+AG389*AI$4</f>
        <v>-4.3088879368108832E-2</v>
      </c>
      <c r="AI389" s="43">
        <f>+AH389/$H389*10^6</f>
        <v>-683.84191982397761</v>
      </c>
      <c r="AJ389" s="42">
        <f>+X389+AC389+AH389</f>
        <v>-1.6786253177200772</v>
      </c>
      <c r="AK389" s="31">
        <f>+Y389+AD389+AI389</f>
        <v>-26640.617643549871</v>
      </c>
      <c r="AL389" s="44">
        <f>+$AL$6*W389/H389*10^6</f>
        <v>-115.82590402317831</v>
      </c>
      <c r="AM389" s="31">
        <v>152748.90625</v>
      </c>
      <c r="AN389" s="45">
        <f>+AK389/AM389</f>
        <v>-0.17440791098004912</v>
      </c>
      <c r="AR389" s="33"/>
    </row>
    <row r="390" spans="1:44">
      <c r="A390" s="6" t="s">
        <v>669</v>
      </c>
      <c r="B390" s="6" t="s">
        <v>659</v>
      </c>
      <c r="C390" s="6" t="s">
        <v>664</v>
      </c>
      <c r="D390" s="30" t="s">
        <v>667</v>
      </c>
      <c r="E390" s="6" t="s">
        <v>661</v>
      </c>
      <c r="F390" s="31" t="s">
        <v>4458</v>
      </c>
      <c r="G390" s="6" t="str">
        <f>IF(AND(L390&gt;K390,AJ390&gt;0),"Float Increase",IF(AND(K390&gt;L390,AJ390&lt;0),"Float Decrease",IF(AND(J390&gt;I390,AJ390&gt;0),"Share Increase",IF(AND(I390&gt;J390,AJ390&lt;0), "Share Decrease",IF(AJ390&gt;0,"Reinvestment","Funding")))))</f>
        <v>Share Decrease</v>
      </c>
      <c r="H390" s="32">
        <v>53.01</v>
      </c>
      <c r="I390" s="33">
        <v>68.227000000000004</v>
      </c>
      <c r="J390" s="33">
        <v>67.194999999999993</v>
      </c>
      <c r="K390" s="34">
        <v>1</v>
      </c>
      <c r="L390" s="34">
        <v>1</v>
      </c>
      <c r="M390" s="7">
        <v>0.59</v>
      </c>
      <c r="N390" s="7">
        <v>0.59</v>
      </c>
      <c r="O390" s="7">
        <v>0.41</v>
      </c>
      <c r="P390" s="7">
        <v>0.41</v>
      </c>
      <c r="Q390" s="35">
        <f>+I390*K390</f>
        <v>68.227000000000004</v>
      </c>
      <c r="R390" s="35">
        <f>+J390*L390</f>
        <v>67.194999999999993</v>
      </c>
      <c r="S390" s="35">
        <f>+$H390*Q390</f>
        <v>3616.7132700000002</v>
      </c>
      <c r="T390" s="35">
        <f>+$H390*R390</f>
        <v>3562.0069499999995</v>
      </c>
      <c r="U390" s="36">
        <f>+S390/SUM(S$20:S$419)</f>
        <v>2.1844560176397612E-3</v>
      </c>
      <c r="V390" s="37">
        <f>+T390/SUM(T$20:T$419)</f>
        <v>2.1527483338184238E-3</v>
      </c>
      <c r="W390" s="37">
        <f>+V390-U390</f>
        <v>-3.1707683821337405E-5</v>
      </c>
      <c r="X390" s="38">
        <f>+W390*Y$4</f>
        <v>-3.3335656998282408</v>
      </c>
      <c r="Y390" s="39">
        <f>+X390/$H390*10^6</f>
        <v>-62885.600826791939</v>
      </c>
      <c r="Z390" s="40">
        <f>+S390*M390/SUMPRODUCT(M$20:M$419, S$20:S$419)</f>
        <v>2.4381761208657625E-3</v>
      </c>
      <c r="AA390" s="41">
        <f>+T390*N390/SUMPRODUCT(N$20:N$419, T$20:T$419)</f>
        <v>2.3994157282399803E-3</v>
      </c>
      <c r="AB390" s="41">
        <f>+AA390-Z390</f>
        <v>-3.8760392625782243E-5</v>
      </c>
      <c r="AC390" s="42">
        <f>+AB390*AD$4</f>
        <v>-0.23745822949883325</v>
      </c>
      <c r="AD390" s="43">
        <f>+AC390/$H390*10^6</f>
        <v>-4479.4987643620689</v>
      </c>
      <c r="AE390" s="40">
        <f>+S390*O390/SUMPRODUCT(O$20:O$419, S$20:S$419)</f>
        <v>1.8999450564906107E-3</v>
      </c>
      <c r="AF390" s="41">
        <f>+T390*P390/SUMPRODUCT(P$20:P$419, T$20:T$419)</f>
        <v>1.8753205722535783E-3</v>
      </c>
      <c r="AG390" s="41">
        <f>+AF390-AE390</f>
        <v>-2.4624484237032417E-5</v>
      </c>
      <c r="AH390" s="42">
        <f>+AG390*AI$4</f>
        <v>-8.6484155908637936E-2</v>
      </c>
      <c r="AI390" s="43">
        <f>+AH390/$H390*10^6</f>
        <v>-1631.4687022946225</v>
      </c>
      <c r="AJ390" s="42">
        <f>+X390+AC390+AH390</f>
        <v>-3.6575080852357122</v>
      </c>
      <c r="AK390" s="31">
        <f>+Y390+AD390+AI390</f>
        <v>-68996.568293448625</v>
      </c>
      <c r="AL390" s="44">
        <f>+$AL$6*W390/H390*10^6</f>
        <v>-299.07266384962651</v>
      </c>
      <c r="AM390" s="31">
        <v>391593.59375</v>
      </c>
      <c r="AN390" s="45">
        <f>+AK390/AM390</f>
        <v>-0.17619432338695817</v>
      </c>
      <c r="AR390" s="33"/>
    </row>
    <row r="391" spans="1:44">
      <c r="A391" s="6" t="s">
        <v>3599</v>
      </c>
      <c r="B391" s="6" t="s">
        <v>436</v>
      </c>
      <c r="C391" s="6" t="s">
        <v>3755</v>
      </c>
      <c r="D391" s="30">
        <v>2923741</v>
      </c>
      <c r="E391" s="6" t="s">
        <v>2968</v>
      </c>
      <c r="F391" s="31" t="s">
        <v>4455</v>
      </c>
      <c r="G391" s="6" t="str">
        <f>IF(AND(L391&gt;K391,AJ391&gt;0),"Float Increase",IF(AND(K391&gt;L391,AJ391&lt;0),"Float Decrease",IF(AND(J391&gt;I391,AJ391&gt;0),"Share Increase",IF(AND(I391&gt;J391,AJ391&lt;0), "Share Decrease",IF(AJ391&gt;0,"Reinvestment","Funding")))))</f>
        <v>Share Decrease</v>
      </c>
      <c r="H391" s="32">
        <v>64.709999999999994</v>
      </c>
      <c r="I391" s="33">
        <v>48.156999999999996</v>
      </c>
      <c r="J391" s="33">
        <v>47.521999999999998</v>
      </c>
      <c r="K391" s="34">
        <v>1</v>
      </c>
      <c r="L391" s="34">
        <v>1</v>
      </c>
      <c r="M391" s="7">
        <v>0.52</v>
      </c>
      <c r="N391" s="7">
        <v>0.52</v>
      </c>
      <c r="O391" s="7">
        <v>0.48</v>
      </c>
      <c r="P391" s="7">
        <v>0.48</v>
      </c>
      <c r="Q391" s="35">
        <f>+I391*K391</f>
        <v>48.156999999999996</v>
      </c>
      <c r="R391" s="35">
        <f>+J391*L391</f>
        <v>47.521999999999998</v>
      </c>
      <c r="S391" s="35">
        <f>+$H391*Q391</f>
        <v>3116.2394699999995</v>
      </c>
      <c r="T391" s="35">
        <f>+$H391*R391</f>
        <v>3075.1486199999995</v>
      </c>
      <c r="U391" s="36">
        <f>+S391/SUM(S$20:S$419)</f>
        <v>1.8821752111546398E-3</v>
      </c>
      <c r="V391" s="37">
        <f>+T391/SUM(T$20:T$419)</f>
        <v>1.8585087454557115E-3</v>
      </c>
      <c r="W391" s="37">
        <f>+V391-U391</f>
        <v>-2.36664656989283E-5</v>
      </c>
      <c r="X391" s="38">
        <f>+W391*Y$4</f>
        <v>-2.4881577202122265</v>
      </c>
      <c r="Y391" s="39">
        <f>+X391/$H391*10^6</f>
        <v>-38450.899709661979</v>
      </c>
      <c r="Z391" s="40">
        <f>+S391*M391/SUMPRODUCT(M$20:M$419, S$20:S$419)</f>
        <v>1.8515402177731687E-3</v>
      </c>
      <c r="AA391" s="41">
        <f>+T391*N391/SUMPRODUCT(N$20:N$419, T$20:T$419)</f>
        <v>1.825694808572713E-3</v>
      </c>
      <c r="AB391" s="41">
        <f>+AA391-Z391</f>
        <v>-2.5845409200455673E-5</v>
      </c>
      <c r="AC391" s="42">
        <f>+AB391*AD$4</f>
        <v>-0.15833702121300949</v>
      </c>
      <c r="AD391" s="43">
        <f>+AC391/$H391*10^6</f>
        <v>-2446.870981502233</v>
      </c>
      <c r="AE391" s="40">
        <f>+S391*O391/SUMPRODUCT(O$20:O$419, S$20:S$419)</f>
        <v>1.9165279932201425E-3</v>
      </c>
      <c r="AF391" s="41">
        <f>+T391*P391/SUMPRODUCT(P$20:P$419, T$20:T$419)</f>
        <v>1.8954147057222801E-3</v>
      </c>
      <c r="AG391" s="41">
        <f>+AF391-AE391</f>
        <v>-2.1113287497862444E-5</v>
      </c>
      <c r="AH391" s="42">
        <f>+AG391*AI$4</f>
        <v>-7.4152409858923615E-2</v>
      </c>
      <c r="AI391" s="43">
        <f>+AH391/$H391*10^6</f>
        <v>-1145.9188666191258</v>
      </c>
      <c r="AJ391" s="42">
        <f>+X391+AC391+AH391</f>
        <v>-2.7206471512841595</v>
      </c>
      <c r="AK391" s="31">
        <f>+Y391+AD391+AI391</f>
        <v>-42043.689557783335</v>
      </c>
      <c r="AL391" s="44">
        <f>+$AL$6*W391/H391*10^6</f>
        <v>-182.86559804457042</v>
      </c>
      <c r="AM391" s="31">
        <v>234851.84375</v>
      </c>
      <c r="AN391" s="45">
        <f>+AK391/AM391</f>
        <v>-0.17902218218281854</v>
      </c>
      <c r="AR391" s="33"/>
    </row>
    <row r="392" spans="1:44">
      <c r="A392" s="6" t="s">
        <v>4847</v>
      </c>
      <c r="B392" s="6" t="s">
        <v>1867</v>
      </c>
      <c r="C392" s="6" t="s">
        <v>3181</v>
      </c>
      <c r="D392" s="30">
        <v>2284761</v>
      </c>
      <c r="E392" s="6" t="s">
        <v>3090</v>
      </c>
      <c r="F392" s="31" t="s">
        <v>4458</v>
      </c>
      <c r="G392" s="6" t="str">
        <f>IF(AND(L392&gt;K392,AJ392&gt;0),"Float Increase",IF(AND(K392&gt;L392,AJ392&lt;0),"Float Decrease",IF(AND(J392&gt;I392,AJ392&gt;0),"Share Increase",IF(AND(I392&gt;J392,AJ392&lt;0), "Share Decrease",IF(AJ392&gt;0,"Reinvestment","Funding")))))</f>
        <v>Share Decrease</v>
      </c>
      <c r="H392" s="32">
        <v>22.04</v>
      </c>
      <c r="I392" s="33">
        <v>100.345</v>
      </c>
      <c r="J392" s="33">
        <v>99.043999999999997</v>
      </c>
      <c r="K392" s="34">
        <v>1</v>
      </c>
      <c r="L392" s="34">
        <v>1</v>
      </c>
      <c r="M392" s="7">
        <v>0</v>
      </c>
      <c r="N392" s="7">
        <v>0</v>
      </c>
      <c r="O392" s="7">
        <v>1</v>
      </c>
      <c r="P392" s="7">
        <v>1</v>
      </c>
      <c r="Q392" s="35">
        <f>+I392*K392</f>
        <v>100.345</v>
      </c>
      <c r="R392" s="35">
        <f>+J392*L392</f>
        <v>99.043999999999997</v>
      </c>
      <c r="S392" s="35">
        <f>+$H392*Q392</f>
        <v>2211.6037999999999</v>
      </c>
      <c r="T392" s="35">
        <f>+$H392*R392</f>
        <v>2182.92976</v>
      </c>
      <c r="U392" s="36">
        <f>+S392/SUM(S$20:S$419)</f>
        <v>1.3357849707408412E-3</v>
      </c>
      <c r="V392" s="37">
        <f>+T392/SUM(T$20:T$419)</f>
        <v>1.319283895187979E-3</v>
      </c>
      <c r="W392" s="37">
        <f>+V392-U392</f>
        <v>-1.6501075552862289E-5</v>
      </c>
      <c r="X392" s="38">
        <f>+W392*Y$4</f>
        <v>-1.7348293171852338</v>
      </c>
      <c r="Y392" s="39">
        <f>+X392/$H392*10^6</f>
        <v>-78712.76393762404</v>
      </c>
      <c r="Z392" s="40">
        <f>+S392*M392/SUMPRODUCT(M$20:M$419, S$20:S$419)</f>
        <v>0</v>
      </c>
      <c r="AA392" s="41">
        <f>+T392*N392/SUMPRODUCT(N$20:N$419, T$20:T$419)</f>
        <v>0</v>
      </c>
      <c r="AB392" s="41">
        <f>+AA392-Z392</f>
        <v>0</v>
      </c>
      <c r="AC392" s="42">
        <f>+AB392*AD$4</f>
        <v>0</v>
      </c>
      <c r="AD392" s="43">
        <f>+AC392/$H392*10^6</f>
        <v>0</v>
      </c>
      <c r="AE392" s="40">
        <f>+S392*O392/SUMPRODUCT(O$20:O$419, S$20:S$419)</f>
        <v>2.8336775739751115E-3</v>
      </c>
      <c r="AF392" s="41">
        <f>+T392*P392/SUMPRODUCT(P$20:P$419, T$20:T$419)</f>
        <v>2.8030875359928193E-3</v>
      </c>
      <c r="AG392" s="41">
        <f>+AF392-AE392</f>
        <v>-3.0590037982292269E-5</v>
      </c>
      <c r="AH392" s="42">
        <f>+AG392*AI$4</f>
        <v>-0.10743589951553624</v>
      </c>
      <c r="AI392" s="43">
        <f>+AH392/$H392*10^6</f>
        <v>-4874.5870923564535</v>
      </c>
      <c r="AJ392" s="42">
        <f>+X392+AC392+AH392</f>
        <v>-1.84226521670077</v>
      </c>
      <c r="AK392" s="31">
        <f>+Y392+AD392+AI392</f>
        <v>-83587.351029980491</v>
      </c>
      <c r="AL392" s="44">
        <f>+$AL$6*W392/H392*10^6</f>
        <v>-374.3438192573114</v>
      </c>
      <c r="AM392" s="31">
        <v>464176.59375</v>
      </c>
      <c r="AN392" s="45">
        <f>+AK392/AM392</f>
        <v>-0.1800766177257952</v>
      </c>
      <c r="AR392" s="33"/>
    </row>
    <row r="393" spans="1:44">
      <c r="A393" s="6" t="s">
        <v>1447</v>
      </c>
      <c r="B393" s="6" t="s">
        <v>2244</v>
      </c>
      <c r="C393" s="6" t="s">
        <v>2867</v>
      </c>
      <c r="D393" s="30">
        <v>2503477</v>
      </c>
      <c r="E393" s="6" t="s">
        <v>932</v>
      </c>
      <c r="F393" s="31" t="s">
        <v>4471</v>
      </c>
      <c r="G393" s="6" t="str">
        <f>IF(AND(L393&gt;K393,AJ393&gt;0),"Float Increase",IF(AND(K393&gt;L393,AJ393&lt;0),"Float Decrease",IF(AND(J393&gt;I393,AJ393&gt;0),"Share Increase",IF(AND(I393&gt;J393,AJ393&lt;0), "Share Decrease",IF(AJ393&gt;0,"Reinvestment","Funding")))))</f>
        <v>Share Decrease</v>
      </c>
      <c r="H393" s="32">
        <v>101.16</v>
      </c>
      <c r="I393" s="33">
        <v>36.555</v>
      </c>
      <c r="J393" s="33">
        <v>35.265999999999998</v>
      </c>
      <c r="K393" s="34">
        <v>1</v>
      </c>
      <c r="L393" s="34">
        <v>1</v>
      </c>
      <c r="M393" s="7">
        <v>0.61</v>
      </c>
      <c r="N393" s="7">
        <v>0.61</v>
      </c>
      <c r="O393" s="7">
        <v>0.39</v>
      </c>
      <c r="P393" s="7">
        <v>0.39</v>
      </c>
      <c r="Q393" s="35">
        <f>+I393*K393</f>
        <v>36.555</v>
      </c>
      <c r="R393" s="35">
        <f>+J393*L393</f>
        <v>35.265999999999998</v>
      </c>
      <c r="S393" s="35">
        <f>+$H393*Q393</f>
        <v>3697.9038</v>
      </c>
      <c r="T393" s="35">
        <f>+$H393*R393</f>
        <v>3567.5085599999998</v>
      </c>
      <c r="U393" s="36">
        <f>+S393/SUM(S$20:S$419)</f>
        <v>2.2334942268074625E-3</v>
      </c>
      <c r="V393" s="37">
        <f>+T393/SUM(T$20:T$419)</f>
        <v>2.1560733081733502E-3</v>
      </c>
      <c r="W393" s="37">
        <f>+V393-U393</f>
        <v>-7.7420918634112275E-5</v>
      </c>
      <c r="X393" s="38">
        <f>+W393*Y$4</f>
        <v>-8.1395954451328265</v>
      </c>
      <c r="Y393" s="39">
        <f>+X393/$H393*10^6</f>
        <v>-80462.588425591413</v>
      </c>
      <c r="Z393" s="40">
        <f>+S393*M393/SUMPRODUCT(M$20:M$419, S$20:S$419)</f>
        <v>2.5774154421680981E-3</v>
      </c>
      <c r="AA393" s="41">
        <f>+T393*N393/SUMPRODUCT(N$20:N$419, T$20:T$419)</f>
        <v>2.4845834387258229E-3</v>
      </c>
      <c r="AB393" s="41">
        <f>+AA393-Z393</f>
        <v>-9.2832003442275268E-5</v>
      </c>
      <c r="AC393" s="42">
        <f>+AB393*AD$4</f>
        <v>-0.56871774729055402</v>
      </c>
      <c r="AD393" s="43">
        <f>+AC393/$H393*10^6</f>
        <v>-5621.9627055214914</v>
      </c>
      <c r="AE393" s="40">
        <f>+S393*O393/SUMPRODUCT(O$20:O$419, S$20:S$419)</f>
        <v>1.8478355647712154E-3</v>
      </c>
      <c r="AF393" s="41">
        <f>+T393*P393/SUMPRODUCT(P$20:P$419, T$20:T$419)</f>
        <v>1.7865967083808684E-3</v>
      </c>
      <c r="AG393" s="41">
        <f>+AF393-AE393</f>
        <v>-6.1238856390347009E-5</v>
      </c>
      <c r="AH393" s="42">
        <f>+AG393*AI$4</f>
        <v>-0.21507824296943415</v>
      </c>
      <c r="AI393" s="43">
        <f>+AH393/$H393*10^6</f>
        <v>-2126.1194441422908</v>
      </c>
      <c r="AJ393" s="42">
        <f>+X393+AC393+AH393</f>
        <v>-8.9233914353928157</v>
      </c>
      <c r="AK393" s="31">
        <f>+Y393+AD393+AI393</f>
        <v>-88210.670575255193</v>
      </c>
      <c r="AL393" s="44">
        <f>+$AL$6*W393/H393*10^6</f>
        <v>-382.66567138252407</v>
      </c>
      <c r="AM393" s="31">
        <v>475424.90625</v>
      </c>
      <c r="AN393" s="45">
        <f>+AK393/AM393</f>
        <v>-0.18554070141388432</v>
      </c>
      <c r="AR393" s="33"/>
    </row>
    <row r="394" spans="1:44">
      <c r="A394" s="6" t="s">
        <v>3568</v>
      </c>
      <c r="B394" s="6" t="s">
        <v>405</v>
      </c>
      <c r="C394" s="6" t="s">
        <v>2917</v>
      </c>
      <c r="D394" s="30">
        <v>2556868</v>
      </c>
      <c r="E394" s="6" t="s">
        <v>4872</v>
      </c>
      <c r="F394" s="31" t="s">
        <v>4462</v>
      </c>
      <c r="G394" s="6" t="str">
        <f>IF(AND(L394&gt;K394,AJ394&gt;0),"Float Increase",IF(AND(K394&gt;L394,AJ394&lt;0),"Float Decrease",IF(AND(J394&gt;I394,AJ394&gt;0),"Share Increase",IF(AND(I394&gt;J394,AJ394&lt;0), "Share Decrease",IF(AJ394&gt;0,"Reinvestment","Funding")))))</f>
        <v>Share Decrease</v>
      </c>
      <c r="H394" s="32">
        <v>177.23</v>
      </c>
      <c r="I394" s="33">
        <v>45.247</v>
      </c>
      <c r="J394" s="33">
        <v>44.472999999999999</v>
      </c>
      <c r="K394" s="34">
        <v>1</v>
      </c>
      <c r="L394" s="34">
        <v>1</v>
      </c>
      <c r="M394" s="7">
        <v>0</v>
      </c>
      <c r="N394" s="7">
        <v>0</v>
      </c>
      <c r="O394" s="7">
        <v>1</v>
      </c>
      <c r="P394" s="7">
        <v>1</v>
      </c>
      <c r="Q394" s="35">
        <f>+I394*K394</f>
        <v>45.247</v>
      </c>
      <c r="R394" s="35">
        <f>+J394*L394</f>
        <v>44.472999999999999</v>
      </c>
      <c r="S394" s="35">
        <f>+$H394*Q394</f>
        <v>8019.1258099999995</v>
      </c>
      <c r="T394" s="35">
        <f>+$H394*R394</f>
        <v>7881.9497899999997</v>
      </c>
      <c r="U394" s="36">
        <f>+S394/SUM(S$20:S$419)</f>
        <v>4.8434659659555542E-3</v>
      </c>
      <c r="V394" s="37">
        <f>+T394/SUM(T$20:T$419)</f>
        <v>4.7635657414040076E-3</v>
      </c>
      <c r="W394" s="37">
        <f>+V394-U394</f>
        <v>-7.9900224551546564E-5</v>
      </c>
      <c r="X394" s="38">
        <f>+W394*Y$4</f>
        <v>-8.4002555807740915</v>
      </c>
      <c r="Y394" s="39">
        <f>+X394/$H394*10^6</f>
        <v>-47397.48113058789</v>
      </c>
      <c r="Z394" s="40">
        <f>+S394*M394/SUMPRODUCT(M$20:M$419, S$20:S$419)</f>
        <v>0</v>
      </c>
      <c r="AA394" s="41">
        <f>+T394*N394/SUMPRODUCT(N$20:N$419, T$20:T$419)</f>
        <v>0</v>
      </c>
      <c r="AB394" s="41">
        <f>+AA394-Z394</f>
        <v>0</v>
      </c>
      <c r="AC394" s="42">
        <f>+AB394*AD$4</f>
        <v>0</v>
      </c>
      <c r="AD394" s="43">
        <f>+AC394/$H394*10^6</f>
        <v>0</v>
      </c>
      <c r="AE394" s="40">
        <f>+S394*O394/SUMPRODUCT(O$20:O$419, S$20:S$419)</f>
        <v>1.0274723244137128E-2</v>
      </c>
      <c r="AF394" s="41">
        <f>+T394*P394/SUMPRODUCT(P$20:P$419, T$20:T$419)</f>
        <v>1.0121166342828281E-2</v>
      </c>
      <c r="AG394" s="41">
        <f>+AF394-AE394</f>
        <v>-1.5355690130884787E-4</v>
      </c>
      <c r="AH394" s="42">
        <f>+AG394*AI$4</f>
        <v>-0.53931034111446541</v>
      </c>
      <c r="AI394" s="43">
        <f>+AH394/$H394*10^6</f>
        <v>-3042.9969029761637</v>
      </c>
      <c r="AJ394" s="42">
        <f>+X394+AC394+AH394</f>
        <v>-8.9395659218885566</v>
      </c>
      <c r="AK394" s="31">
        <f>+Y394+AD394+AI394</f>
        <v>-50440.478033564053</v>
      </c>
      <c r="AL394" s="44">
        <f>+$AL$6*W394/H394*10^6</f>
        <v>-225.41393824845278</v>
      </c>
      <c r="AM394" s="31">
        <v>265577.09375</v>
      </c>
      <c r="AN394" s="45">
        <f>+AK394/AM394</f>
        <v>-0.18992781840231299</v>
      </c>
      <c r="AR394" s="33"/>
    </row>
    <row r="395" spans="1:44">
      <c r="A395" s="6" t="s">
        <v>1293</v>
      </c>
      <c r="B395" s="6" t="s">
        <v>1696</v>
      </c>
      <c r="C395" s="6" t="s">
        <v>2717</v>
      </c>
      <c r="D395" s="30">
        <v>2493534</v>
      </c>
      <c r="E395" s="6" t="s">
        <v>802</v>
      </c>
      <c r="F395" s="31" t="s">
        <v>4474</v>
      </c>
      <c r="G395" s="6" t="str">
        <f>IF(AND(L395&gt;K395,AJ395&gt;0),"Float Increase",IF(AND(K395&gt;L395,AJ395&lt;0),"Float Decrease",IF(AND(J395&gt;I395,AJ395&gt;0),"Share Increase",IF(AND(I395&gt;J395,AJ395&lt;0), "Share Decrease",IF(AJ395&gt;0,"Reinvestment","Funding")))))</f>
        <v>Share Decrease</v>
      </c>
      <c r="H395" s="32">
        <v>76.040000000000006</v>
      </c>
      <c r="I395" s="33">
        <v>57.058999999999997</v>
      </c>
      <c r="J395" s="33">
        <v>55.703000000000003</v>
      </c>
      <c r="K395" s="34">
        <v>1</v>
      </c>
      <c r="L395" s="34">
        <v>1</v>
      </c>
      <c r="M395" s="7">
        <v>0.6</v>
      </c>
      <c r="N395" s="7">
        <v>0.6</v>
      </c>
      <c r="O395" s="7">
        <v>0.4</v>
      </c>
      <c r="P395" s="7">
        <v>0.4</v>
      </c>
      <c r="Q395" s="35">
        <f>+I395*K395</f>
        <v>57.058999999999997</v>
      </c>
      <c r="R395" s="35">
        <f>+J395*L395</f>
        <v>55.703000000000003</v>
      </c>
      <c r="S395" s="35">
        <f>+$H395*Q395</f>
        <v>4338.7663600000005</v>
      </c>
      <c r="T395" s="35">
        <f>+$H395*R395</f>
        <v>4235.6561200000006</v>
      </c>
      <c r="U395" s="36">
        <f>+S395/SUM(S$20:S$419)</f>
        <v>2.6205683383452075E-3</v>
      </c>
      <c r="V395" s="37">
        <f>+T395/SUM(T$20:T$419)</f>
        <v>2.5598775586212182E-3</v>
      </c>
      <c r="W395" s="37">
        <f>+V395-U395</f>
        <v>-6.0690779723989331E-5</v>
      </c>
      <c r="X395" s="38">
        <f>+W395*Y$4</f>
        <v>-6.3806837082049768</v>
      </c>
      <c r="Y395" s="39">
        <f>+X395/$H395*10^6</f>
        <v>-83912.200265715088</v>
      </c>
      <c r="Z395" s="40">
        <f>+S395*M395/SUMPRODUCT(M$20:M$419, S$20:S$419)</f>
        <v>2.9745172846453909E-3</v>
      </c>
      <c r="AA395" s="41">
        <f>+T395*N395/SUMPRODUCT(N$20:N$419, T$20:T$419)</f>
        <v>2.9015540928367233E-3</v>
      </c>
      <c r="AB395" s="41">
        <f>+AA395-Z395</f>
        <v>-7.2963191808667581E-5</v>
      </c>
      <c r="AC395" s="42">
        <f>+AB395*AD$4</f>
        <v>-0.44699522300363481</v>
      </c>
      <c r="AD395" s="43">
        <f>+AC395/$H395*10^6</f>
        <v>-5878.4221857395423</v>
      </c>
      <c r="AE395" s="40">
        <f>+S395*O395/SUMPRODUCT(O$20:O$419, S$20:S$419)</f>
        <v>2.2236650042018608E-3</v>
      </c>
      <c r="AF395" s="41">
        <f>+T395*P395/SUMPRODUCT(P$20:P$419, T$20:T$419)</f>
        <v>2.1755926542911226E-3</v>
      </c>
      <c r="AG395" s="41">
        <f>+AF395-AE395</f>
        <v>-4.8072349910738103E-5</v>
      </c>
      <c r="AH395" s="42">
        <f>+AG395*AI$4</f>
        <v>-0.16883588563948357</v>
      </c>
      <c r="AI395" s="43">
        <f>+AH395/$H395*10^6</f>
        <v>-2220.356202518195</v>
      </c>
      <c r="AJ395" s="42">
        <f>+X395+AC395+AH395</f>
        <v>-6.9965148168480944</v>
      </c>
      <c r="AK395" s="31">
        <f>+Y395+AD395+AI395</f>
        <v>-92010.978653972823</v>
      </c>
      <c r="AL395" s="44">
        <f>+$AL$6*W395/H395*10^6</f>
        <v>-399.07140796941951</v>
      </c>
      <c r="AM395" s="31">
        <v>479856.25</v>
      </c>
      <c r="AN395" s="45">
        <f>+AK395/AM395</f>
        <v>-0.19174696308315839</v>
      </c>
      <c r="AR395" s="33"/>
    </row>
    <row r="396" spans="1:44">
      <c r="A396" s="6" t="s">
        <v>3514</v>
      </c>
      <c r="B396" s="6" t="s">
        <v>355</v>
      </c>
      <c r="C396" s="6" t="s">
        <v>3674</v>
      </c>
      <c r="D396" s="30">
        <v>2413037</v>
      </c>
      <c r="E396" s="6" t="s">
        <v>2629</v>
      </c>
      <c r="F396" s="31" t="s">
        <v>4456</v>
      </c>
      <c r="G396" s="6" t="str">
        <f>IF(AND(L396&gt;K396,AJ396&gt;0),"Float Increase",IF(AND(K396&gt;L396,AJ396&lt;0),"Float Decrease",IF(AND(J396&gt;I396,AJ396&gt;0),"Share Increase",IF(AND(I396&gt;J396,AJ396&lt;0), "Share Decrease",IF(AJ396&gt;0,"Reinvestment","Funding")))))</f>
        <v>Share Decrease</v>
      </c>
      <c r="H396" s="32">
        <v>72.06</v>
      </c>
      <c r="I396" s="33">
        <v>45.273000000000003</v>
      </c>
      <c r="J396" s="33">
        <v>44.198999999999998</v>
      </c>
      <c r="K396" s="34">
        <v>1</v>
      </c>
      <c r="L396" s="34">
        <v>1</v>
      </c>
      <c r="M396" s="7">
        <v>0.5</v>
      </c>
      <c r="N396" s="7">
        <v>0.5</v>
      </c>
      <c r="O396" s="7">
        <v>0.5</v>
      </c>
      <c r="P396" s="7">
        <v>0.5</v>
      </c>
      <c r="Q396" s="35">
        <f>+I396*K396</f>
        <v>45.273000000000003</v>
      </c>
      <c r="R396" s="35">
        <f>+J396*L396</f>
        <v>44.198999999999998</v>
      </c>
      <c r="S396" s="35">
        <f>+$H396*Q396</f>
        <v>3262.3723800000002</v>
      </c>
      <c r="T396" s="35">
        <f>+$H396*R396</f>
        <v>3184.9799400000002</v>
      </c>
      <c r="U396" s="36">
        <f>+S396/SUM(S$20:S$419)</f>
        <v>1.9704379211882474E-3</v>
      </c>
      <c r="V396" s="37">
        <f>+T396/SUM(T$20:T$419)</f>
        <v>1.9248868279384196E-3</v>
      </c>
      <c r="W396" s="37">
        <f>+V396-U396</f>
        <v>-4.5551093249827793E-5</v>
      </c>
      <c r="X396" s="38">
        <f>+W396*Y$4</f>
        <v>-4.7889831027367311</v>
      </c>
      <c r="Y396" s="39">
        <f>+X396/$H396*10^6</f>
        <v>-66458.272311084249</v>
      </c>
      <c r="Z396" s="40">
        <f>+S396*M396/SUMPRODUCT(M$20:M$419, S$20:S$419)</f>
        <v>1.863813779480957E-3</v>
      </c>
      <c r="AA396" s="41">
        <f>+T396*N396/SUMPRODUCT(N$20:N$419, T$20:T$419)</f>
        <v>1.8181739575272424E-3</v>
      </c>
      <c r="AB396" s="41">
        <f>+AA396-Z396</f>
        <v>-4.5639821953714606E-5</v>
      </c>
      <c r="AC396" s="42">
        <f>+AB396*AD$4</f>
        <v>-0.27960375480206667</v>
      </c>
      <c r="AD396" s="43">
        <f>+AC396/$H396*10^6</f>
        <v>-3880.1520233425849</v>
      </c>
      <c r="AE396" s="40">
        <f>+S396*O396/SUMPRODUCT(O$20:O$419, S$20:S$419)</f>
        <v>2.0900017107860396E-3</v>
      </c>
      <c r="AF396" s="41">
        <f>+T396*P396/SUMPRODUCT(P$20:P$419, T$20:T$419)</f>
        <v>2.0449072012745746E-3</v>
      </c>
      <c r="AG396" s="41">
        <f>+AF396-AE396</f>
        <v>-4.5094509511465E-5</v>
      </c>
      <c r="AH396" s="42">
        <f>+AG396*AI$4</f>
        <v>-0.15837735132531219</v>
      </c>
      <c r="AI396" s="43">
        <f>+AH396/$H396*10^6</f>
        <v>-2197.8538901653092</v>
      </c>
      <c r="AJ396" s="42">
        <f>+X396+AC396+AH396</f>
        <v>-5.2269642088641106</v>
      </c>
      <c r="AK396" s="31">
        <f>+Y396+AD396+AI396</f>
        <v>-72536.278224592141</v>
      </c>
      <c r="AL396" s="44">
        <f>+$AL$6*W396/H396*10^6</f>
        <v>-316.06365008206899</v>
      </c>
      <c r="AM396" s="31">
        <v>374121.5625</v>
      </c>
      <c r="AN396" s="45">
        <f>+AK396/AM396</f>
        <v>-0.19388424911914062</v>
      </c>
      <c r="AR396" s="33"/>
    </row>
    <row r="397" spans="1:44">
      <c r="A397" s="6" t="s">
        <v>3591</v>
      </c>
      <c r="B397" s="6" t="s">
        <v>429</v>
      </c>
      <c r="C397" s="6" t="s">
        <v>3748</v>
      </c>
      <c r="D397" s="30">
        <v>2867719</v>
      </c>
      <c r="E397" s="6" t="s">
        <v>2960</v>
      </c>
      <c r="F397" s="31" t="s">
        <v>4458</v>
      </c>
      <c r="G397" s="6" t="str">
        <f>IF(AND(L397&gt;K397,AJ397&gt;0),"Float Increase",IF(AND(K397&gt;L397,AJ397&lt;0),"Float Decrease",IF(AND(J397&gt;I397,AJ397&gt;0),"Share Increase",IF(AND(I397&gt;J397,AJ397&lt;0), "Share Decrease",IF(AJ397&gt;0,"Reinvestment","Funding")))))</f>
        <v>Share Decrease</v>
      </c>
      <c r="H397" s="32">
        <v>45.96</v>
      </c>
      <c r="I397" s="33">
        <v>155.82599999999999</v>
      </c>
      <c r="J397" s="33">
        <v>153.68700000000001</v>
      </c>
      <c r="K397" s="34">
        <v>1</v>
      </c>
      <c r="L397" s="34">
        <v>1</v>
      </c>
      <c r="M397" s="7">
        <v>0.65</v>
      </c>
      <c r="N397" s="7">
        <v>0.65</v>
      </c>
      <c r="O397" s="7">
        <v>0.35</v>
      </c>
      <c r="P397" s="7">
        <v>0.35</v>
      </c>
      <c r="Q397" s="35">
        <f>+I397*K397</f>
        <v>155.82599999999999</v>
      </c>
      <c r="R397" s="35">
        <f>+J397*L397</f>
        <v>153.68700000000001</v>
      </c>
      <c r="S397" s="35">
        <f>+$H397*Q397</f>
        <v>7161.76296</v>
      </c>
      <c r="T397" s="35">
        <f>+$H397*R397</f>
        <v>7063.4545200000002</v>
      </c>
      <c r="U397" s="36">
        <f>+S397/SUM(S$20:S$419)</f>
        <v>4.3256280017137071E-3</v>
      </c>
      <c r="V397" s="37">
        <f>+T397/SUM(T$20:T$419)</f>
        <v>4.2688967658898631E-3</v>
      </c>
      <c r="W397" s="37">
        <f>+V397-U397</f>
        <v>-5.6731235823843928E-5</v>
      </c>
      <c r="X397" s="38">
        <f>+W397*Y$4</f>
        <v>-5.9643997624313521</v>
      </c>
      <c r="Y397" s="39">
        <f>+X397/$H397*10^6</f>
        <v>-129773.71110599113</v>
      </c>
      <c r="Z397" s="40">
        <f>+S397*M397/SUMPRODUCT(M$20:M$419, S$20:S$419)</f>
        <v>5.3190280618093094E-3</v>
      </c>
      <c r="AA397" s="41">
        <f>+T397*N397/SUMPRODUCT(N$20:N$419, T$20:T$419)</f>
        <v>5.2419061000348764E-3</v>
      </c>
      <c r="AB397" s="41">
        <f>+AA397-Z397</f>
        <v>-7.7121961774432972E-5</v>
      </c>
      <c r="AC397" s="42">
        <f>+AB397*AD$4</f>
        <v>-0.47247314224191145</v>
      </c>
      <c r="AD397" s="43">
        <f>+AC397/$H397*10^6</f>
        <v>-10280.0944787187</v>
      </c>
      <c r="AE397" s="40">
        <f>+S397*O397/SUMPRODUCT(O$20:O$419, S$20:S$419)</f>
        <v>3.2116713135766743E-3</v>
      </c>
      <c r="AF397" s="41">
        <f>+T397*P397/SUMPRODUCT(P$20:P$419, T$20:T$419)</f>
        <v>3.1745494477671372E-3</v>
      </c>
      <c r="AG397" s="41">
        <f>+AF397-AE397</f>
        <v>-3.7121865809537115E-5</v>
      </c>
      <c r="AH397" s="42">
        <f>+AG397*AI$4</f>
        <v>-0.13037646593480273</v>
      </c>
      <c r="AI397" s="43">
        <f>+AH397/$H397*10^6</f>
        <v>-2836.7377270409647</v>
      </c>
      <c r="AJ397" s="42">
        <f>+X397+AC397+AH397</f>
        <v>-6.5672493706080664</v>
      </c>
      <c r="AK397" s="31">
        <f>+Y397+AD397+AI397</f>
        <v>-142890.54331175081</v>
      </c>
      <c r="AL397" s="44">
        <f>+$AL$6*W397/H397*10^6</f>
        <v>-617.18054638646572</v>
      </c>
      <c r="AM397" s="31">
        <v>693716.1875</v>
      </c>
      <c r="AN397" s="45">
        <f>+AK397/AM397</f>
        <v>-0.20597838984656935</v>
      </c>
      <c r="AR397" s="33"/>
    </row>
    <row r="398" spans="1:44">
      <c r="A398" s="6" t="s">
        <v>3438</v>
      </c>
      <c r="B398" s="6" t="s">
        <v>277</v>
      </c>
      <c r="C398" s="6" t="s">
        <v>577</v>
      </c>
      <c r="D398" s="30">
        <v>2282947</v>
      </c>
      <c r="E398" s="6" t="s">
        <v>2555</v>
      </c>
      <c r="F398" s="31" t="s">
        <v>4458</v>
      </c>
      <c r="G398" s="6" t="str">
        <f>IF(AND(L398&gt;K398,AJ398&gt;0),"Float Increase",IF(AND(K398&gt;L398,AJ398&lt;0),"Float Decrease",IF(AND(J398&gt;I398,AJ398&gt;0),"Share Increase",IF(AND(I398&gt;J398,AJ398&lt;0), "Share Decrease",IF(AJ398&gt;0,"Reinvestment","Funding")))))</f>
        <v>Share Decrease</v>
      </c>
      <c r="H398" s="32">
        <v>106.3</v>
      </c>
      <c r="I398" s="33">
        <v>38.058999999999997</v>
      </c>
      <c r="J398" s="33">
        <v>37.103999999999999</v>
      </c>
      <c r="K398" s="34">
        <v>0.77</v>
      </c>
      <c r="L398" s="34">
        <v>0.77</v>
      </c>
      <c r="M398" s="7">
        <v>0.53</v>
      </c>
      <c r="N398" s="7">
        <v>0.53</v>
      </c>
      <c r="O398" s="7">
        <v>0.47</v>
      </c>
      <c r="P398" s="7">
        <v>0.47</v>
      </c>
      <c r="Q398" s="35">
        <f>+I398*K398</f>
        <v>29.305429999999998</v>
      </c>
      <c r="R398" s="35">
        <f>+J398*L398</f>
        <v>28.570080000000001</v>
      </c>
      <c r="S398" s="35">
        <f>+$H398*Q398</f>
        <v>3115.1672089999997</v>
      </c>
      <c r="T398" s="35">
        <f>+$H398*R398</f>
        <v>3036.9995039999999</v>
      </c>
      <c r="U398" s="36">
        <f>+S398/SUM(S$20:S$419)</f>
        <v>1.8815275770130676E-3</v>
      </c>
      <c r="V398" s="37">
        <f>+T398/SUM(T$20:T$419)</f>
        <v>1.8354527977671072E-3</v>
      </c>
      <c r="W398" s="37">
        <f>+V398-U398</f>
        <v>-4.6074779245960408E-5</v>
      </c>
      <c r="X398" s="38">
        <f>+W398*Y$4</f>
        <v>-4.8440404725536101</v>
      </c>
      <c r="Y398" s="39">
        <f>+X398/$H398*10^6</f>
        <v>-45569.524671247513</v>
      </c>
      <c r="Z398" s="40">
        <f>+S398*M398/SUMPRODUCT(M$20:M$419, S$20:S$419)</f>
        <v>1.8864974156300083E-3</v>
      </c>
      <c r="AA398" s="41">
        <f>+T398*N398/SUMPRODUCT(N$20:N$419, T$20:T$419)</f>
        <v>1.8377198983638527E-3</v>
      </c>
      <c r="AB398" s="41">
        <f>+AA398-Z398</f>
        <v>-4.8777517266155538E-5</v>
      </c>
      <c r="AC398" s="42">
        <f>+AB398*AD$4</f>
        <v>-0.29882625290192888</v>
      </c>
      <c r="AD398" s="43">
        <f>+AC398/$H398*10^6</f>
        <v>-2811.159481673837</v>
      </c>
      <c r="AE398" s="40">
        <f>+S398*O398/SUMPRODUCT(O$20:O$419, S$20:S$419)</f>
        <v>1.8759546108046983E-3</v>
      </c>
      <c r="AF398" s="41">
        <f>+T398*P398/SUMPRODUCT(P$20:P$419, T$20:T$419)</f>
        <v>1.8329029810583658E-3</v>
      </c>
      <c r="AG398" s="41">
        <f>+AF398-AE398</f>
        <v>-4.3051629746332452E-5</v>
      </c>
      <c r="AH398" s="42">
        <f>+AG398*AI$4</f>
        <v>-0.15120251142167584</v>
      </c>
      <c r="AI398" s="43">
        <f>+AH398/$H398*10^6</f>
        <v>-1422.4130895736205</v>
      </c>
      <c r="AJ398" s="42">
        <f>+X398+AC398+AH398</f>
        <v>-5.2940692368772151</v>
      </c>
      <c r="AK398" s="31">
        <f>+Y398+AD398+AI398</f>
        <v>-49803.097242494972</v>
      </c>
      <c r="AL398" s="44">
        <f>+$AL$6*W398/H398*10^6</f>
        <v>-216.72050444948451</v>
      </c>
      <c r="AM398" s="31">
        <v>230453.25</v>
      </c>
      <c r="AN398" s="45">
        <f>+AK398/AM398</f>
        <v>-0.21610932908299177</v>
      </c>
      <c r="AR398" s="33"/>
    </row>
    <row r="399" spans="1:44">
      <c r="A399" s="6" t="s">
        <v>3484</v>
      </c>
      <c r="B399" s="6" t="s">
        <v>323</v>
      </c>
      <c r="C399" s="6" t="s">
        <v>621</v>
      </c>
      <c r="D399" s="30">
        <v>2425924</v>
      </c>
      <c r="E399" s="6" t="s">
        <v>2599</v>
      </c>
      <c r="F399" s="31" t="s">
        <v>4456</v>
      </c>
      <c r="G399" s="6" t="str">
        <f>IF(AND(L399&gt;K399,AJ399&gt;0),"Float Increase",IF(AND(K399&gt;L399,AJ399&lt;0),"Float Decrease",IF(AND(J399&gt;I399,AJ399&gt;0),"Share Increase",IF(AND(I399&gt;J399,AJ399&lt;0), "Share Decrease",IF(AJ399&gt;0,"Reinvestment","Funding")))))</f>
        <v>Share Decrease</v>
      </c>
      <c r="H399" s="32">
        <v>48.21</v>
      </c>
      <c r="I399" s="33">
        <v>57.518999999999998</v>
      </c>
      <c r="J399" s="33">
        <v>56.506999999999998</v>
      </c>
      <c r="K399" s="34">
        <v>1</v>
      </c>
      <c r="L399" s="34">
        <v>1</v>
      </c>
      <c r="M399" s="7">
        <v>0.52</v>
      </c>
      <c r="N399" s="7">
        <v>0.52</v>
      </c>
      <c r="O399" s="7">
        <v>0.48</v>
      </c>
      <c r="P399" s="7">
        <v>0.48</v>
      </c>
      <c r="Q399" s="35">
        <f>+I399*K399</f>
        <v>57.518999999999998</v>
      </c>
      <c r="R399" s="35">
        <f>+J399*L399</f>
        <v>56.506999999999998</v>
      </c>
      <c r="S399" s="35">
        <f>+$H399*Q399</f>
        <v>2772.9909899999998</v>
      </c>
      <c r="T399" s="35">
        <f>+$H399*R399</f>
        <v>2724.2024699999997</v>
      </c>
      <c r="U399" s="36">
        <f>+S399/SUM(S$20:S$419)</f>
        <v>1.6748568113519094E-3</v>
      </c>
      <c r="V399" s="37">
        <f>+T399/SUM(T$20:T$419)</f>
        <v>1.6464095692672737E-3</v>
      </c>
      <c r="W399" s="37">
        <f>+V399-U399</f>
        <v>-2.8447242084635779E-5</v>
      </c>
      <c r="X399" s="38">
        <f>+W399*Y$4</f>
        <v>-2.9907813829099918</v>
      </c>
      <c r="Y399" s="39">
        <f>+X399/$H399*10^6</f>
        <v>-62036.535633893211</v>
      </c>
      <c r="Z399" s="40">
        <f>+S399*M399/SUMPRODUCT(M$20:M$419, S$20:S$419)</f>
        <v>1.6475962104117868E-3</v>
      </c>
      <c r="AA399" s="41">
        <f>+T399*N399/SUMPRODUCT(N$20:N$419, T$20:T$419)</f>
        <v>1.6173404675901362E-3</v>
      </c>
      <c r="AB399" s="41">
        <f>+AA399-Z399</f>
        <v>-3.0255742821650626E-5</v>
      </c>
      <c r="AC399" s="42">
        <f>+AB399*AD$4</f>
        <v>-0.18535609770429143</v>
      </c>
      <c r="AD399" s="43">
        <f>+AC399/$H399*10^6</f>
        <v>-3844.7645240467</v>
      </c>
      <c r="AE399" s="40">
        <f>+S399*O399/SUMPRODUCT(O$20:O$419, S$20:S$419)</f>
        <v>1.7054256928727741E-3</v>
      </c>
      <c r="AF399" s="41">
        <f>+T399*P399/SUMPRODUCT(P$20:P$419, T$20:T$419)</f>
        <v>1.6791036990605546E-3</v>
      </c>
      <c r="AG399" s="41">
        <f>+AF399-AE399</f>
        <v>-2.6321993812219524E-5</v>
      </c>
      <c r="AH399" s="42">
        <f>+AG399*AI$4</f>
        <v>-9.244601408782796E-2</v>
      </c>
      <c r="AI399" s="43">
        <f>+AH399/$H399*10^6</f>
        <v>-1917.5692613115114</v>
      </c>
      <c r="AJ399" s="42">
        <f>+X399+AC399+AH399</f>
        <v>-3.2685834947021113</v>
      </c>
      <c r="AK399" s="31">
        <f>+Y399+AD399+AI399</f>
        <v>-67798.869419251423</v>
      </c>
      <c r="AL399" s="44">
        <f>+$AL$6*W399/H399*10^6</f>
        <v>-295.03466173652538</v>
      </c>
      <c r="AM399" s="31">
        <v>308741.6875</v>
      </c>
      <c r="AN399" s="45">
        <f>+AK399/AM399</f>
        <v>-0.21959739213789009</v>
      </c>
      <c r="AR399" s="33"/>
    </row>
    <row r="400" spans="1:44">
      <c r="A400" s="6" t="s">
        <v>3455</v>
      </c>
      <c r="B400" s="6" t="s">
        <v>294</v>
      </c>
      <c r="C400" s="6" t="s">
        <v>593</v>
      </c>
      <c r="D400" s="30">
        <v>2330299</v>
      </c>
      <c r="E400" s="6" t="s">
        <v>2573</v>
      </c>
      <c r="F400" s="31" t="s">
        <v>4458</v>
      </c>
      <c r="G400" s="6" t="str">
        <f>IF(AND(L400&gt;K400,AJ400&gt;0),"Float Increase",IF(AND(K400&gt;L400,AJ400&lt;0),"Float Decrease",IF(AND(J400&gt;I400,AJ400&gt;0),"Share Increase",IF(AND(I400&gt;J400,AJ400&lt;0), "Share Decrease",IF(AJ400&gt;0,"Reinvestment","Funding")))))</f>
        <v>Share Decrease</v>
      </c>
      <c r="H400" s="32">
        <v>84.68</v>
      </c>
      <c r="I400" s="33">
        <v>32.106000000000002</v>
      </c>
      <c r="J400" s="33">
        <v>31.425999999999998</v>
      </c>
      <c r="K400" s="34">
        <v>1</v>
      </c>
      <c r="L400" s="34">
        <v>1</v>
      </c>
      <c r="M400" s="7">
        <v>1</v>
      </c>
      <c r="N400" s="7">
        <v>1</v>
      </c>
      <c r="O400" s="7">
        <v>0</v>
      </c>
      <c r="P400" s="7">
        <v>0</v>
      </c>
      <c r="Q400" s="35">
        <f>+I400*K400</f>
        <v>32.106000000000002</v>
      </c>
      <c r="R400" s="35">
        <f>+J400*L400</f>
        <v>31.425999999999998</v>
      </c>
      <c r="S400" s="35">
        <f>+$H400*Q400</f>
        <v>2718.7360800000006</v>
      </c>
      <c r="T400" s="35">
        <f>+$H400*R400</f>
        <v>2661.1536799999999</v>
      </c>
      <c r="U400" s="36">
        <f>+S400/SUM(S$20:S$419)</f>
        <v>1.6420874277186855E-3</v>
      </c>
      <c r="V400" s="37">
        <f>+T400/SUM(T$20:T$419)</f>
        <v>1.6083051580387197E-3</v>
      </c>
      <c r="W400" s="37">
        <f>+V400-U400</f>
        <v>-3.3782269679965855E-5</v>
      </c>
      <c r="X400" s="38">
        <f>+W400*Y$4</f>
        <v>-3.5516758682858502</v>
      </c>
      <c r="Y400" s="39">
        <f>+X400/$H400*10^6</f>
        <v>-41942.322488023739</v>
      </c>
      <c r="Z400" s="40">
        <f>+S400*M400/SUMPRODUCT(M$20:M$419, S$20:S$419)</f>
        <v>3.1064619108110781E-3</v>
      </c>
      <c r="AA400" s="41">
        <f>+T400*N400/SUMPRODUCT(N$20:N$419, T$20:T$419)</f>
        <v>3.038286211594654E-3</v>
      </c>
      <c r="AB400" s="41">
        <f>+AA400-Z400</f>
        <v>-6.817569921642409E-5</v>
      </c>
      <c r="AC400" s="42">
        <f>+AB400*AD$4</f>
        <v>-0.41766555326399618</v>
      </c>
      <c r="AD400" s="43">
        <f>+AC400/$H400*10^6</f>
        <v>-4932.2809785545123</v>
      </c>
      <c r="AE400" s="40">
        <f>+S400*O400/SUMPRODUCT(O$20:O$419, S$20:S$419)</f>
        <v>0</v>
      </c>
      <c r="AF400" s="41">
        <f>+T400*P400/SUMPRODUCT(P$20:P$419, T$20:T$419)</f>
        <v>0</v>
      </c>
      <c r="AG400" s="41">
        <f>+AF400-AE400</f>
        <v>0</v>
      </c>
      <c r="AH400" s="42">
        <f>+AG400*AI$4</f>
        <v>0</v>
      </c>
      <c r="AI400" s="43">
        <f>+AH400/$H400*10^6</f>
        <v>0</v>
      </c>
      <c r="AJ400" s="42">
        <f>+X400+AC400+AH400</f>
        <v>-3.9693414215498466</v>
      </c>
      <c r="AK400" s="31">
        <f>+Y400+AD400+AI400</f>
        <v>-46874.60346657825</v>
      </c>
      <c r="AL400" s="44">
        <f>+$AL$6*W400/H400*10^6</f>
        <v>-199.47017997145633</v>
      </c>
      <c r="AM400" s="31">
        <v>212265</v>
      </c>
      <c r="AN400" s="45">
        <f>+AK400/AM400</f>
        <v>-0.22083058189799662</v>
      </c>
      <c r="AR400" s="33"/>
    </row>
    <row r="401" spans="1:44">
      <c r="A401" s="6" t="s">
        <v>3371</v>
      </c>
      <c r="B401" s="6" t="s">
        <v>211</v>
      </c>
      <c r="C401" s="6" t="s">
        <v>509</v>
      </c>
      <c r="D401" s="30">
        <v>2010278</v>
      </c>
      <c r="E401" s="6" t="s">
        <v>2152</v>
      </c>
      <c r="F401" s="31" t="s">
        <v>4471</v>
      </c>
      <c r="G401" s="6" t="str">
        <f>IF(AND(L401&gt;K401,AJ401&gt;0),"Float Increase",IF(AND(K401&gt;L401,AJ401&lt;0),"Float Decrease",IF(AND(J401&gt;I401,AJ401&gt;0),"Share Increase",IF(AND(I401&gt;J401,AJ401&lt;0), "Share Decrease",IF(AJ401&gt;0,"Reinvestment","Funding")))))</f>
        <v>Share Decrease</v>
      </c>
      <c r="H401" s="32">
        <v>49.19</v>
      </c>
      <c r="I401" s="33">
        <v>91.977999999999994</v>
      </c>
      <c r="J401" s="33">
        <v>88.412000000000006</v>
      </c>
      <c r="K401" s="34">
        <v>0.91</v>
      </c>
      <c r="L401" s="34">
        <v>0.91</v>
      </c>
      <c r="M401" s="7">
        <v>0</v>
      </c>
      <c r="N401" s="7">
        <v>0</v>
      </c>
      <c r="O401" s="7">
        <v>1</v>
      </c>
      <c r="P401" s="7">
        <v>1</v>
      </c>
      <c r="Q401" s="35">
        <f>+I401*K401</f>
        <v>83.699979999999996</v>
      </c>
      <c r="R401" s="35">
        <f>+J401*L401</f>
        <v>80.454920000000001</v>
      </c>
      <c r="S401" s="35">
        <f>+$H401*Q401</f>
        <v>4117.2020161999999</v>
      </c>
      <c r="T401" s="35">
        <f>+$H401*R401</f>
        <v>3957.5775147999998</v>
      </c>
      <c r="U401" s="36">
        <f>+S401/SUM(S$20:S$419)</f>
        <v>2.4867458514693497E-3</v>
      </c>
      <c r="V401" s="37">
        <f>+T401/SUM(T$20:T$419)</f>
        <v>2.3918168943895405E-3</v>
      </c>
      <c r="W401" s="37">
        <f>+V401-U401</f>
        <v>-9.4928957079809268E-5</v>
      </c>
      <c r="X401" s="38">
        <f>+W401*Y$4</f>
        <v>-9.9802911188601513</v>
      </c>
      <c r="Y401" s="39">
        <f>+X401/$H401*10^6</f>
        <v>-202892.6838556648</v>
      </c>
      <c r="Z401" s="40">
        <f>+S401*M401/SUMPRODUCT(M$20:M$419, S$20:S$419)</f>
        <v>0</v>
      </c>
      <c r="AA401" s="41">
        <f>+T401*N401/SUMPRODUCT(N$20:N$419, T$20:T$419)</f>
        <v>0</v>
      </c>
      <c r="AB401" s="41">
        <f>+AA401-Z401</f>
        <v>0</v>
      </c>
      <c r="AC401" s="42">
        <f>+AB401*AD$4</f>
        <v>0</v>
      </c>
      <c r="AD401" s="43">
        <f>+AC401/$H401*10^6</f>
        <v>0</v>
      </c>
      <c r="AE401" s="40">
        <f>+S401*O401/SUMPRODUCT(O$20:O$419, S$20:S$419)</f>
        <v>5.2752771634915147E-3</v>
      </c>
      <c r="AF401" s="41">
        <f>+T401*P401/SUMPRODUCT(P$20:P$419, T$20:T$419)</f>
        <v>5.0819024999051348E-3</v>
      </c>
      <c r="AG401" s="41">
        <f>+AF401-AE401</f>
        <v>-1.9337466358637992E-4</v>
      </c>
      <c r="AH401" s="42">
        <f>+AG401*AI$4</f>
        <v>-0.67915512030234271</v>
      </c>
      <c r="AI401" s="43">
        <f>+AH401/$H401*10^6</f>
        <v>-13806.77211429849</v>
      </c>
      <c r="AJ401" s="42">
        <f>+X401+AC401+AH401</f>
        <v>-10.659446239162493</v>
      </c>
      <c r="AK401" s="31">
        <f>+Y401+AD401+AI401</f>
        <v>-216699.45596996328</v>
      </c>
      <c r="AL401" s="44">
        <f>+$AL$6*W401/H401*10^6</f>
        <v>-964.92129578988886</v>
      </c>
      <c r="AM401" s="31">
        <v>929075.25</v>
      </c>
      <c r="AN401" s="45">
        <f>+AK401/AM401</f>
        <v>-0.23324209311351612</v>
      </c>
      <c r="AR401" s="33"/>
    </row>
    <row r="402" spans="1:44">
      <c r="A402" s="6" t="s">
        <v>3533</v>
      </c>
      <c r="B402" s="6" t="s">
        <v>372</v>
      </c>
      <c r="C402" s="6" t="s">
        <v>3693</v>
      </c>
      <c r="D402" s="30">
        <v>2126249</v>
      </c>
      <c r="E402" s="6" t="s">
        <v>2646</v>
      </c>
      <c r="F402" s="31" t="s">
        <v>4457</v>
      </c>
      <c r="G402" s="6" t="str">
        <f>IF(AND(L402&gt;K402,AJ402&gt;0),"Float Increase",IF(AND(K402&gt;L402,AJ402&lt;0),"Float Decrease",IF(AND(J402&gt;I402,AJ402&gt;0),"Share Increase",IF(AND(I402&gt;J402,AJ402&lt;0), "Share Decrease",IF(AJ402&gt;0,"Reinvestment","Funding")))))</f>
        <v>Share Decrease</v>
      </c>
      <c r="H402" s="32">
        <v>310.38</v>
      </c>
      <c r="I402" s="33">
        <v>28.547000000000001</v>
      </c>
      <c r="J402" s="33">
        <v>28.126999999999999</v>
      </c>
      <c r="K402" s="34">
        <v>1</v>
      </c>
      <c r="L402" s="34">
        <v>1</v>
      </c>
      <c r="M402" s="7">
        <v>1</v>
      </c>
      <c r="N402" s="7">
        <v>1</v>
      </c>
      <c r="O402" s="7">
        <v>0</v>
      </c>
      <c r="P402" s="7">
        <v>0</v>
      </c>
      <c r="Q402" s="35">
        <f>+I402*K402</f>
        <v>28.547000000000001</v>
      </c>
      <c r="R402" s="35">
        <f>+J402*L402</f>
        <v>28.126999999999999</v>
      </c>
      <c r="S402" s="35">
        <f>+$H402*Q402</f>
        <v>8860.4178599999996</v>
      </c>
      <c r="T402" s="35">
        <f>+$H402*R402</f>
        <v>8730.0582599999998</v>
      </c>
      <c r="U402" s="36">
        <f>+S402/SUM(S$20:S$419)</f>
        <v>5.3515973393931261E-3</v>
      </c>
      <c r="V402" s="37">
        <f>+T402/SUM(T$20:T$419)</f>
        <v>5.2761318653105861E-3</v>
      </c>
      <c r="W402" s="37">
        <f>+V402-U402</f>
        <v>-7.5465474082539973E-5</v>
      </c>
      <c r="X402" s="38">
        <f>+W402*Y$4</f>
        <v>-7.9340111166852596</v>
      </c>
      <c r="Y402" s="39">
        <f>+X402/$H402*10^6</f>
        <v>-25562.249876555383</v>
      </c>
      <c r="Z402" s="40">
        <f>+S402*M402/SUMPRODUCT(M$20:M$419, S$20:S$419)</f>
        <v>1.0124024468002129E-2</v>
      </c>
      <c r="AA402" s="41">
        <f>+T402*N402/SUMPRODUCT(N$20:N$419, T$20:T$419)</f>
        <v>9.9672618823637496E-3</v>
      </c>
      <c r="AB402" s="41">
        <f>+AA402-Z402</f>
        <v>-1.5676258563837933E-4</v>
      </c>
      <c r="AC402" s="42">
        <f>+AB402*AD$4</f>
        <v>-0.96037639238432593</v>
      </c>
      <c r="AD402" s="43">
        <f>+AC402/$H402*10^6</f>
        <v>-3094.1954777509054</v>
      </c>
      <c r="AE402" s="40">
        <f>+S402*O402/SUMPRODUCT(O$20:O$419, S$20:S$419)</f>
        <v>0</v>
      </c>
      <c r="AF402" s="41">
        <f>+T402*P402/SUMPRODUCT(P$20:P$419, T$20:T$419)</f>
        <v>0</v>
      </c>
      <c r="AG402" s="41">
        <f>+AF402-AE402</f>
        <v>0</v>
      </c>
      <c r="AH402" s="42">
        <f>+AG402*AI$4</f>
        <v>0</v>
      </c>
      <c r="AI402" s="43">
        <f>+AH402/$H402*10^6</f>
        <v>0</v>
      </c>
      <c r="AJ402" s="42">
        <f>+X402+AC402+AH402</f>
        <v>-8.8943875090695848</v>
      </c>
      <c r="AK402" s="31">
        <f>+Y402+AD402+AI402</f>
        <v>-28656.445354306288</v>
      </c>
      <c r="AL402" s="44">
        <f>+$AL$6*W402/H402*10^6</f>
        <v>-121.5694859245763</v>
      </c>
      <c r="AM402" s="31">
        <v>119869.75</v>
      </c>
      <c r="AN402" s="45">
        <f>+AK402/AM402</f>
        <v>-0.23906319446154087</v>
      </c>
      <c r="AR402" s="33"/>
    </row>
    <row r="403" spans="1:44">
      <c r="A403" s="6" t="s">
        <v>3492</v>
      </c>
      <c r="B403" s="6" t="s">
        <v>331</v>
      </c>
      <c r="C403" s="6" t="s">
        <v>3649</v>
      </c>
      <c r="D403" s="30">
        <v>2456612</v>
      </c>
      <c r="E403" s="6" t="s">
        <v>2606</v>
      </c>
      <c r="F403" s="31" t="s">
        <v>4471</v>
      </c>
      <c r="G403" s="6" t="str">
        <f>IF(AND(L403&gt;K403,AJ403&gt;0),"Float Increase",IF(AND(K403&gt;L403,AJ403&lt;0),"Float Decrease",IF(AND(J403&gt;I403,AJ403&gt;0),"Share Increase",IF(AND(I403&gt;J403,AJ403&lt;0), "Share Decrease",IF(AJ403&gt;0,"Reinvestment","Funding")))))</f>
        <v>Share Decrease</v>
      </c>
      <c r="H403" s="32">
        <v>75.73</v>
      </c>
      <c r="I403" s="33">
        <v>79.397000000000006</v>
      </c>
      <c r="J403" s="33">
        <v>78.231999999999999</v>
      </c>
      <c r="K403" s="34">
        <v>1</v>
      </c>
      <c r="L403" s="34">
        <v>1</v>
      </c>
      <c r="M403" s="7">
        <v>0.6</v>
      </c>
      <c r="N403" s="7">
        <v>0.6</v>
      </c>
      <c r="O403" s="7">
        <v>0.4</v>
      </c>
      <c r="P403" s="7">
        <v>0.4</v>
      </c>
      <c r="Q403" s="35">
        <f>+I403*K403</f>
        <v>79.397000000000006</v>
      </c>
      <c r="R403" s="35">
        <f>+J403*L403</f>
        <v>78.231999999999999</v>
      </c>
      <c r="S403" s="35">
        <f>+$H403*Q403</f>
        <v>6012.7348100000008</v>
      </c>
      <c r="T403" s="35">
        <f>+$H403*R403</f>
        <v>5924.50936</v>
      </c>
      <c r="U403" s="36">
        <f>+S403/SUM(S$20:S$419)</f>
        <v>3.6316273250427081E-3</v>
      </c>
      <c r="V403" s="37">
        <f>+T403/SUM(T$20:T$419)</f>
        <v>3.5805594521458352E-3</v>
      </c>
      <c r="W403" s="37">
        <f>+V403-U403</f>
        <v>-5.1067872896872965E-5</v>
      </c>
      <c r="X403" s="38">
        <f>+W403*Y$4</f>
        <v>-5.3689859660340042</v>
      </c>
      <c r="Y403" s="39">
        <f>+X403/$H403*10^6</f>
        <v>-70896.421048910648</v>
      </c>
      <c r="Z403" s="40">
        <f>+S403*M403/SUMPRODUCT(M$20:M$419, S$20:S$419)</f>
        <v>4.1221356801369735E-3</v>
      </c>
      <c r="AA403" s="41">
        <f>+T403*N403/SUMPRODUCT(N$20:N$419, T$20:T$419)</f>
        <v>4.0584702569191273E-3</v>
      </c>
      <c r="AB403" s="41">
        <f>+AA403-Z403</f>
        <v>-6.3665423217846261E-5</v>
      </c>
      <c r="AC403" s="42">
        <f>+AB403*AD$4</f>
        <v>-0.3900341986615411</v>
      </c>
      <c r="AD403" s="43">
        <f>+AC403/$H403*10^6</f>
        <v>-5150.3261410476834</v>
      </c>
      <c r="AE403" s="40">
        <f>+S403*O403/SUMPRODUCT(O$20:O$419, S$20:S$419)</f>
        <v>3.081592062621073E-3</v>
      </c>
      <c r="AF403" s="41">
        <f>+T403*P403/SUMPRODUCT(P$20:P$419, T$20:T$419)</f>
        <v>3.0430513428684569E-3</v>
      </c>
      <c r="AG403" s="41">
        <f>+AF403-AE403</f>
        <v>-3.8540719752616116E-5</v>
      </c>
      <c r="AH403" s="42">
        <f>+AG403*AI$4</f>
        <v>-0.13535965195582367</v>
      </c>
      <c r="AI403" s="43">
        <f>+AH403/$H403*10^6</f>
        <v>-1787.3980186956776</v>
      </c>
      <c r="AJ403" s="42">
        <f>+X403+AC403+AH403</f>
        <v>-5.8943798166513695</v>
      </c>
      <c r="AK403" s="31">
        <f>+Y403+AD403+AI403</f>
        <v>-77834.145208654008</v>
      </c>
      <c r="AL403" s="44">
        <f>+$AL$6*W403/H403*10^6</f>
        <v>-337.17069125097692</v>
      </c>
      <c r="AM403" s="31">
        <v>322870.6875</v>
      </c>
      <c r="AN403" s="45">
        <f>+AK403/AM403</f>
        <v>-0.24106909738795662</v>
      </c>
      <c r="AR403" s="33"/>
    </row>
    <row r="404" spans="1:44">
      <c r="A404" s="6" t="s">
        <v>5700</v>
      </c>
      <c r="B404" s="6" t="s">
        <v>5699</v>
      </c>
      <c r="C404" s="6" t="s">
        <v>5703</v>
      </c>
      <c r="D404" s="30" t="s">
        <v>5706</v>
      </c>
      <c r="E404" s="6" t="s">
        <v>5708</v>
      </c>
      <c r="F404" s="31" t="s">
        <v>4462</v>
      </c>
      <c r="G404" s="6" t="str">
        <f>IF(AND(L404&gt;K404,AJ404&gt;0),"Float Increase",IF(AND(K404&gt;L404,AJ404&lt;0),"Float Decrease",IF(AND(J404&gt;I404,AJ404&gt;0),"Share Increase",IF(AND(I404&gt;J404,AJ404&lt;0), "Share Decrease",IF(AJ404&gt;0,"Reinvestment","Funding")))))</f>
        <v>Share Decrease</v>
      </c>
      <c r="H404" s="32">
        <v>51.73</v>
      </c>
      <c r="I404" s="33">
        <v>53.14</v>
      </c>
      <c r="J404" s="33">
        <v>52.24</v>
      </c>
      <c r="K404" s="34">
        <v>1</v>
      </c>
      <c r="L404" s="34">
        <v>1</v>
      </c>
      <c r="M404" s="7">
        <v>1</v>
      </c>
      <c r="N404" s="7">
        <v>1</v>
      </c>
      <c r="O404" s="7">
        <v>0</v>
      </c>
      <c r="P404" s="7">
        <v>0</v>
      </c>
      <c r="Q404" s="35">
        <f>+I404*K404</f>
        <v>53.14</v>
      </c>
      <c r="R404" s="35">
        <f>+J404*L404</f>
        <v>52.24</v>
      </c>
      <c r="S404" s="35">
        <f>+$H404*Q404</f>
        <v>2748.9321999999997</v>
      </c>
      <c r="T404" s="35">
        <f>+$H404*R404</f>
        <v>2702.3751999999999</v>
      </c>
      <c r="U404" s="36">
        <f>+S404/SUM(S$20:S$419)</f>
        <v>1.6603255602769158E-3</v>
      </c>
      <c r="V404" s="37">
        <f>+T404/SUM(T$20:T$419)</f>
        <v>1.6332179557235929E-3</v>
      </c>
      <c r="W404" s="37">
        <f>+V404-U404</f>
        <v>-2.710760455332294E-5</v>
      </c>
      <c r="X404" s="38">
        <f>+W404*Y$4</f>
        <v>-2.8499395052834129</v>
      </c>
      <c r="Y404" s="39">
        <f>+X404/$H404*10^6</f>
        <v>-55092.586608996964</v>
      </c>
      <c r="Z404" s="40">
        <f>+S404*M404/SUMPRODUCT(M$20:M$419, S$20:S$419)</f>
        <v>3.140964375880905E-3</v>
      </c>
      <c r="AA404" s="41">
        <f>+T404*N404/SUMPRODUCT(N$20:N$419, T$20:T$419)</f>
        <v>3.0853495498671638E-3</v>
      </c>
      <c r="AB404" s="41">
        <f>+AA404-Z404</f>
        <v>-5.5614826013741184E-5</v>
      </c>
      <c r="AC404" s="42">
        <f>+AB404*AD$4</f>
        <v>-0.34071373441981778</v>
      </c>
      <c r="AD404" s="43">
        <f>+AC404/$H404*10^6</f>
        <v>-6586.3857417324143</v>
      </c>
      <c r="AE404" s="40">
        <f>+S404*O404/SUMPRODUCT(O$20:O$419, S$20:S$419)</f>
        <v>0</v>
      </c>
      <c r="AF404" s="41">
        <f>+T404*P404/SUMPRODUCT(P$20:P$419, T$20:T$419)</f>
        <v>0</v>
      </c>
      <c r="AG404" s="41">
        <f>+AF404-AE404</f>
        <v>0</v>
      </c>
      <c r="AH404" s="42">
        <f>+AG404*AI$4</f>
        <v>0</v>
      </c>
      <c r="AI404" s="43">
        <f>+AH404/$H404*10^6</f>
        <v>0</v>
      </c>
      <c r="AJ404" s="42">
        <f>+X404+AC404+AH404</f>
        <v>-3.1906532397032308</v>
      </c>
      <c r="AK404" s="31">
        <f>+Y404+AD404+AI404</f>
        <v>-61678.972350729382</v>
      </c>
      <c r="AL404" s="44">
        <f>+$AL$6*W404/H404*10^6</f>
        <v>-262.01048282740135</v>
      </c>
      <c r="AM404" s="31">
        <v>230443.59375</v>
      </c>
      <c r="AN404" s="45">
        <f>+AK404/AM404</f>
        <v>-0.26765323065410396</v>
      </c>
      <c r="AR404" s="33"/>
    </row>
    <row r="405" spans="1:44">
      <c r="A405" s="6" t="s">
        <v>1376</v>
      </c>
      <c r="B405" s="6" t="s">
        <v>2173</v>
      </c>
      <c r="C405" s="6" t="s">
        <v>2798</v>
      </c>
      <c r="D405" s="30">
        <v>2624561</v>
      </c>
      <c r="E405" s="6" t="s">
        <v>4226</v>
      </c>
      <c r="F405" s="31" t="s">
        <v>4455</v>
      </c>
      <c r="G405" s="6" t="str">
        <f>IF(AND(L405&gt;K405,AJ405&gt;0),"Float Increase",IF(AND(K405&gt;L405,AJ405&lt;0),"Float Decrease",IF(AND(J405&gt;I405,AJ405&gt;0),"Share Increase",IF(AND(I405&gt;J405,AJ405&lt;0), "Share Decrease",IF(AJ405&gt;0,"Reinvestment","Funding")))))</f>
        <v>Share Decrease</v>
      </c>
      <c r="H405" s="32">
        <v>39.659999999999997</v>
      </c>
      <c r="I405" s="33">
        <v>90.911000000000001</v>
      </c>
      <c r="J405" s="33">
        <v>89.1</v>
      </c>
      <c r="K405" s="34">
        <v>1</v>
      </c>
      <c r="L405" s="34">
        <v>1</v>
      </c>
      <c r="M405" s="7">
        <v>0.56000000000000005</v>
      </c>
      <c r="N405" s="7">
        <v>0.56000000000000005</v>
      </c>
      <c r="O405" s="7">
        <v>0.44</v>
      </c>
      <c r="P405" s="7">
        <v>0.44</v>
      </c>
      <c r="Q405" s="35">
        <f>+I405*K405</f>
        <v>90.911000000000001</v>
      </c>
      <c r="R405" s="35">
        <f>+J405*L405</f>
        <v>89.1</v>
      </c>
      <c r="S405" s="35">
        <f>+$H405*Q405</f>
        <v>3605.5302599999995</v>
      </c>
      <c r="T405" s="35">
        <f>+$H405*R405</f>
        <v>3533.7059999999997</v>
      </c>
      <c r="U405" s="36">
        <f>+S405/SUM(S$20:S$419)</f>
        <v>2.1777015995628679E-3</v>
      </c>
      <c r="V405" s="37">
        <f>+T405/SUM(T$20:T$419)</f>
        <v>2.1356442619249148E-3</v>
      </c>
      <c r="W405" s="37">
        <f>+V405-U405</f>
        <v>-4.2057337637953045E-5</v>
      </c>
      <c r="X405" s="38">
        <f>+W405*Y$4</f>
        <v>-4.4216694907758791</v>
      </c>
      <c r="Y405" s="39">
        <f>+X405/$H405*10^6</f>
        <v>-111489.3971451306</v>
      </c>
      <c r="Z405" s="40">
        <f>+S405*M405/SUMPRODUCT(M$20:M$419, S$20:S$419)</f>
        <v>2.307045469356991E-3</v>
      </c>
      <c r="AA405" s="41">
        <f>+T405*N405/SUMPRODUCT(N$20:N$419, T$20:T$419)</f>
        <v>2.2593169894466253E-3</v>
      </c>
      <c r="AB405" s="41">
        <f>+AA405-Z405</f>
        <v>-4.7728479910365707E-5</v>
      </c>
      <c r="AC405" s="42">
        <f>+AB405*AD$4</f>
        <v>-0.29239952354474746</v>
      </c>
      <c r="AD405" s="43">
        <f>+AC405/$H405*10^6</f>
        <v>-7372.6556617435072</v>
      </c>
      <c r="AE405" s="40">
        <f>+S405*O405/SUMPRODUCT(O$20:O$419, S$20:S$419)</f>
        <v>2.0326608706416074E-3</v>
      </c>
      <c r="AF405" s="41">
        <f>+T405*P405/SUMPRODUCT(P$20:P$419, T$20:T$419)</f>
        <v>1.9965490724556056E-3</v>
      </c>
      <c r="AG405" s="41">
        <f>+AF405-AE405</f>
        <v>-3.6111798186001798E-5</v>
      </c>
      <c r="AH405" s="42">
        <f>+AG405*AI$4</f>
        <v>-0.12682898672706672</v>
      </c>
      <c r="AI405" s="43">
        <f>+AH405/$H405*10^6</f>
        <v>-3197.9068766280061</v>
      </c>
      <c r="AJ405" s="42">
        <f>+X405+AC405+AH405</f>
        <v>-4.8408980010476936</v>
      </c>
      <c r="AK405" s="31">
        <f>+Y405+AD405+AI405</f>
        <v>-122059.95968350212</v>
      </c>
      <c r="AL405" s="44">
        <f>+$AL$6*W405/H405*10^6</f>
        <v>-530.2236212550813</v>
      </c>
      <c r="AM405" s="31">
        <v>453461.9375</v>
      </c>
      <c r="AN405" s="45">
        <f>+AK405/AM405</f>
        <v>-0.26917355038977692</v>
      </c>
      <c r="AR405" s="33"/>
    </row>
    <row r="406" spans="1:44">
      <c r="A406" s="6" t="s">
        <v>5918</v>
      </c>
      <c r="B406" s="6" t="s">
        <v>5899</v>
      </c>
      <c r="C406" s="6" t="s">
        <v>5933</v>
      </c>
      <c r="D406" s="30" t="s">
        <v>5949</v>
      </c>
      <c r="E406" s="6" t="s">
        <v>5963</v>
      </c>
      <c r="F406" s="31" t="s">
        <v>4461</v>
      </c>
      <c r="G406" s="6" t="str">
        <f>IF(AND(L406&gt;K406,AJ406&gt;0),"Float Increase",IF(AND(K406&gt;L406,AJ406&lt;0),"Float Decrease",IF(AND(J406&gt;I406,AJ406&gt;0),"Share Increase",IF(AND(I406&gt;J406,AJ406&lt;0), "Share Decrease",IF(AJ406&gt;0,"Reinvestment","Funding")))))</f>
        <v>Share Decrease</v>
      </c>
      <c r="H406" s="32">
        <v>39.380000000000003</v>
      </c>
      <c r="I406" s="33">
        <v>52.054000000000002</v>
      </c>
      <c r="J406" s="33">
        <v>51.145000000000003</v>
      </c>
      <c r="K406" s="34">
        <v>1</v>
      </c>
      <c r="L406" s="34">
        <v>1</v>
      </c>
      <c r="M406" s="7">
        <v>0</v>
      </c>
      <c r="N406" s="7">
        <v>0</v>
      </c>
      <c r="O406" s="7">
        <v>1</v>
      </c>
      <c r="P406" s="7">
        <v>1</v>
      </c>
      <c r="Q406" s="35">
        <f>+I406*K406</f>
        <v>52.054000000000002</v>
      </c>
      <c r="R406" s="35">
        <f>+J406*L406</f>
        <v>51.145000000000003</v>
      </c>
      <c r="S406" s="35">
        <f>+$H406*Q406</f>
        <v>2049.88652</v>
      </c>
      <c r="T406" s="35">
        <f>+$H406*R406</f>
        <v>2014.0901000000003</v>
      </c>
      <c r="U406" s="36">
        <f>+S406/SUM(S$20:S$419)</f>
        <v>1.2381094684048946E-3</v>
      </c>
      <c r="V406" s="37">
        <f>+T406/SUM(T$20:T$419)</f>
        <v>1.2172433035076431E-3</v>
      </c>
      <c r="W406" s="37">
        <f>+V406-U406</f>
        <v>-2.0866164897251479E-5</v>
      </c>
      <c r="X406" s="38">
        <f>+W406*Y$4</f>
        <v>-2.1937500064772522</v>
      </c>
      <c r="Y406" s="39">
        <f>+X406/$H406*10^6</f>
        <v>-55707.211947111529</v>
      </c>
      <c r="Z406" s="40">
        <f>+S406*M406/SUMPRODUCT(M$20:M$419, S$20:S$419)</f>
        <v>0</v>
      </c>
      <c r="AA406" s="41">
        <f>+T406*N406/SUMPRODUCT(N$20:N$419, T$20:T$419)</f>
        <v>0</v>
      </c>
      <c r="AB406" s="41">
        <f>+AA406-Z406</f>
        <v>0</v>
      </c>
      <c r="AC406" s="42">
        <f>+AB406*AD$4</f>
        <v>0</v>
      </c>
      <c r="AD406" s="43">
        <f>+AC406/$H406*10^6</f>
        <v>0</v>
      </c>
      <c r="AE406" s="40">
        <f>+S406*O406/SUMPRODUCT(O$20:O$419, S$20:S$419)</f>
        <v>2.6264729066381078E-3</v>
      </c>
      <c r="AF406" s="41">
        <f>+T406*P406/SUMPRODUCT(P$20:P$419, T$20:T$419)</f>
        <v>2.5862815007279627E-3</v>
      </c>
      <c r="AG406" s="41">
        <f>+AF406-AE406</f>
        <v>-4.0191405910145091E-5</v>
      </c>
      <c r="AH406" s="42">
        <f>+AG406*AI$4</f>
        <v>-0.1411570606499426</v>
      </c>
      <c r="AI406" s="43">
        <f>+AH406/$H406*10^6</f>
        <v>-3584.4860500239361</v>
      </c>
      <c r="AJ406" s="42">
        <f>+X406+AC406+AH406</f>
        <v>-2.3349070671271948</v>
      </c>
      <c r="AK406" s="31">
        <f>+Y406+AD406+AI406</f>
        <v>-59291.697997135467</v>
      </c>
      <c r="AL406" s="44">
        <f>+$AL$6*W406/H406*10^6</f>
        <v>-264.93353094529556</v>
      </c>
      <c r="AM406" s="31">
        <v>219483.953125</v>
      </c>
      <c r="AN406" s="45">
        <f>+AK406/AM406</f>
        <v>-0.27014138005509586</v>
      </c>
      <c r="AR406" s="33"/>
    </row>
    <row r="407" spans="1:44">
      <c r="A407" s="6" t="s">
        <v>3582</v>
      </c>
      <c r="B407" s="6" t="s">
        <v>420</v>
      </c>
      <c r="C407" s="6" t="s">
        <v>3739</v>
      </c>
      <c r="D407" s="30">
        <v>2797560</v>
      </c>
      <c r="E407" s="6" t="s">
        <v>2951</v>
      </c>
      <c r="F407" s="31" t="s">
        <v>4468</v>
      </c>
      <c r="G407" s="6" t="str">
        <f>IF(AND(L407&gt;K407,AJ407&gt;0),"Float Increase",IF(AND(K407&gt;L407,AJ407&lt;0),"Float Decrease",IF(AND(J407&gt;I407,AJ407&gt;0),"Share Increase",IF(AND(I407&gt;J407,AJ407&lt;0), "Share Decrease",IF(AJ407&gt;0,"Reinvestment","Funding")))))</f>
        <v>Share Decrease</v>
      </c>
      <c r="H407" s="32">
        <v>25.23</v>
      </c>
      <c r="I407" s="33">
        <v>207.64400000000001</v>
      </c>
      <c r="J407" s="33">
        <v>202.90299999999999</v>
      </c>
      <c r="K407" s="34">
        <v>1</v>
      </c>
      <c r="L407" s="34">
        <v>1</v>
      </c>
      <c r="M407" s="7">
        <v>1</v>
      </c>
      <c r="N407" s="7">
        <v>1</v>
      </c>
      <c r="O407" s="7">
        <v>0</v>
      </c>
      <c r="P407" s="7">
        <v>0</v>
      </c>
      <c r="Q407" s="35">
        <f>+I407*K407</f>
        <v>207.64400000000001</v>
      </c>
      <c r="R407" s="35">
        <f>+J407*L407</f>
        <v>202.90299999999999</v>
      </c>
      <c r="S407" s="35">
        <f>+$H407*Q407</f>
        <v>5238.8581199999999</v>
      </c>
      <c r="T407" s="35">
        <f>+$H407*R407</f>
        <v>5119.24269</v>
      </c>
      <c r="U407" s="36">
        <f>+S407/SUM(S$20:S$419)</f>
        <v>3.1642141058627312E-3</v>
      </c>
      <c r="V407" s="37">
        <f>+T407/SUM(T$20:T$419)</f>
        <v>3.0938853646284006E-3</v>
      </c>
      <c r="W407" s="37">
        <f>+V407-U407</f>
        <v>-7.0328741234330569E-5</v>
      </c>
      <c r="X407" s="38">
        <f>+W407*Y$4</f>
        <v>-7.3939642142228132</v>
      </c>
      <c r="Y407" s="39">
        <f>+X407/$H407*10^6</f>
        <v>-293062.39453915233</v>
      </c>
      <c r="Z407" s="40">
        <f>+S407*M407/SUMPRODUCT(M$20:M$419, S$20:S$419)</f>
        <v>5.9859849308813119E-3</v>
      </c>
      <c r="AA407" s="41">
        <f>+T407*N407/SUMPRODUCT(N$20:N$419, T$20:T$419)</f>
        <v>5.8447298988135582E-3</v>
      </c>
      <c r="AB407" s="41">
        <f>+AA407-Z407</f>
        <v>-1.4125503206775369E-4</v>
      </c>
      <c r="AC407" s="42">
        <f>+AB407*AD$4</f>
        <v>-0.8653722924441809</v>
      </c>
      <c r="AD407" s="43">
        <f>+AC407/$H407*10^6</f>
        <v>-34299.337790098332</v>
      </c>
      <c r="AE407" s="40">
        <f>+S407*O407/SUMPRODUCT(O$20:O$419, S$20:S$419)</f>
        <v>0</v>
      </c>
      <c r="AF407" s="41">
        <f>+T407*P407/SUMPRODUCT(P$20:P$419, T$20:T$419)</f>
        <v>0</v>
      </c>
      <c r="AG407" s="41">
        <f>+AF407-AE407</f>
        <v>0</v>
      </c>
      <c r="AH407" s="42">
        <f>+AG407*AI$4</f>
        <v>0</v>
      </c>
      <c r="AI407" s="43">
        <f>+AH407/$H407*10^6</f>
        <v>0</v>
      </c>
      <c r="AJ407" s="42">
        <f>+X407+AC407+AH407</f>
        <v>-8.2593365066669939</v>
      </c>
      <c r="AK407" s="31">
        <f>+Y407+AD407+AI407</f>
        <v>-327361.73232925066</v>
      </c>
      <c r="AL407" s="44">
        <f>+$AL$6*W407/H407*10^6</f>
        <v>-1393.7523034944622</v>
      </c>
      <c r="AM407" s="31">
        <v>1156159.5</v>
      </c>
      <c r="AN407" s="45">
        <f>+AK407/AM407</f>
        <v>-0.28314582229290219</v>
      </c>
      <c r="AR407" s="33"/>
    </row>
    <row r="408" spans="1:44">
      <c r="A408" s="6" t="s">
        <v>5328</v>
      </c>
      <c r="B408" s="6" t="s">
        <v>5322</v>
      </c>
      <c r="C408" s="6" t="s">
        <v>3793</v>
      </c>
      <c r="D408" s="30">
        <v>2941981</v>
      </c>
      <c r="E408" s="6" t="s">
        <v>5659</v>
      </c>
      <c r="F408" s="31" t="s">
        <v>4472</v>
      </c>
      <c r="G408" s="6" t="str">
        <f>IF(AND(L408&gt;K408,AJ408&gt;0),"Float Increase",IF(AND(K408&gt;L408,AJ408&lt;0),"Float Decrease",IF(AND(J408&gt;I408,AJ408&gt;0),"Share Increase",IF(AND(I408&gt;J408,AJ408&lt;0), "Share Decrease",IF(AJ408&gt;0,"Reinvestment","Funding")))))</f>
        <v>Share Decrease</v>
      </c>
      <c r="H408" s="32">
        <v>21.5</v>
      </c>
      <c r="I408" s="33">
        <v>98.180999999999997</v>
      </c>
      <c r="J408" s="33">
        <v>96.384</v>
      </c>
      <c r="K408" s="34">
        <v>1</v>
      </c>
      <c r="L408" s="34">
        <v>1</v>
      </c>
      <c r="M408" s="7">
        <v>0</v>
      </c>
      <c r="N408" s="7">
        <v>0</v>
      </c>
      <c r="O408" s="7">
        <v>1</v>
      </c>
      <c r="P408" s="7">
        <v>1</v>
      </c>
      <c r="Q408" s="35">
        <f>+I408*K408</f>
        <v>98.180999999999997</v>
      </c>
      <c r="R408" s="35">
        <f>+J408*L408</f>
        <v>96.384</v>
      </c>
      <c r="S408" s="35">
        <f>+$H408*Q408</f>
        <v>2110.8914999999997</v>
      </c>
      <c r="T408" s="35">
        <f>+$H408*R408</f>
        <v>2072.2559999999999</v>
      </c>
      <c r="U408" s="36">
        <f>+S408/SUM(S$20:S$419)</f>
        <v>1.2749558219083319E-3</v>
      </c>
      <c r="V408" s="37">
        <f>+T408/SUM(T$20:T$419)</f>
        <v>1.252396672399876E-3</v>
      </c>
      <c r="W408" s="37">
        <f>+V408-U408</f>
        <v>-2.2559149508455867E-5</v>
      </c>
      <c r="X408" s="38">
        <f>+W408*Y$4</f>
        <v>-2.3717407882085291</v>
      </c>
      <c r="Y408" s="39">
        <f>+X408/$H408*10^6</f>
        <v>-110313.52503295484</v>
      </c>
      <c r="Z408" s="40">
        <f>+S408*M408/SUMPRODUCT(M$20:M$419, S$20:S$419)</f>
        <v>0</v>
      </c>
      <c r="AA408" s="41">
        <f>+T408*N408/SUMPRODUCT(N$20:N$419, T$20:T$419)</f>
        <v>0</v>
      </c>
      <c r="AB408" s="41">
        <f>+AA408-Z408</f>
        <v>0</v>
      </c>
      <c r="AC408" s="42">
        <f>+AB408*AD$4</f>
        <v>0</v>
      </c>
      <c r="AD408" s="43">
        <f>+AC408/$H408*10^6</f>
        <v>0</v>
      </c>
      <c r="AE408" s="40">
        <f>+S408*O408/SUMPRODUCT(O$20:O$419, S$20:S$419)</f>
        <v>2.7046371979667803E-3</v>
      </c>
      <c r="AF408" s="41">
        <f>+T408*P408/SUMPRODUCT(P$20:P$419, T$20:T$419)</f>
        <v>2.6609719980116701E-3</v>
      </c>
      <c r="AG408" s="41">
        <f>+AF408-AE408</f>
        <v>-4.3665199955110218E-5</v>
      </c>
      <c r="AH408" s="42">
        <f>+AG408*AI$4</f>
        <v>-0.15335744393055778</v>
      </c>
      <c r="AI408" s="43">
        <f>+AH408/$H408*10^6</f>
        <v>-7132.9043688631527</v>
      </c>
      <c r="AJ408" s="42">
        <f>+X408+AC408+AH408</f>
        <v>-2.5250982321390869</v>
      </c>
      <c r="AK408" s="31">
        <f>+Y408+AD408+AI408</f>
        <v>-117446.42940181799</v>
      </c>
      <c r="AL408" s="44">
        <f>+$AL$6*W408/H408*10^6</f>
        <v>-524.63138391757832</v>
      </c>
      <c r="AM408" s="31">
        <v>409765.59375</v>
      </c>
      <c r="AN408" s="45">
        <f>+AK408/AM408</f>
        <v>-0.28661857216219239</v>
      </c>
      <c r="AR408" s="33"/>
    </row>
    <row r="409" spans="1:44">
      <c r="A409" s="6" t="s">
        <v>6419</v>
      </c>
      <c r="B409" s="6" t="s">
        <v>6412</v>
      </c>
      <c r="C409" s="6" t="s">
        <v>521</v>
      </c>
      <c r="D409" s="30">
        <v>2055718</v>
      </c>
      <c r="E409" s="6" t="s">
        <v>2502</v>
      </c>
      <c r="F409" s="31" t="s">
        <v>4472</v>
      </c>
      <c r="G409" s="6" t="str">
        <f>IF(AND(L409&gt;K409,AJ409&gt;0),"Float Increase",IF(AND(K409&gt;L409,AJ409&lt;0),"Float Decrease",IF(AND(J409&gt;I409,AJ409&gt;0),"Share Increase",IF(AND(I409&gt;J409,AJ409&lt;0), "Share Decrease",IF(AJ409&gt;0,"Reinvestment","Funding")))))</f>
        <v>Share Decrease</v>
      </c>
      <c r="H409" s="32">
        <v>18.72</v>
      </c>
      <c r="I409" s="33">
        <v>151.98500000000001</v>
      </c>
      <c r="J409" s="33">
        <v>148.69499999999999</v>
      </c>
      <c r="K409" s="34">
        <v>1</v>
      </c>
      <c r="L409" s="34">
        <v>1</v>
      </c>
      <c r="M409" s="7">
        <v>0</v>
      </c>
      <c r="N409" s="7">
        <v>0</v>
      </c>
      <c r="O409" s="7">
        <v>1</v>
      </c>
      <c r="P409" s="7">
        <v>1</v>
      </c>
      <c r="Q409" s="35">
        <f>+I409*K409</f>
        <v>151.98500000000001</v>
      </c>
      <c r="R409" s="35">
        <f>+J409*L409</f>
        <v>148.69499999999999</v>
      </c>
      <c r="S409" s="35">
        <f>+$H409*Q409</f>
        <v>2845.1592000000001</v>
      </c>
      <c r="T409" s="35">
        <f>+$H409*R409</f>
        <v>2783.5703999999996</v>
      </c>
      <c r="U409" s="36">
        <f>+S409/SUM(S$20:S$419)</f>
        <v>1.7184456360244251E-3</v>
      </c>
      <c r="V409" s="37">
        <f>+T409/SUM(T$20:T$419)</f>
        <v>1.6822894016717972E-3</v>
      </c>
      <c r="W409" s="37">
        <f>+V409-U409</f>
        <v>-3.6156234352627877E-5</v>
      </c>
      <c r="X409" s="38">
        <f>+W409*Y$4</f>
        <v>-3.8012610240475144</v>
      </c>
      <c r="Y409" s="39">
        <f>+X409/$H409*10^6</f>
        <v>-203058.81538715356</v>
      </c>
      <c r="Z409" s="40">
        <f>+S409*M409/SUMPRODUCT(M$20:M$419, S$20:S$419)</f>
        <v>0</v>
      </c>
      <c r="AA409" s="41">
        <f>+T409*N409/SUMPRODUCT(N$20:N$419, T$20:T$419)</f>
        <v>0</v>
      </c>
      <c r="AB409" s="41">
        <f>+AA409-Z409</f>
        <v>0</v>
      </c>
      <c r="AC409" s="42">
        <f>+AB409*AD$4</f>
        <v>0</v>
      </c>
      <c r="AD409" s="43">
        <f>+AC409/$H409*10^6</f>
        <v>0</v>
      </c>
      <c r="AE409" s="40">
        <f>+S409*O409/SUMPRODUCT(O$20:O$419, S$20:S$419)</f>
        <v>3.6454376771413444E-3</v>
      </c>
      <c r="AF409" s="41">
        <f>+T409*P409/SUMPRODUCT(P$20:P$419, T$20:T$419)</f>
        <v>3.5743667234618419E-3</v>
      </c>
      <c r="AG409" s="41">
        <f>+AF409-AE409</f>
        <v>-7.1070953679502457E-5</v>
      </c>
      <c r="AH409" s="42">
        <f>+AG409*AI$4</f>
        <v>-0.24960975342379044</v>
      </c>
      <c r="AI409" s="43">
        <f>+AH409/$H409*10^6</f>
        <v>-13333.854349561456</v>
      </c>
      <c r="AJ409" s="42">
        <f>+X409+AC409+AH409</f>
        <v>-4.0508707774713049</v>
      </c>
      <c r="AK409" s="31">
        <f>+Y409+AD409+AI409</f>
        <v>-216392.669736715</v>
      </c>
      <c r="AL409" s="44">
        <f>+$AL$6*W409/H409*10^6</f>
        <v>-965.71138762360795</v>
      </c>
      <c r="AM409" s="31">
        <v>737553.1875</v>
      </c>
      <c r="AN409" s="45">
        <f>+AK409/AM409</f>
        <v>-0.29339263039482832</v>
      </c>
      <c r="AR409" s="33"/>
    </row>
    <row r="410" spans="1:44">
      <c r="A410" s="6" t="s">
        <v>3641</v>
      </c>
      <c r="B410" s="6" t="s">
        <v>475</v>
      </c>
      <c r="C410" s="6" t="s">
        <v>3796</v>
      </c>
      <c r="D410" s="30">
        <v>2818278</v>
      </c>
      <c r="E410" s="6" t="s">
        <v>5972</v>
      </c>
      <c r="F410" s="31" t="s">
        <v>4456</v>
      </c>
      <c r="G410" s="6" t="str">
        <f>IF(AND(L410&gt;K410,AJ410&gt;0),"Float Increase",IF(AND(K410&gt;L410,AJ410&lt;0),"Float Decrease",IF(AND(J410&gt;I410,AJ410&gt;0),"Share Increase",IF(AND(I410&gt;J410,AJ410&lt;0), "Share Decrease",IF(AJ410&gt;0,"Reinvestment","Funding")))))</f>
        <v>Share Decrease</v>
      </c>
      <c r="H410" s="32">
        <v>52.82</v>
      </c>
      <c r="I410" s="33">
        <v>84.125</v>
      </c>
      <c r="J410" s="33">
        <v>82.088999999999999</v>
      </c>
      <c r="K410" s="34">
        <v>1</v>
      </c>
      <c r="L410" s="34">
        <v>1</v>
      </c>
      <c r="M410" s="7">
        <v>1</v>
      </c>
      <c r="N410" s="7">
        <v>1</v>
      </c>
      <c r="O410" s="7">
        <v>0</v>
      </c>
      <c r="P410" s="7">
        <v>0</v>
      </c>
      <c r="Q410" s="35">
        <f>+I410*K410</f>
        <v>84.125</v>
      </c>
      <c r="R410" s="35">
        <f>+J410*L410</f>
        <v>82.088999999999999</v>
      </c>
      <c r="S410" s="35">
        <f>+$H410*Q410</f>
        <v>4443.4825000000001</v>
      </c>
      <c r="T410" s="35">
        <f>+$H410*R410</f>
        <v>4335.9409800000003</v>
      </c>
      <c r="U410" s="36">
        <f>+S410/SUM(S$20:S$419)</f>
        <v>2.6838157635874654E-3</v>
      </c>
      <c r="V410" s="37">
        <f>+T410/SUM(T$20:T$419)</f>
        <v>2.6204861055170109E-3</v>
      </c>
      <c r="W410" s="37">
        <f>+V410-U410</f>
        <v>-6.3329658070454455E-5</v>
      </c>
      <c r="X410" s="38">
        <f>+W410*Y$4</f>
        <v>-6.6581203822731032</v>
      </c>
      <c r="Y410" s="39">
        <f>+X410/$H410*10^6</f>
        <v>-126053.01746067974</v>
      </c>
      <c r="Z410" s="40">
        <f>+S410*M410/SUMPRODUCT(M$20:M$419, S$20:S$419)</f>
        <v>5.0771787814010922E-3</v>
      </c>
      <c r="AA410" s="41">
        <f>+T410*N410/SUMPRODUCT(N$20:N$419, T$20:T$419)</f>
        <v>4.950420485983438E-3</v>
      </c>
      <c r="AB410" s="41">
        <f>+AA410-Z410</f>
        <v>-1.2675829541765413E-4</v>
      </c>
      <c r="AC410" s="42">
        <f>+AB410*AD$4</f>
        <v>-0.7765607715785815</v>
      </c>
      <c r="AD410" s="43">
        <f>+AC410/$H410*10^6</f>
        <v>-14702.021423297643</v>
      </c>
      <c r="AE410" s="40">
        <f>+S410*O410/SUMPRODUCT(O$20:O$419, S$20:S$419)</f>
        <v>0</v>
      </c>
      <c r="AF410" s="41">
        <f>+T410*P410/SUMPRODUCT(P$20:P$419, T$20:T$419)</f>
        <v>0</v>
      </c>
      <c r="AG410" s="41">
        <f>+AF410-AE410</f>
        <v>0</v>
      </c>
      <c r="AH410" s="42">
        <f>+AG410*AI$4</f>
        <v>0</v>
      </c>
      <c r="AI410" s="43">
        <f>+AH410/$H410*10^6</f>
        <v>0</v>
      </c>
      <c r="AJ410" s="42">
        <f>+X410+AC410+AH410</f>
        <v>-7.4346811538516846</v>
      </c>
      <c r="AK410" s="31">
        <f>+Y410+AD410+AI410</f>
        <v>-140755.0388839774</v>
      </c>
      <c r="AL410" s="44">
        <f>+$AL$6*W410/H410*10^6</f>
        <v>-599.48559324549853</v>
      </c>
      <c r="AM410" s="31">
        <v>464826.6875</v>
      </c>
      <c r="AN410" s="45">
        <f>+AK410/AM410</f>
        <v>-0.30281187089538053</v>
      </c>
      <c r="AR410" s="33"/>
    </row>
    <row r="411" spans="1:44">
      <c r="A411" s="6" t="s">
        <v>5132</v>
      </c>
      <c r="B411" s="6" t="s">
        <v>5128</v>
      </c>
      <c r="C411" s="6" t="s">
        <v>5186</v>
      </c>
      <c r="D411" s="30" t="s">
        <v>5135</v>
      </c>
      <c r="E411" s="6" t="s">
        <v>5122</v>
      </c>
      <c r="F411" s="31" t="s">
        <v>4462</v>
      </c>
      <c r="G411" s="6" t="str">
        <f>IF(AND(L411&gt;K411,AJ411&gt;0),"Float Increase",IF(AND(K411&gt;L411,AJ411&lt;0),"Float Decrease",IF(AND(J411&gt;I411,AJ411&gt;0),"Share Increase",IF(AND(I411&gt;J411,AJ411&lt;0), "Share Decrease",IF(AJ411&gt;0,"Reinvestment","Funding")))))</f>
        <v>Share Decrease</v>
      </c>
      <c r="H411" s="32">
        <v>37.159999999999997</v>
      </c>
      <c r="I411" s="33">
        <v>52.665999999999997</v>
      </c>
      <c r="J411" s="33">
        <v>51.875</v>
      </c>
      <c r="K411" s="34">
        <v>0.95</v>
      </c>
      <c r="L411" s="34">
        <v>0.95</v>
      </c>
      <c r="M411" s="7">
        <v>0</v>
      </c>
      <c r="N411" s="7">
        <v>0</v>
      </c>
      <c r="O411" s="7">
        <v>1</v>
      </c>
      <c r="P411" s="7">
        <v>1</v>
      </c>
      <c r="Q411" s="35">
        <f>+I411*K411</f>
        <v>50.032699999999991</v>
      </c>
      <c r="R411" s="35">
        <f>+J411*L411</f>
        <v>49.28125</v>
      </c>
      <c r="S411" s="35">
        <f>+$H411*Q411</f>
        <v>1859.2151319999996</v>
      </c>
      <c r="T411" s="35">
        <f>+$H411*R411</f>
        <v>1831.2912499999998</v>
      </c>
      <c r="U411" s="36">
        <f>+S411/SUM(S$20:S$419)</f>
        <v>1.1229459954353255E-3</v>
      </c>
      <c r="V411" s="37">
        <f>+T411/SUM(T$20:T$419)</f>
        <v>1.1067662816249583E-3</v>
      </c>
      <c r="W411" s="37">
        <f>+V411-U411</f>
        <v>-1.6179713810367214E-5</v>
      </c>
      <c r="X411" s="38">
        <f>+W411*Y$4</f>
        <v>-1.7010431696995032</v>
      </c>
      <c r="Y411" s="39">
        <f>+X411/$H411*10^6</f>
        <v>-45776.188635616345</v>
      </c>
      <c r="Z411" s="40">
        <f>+S411*M411/SUMPRODUCT(M$20:M$419, S$20:S$419)</f>
        <v>0</v>
      </c>
      <c r="AA411" s="41">
        <f>+T411*N411/SUMPRODUCT(N$20:N$419, T$20:T$419)</f>
        <v>0</v>
      </c>
      <c r="AB411" s="41">
        <f>+AA411-Z411</f>
        <v>0</v>
      </c>
      <c r="AC411" s="42">
        <f>+AB411*AD$4</f>
        <v>0</v>
      </c>
      <c r="AD411" s="43">
        <f>+AC411/$H411*10^6</f>
        <v>0</v>
      </c>
      <c r="AE411" s="40">
        <f>+S411*O411/SUMPRODUCT(O$20:O$419, S$20:S$419)</f>
        <v>2.3821700002249844E-3</v>
      </c>
      <c r="AF411" s="41">
        <f>+T411*P411/SUMPRODUCT(P$20:P$419, T$20:T$419)</f>
        <v>2.351550549958011E-3</v>
      </c>
      <c r="AG411" s="41">
        <f>+AF411-AE411</f>
        <v>-3.0619450266973405E-5</v>
      </c>
      <c r="AH411" s="42">
        <f>+AG411*AI$4</f>
        <v>-0.10753919900353799</v>
      </c>
      <c r="AI411" s="43">
        <f>+AH411/$H411*10^6</f>
        <v>-2893.9504575763722</v>
      </c>
      <c r="AJ411" s="42">
        <f>+X411+AC411+AH411</f>
        <v>-1.8085823687030411</v>
      </c>
      <c r="AK411" s="31">
        <f>+Y411+AD411+AI411</f>
        <v>-48670.139093192716</v>
      </c>
      <c r="AL411" s="44">
        <f>+$AL$6*W411/H411*10^6</f>
        <v>-217.70336128050616</v>
      </c>
      <c r="AM411" s="31">
        <v>148498.34375</v>
      </c>
      <c r="AN411" s="45">
        <f>+AK411/AM411</f>
        <v>-0.32774869984496185</v>
      </c>
      <c r="AR411" s="33"/>
    </row>
    <row r="412" spans="1:44">
      <c r="A412" s="6" t="s">
        <v>3411</v>
      </c>
      <c r="B412" s="6" t="s">
        <v>249</v>
      </c>
      <c r="C412" s="6" t="s">
        <v>549</v>
      </c>
      <c r="D412" s="30">
        <v>2195841</v>
      </c>
      <c r="E412" s="6" t="s">
        <v>2528</v>
      </c>
      <c r="F412" s="31" t="s">
        <v>4469</v>
      </c>
      <c r="G412" s="6" t="str">
        <f>IF(AND(L412&gt;K412,AJ412&gt;0),"Float Increase",IF(AND(K412&gt;L412,AJ412&lt;0),"Float Decrease",IF(AND(J412&gt;I412,AJ412&gt;0),"Share Increase",IF(AND(I412&gt;J412,AJ412&lt;0), "Share Decrease",IF(AJ412&gt;0,"Reinvestment","Funding")))))</f>
        <v>Share Decrease</v>
      </c>
      <c r="H412" s="32">
        <v>84.67</v>
      </c>
      <c r="I412" s="33">
        <v>133.77500000000001</v>
      </c>
      <c r="J412" s="33">
        <v>130.56700000000001</v>
      </c>
      <c r="K412" s="34">
        <v>1</v>
      </c>
      <c r="L412" s="34">
        <v>1</v>
      </c>
      <c r="M412" s="7">
        <v>1</v>
      </c>
      <c r="N412" s="7">
        <v>1</v>
      </c>
      <c r="O412" s="7">
        <v>0</v>
      </c>
      <c r="P412" s="7">
        <v>0</v>
      </c>
      <c r="Q412" s="35">
        <f>+I412*K412</f>
        <v>133.77500000000001</v>
      </c>
      <c r="R412" s="35">
        <f>+J412*L412</f>
        <v>130.56700000000001</v>
      </c>
      <c r="S412" s="35">
        <f>+$H412*Q412</f>
        <v>11326.72925</v>
      </c>
      <c r="T412" s="35">
        <f>+$H412*R412</f>
        <v>11055.107890000001</v>
      </c>
      <c r="U412" s="36">
        <f>+S412/SUM(S$20:S$419)</f>
        <v>6.841222962178253E-3</v>
      </c>
      <c r="V412" s="37">
        <f>+T412/SUM(T$20:T$419)</f>
        <v>6.6813078762747551E-3</v>
      </c>
      <c r="W412" s="37">
        <f>+V412-U412</f>
        <v>-1.5991508590349791E-4</v>
      </c>
      <c r="X412" s="38">
        <f>+W412*Y$4</f>
        <v>-16.812563423325511</v>
      </c>
      <c r="Y412" s="39">
        <f>+X412/$H412*10^6</f>
        <v>-198565.76619021507</v>
      </c>
      <c r="Z412" s="40">
        <f>+S412*M412/SUMPRODUCT(M$20:M$419, S$20:S$419)</f>
        <v>1.2942062765134129E-2</v>
      </c>
      <c r="AA412" s="41">
        <f>+T412*N412/SUMPRODUCT(N$20:N$419, T$20:T$419)</f>
        <v>1.2621812157003377E-2</v>
      </c>
      <c r="AB412" s="41">
        <f>+AA412-Z412</f>
        <v>-3.2025060813075171E-4</v>
      </c>
      <c r="AC412" s="42">
        <f>+AB412*AD$4</f>
        <v>-1.9619549042459739</v>
      </c>
      <c r="AD412" s="43">
        <f>+AC412/$H412*10^6</f>
        <v>-23171.783444501874</v>
      </c>
      <c r="AE412" s="40">
        <f>+S412*O412/SUMPRODUCT(O$20:O$419, S$20:S$419)</f>
        <v>0</v>
      </c>
      <c r="AF412" s="41">
        <f>+T412*P412/SUMPRODUCT(P$20:P$419, T$20:T$419)</f>
        <v>0</v>
      </c>
      <c r="AG412" s="41">
        <f>+AF412-AE412</f>
        <v>0</v>
      </c>
      <c r="AH412" s="42">
        <f>+AG412*AI$4</f>
        <v>0</v>
      </c>
      <c r="AI412" s="43">
        <f>+AH412/$H412*10^6</f>
        <v>0</v>
      </c>
      <c r="AJ412" s="42">
        <f>+X412+AC412+AH412</f>
        <v>-18.774518327571485</v>
      </c>
      <c r="AK412" s="31">
        <f>+Y412+AD412+AI412</f>
        <v>-221737.54963471694</v>
      </c>
      <c r="AL412" s="44">
        <f>+$AL$6*W412/H412*10^6</f>
        <v>-944.34324969586567</v>
      </c>
      <c r="AM412" s="31">
        <v>613944.125</v>
      </c>
      <c r="AN412" s="45">
        <f>+AK412/AM412</f>
        <v>-0.36116894128552324</v>
      </c>
      <c r="AR412" s="33"/>
    </row>
    <row r="413" spans="1:44">
      <c r="A413" s="6" t="s">
        <v>3538</v>
      </c>
      <c r="B413" s="6" t="s">
        <v>377</v>
      </c>
      <c r="C413" s="6" t="s">
        <v>3697</v>
      </c>
      <c r="D413" s="30">
        <v>2641838</v>
      </c>
      <c r="E413" s="6" t="s">
        <v>2651</v>
      </c>
      <c r="F413" s="31" t="s">
        <v>4471</v>
      </c>
      <c r="G413" s="6" t="str">
        <f>IF(AND(L413&gt;K413,AJ413&gt;0),"Float Increase",IF(AND(K413&gt;L413,AJ413&lt;0),"Float Decrease",IF(AND(J413&gt;I413,AJ413&gt;0),"Share Increase",IF(AND(I413&gt;J413,AJ413&lt;0), "Share Decrease",IF(AJ413&gt;0,"Reinvestment","Funding")))))</f>
        <v>Share Decrease</v>
      </c>
      <c r="H413" s="32">
        <v>75.319999999999993</v>
      </c>
      <c r="I413" s="33">
        <v>63.097000000000001</v>
      </c>
      <c r="J413" s="33">
        <v>61.985999999999997</v>
      </c>
      <c r="K413" s="34">
        <v>0.93</v>
      </c>
      <c r="L413" s="34">
        <v>0.93</v>
      </c>
      <c r="M413" s="7">
        <v>1</v>
      </c>
      <c r="N413" s="7">
        <v>1</v>
      </c>
      <c r="O413" s="7">
        <v>0</v>
      </c>
      <c r="P413" s="7">
        <v>0</v>
      </c>
      <c r="Q413" s="35">
        <f>+I413*K413</f>
        <v>58.680210000000002</v>
      </c>
      <c r="R413" s="35">
        <f>+J413*L413</f>
        <v>57.646979999999999</v>
      </c>
      <c r="S413" s="35">
        <f>+$H413*Q413</f>
        <v>4419.7934171999996</v>
      </c>
      <c r="T413" s="35">
        <f>+$H413*R413</f>
        <v>4341.9705335999997</v>
      </c>
      <c r="U413" s="36">
        <f>+S413/SUM(S$20:S$419)</f>
        <v>2.6695078116953245E-3</v>
      </c>
      <c r="V413" s="37">
        <f>+T413/SUM(T$20:T$419)</f>
        <v>2.6241301499134056E-3</v>
      </c>
      <c r="W413" s="37">
        <f>+V413-U413</f>
        <v>-4.5377661781918852E-5</v>
      </c>
      <c r="X413" s="38">
        <f>+W413*Y$4</f>
        <v>-4.7707495037154404</v>
      </c>
      <c r="Y413" s="39">
        <f>+X413/$H413*10^6</f>
        <v>-63339.74380928625</v>
      </c>
      <c r="Z413" s="40">
        <f>+S413*M413/SUMPRODUCT(M$20:M$419, S$20:S$419)</f>
        <v>5.0501113385692563E-3</v>
      </c>
      <c r="AA413" s="41">
        <f>+T413*N413/SUMPRODUCT(N$20:N$419, T$20:T$419)</f>
        <v>4.9573045339445267E-3</v>
      </c>
      <c r="AB413" s="41">
        <f>+AA413-Z413</f>
        <v>-9.2806804624729657E-5</v>
      </c>
      <c r="AC413" s="42">
        <f>+AB413*AD$4</f>
        <v>-0.56856337149107194</v>
      </c>
      <c r="AD413" s="43">
        <f>+AC413/$H413*10^6</f>
        <v>-7548.6374334980346</v>
      </c>
      <c r="AE413" s="40">
        <f>+S413*O413/SUMPRODUCT(O$20:O$419, S$20:S$419)</f>
        <v>0</v>
      </c>
      <c r="AF413" s="41">
        <f>+T413*P413/SUMPRODUCT(P$20:P$419, T$20:T$419)</f>
        <v>0</v>
      </c>
      <c r="AG413" s="41">
        <f>+AF413-AE413</f>
        <v>0</v>
      </c>
      <c r="AH413" s="42">
        <f>+AG413*AI$4</f>
        <v>0</v>
      </c>
      <c r="AI413" s="43">
        <f>+AH413/$H413*10^6</f>
        <v>0</v>
      </c>
      <c r="AJ413" s="42">
        <f>+X413+AC413+AH413</f>
        <v>-5.3393128752065122</v>
      </c>
      <c r="AK413" s="31">
        <f>+Y413+AD413+AI413</f>
        <v>-70888.381242784279</v>
      </c>
      <c r="AL413" s="44">
        <f>+$AL$6*W413/H413*10^6</f>
        <v>-301.23248660328505</v>
      </c>
      <c r="AM413" s="31">
        <v>194892.75</v>
      </c>
      <c r="AN413" s="45">
        <f>+AK413/AM413</f>
        <v>-0.36373021183591631</v>
      </c>
      <c r="AR413" s="33"/>
    </row>
    <row r="414" spans="1:44">
      <c r="A414" s="6" t="s">
        <v>3379</v>
      </c>
      <c r="B414" s="6" t="s">
        <v>217</v>
      </c>
      <c r="C414" s="6" t="s">
        <v>516</v>
      </c>
      <c r="D414" s="30">
        <v>2045623</v>
      </c>
      <c r="E414" s="6" t="s">
        <v>2497</v>
      </c>
      <c r="F414" s="31" t="s">
        <v>4458</v>
      </c>
      <c r="G414" s="6" t="str">
        <f>IF(AND(L414&gt;K414,AJ414&gt;0),"Float Increase",IF(AND(K414&gt;L414,AJ414&lt;0),"Float Decrease",IF(AND(J414&gt;I414,AJ414&gt;0),"Share Increase",IF(AND(I414&gt;J414,AJ414&lt;0), "Share Decrease",IF(AJ414&gt;0,"Reinvestment","Funding")))))</f>
        <v>Share Decrease</v>
      </c>
      <c r="H414" s="32">
        <v>85.95</v>
      </c>
      <c r="I414" s="33">
        <v>91.908000000000001</v>
      </c>
      <c r="J414" s="33">
        <v>90.024000000000001</v>
      </c>
      <c r="K414" s="34">
        <v>1</v>
      </c>
      <c r="L414" s="34">
        <v>1</v>
      </c>
      <c r="M414" s="7">
        <v>0.63</v>
      </c>
      <c r="N414" s="7">
        <v>0.63</v>
      </c>
      <c r="O414" s="7">
        <v>0.37</v>
      </c>
      <c r="P414" s="7">
        <v>0.37</v>
      </c>
      <c r="Q414" s="35">
        <f>+I414*K414</f>
        <v>91.908000000000001</v>
      </c>
      <c r="R414" s="35">
        <f>+J414*L414</f>
        <v>90.024000000000001</v>
      </c>
      <c r="S414" s="35">
        <f>+$H414*Q414</f>
        <v>7899.4926000000005</v>
      </c>
      <c r="T414" s="35">
        <f>+$H414*R414</f>
        <v>7737.5628000000006</v>
      </c>
      <c r="U414" s="36">
        <f>+S414/SUM(S$20:S$419)</f>
        <v>4.7712087904526537E-3</v>
      </c>
      <c r="V414" s="37">
        <f>+T414/SUM(T$20:T$419)</f>
        <v>4.6763034601926936E-3</v>
      </c>
      <c r="W414" s="37">
        <f>+V414-U414</f>
        <v>-9.4905330259960168E-5</v>
      </c>
      <c r="X414" s="38">
        <f>+W414*Y$4</f>
        <v>-9.9778071292793058</v>
      </c>
      <c r="Y414" s="39">
        <f>+X414/$H414*10^6</f>
        <v>-116088.50644885754</v>
      </c>
      <c r="Z414" s="40">
        <f>+S414*M414/SUMPRODUCT(M$20:M$419, S$20:S$419)</f>
        <v>5.6864173120766467E-3</v>
      </c>
      <c r="AA414" s="41">
        <f>+T414*N414/SUMPRODUCT(N$20:N$419, T$20:T$419)</f>
        <v>5.5654907276720183E-3</v>
      </c>
      <c r="AB414" s="41">
        <f>+AA414-Z414</f>
        <v>-1.2092658440462836E-4</v>
      </c>
      <c r="AC414" s="42">
        <f>+AB414*AD$4</f>
        <v>-0.7408338947775237</v>
      </c>
      <c r="AD414" s="43">
        <f>+AC414/$H414*10^6</f>
        <v>-8619.3588688484433</v>
      </c>
      <c r="AE414" s="40">
        <f>+S414*O414/SUMPRODUCT(O$20:O$419, S$20:S$419)</f>
        <v>3.7449327767337306E-3</v>
      </c>
      <c r="AF414" s="41">
        <f>+T414*P414/SUMPRODUCT(P$20:P$419, T$20:T$419)</f>
        <v>3.6762311409174377E-3</v>
      </c>
      <c r="AG414" s="41">
        <f>+AF414-AE414</f>
        <v>-6.870163581629285E-5</v>
      </c>
      <c r="AH414" s="42">
        <f>+AG414*AI$4</f>
        <v>-0.24128842358368024</v>
      </c>
      <c r="AI414" s="43">
        <f>+AH414/$H414*10^6</f>
        <v>-2807.3115018461926</v>
      </c>
      <c r="AJ414" s="42">
        <f>+X414+AC414+AH414</f>
        <v>-10.95992944764051</v>
      </c>
      <c r="AK414" s="31">
        <f>+Y414+AD414+AI414</f>
        <v>-127515.17681955219</v>
      </c>
      <c r="AL414" s="44">
        <f>+$AL$6*W414/H414*10^6</f>
        <v>-552.09616207073987</v>
      </c>
      <c r="AM414" s="31">
        <v>341392.4375</v>
      </c>
      <c r="AN414" s="45">
        <f>+AK414/AM414</f>
        <v>-0.37351494295930965</v>
      </c>
      <c r="AR414" s="33"/>
    </row>
    <row r="415" spans="1:44">
      <c r="A415" s="6" t="s">
        <v>5920</v>
      </c>
      <c r="B415" s="6" t="s">
        <v>5901</v>
      </c>
      <c r="C415" s="6" t="s">
        <v>5936</v>
      </c>
      <c r="D415" s="30" t="s">
        <v>5952</v>
      </c>
      <c r="E415" s="6" t="s">
        <v>5965</v>
      </c>
      <c r="F415" s="31" t="s">
        <v>4458</v>
      </c>
      <c r="G415" s="6" t="str">
        <f>IF(AND(L415&gt;K415,AJ415&gt;0),"Float Increase",IF(AND(K415&gt;L415,AJ415&lt;0),"Float Decrease",IF(AND(J415&gt;I415,AJ415&gt;0),"Share Increase",IF(AND(I415&gt;J415,AJ415&lt;0), "Share Decrease",IF(AJ415&gt;0,"Reinvestment","Funding")))))</f>
        <v>Share Decrease</v>
      </c>
      <c r="H415" s="32">
        <v>53.31</v>
      </c>
      <c r="I415" s="33">
        <v>47.021000000000001</v>
      </c>
      <c r="J415" s="33">
        <v>45.688000000000002</v>
      </c>
      <c r="K415" s="34">
        <v>0.86</v>
      </c>
      <c r="L415" s="34">
        <v>0.86</v>
      </c>
      <c r="M415" s="7">
        <v>0</v>
      </c>
      <c r="N415" s="7">
        <v>0</v>
      </c>
      <c r="O415" s="7">
        <v>1</v>
      </c>
      <c r="P415" s="7">
        <v>1</v>
      </c>
      <c r="Q415" s="35">
        <f>+I415*K415</f>
        <v>40.43806</v>
      </c>
      <c r="R415" s="35">
        <f>+J415*L415</f>
        <v>39.291679999999999</v>
      </c>
      <c r="S415" s="35">
        <f>+$H415*Q415</f>
        <v>2155.7529786</v>
      </c>
      <c r="T415" s="35">
        <f>+$H415*R415</f>
        <v>2094.6394608000001</v>
      </c>
      <c r="U415" s="36">
        <f>+S415/SUM(S$20:S$419)</f>
        <v>1.3020516737417807E-3</v>
      </c>
      <c r="V415" s="37">
        <f>+T415/SUM(T$20:T$419)</f>
        <v>1.2659244275723613E-3</v>
      </c>
      <c r="W415" s="37">
        <f>+V415-U415</f>
        <v>-3.6127246169419432E-5</v>
      </c>
      <c r="X415" s="38">
        <f>+W415*Y$4</f>
        <v>-3.7982133711887149</v>
      </c>
      <c r="Y415" s="39">
        <f>+X415/$H415*10^6</f>
        <v>-71247.671566098565</v>
      </c>
      <c r="Z415" s="40">
        <f>+S415*M415/SUMPRODUCT(M$20:M$419, S$20:S$419)</f>
        <v>0</v>
      </c>
      <c r="AA415" s="41">
        <f>+T415*N415/SUMPRODUCT(N$20:N$419, T$20:T$419)</f>
        <v>0</v>
      </c>
      <c r="AB415" s="41">
        <f>+AA415-Z415</f>
        <v>0</v>
      </c>
      <c r="AC415" s="42">
        <f>+AB415*AD$4</f>
        <v>0</v>
      </c>
      <c r="AD415" s="43">
        <f>+AC415/$H415*10^6</f>
        <v>0</v>
      </c>
      <c r="AE415" s="40">
        <f>+S415*O415/SUMPRODUCT(O$20:O$419, S$20:S$419)</f>
        <v>2.7621171886614E-3</v>
      </c>
      <c r="AF415" s="41">
        <f>+T415*P415/SUMPRODUCT(P$20:P$419, T$20:T$419)</f>
        <v>2.6897144711459701E-3</v>
      </c>
      <c r="AG415" s="41">
        <f>+AF415-AE415</f>
        <v>-7.240271751542994E-5</v>
      </c>
      <c r="AH415" s="42">
        <f>+AG415*AI$4</f>
        <v>-0.25428706849407423</v>
      </c>
      <c r="AI415" s="43">
        <f>+AH415/$H415*10^6</f>
        <v>-4769.9693958745866</v>
      </c>
      <c r="AJ415" s="42">
        <f>+X415+AC415+AH415</f>
        <v>-4.0525004396827891</v>
      </c>
      <c r="AK415" s="31">
        <f>+Y415+AD415+AI415</f>
        <v>-76017.640961973157</v>
      </c>
      <c r="AL415" s="44">
        <f>+$AL$6*W415/H415*10^6</f>
        <v>-338.84117585274271</v>
      </c>
      <c r="AM415" s="31">
        <v>201317.75</v>
      </c>
      <c r="AN415" s="45">
        <f>+AK415/AM415</f>
        <v>-0.37760029089324293</v>
      </c>
      <c r="AR415" s="33"/>
    </row>
    <row r="416" spans="1:44">
      <c r="A416" s="6" t="s">
        <v>3386</v>
      </c>
      <c r="B416" s="6" t="s">
        <v>224</v>
      </c>
      <c r="C416" s="6" t="s">
        <v>524</v>
      </c>
      <c r="D416" s="30">
        <v>2045247</v>
      </c>
      <c r="E416" s="6" t="s">
        <v>2505</v>
      </c>
      <c r="F416" s="31" t="s">
        <v>4455</v>
      </c>
      <c r="G416" s="6" t="str">
        <f>IF(AND(L416&gt;K416,AJ416&gt;0),"Float Increase",IF(AND(K416&gt;L416,AJ416&lt;0),"Float Decrease",IF(AND(J416&gt;I416,AJ416&gt;0),"Share Increase",IF(AND(I416&gt;J416,AJ416&lt;0), "Share Decrease",IF(AJ416&gt;0,"Reinvestment","Funding")))))</f>
        <v>Share Decrease</v>
      </c>
      <c r="H416" s="32">
        <v>64.180000000000007</v>
      </c>
      <c r="I416" s="33">
        <v>64.727999999999994</v>
      </c>
      <c r="J416" s="33">
        <v>62.334000000000003</v>
      </c>
      <c r="K416" s="34">
        <v>1</v>
      </c>
      <c r="L416" s="34">
        <v>1</v>
      </c>
      <c r="M416" s="7">
        <v>0</v>
      </c>
      <c r="N416" s="7">
        <v>0</v>
      </c>
      <c r="O416" s="7">
        <v>1</v>
      </c>
      <c r="P416" s="7">
        <v>1</v>
      </c>
      <c r="Q416" s="35">
        <f>+I416*K416</f>
        <v>64.727999999999994</v>
      </c>
      <c r="R416" s="35">
        <f>+J416*L416</f>
        <v>62.334000000000003</v>
      </c>
      <c r="S416" s="35">
        <f>+$H416*Q416</f>
        <v>4154.2430400000003</v>
      </c>
      <c r="T416" s="35">
        <f>+$H416*R416</f>
        <v>4000.5961200000006</v>
      </c>
      <c r="U416" s="36">
        <f>+S416/SUM(S$20:S$419)</f>
        <v>2.5091182324956866E-3</v>
      </c>
      <c r="V416" s="37">
        <f>+T416/SUM(T$20:T$419)</f>
        <v>2.4178157854550099E-3</v>
      </c>
      <c r="W416" s="37">
        <f>+V416-U416</f>
        <v>-9.1302447040676749E-5</v>
      </c>
      <c r="X416" s="38">
        <f>+W416*Y$4</f>
        <v>-9.599020460787056</v>
      </c>
      <c r="Y416" s="39">
        <f>+X416/$H416*10^6</f>
        <v>-149564.0458209264</v>
      </c>
      <c r="Z416" s="40">
        <f>+S416*M416/SUMPRODUCT(M$20:M$419, S$20:S$419)</f>
        <v>0</v>
      </c>
      <c r="AA416" s="41">
        <f>+T416*N416/SUMPRODUCT(N$20:N$419, T$20:T$419)</f>
        <v>0</v>
      </c>
      <c r="AB416" s="41">
        <f>+AA416-Z416</f>
        <v>0</v>
      </c>
      <c r="AC416" s="42">
        <f>+AB416*AD$4</f>
        <v>0</v>
      </c>
      <c r="AD416" s="43">
        <f>+AC416/$H416*10^6</f>
        <v>0</v>
      </c>
      <c r="AE416" s="40">
        <f>+S416*O416/SUMPRODUCT(O$20:O$419, S$20:S$419)</f>
        <v>5.3227369835818668E-3</v>
      </c>
      <c r="AF416" s="41">
        <f>+T416*P416/SUMPRODUCT(P$20:P$419, T$20:T$419)</f>
        <v>5.1371424431509117E-3</v>
      </c>
      <c r="AG416" s="41">
        <f>+AF416-AE416</f>
        <v>-1.8559454043095506E-4</v>
      </c>
      <c r="AH416" s="42">
        <f>+AG416*AI$4</f>
        <v>-0.6518303902700171</v>
      </c>
      <c r="AI416" s="43">
        <f>+AH416/$H416*10^6</f>
        <v>-10156.285295575211</v>
      </c>
      <c r="AJ416" s="42">
        <f>+X416+AC416+AH416</f>
        <v>-10.250850851057073</v>
      </c>
      <c r="AK416" s="31">
        <f>+Y416+AD416+AI416</f>
        <v>-159720.33111650162</v>
      </c>
      <c r="AL416" s="44">
        <f>+$AL$6*W416/H416*10^6</f>
        <v>-711.29983671452737</v>
      </c>
      <c r="AM416" s="31">
        <v>295830.0625</v>
      </c>
      <c r="AN416" s="45">
        <f>+AK416/AM416</f>
        <v>-0.53990568019604712</v>
      </c>
      <c r="AR416" s="33"/>
    </row>
    <row r="417" spans="1:44">
      <c r="A417" s="6" t="s">
        <v>3463</v>
      </c>
      <c r="B417" s="6" t="s">
        <v>302</v>
      </c>
      <c r="C417" s="6" t="s">
        <v>600</v>
      </c>
      <c r="D417" s="30">
        <v>2356585</v>
      </c>
      <c r="E417" s="6" t="s">
        <v>2579</v>
      </c>
      <c r="F417" s="31" t="s">
        <v>4472</v>
      </c>
      <c r="G417" s="6" t="str">
        <f>IF(AND(L417&gt;K417,AJ417&gt;0),"Float Increase",IF(AND(K417&gt;L417,AJ417&lt;0),"Float Decrease",IF(AND(J417&gt;I417,AJ417&gt;0),"Share Increase",IF(AND(I417&gt;J417,AJ417&lt;0), "Share Decrease",IF(AJ417&gt;0,"Reinvestment","Funding")))))</f>
        <v>Share Decrease</v>
      </c>
      <c r="H417" s="32">
        <v>12.53</v>
      </c>
      <c r="I417" s="33">
        <v>185.26499999999999</v>
      </c>
      <c r="J417" s="33">
        <v>179.03</v>
      </c>
      <c r="K417" s="34">
        <v>1</v>
      </c>
      <c r="L417" s="34">
        <v>1</v>
      </c>
      <c r="M417" s="7">
        <v>0</v>
      </c>
      <c r="N417" s="7">
        <v>0</v>
      </c>
      <c r="O417" s="7">
        <v>1</v>
      </c>
      <c r="P417" s="7">
        <v>1</v>
      </c>
      <c r="Q417" s="35">
        <f>+I417*K417</f>
        <v>185.26499999999999</v>
      </c>
      <c r="R417" s="35">
        <f>+J417*L417</f>
        <v>179.03</v>
      </c>
      <c r="S417" s="35">
        <f>+$H417*Q417</f>
        <v>2321.3704499999999</v>
      </c>
      <c r="T417" s="35">
        <f>+$H417*R417</f>
        <v>2243.2458999999999</v>
      </c>
      <c r="U417" s="36">
        <f>+S417/SUM(S$20:S$419)</f>
        <v>1.4020828498449421E-3</v>
      </c>
      <c r="V417" s="37">
        <f>+T417/SUM(T$20:T$419)</f>
        <v>1.3557367914652752E-3</v>
      </c>
      <c r="W417" s="37">
        <f>+V417-U417</f>
        <v>-4.634605837966683E-5</v>
      </c>
      <c r="X417" s="38">
        <f>+W417*Y$4</f>
        <v>-4.8725612191429368</v>
      </c>
      <c r="Y417" s="39">
        <f>+X417/$H417*10^6</f>
        <v>-388871.60567780823</v>
      </c>
      <c r="Z417" s="40">
        <f>+S417*M417/SUMPRODUCT(M$20:M$419, S$20:S$419)</f>
        <v>0</v>
      </c>
      <c r="AA417" s="41">
        <f>+T417*N417/SUMPRODUCT(N$20:N$419, T$20:T$419)</f>
        <v>0</v>
      </c>
      <c r="AB417" s="41">
        <f>+AA417-Z417</f>
        <v>0</v>
      </c>
      <c r="AC417" s="42">
        <f>+AB417*AD$4</f>
        <v>0</v>
      </c>
      <c r="AD417" s="43">
        <f>+AC417/$H417*10^6</f>
        <v>0</v>
      </c>
      <c r="AE417" s="40">
        <f>+S417*O417/SUMPRODUCT(O$20:O$419, S$20:S$419)</f>
        <v>2.9743190824023332E-3</v>
      </c>
      <c r="AF417" s="41">
        <f>+T417*P417/SUMPRODUCT(P$20:P$419, T$20:T$419)</f>
        <v>2.8805391440799239E-3</v>
      </c>
      <c r="AG417" s="41">
        <f>+AF417-AE417</f>
        <v>-9.3779938322409353E-5</v>
      </c>
      <c r="AH417" s="42">
        <f>+AG417*AI$4</f>
        <v>-0.32936644393877151</v>
      </c>
      <c r="AI417" s="43">
        <f>+AH417/$H417*10^6</f>
        <v>-26286.22856654202</v>
      </c>
      <c r="AJ417" s="42">
        <f>+X417+AC417+AH417</f>
        <v>-5.2019276630817082</v>
      </c>
      <c r="AK417" s="31">
        <f>+Y417+AD417+AI417</f>
        <v>-415157.83424435026</v>
      </c>
      <c r="AL417" s="44">
        <f>+$AL$6*W417/H417*10^6</f>
        <v>-1849.4037661479183</v>
      </c>
      <c r="AM417" s="31">
        <v>676742.25</v>
      </c>
      <c r="AN417" s="45">
        <f>+AK417/AM417</f>
        <v>-0.61346522142566129</v>
      </c>
      <c r="AR417" s="33"/>
    </row>
    <row r="418" spans="1:44">
      <c r="A418" s="6" t="s">
        <v>1318</v>
      </c>
      <c r="B418" s="6" t="s">
        <v>1721</v>
      </c>
      <c r="C418" s="6" t="s">
        <v>2740</v>
      </c>
      <c r="D418" s="30">
        <v>2677640</v>
      </c>
      <c r="E418" s="6" t="s">
        <v>824</v>
      </c>
      <c r="F418" s="31" t="s">
        <v>4456</v>
      </c>
      <c r="G418" s="6" t="str">
        <f>IF(AND(L418&gt;K418,AJ418&gt;0),"Float Increase",IF(AND(K418&gt;L418,AJ418&lt;0),"Float Decrease",IF(AND(J418&gt;I418,AJ418&gt;0),"Share Increase",IF(AND(I418&gt;J418,AJ418&lt;0), "Share Decrease",IF(AJ418&gt;0,"Reinvestment","Funding")))))</f>
        <v>Share Decrease</v>
      </c>
      <c r="H418" s="32">
        <v>71.239999999999995</v>
      </c>
      <c r="I418" s="33">
        <v>100.416</v>
      </c>
      <c r="J418" s="33">
        <v>96.082999999999998</v>
      </c>
      <c r="K418" s="34">
        <v>1</v>
      </c>
      <c r="L418" s="34">
        <v>1</v>
      </c>
      <c r="M418" s="7">
        <v>1</v>
      </c>
      <c r="N418" s="7">
        <v>1</v>
      </c>
      <c r="O418" s="7">
        <v>0</v>
      </c>
      <c r="P418" s="7">
        <v>0</v>
      </c>
      <c r="Q418" s="35">
        <f>+I418*K418</f>
        <v>100.416</v>
      </c>
      <c r="R418" s="35">
        <f>+J418*L418</f>
        <v>96.082999999999998</v>
      </c>
      <c r="S418" s="35">
        <f>+$H418*Q418</f>
        <v>7153.635839999999</v>
      </c>
      <c r="T418" s="35">
        <f>+$H418*R418</f>
        <v>6844.9529199999997</v>
      </c>
      <c r="U418" s="36">
        <f>+S418/SUM(S$20:S$419)</f>
        <v>4.3207193084154726E-3</v>
      </c>
      <c r="V418" s="37">
        <f>+T418/SUM(T$20:T$419)</f>
        <v>4.1368422915613783E-3</v>
      </c>
      <c r="W418" s="37">
        <f>+V418-U418</f>
        <v>-1.8387701685409433E-4</v>
      </c>
      <c r="X418" s="38">
        <f>+W418*Y$4</f>
        <v>-19.331784681133286</v>
      </c>
      <c r="Y418" s="39">
        <f>+X418/$H418*10^6</f>
        <v>-271361.3795779518</v>
      </c>
      <c r="Z418" s="40">
        <f>+S418*M418/SUMPRODUCT(M$20:M$419, S$20:S$419)</f>
        <v>8.173833945946311E-3</v>
      </c>
      <c r="AA418" s="41">
        <f>+T418*N418/SUMPRODUCT(N$20:N$419, T$20:T$419)</f>
        <v>7.8150037828144392E-3</v>
      </c>
      <c r="AB418" s="41">
        <f>+AA418-Z418</f>
        <v>-3.5883016313187181E-4</v>
      </c>
      <c r="AC418" s="42">
        <f>+AB418*AD$4</f>
        <v>-2.1983052661699447</v>
      </c>
      <c r="AD418" s="43">
        <f>+AC418/$H418*10^6</f>
        <v>-30857.738155108716</v>
      </c>
      <c r="AE418" s="40">
        <f>+S418*O418/SUMPRODUCT(O$20:O$419, S$20:S$419)</f>
        <v>0</v>
      </c>
      <c r="AF418" s="41">
        <f>+T418*P418/SUMPRODUCT(P$20:P$419, T$20:T$419)</f>
        <v>0</v>
      </c>
      <c r="AG418" s="41">
        <f>+AF418-AE418</f>
        <v>0</v>
      </c>
      <c r="AH418" s="42">
        <f>+AG418*AI$4</f>
        <v>0</v>
      </c>
      <c r="AI418" s="43">
        <f>+AH418/$H418*10^6</f>
        <v>0</v>
      </c>
      <c r="AJ418" s="42">
        <f>+X418+AC418+AH418</f>
        <v>-21.530089947303232</v>
      </c>
      <c r="AK418" s="31">
        <f>+Y418+AD418+AI418</f>
        <v>-302219.1177330605</v>
      </c>
      <c r="AL418" s="44">
        <f>+$AL$6*W418/H418*10^6</f>
        <v>-1290.5461598406398</v>
      </c>
      <c r="AM418" s="31">
        <v>484294</v>
      </c>
      <c r="AN418" s="45">
        <f>+AK418/AM418</f>
        <v>-0.62404059875418749</v>
      </c>
      <c r="AR418" s="33"/>
    </row>
    <row r="419" spans="1:44">
      <c r="A419" s="6" t="s">
        <v>3612</v>
      </c>
      <c r="B419" s="6" t="s">
        <v>449</v>
      </c>
      <c r="C419" s="6" t="s">
        <v>3766</v>
      </c>
      <c r="D419" s="30">
        <v>2896809</v>
      </c>
      <c r="E419" s="6" t="s">
        <v>2980</v>
      </c>
      <c r="F419" s="31" t="s">
        <v>4460</v>
      </c>
      <c r="G419" s="6" t="str">
        <f>IF(AND(L419&gt;K419,AJ419&gt;0),"Float Increase",IF(AND(K419&gt;L419,AJ419&lt;0),"Float Decrease",IF(AND(J419&gt;I419,AJ419&gt;0),"Share Increase",IF(AND(I419&gt;J419,AJ419&lt;0), "Share Decrease",IF(AJ419&gt;0,"Reinvestment","Funding")))))</f>
        <v>Share Decrease</v>
      </c>
      <c r="H419" s="32">
        <v>31.67</v>
      </c>
      <c r="I419" s="33">
        <v>62.271740000000001</v>
      </c>
      <c r="J419" s="33">
        <v>60.122999999999998</v>
      </c>
      <c r="K419" s="34">
        <v>0.33</v>
      </c>
      <c r="L419" s="34">
        <v>0.33</v>
      </c>
      <c r="M419" s="7">
        <v>0</v>
      </c>
      <c r="N419" s="7">
        <v>0</v>
      </c>
      <c r="O419" s="7">
        <v>1</v>
      </c>
      <c r="P419" s="7">
        <v>1</v>
      </c>
      <c r="Q419" s="35">
        <f>+I419*K419</f>
        <v>20.549674200000002</v>
      </c>
      <c r="R419" s="35">
        <f>+J419*L419</f>
        <v>19.840589999999999</v>
      </c>
      <c r="S419" s="35">
        <f>+$H419*Q419</f>
        <v>650.8081819140001</v>
      </c>
      <c r="T419" s="35">
        <f>+$H419*R419</f>
        <v>628.35148530000004</v>
      </c>
      <c r="U419" s="36">
        <f>+S419/SUM(S$20:S$419)</f>
        <v>3.9308116048448311E-4</v>
      </c>
      <c r="V419" s="37">
        <f>+T419/SUM(T$20:T$419)</f>
        <v>3.7975294041240069E-4</v>
      </c>
      <c r="W419" s="37">
        <f>+V419-U419</f>
        <v>-1.3328220072082416E-5</v>
      </c>
      <c r="X419" s="38">
        <f>+W419*Y$4</f>
        <v>-1.4012533215105771</v>
      </c>
      <c r="Y419" s="39">
        <f>+X419/$H419*10^6</f>
        <v>-44245.447474284083</v>
      </c>
      <c r="Z419" s="40">
        <f>+S419*M419/SUMPRODUCT(M$20:M$419, S$20:S$419)</f>
        <v>0</v>
      </c>
      <c r="AA419" s="41">
        <f>+T419*N419/SUMPRODUCT(N$20:N$419, T$20:T$419)</f>
        <v>0</v>
      </c>
      <c r="AB419" s="41">
        <f>+AA419-Z419</f>
        <v>0</v>
      </c>
      <c r="AC419" s="42">
        <f>+AB419*AD$4</f>
        <v>0</v>
      </c>
      <c r="AD419" s="43">
        <f>+AC419/$H419*10^6</f>
        <v>0</v>
      </c>
      <c r="AE419" s="40">
        <f>+S419*O419/SUMPRODUCT(O$20:O$419, S$20:S$419)</f>
        <v>8.338656996561577E-4</v>
      </c>
      <c r="AF419" s="41">
        <f>+T419*P419/SUMPRODUCT(P$20:P$419, T$20:T$419)</f>
        <v>8.0686252436588024E-4</v>
      </c>
      <c r="AG419" s="41">
        <f>+AF419-AE419</f>
        <v>-2.7003175290277463E-5</v>
      </c>
      <c r="AH419" s="42">
        <f>+AG419*AI$4</f>
        <v>-9.4838405521628769E-2</v>
      </c>
      <c r="AI419" s="43">
        <f>+AH419/$H419*10^6</f>
        <v>-2994.5817973359258</v>
      </c>
      <c r="AJ419" s="42">
        <f>+X419+AC419+AH419</f>
        <v>-1.4960917270322058</v>
      </c>
      <c r="AK419" s="31">
        <f>+Y419+AD419+AI419</f>
        <v>-47240.029271620006</v>
      </c>
      <c r="AL419" s="44">
        <f>+$AL$6*W419/H419*10^6</f>
        <v>-210.42343025074857</v>
      </c>
      <c r="AM419" s="31">
        <v>74336.4296875</v>
      </c>
      <c r="AN419" s="45">
        <f>+AK419/AM419</f>
        <v>-0.63548961754298006</v>
      </c>
      <c r="AR419" s="33"/>
    </row>
    <row r="420" spans="1:44">
      <c r="D420" s="30"/>
      <c r="I420" s="35"/>
      <c r="J420" s="35"/>
      <c r="K420" s="34"/>
      <c r="L420" s="34"/>
      <c r="M420" s="89"/>
      <c r="N420" s="89"/>
      <c r="O420" s="89"/>
      <c r="P420" s="89"/>
      <c r="Q420" s="35"/>
      <c r="R420" s="35"/>
      <c r="S420" s="35"/>
      <c r="T420" s="35"/>
      <c r="U420" s="40"/>
      <c r="V420" s="41"/>
      <c r="W420" s="41"/>
      <c r="X420" s="42"/>
      <c r="Y420" s="43"/>
      <c r="Z420" s="40"/>
      <c r="AA420" s="41"/>
      <c r="AB420" s="41"/>
      <c r="AC420" s="42"/>
      <c r="AD420" s="43"/>
      <c r="AE420" s="40"/>
      <c r="AF420" s="41"/>
      <c r="AG420" s="41"/>
      <c r="AH420" s="42"/>
      <c r="AI420" s="43"/>
      <c r="AJ420" s="42"/>
      <c r="AK420" s="31"/>
      <c r="AL420" s="31"/>
      <c r="AM420" s="31"/>
      <c r="AN420" s="45"/>
    </row>
    <row r="421" spans="1:44">
      <c r="A421" s="47"/>
      <c r="D421" s="30"/>
      <c r="I421" s="35"/>
      <c r="J421" s="35"/>
      <c r="K421" s="34"/>
      <c r="L421" s="34"/>
      <c r="M421" s="89"/>
      <c r="N421" s="89"/>
      <c r="O421" s="89"/>
      <c r="P421" s="89"/>
      <c r="Q421" s="35"/>
      <c r="R421" s="35"/>
      <c r="S421" s="35"/>
      <c r="T421" s="35"/>
      <c r="U421" s="40"/>
      <c r="V421" s="41"/>
      <c r="W421" s="41"/>
      <c r="X421" s="42"/>
      <c r="Y421" s="43"/>
      <c r="Z421" s="40"/>
      <c r="AA421" s="41"/>
      <c r="AB421" s="41"/>
      <c r="AC421" s="42"/>
      <c r="AD421" s="43"/>
      <c r="AE421" s="40"/>
      <c r="AF421" s="41"/>
      <c r="AG421" s="41"/>
      <c r="AH421" s="42"/>
      <c r="AI421" s="43"/>
      <c r="AJ421" s="42"/>
      <c r="AK421" s="31"/>
      <c r="AL421" s="31"/>
      <c r="AM421" s="31"/>
      <c r="AN421" s="45"/>
    </row>
    <row r="422" spans="1:44">
      <c r="A422" s="47" t="s">
        <v>6392</v>
      </c>
      <c r="D422" s="30"/>
      <c r="I422" s="35"/>
      <c r="J422" s="35"/>
      <c r="K422" s="34"/>
      <c r="L422" s="34"/>
      <c r="M422" s="89"/>
      <c r="N422" s="89"/>
      <c r="O422" s="89"/>
      <c r="P422" s="89"/>
      <c r="Q422" s="35"/>
      <c r="R422" s="35"/>
      <c r="S422" s="35"/>
      <c r="T422" s="35"/>
      <c r="U422" s="40"/>
      <c r="V422" s="41"/>
      <c r="W422" s="41"/>
      <c r="X422" s="42"/>
      <c r="Y422" s="43"/>
      <c r="Z422" s="40"/>
      <c r="AA422" s="41"/>
      <c r="AB422" s="41"/>
      <c r="AC422" s="42"/>
      <c r="AD422" s="43"/>
      <c r="AE422" s="40"/>
      <c r="AF422" s="41"/>
      <c r="AG422" s="41"/>
      <c r="AH422" s="42"/>
      <c r="AI422" s="43"/>
      <c r="AJ422" s="42"/>
      <c r="AK422" s="31"/>
      <c r="AL422" s="31"/>
      <c r="AM422" s="31"/>
      <c r="AN422" s="45"/>
    </row>
    <row r="423" spans="1:44">
      <c r="A423" s="47" t="s">
        <v>5455</v>
      </c>
      <c r="D423" s="30"/>
      <c r="I423" s="35"/>
      <c r="J423" s="35"/>
      <c r="K423" s="34"/>
      <c r="L423" s="34"/>
      <c r="M423" s="89"/>
      <c r="N423" s="89"/>
      <c r="O423" s="89"/>
      <c r="P423" s="89"/>
      <c r="Q423" s="35"/>
      <c r="R423" s="35"/>
      <c r="S423" s="35"/>
      <c r="T423" s="35"/>
      <c r="U423" s="40"/>
      <c r="V423" s="41"/>
      <c r="W423" s="41"/>
      <c r="X423" s="42"/>
      <c r="Y423" s="43"/>
      <c r="Z423" s="40"/>
      <c r="AA423" s="41"/>
      <c r="AB423" s="41"/>
      <c r="AC423" s="42"/>
      <c r="AD423" s="43"/>
      <c r="AE423" s="40"/>
      <c r="AF423" s="41"/>
      <c r="AG423" s="41"/>
      <c r="AH423" s="42"/>
      <c r="AI423" s="43"/>
      <c r="AJ423" s="42"/>
      <c r="AK423" s="31"/>
      <c r="AL423" s="31"/>
      <c r="AM423" s="31"/>
      <c r="AN423" s="45"/>
    </row>
    <row r="424" spans="1:44">
      <c r="D424" s="30"/>
      <c r="I424" s="35"/>
      <c r="J424" s="35"/>
      <c r="K424" s="34"/>
      <c r="L424" s="34"/>
      <c r="M424" s="89"/>
      <c r="N424" s="89"/>
      <c r="O424" s="89"/>
      <c r="P424" s="89"/>
      <c r="Q424" s="35"/>
      <c r="R424" s="35"/>
      <c r="S424" s="35"/>
      <c r="T424" s="35"/>
      <c r="U424" s="40"/>
      <c r="V424" s="41"/>
      <c r="W424" s="41"/>
      <c r="X424" s="42"/>
      <c r="Y424" s="43"/>
      <c r="Z424" s="40"/>
      <c r="AA424" s="41"/>
      <c r="AB424" s="41"/>
      <c r="AC424" s="42"/>
      <c r="AD424" s="43"/>
      <c r="AE424" s="40"/>
      <c r="AF424" s="41"/>
      <c r="AG424" s="41"/>
      <c r="AH424" s="42"/>
      <c r="AI424" s="43"/>
      <c r="AJ424" s="42"/>
      <c r="AK424" s="31"/>
      <c r="AL424" s="31"/>
      <c r="AM424" s="31"/>
      <c r="AN424" s="45"/>
    </row>
    <row r="425" spans="1:44">
      <c r="D425" s="30"/>
      <c r="I425" s="35"/>
      <c r="J425" s="35"/>
      <c r="K425" s="34"/>
      <c r="L425" s="34"/>
      <c r="M425" s="89"/>
      <c r="N425" s="89"/>
      <c r="O425" s="89"/>
      <c r="P425" s="89"/>
      <c r="Q425" s="35"/>
      <c r="R425" s="35"/>
      <c r="S425" s="35"/>
      <c r="T425" s="35"/>
      <c r="U425" s="40"/>
      <c r="V425" s="41"/>
      <c r="W425" s="41"/>
      <c r="X425" s="42"/>
      <c r="Y425" s="43"/>
      <c r="Z425" s="40"/>
      <c r="AA425" s="41"/>
      <c r="AB425" s="41"/>
      <c r="AC425" s="42"/>
      <c r="AD425" s="43"/>
      <c r="AE425" s="40"/>
      <c r="AF425" s="41"/>
      <c r="AG425" s="41"/>
      <c r="AH425" s="42"/>
      <c r="AI425" s="43"/>
      <c r="AJ425" s="42"/>
      <c r="AK425" s="31"/>
      <c r="AL425" s="31"/>
      <c r="AM425" s="31"/>
      <c r="AN425" s="45"/>
    </row>
    <row r="426" spans="1:44">
      <c r="D426" s="30"/>
      <c r="I426" s="35"/>
      <c r="J426" s="35"/>
      <c r="K426" s="34"/>
      <c r="L426" s="34"/>
      <c r="M426" s="89"/>
      <c r="N426" s="89"/>
      <c r="O426" s="89"/>
      <c r="P426" s="89"/>
      <c r="Q426" s="35"/>
      <c r="R426" s="35"/>
      <c r="S426" s="35"/>
      <c r="T426" s="35"/>
      <c r="U426" s="40"/>
      <c r="V426" s="41"/>
      <c r="W426" s="41"/>
      <c r="X426" s="42"/>
      <c r="Y426" s="43"/>
      <c r="Z426" s="40"/>
      <c r="AA426" s="41"/>
      <c r="AB426" s="41"/>
      <c r="AC426" s="42"/>
      <c r="AD426" s="43"/>
      <c r="AE426" s="40"/>
      <c r="AF426" s="41"/>
      <c r="AG426" s="41"/>
      <c r="AH426" s="42"/>
      <c r="AI426" s="43"/>
      <c r="AJ426" s="42"/>
      <c r="AK426" s="31"/>
      <c r="AL426" s="31"/>
      <c r="AM426" s="31"/>
      <c r="AN426" s="45"/>
    </row>
    <row r="427" spans="1:44">
      <c r="D427" s="30"/>
      <c r="I427" s="35"/>
      <c r="J427" s="35"/>
      <c r="K427" s="34"/>
      <c r="L427" s="34"/>
      <c r="M427" s="89"/>
      <c r="N427" s="89"/>
      <c r="O427" s="89"/>
      <c r="P427" s="89"/>
      <c r="Q427" s="35"/>
      <c r="R427" s="35"/>
      <c r="S427" s="35"/>
      <c r="T427" s="35"/>
      <c r="U427" s="40"/>
      <c r="V427" s="41"/>
      <c r="W427" s="41"/>
      <c r="X427" s="42"/>
      <c r="Y427" s="43"/>
      <c r="Z427" s="40"/>
      <c r="AA427" s="41"/>
      <c r="AB427" s="41"/>
      <c r="AC427" s="42"/>
      <c r="AD427" s="43"/>
      <c r="AE427" s="40"/>
      <c r="AF427" s="41"/>
      <c r="AG427" s="41"/>
      <c r="AH427" s="42"/>
      <c r="AI427" s="43"/>
      <c r="AJ427" s="42"/>
      <c r="AK427" s="31"/>
      <c r="AL427" s="31"/>
      <c r="AM427" s="31"/>
      <c r="AN427" s="45"/>
    </row>
    <row r="428" spans="1:44">
      <c r="D428" s="30"/>
      <c r="I428" s="35"/>
      <c r="J428" s="35"/>
      <c r="K428" s="34"/>
      <c r="L428" s="34"/>
      <c r="M428" s="89"/>
      <c r="N428" s="89"/>
      <c r="O428" s="89"/>
      <c r="P428" s="89"/>
      <c r="Q428" s="35"/>
      <c r="R428" s="35"/>
      <c r="S428" s="35"/>
      <c r="T428" s="35"/>
      <c r="U428" s="40"/>
      <c r="V428" s="41"/>
      <c r="W428" s="41"/>
      <c r="X428" s="42"/>
      <c r="Y428" s="43"/>
      <c r="Z428" s="40"/>
      <c r="AA428" s="41"/>
      <c r="AB428" s="41"/>
      <c r="AC428" s="42"/>
      <c r="AD428" s="43"/>
      <c r="AE428" s="40"/>
      <c r="AF428" s="41"/>
      <c r="AG428" s="41"/>
      <c r="AH428" s="42"/>
      <c r="AI428" s="43"/>
      <c r="AJ428" s="42"/>
      <c r="AK428" s="31"/>
      <c r="AL428" s="31"/>
      <c r="AM428" s="31"/>
      <c r="AN428" s="45"/>
    </row>
    <row r="429" spans="1:44">
      <c r="D429" s="30"/>
      <c r="I429" s="35"/>
      <c r="J429" s="35"/>
      <c r="K429" s="34"/>
      <c r="L429" s="34"/>
      <c r="M429" s="89"/>
      <c r="N429" s="89"/>
      <c r="O429" s="89"/>
      <c r="P429" s="89"/>
      <c r="Q429" s="35"/>
      <c r="R429" s="35"/>
      <c r="S429" s="35"/>
      <c r="T429" s="35"/>
      <c r="U429" s="40"/>
      <c r="V429" s="41"/>
      <c r="W429" s="41"/>
      <c r="X429" s="42"/>
      <c r="Y429" s="43"/>
      <c r="Z429" s="40"/>
      <c r="AA429" s="41"/>
      <c r="AB429" s="41"/>
      <c r="AC429" s="42"/>
      <c r="AD429" s="43"/>
      <c r="AE429" s="40"/>
      <c r="AF429" s="41"/>
      <c r="AG429" s="41"/>
      <c r="AH429" s="42"/>
      <c r="AI429" s="43"/>
      <c r="AJ429" s="42"/>
      <c r="AK429" s="31"/>
      <c r="AL429" s="31"/>
      <c r="AM429" s="31"/>
      <c r="AN429" s="45"/>
    </row>
    <row r="430" spans="1:44">
      <c r="D430" s="30"/>
      <c r="I430" s="35"/>
      <c r="J430" s="35"/>
      <c r="K430" s="34"/>
      <c r="L430" s="34"/>
      <c r="M430" s="89"/>
      <c r="N430" s="89"/>
      <c r="O430" s="89"/>
      <c r="P430" s="89"/>
      <c r="Q430" s="35"/>
      <c r="R430" s="35"/>
      <c r="S430" s="35"/>
      <c r="T430" s="35"/>
      <c r="U430" s="40"/>
      <c r="V430" s="41"/>
      <c r="W430" s="41"/>
      <c r="X430" s="42"/>
      <c r="Y430" s="43"/>
      <c r="Z430" s="40"/>
      <c r="AA430" s="41"/>
      <c r="AB430" s="41"/>
      <c r="AC430" s="42"/>
      <c r="AD430" s="43"/>
      <c r="AE430" s="40"/>
      <c r="AF430" s="41"/>
      <c r="AG430" s="41"/>
      <c r="AH430" s="42"/>
      <c r="AI430" s="43"/>
      <c r="AJ430" s="42"/>
      <c r="AK430" s="31"/>
      <c r="AL430" s="31"/>
      <c r="AM430" s="31"/>
      <c r="AN430" s="45"/>
    </row>
    <row r="431" spans="1:44">
      <c r="D431" s="30"/>
      <c r="I431" s="35"/>
      <c r="J431" s="35"/>
      <c r="K431" s="34"/>
      <c r="L431" s="34"/>
      <c r="M431" s="89"/>
      <c r="N431" s="89"/>
      <c r="O431" s="89"/>
      <c r="P431" s="89"/>
      <c r="Q431" s="35"/>
      <c r="R431" s="35"/>
      <c r="S431" s="35"/>
      <c r="T431" s="35"/>
      <c r="U431" s="40"/>
      <c r="V431" s="41"/>
      <c r="W431" s="41"/>
      <c r="X431" s="42"/>
      <c r="Y431" s="43"/>
      <c r="Z431" s="40"/>
      <c r="AA431" s="41"/>
      <c r="AB431" s="41"/>
      <c r="AC431" s="42"/>
      <c r="AD431" s="43"/>
      <c r="AE431" s="40"/>
      <c r="AF431" s="41"/>
      <c r="AG431" s="41"/>
      <c r="AH431" s="42"/>
      <c r="AI431" s="43"/>
      <c r="AJ431" s="42"/>
      <c r="AK431" s="31"/>
      <c r="AL431" s="31"/>
      <c r="AM431" s="31"/>
      <c r="AN431" s="45"/>
    </row>
    <row r="432" spans="1:44">
      <c r="D432" s="30"/>
      <c r="I432" s="35"/>
      <c r="J432" s="35"/>
      <c r="K432" s="34"/>
      <c r="L432" s="34"/>
      <c r="M432" s="89"/>
      <c r="N432" s="89"/>
      <c r="O432" s="89"/>
      <c r="P432" s="89"/>
      <c r="Q432" s="35"/>
      <c r="R432" s="35"/>
      <c r="S432" s="35"/>
      <c r="T432" s="35"/>
      <c r="U432" s="40"/>
      <c r="V432" s="41"/>
      <c r="W432" s="41"/>
      <c r="X432" s="42"/>
      <c r="Y432" s="43"/>
      <c r="Z432" s="40"/>
      <c r="AA432" s="41"/>
      <c r="AB432" s="41"/>
      <c r="AC432" s="42"/>
      <c r="AD432" s="43"/>
      <c r="AE432" s="40"/>
      <c r="AF432" s="41"/>
      <c r="AG432" s="41"/>
      <c r="AH432" s="42"/>
      <c r="AI432" s="43"/>
      <c r="AJ432" s="42"/>
      <c r="AK432" s="31"/>
      <c r="AL432" s="31"/>
      <c r="AM432" s="31"/>
      <c r="AN432" s="45"/>
    </row>
    <row r="433" spans="4:40">
      <c r="D433" s="30"/>
      <c r="I433" s="35"/>
      <c r="J433" s="35"/>
      <c r="K433" s="34"/>
      <c r="L433" s="34"/>
      <c r="M433" s="89"/>
      <c r="N433" s="89"/>
      <c r="O433" s="89"/>
      <c r="P433" s="89"/>
      <c r="Q433" s="35"/>
      <c r="R433" s="35"/>
      <c r="S433" s="35"/>
      <c r="T433" s="35"/>
      <c r="U433" s="40"/>
      <c r="V433" s="41"/>
      <c r="W433" s="41"/>
      <c r="X433" s="42"/>
      <c r="Y433" s="43"/>
      <c r="Z433" s="40"/>
      <c r="AA433" s="41"/>
      <c r="AB433" s="41"/>
      <c r="AC433" s="42"/>
      <c r="AD433" s="43"/>
      <c r="AE433" s="40"/>
      <c r="AF433" s="41"/>
      <c r="AG433" s="41"/>
      <c r="AH433" s="42"/>
      <c r="AI433" s="43"/>
      <c r="AJ433" s="42"/>
      <c r="AK433" s="31"/>
      <c r="AL433" s="31"/>
      <c r="AM433" s="31"/>
      <c r="AN433" s="45"/>
    </row>
    <row r="434" spans="4:40">
      <c r="D434" s="30"/>
      <c r="I434" s="35"/>
      <c r="J434" s="35"/>
      <c r="K434" s="34"/>
      <c r="L434" s="34"/>
      <c r="M434" s="89"/>
      <c r="N434" s="89"/>
      <c r="O434" s="89"/>
      <c r="P434" s="89"/>
      <c r="Q434" s="35"/>
      <c r="R434" s="35"/>
      <c r="S434" s="35"/>
      <c r="T434" s="35"/>
      <c r="U434" s="40"/>
      <c r="V434" s="41"/>
      <c r="W434" s="41"/>
      <c r="X434" s="42"/>
      <c r="Y434" s="43"/>
      <c r="Z434" s="40"/>
      <c r="AA434" s="41"/>
      <c r="AB434" s="41"/>
      <c r="AC434" s="42"/>
      <c r="AD434" s="43"/>
      <c r="AE434" s="40"/>
      <c r="AF434" s="41"/>
      <c r="AG434" s="41"/>
      <c r="AH434" s="42"/>
      <c r="AI434" s="43"/>
      <c r="AJ434" s="42"/>
      <c r="AK434" s="31"/>
      <c r="AL434" s="31"/>
      <c r="AM434" s="31"/>
      <c r="AN434" s="45"/>
    </row>
    <row r="435" spans="4:40">
      <c r="D435" s="30"/>
      <c r="I435" s="35"/>
      <c r="J435" s="35"/>
      <c r="K435" s="34"/>
      <c r="L435" s="34"/>
      <c r="M435" s="89"/>
      <c r="N435" s="89"/>
      <c r="O435" s="89"/>
      <c r="P435" s="89"/>
      <c r="Q435" s="35"/>
      <c r="R435" s="35"/>
      <c r="S435" s="35"/>
      <c r="T435" s="35"/>
      <c r="U435" s="40"/>
      <c r="V435" s="41"/>
      <c r="W435" s="41"/>
      <c r="X435" s="42"/>
      <c r="Y435" s="43"/>
      <c r="Z435" s="40"/>
      <c r="AA435" s="41"/>
      <c r="AB435" s="41"/>
      <c r="AC435" s="42"/>
      <c r="AD435" s="43"/>
      <c r="AE435" s="40"/>
      <c r="AF435" s="41"/>
      <c r="AG435" s="41"/>
      <c r="AH435" s="42"/>
      <c r="AI435" s="43"/>
      <c r="AJ435" s="42"/>
      <c r="AK435" s="31"/>
      <c r="AL435" s="31"/>
      <c r="AM435" s="31"/>
      <c r="AN435" s="45"/>
    </row>
    <row r="436" spans="4:40">
      <c r="D436" s="30"/>
      <c r="I436" s="35"/>
      <c r="J436" s="35"/>
      <c r="K436" s="34"/>
      <c r="L436" s="34"/>
      <c r="M436" s="89"/>
      <c r="N436" s="89"/>
      <c r="O436" s="89"/>
      <c r="P436" s="89"/>
      <c r="Q436" s="35"/>
      <c r="R436" s="35"/>
      <c r="S436" s="35"/>
      <c r="T436" s="35"/>
      <c r="U436" s="40"/>
      <c r="V436" s="41"/>
      <c r="W436" s="41"/>
      <c r="X436" s="42"/>
      <c r="Y436" s="43"/>
      <c r="Z436" s="40"/>
      <c r="AA436" s="41"/>
      <c r="AB436" s="41"/>
      <c r="AC436" s="42"/>
      <c r="AD436" s="43"/>
      <c r="AE436" s="40"/>
      <c r="AF436" s="41"/>
      <c r="AG436" s="41"/>
      <c r="AH436" s="42"/>
      <c r="AI436" s="43"/>
      <c r="AJ436" s="42"/>
      <c r="AK436" s="31"/>
      <c r="AL436" s="31"/>
      <c r="AM436" s="31"/>
      <c r="AN436" s="45"/>
    </row>
    <row r="437" spans="4:40">
      <c r="D437" s="30"/>
      <c r="I437" s="35"/>
      <c r="J437" s="35"/>
      <c r="K437" s="34"/>
      <c r="L437" s="34"/>
      <c r="M437" s="89"/>
      <c r="N437" s="89"/>
      <c r="O437" s="89"/>
      <c r="P437" s="89"/>
      <c r="Q437" s="35"/>
      <c r="R437" s="35"/>
      <c r="S437" s="35"/>
      <c r="T437" s="35"/>
      <c r="U437" s="40"/>
      <c r="V437" s="41"/>
      <c r="W437" s="41"/>
      <c r="X437" s="42"/>
      <c r="Y437" s="43"/>
      <c r="Z437" s="40"/>
      <c r="AA437" s="41"/>
      <c r="AB437" s="41"/>
      <c r="AC437" s="42"/>
      <c r="AD437" s="43"/>
      <c r="AE437" s="40"/>
      <c r="AF437" s="41"/>
      <c r="AG437" s="41"/>
      <c r="AH437" s="42"/>
      <c r="AI437" s="43"/>
      <c r="AJ437" s="42"/>
      <c r="AK437" s="31"/>
      <c r="AL437" s="31"/>
      <c r="AM437" s="31"/>
      <c r="AN437" s="45"/>
    </row>
    <row r="438" spans="4:40">
      <c r="D438" s="30"/>
      <c r="I438" s="35"/>
      <c r="J438" s="35"/>
      <c r="K438" s="34"/>
      <c r="L438" s="34"/>
      <c r="M438" s="89"/>
      <c r="N438" s="89"/>
      <c r="O438" s="89"/>
      <c r="P438" s="89"/>
      <c r="Q438" s="35"/>
      <c r="R438" s="35"/>
      <c r="S438" s="35"/>
      <c r="T438" s="35"/>
      <c r="U438" s="40"/>
      <c r="V438" s="41"/>
      <c r="W438" s="41"/>
      <c r="X438" s="42"/>
      <c r="Y438" s="43"/>
      <c r="Z438" s="40"/>
      <c r="AA438" s="41"/>
      <c r="AB438" s="41"/>
      <c r="AC438" s="42"/>
      <c r="AD438" s="43"/>
      <c r="AE438" s="40"/>
      <c r="AF438" s="41"/>
      <c r="AG438" s="41"/>
      <c r="AH438" s="42"/>
      <c r="AI438" s="43"/>
      <c r="AJ438" s="42"/>
      <c r="AK438" s="31"/>
      <c r="AL438" s="31"/>
      <c r="AM438" s="31"/>
      <c r="AN438" s="45"/>
    </row>
    <row r="439" spans="4:40">
      <c r="D439" s="30"/>
      <c r="I439" s="35"/>
      <c r="J439" s="35"/>
      <c r="K439" s="34"/>
      <c r="L439" s="34"/>
      <c r="M439" s="89"/>
      <c r="N439" s="89"/>
      <c r="O439" s="89"/>
      <c r="P439" s="89"/>
      <c r="Q439" s="35"/>
      <c r="R439" s="35"/>
      <c r="S439" s="35"/>
      <c r="T439" s="35"/>
      <c r="U439" s="40"/>
      <c r="V439" s="41"/>
      <c r="W439" s="41"/>
      <c r="X439" s="42"/>
      <c r="Y439" s="43"/>
      <c r="Z439" s="40"/>
      <c r="AA439" s="41"/>
      <c r="AB439" s="41"/>
      <c r="AC439" s="42"/>
      <c r="AD439" s="43"/>
      <c r="AE439" s="40"/>
      <c r="AF439" s="41"/>
      <c r="AG439" s="41"/>
      <c r="AH439" s="42"/>
      <c r="AI439" s="43"/>
      <c r="AJ439" s="42"/>
      <c r="AK439" s="31"/>
      <c r="AL439" s="31"/>
      <c r="AM439" s="31"/>
      <c r="AN439" s="45"/>
    </row>
    <row r="440" spans="4:40">
      <c r="D440" s="30"/>
      <c r="I440" s="35"/>
      <c r="J440" s="35"/>
      <c r="K440" s="34"/>
      <c r="L440" s="34"/>
      <c r="M440" s="89"/>
      <c r="N440" s="89"/>
      <c r="O440" s="89"/>
      <c r="P440" s="89"/>
      <c r="Q440" s="35"/>
      <c r="R440" s="35"/>
      <c r="S440" s="35"/>
      <c r="T440" s="35"/>
      <c r="U440" s="40"/>
      <c r="V440" s="41"/>
      <c r="W440" s="41"/>
      <c r="X440" s="42"/>
      <c r="Y440" s="43"/>
      <c r="Z440" s="40"/>
      <c r="AA440" s="41"/>
      <c r="AB440" s="41"/>
      <c r="AC440" s="42"/>
      <c r="AD440" s="43"/>
      <c r="AE440" s="40"/>
      <c r="AF440" s="41"/>
      <c r="AG440" s="41"/>
      <c r="AH440" s="42"/>
      <c r="AI440" s="43"/>
      <c r="AJ440" s="42"/>
      <c r="AK440" s="31"/>
      <c r="AL440" s="31"/>
      <c r="AM440" s="31"/>
      <c r="AN440" s="45"/>
    </row>
    <row r="441" spans="4:40">
      <c r="D441" s="30"/>
      <c r="I441" s="35"/>
      <c r="J441" s="35"/>
      <c r="K441" s="34"/>
      <c r="L441" s="34"/>
      <c r="M441" s="89"/>
      <c r="N441" s="89"/>
      <c r="O441" s="89"/>
      <c r="P441" s="89"/>
      <c r="Q441" s="35"/>
      <c r="R441" s="35"/>
      <c r="S441" s="35"/>
      <c r="T441" s="35"/>
      <c r="U441" s="40"/>
      <c r="V441" s="41"/>
      <c r="W441" s="41"/>
      <c r="X441" s="42"/>
      <c r="Y441" s="43"/>
      <c r="Z441" s="40"/>
      <c r="AA441" s="41"/>
      <c r="AB441" s="41"/>
      <c r="AC441" s="42"/>
      <c r="AD441" s="43"/>
      <c r="AE441" s="40"/>
      <c r="AF441" s="41"/>
      <c r="AG441" s="41"/>
      <c r="AH441" s="42"/>
      <c r="AI441" s="43"/>
      <c r="AJ441" s="42"/>
      <c r="AK441" s="31"/>
      <c r="AL441" s="31"/>
      <c r="AM441" s="31"/>
      <c r="AN441" s="45"/>
    </row>
    <row r="442" spans="4:40">
      <c r="D442" s="30"/>
      <c r="I442" s="35"/>
      <c r="J442" s="35"/>
      <c r="K442" s="34"/>
      <c r="L442" s="34"/>
      <c r="M442" s="89"/>
      <c r="N442" s="89"/>
      <c r="O442" s="89"/>
      <c r="P442" s="89"/>
      <c r="Q442" s="35"/>
      <c r="R442" s="35"/>
      <c r="S442" s="35"/>
      <c r="T442" s="35"/>
      <c r="U442" s="40"/>
      <c r="V442" s="41"/>
      <c r="W442" s="41"/>
      <c r="X442" s="42"/>
      <c r="Y442" s="43"/>
      <c r="Z442" s="40"/>
      <c r="AA442" s="41"/>
      <c r="AB442" s="41"/>
      <c r="AC442" s="42"/>
      <c r="AD442" s="43"/>
      <c r="AE442" s="40"/>
      <c r="AF442" s="41"/>
      <c r="AG442" s="41"/>
      <c r="AH442" s="42"/>
      <c r="AI442" s="43"/>
      <c r="AJ442" s="42"/>
      <c r="AK442" s="31"/>
      <c r="AL442" s="31"/>
      <c r="AM442" s="31"/>
      <c r="AN442" s="45"/>
    </row>
    <row r="443" spans="4:40">
      <c r="D443" s="30"/>
      <c r="I443" s="35"/>
      <c r="J443" s="35"/>
      <c r="K443" s="34"/>
      <c r="L443" s="34"/>
      <c r="M443" s="89"/>
      <c r="N443" s="89"/>
      <c r="O443" s="89"/>
      <c r="P443" s="89"/>
      <c r="Q443" s="35"/>
      <c r="R443" s="35"/>
      <c r="S443" s="35"/>
      <c r="T443" s="35"/>
      <c r="U443" s="40"/>
      <c r="V443" s="41"/>
      <c r="W443" s="41"/>
      <c r="X443" s="42"/>
      <c r="Y443" s="43"/>
      <c r="Z443" s="40"/>
      <c r="AA443" s="41"/>
      <c r="AB443" s="41"/>
      <c r="AC443" s="42"/>
      <c r="AD443" s="43"/>
      <c r="AE443" s="40"/>
      <c r="AF443" s="41"/>
      <c r="AG443" s="41"/>
      <c r="AH443" s="42"/>
      <c r="AI443" s="43"/>
      <c r="AJ443" s="42"/>
      <c r="AK443" s="31"/>
      <c r="AL443" s="31"/>
      <c r="AM443" s="31"/>
      <c r="AN443" s="45"/>
    </row>
    <row r="444" spans="4:40">
      <c r="D444" s="30"/>
      <c r="I444" s="35"/>
      <c r="J444" s="35"/>
      <c r="K444" s="34"/>
      <c r="L444" s="34"/>
      <c r="M444" s="89"/>
      <c r="N444" s="89"/>
      <c r="O444" s="89"/>
      <c r="P444" s="89"/>
      <c r="Q444" s="35"/>
      <c r="R444" s="35"/>
      <c r="S444" s="35"/>
      <c r="T444" s="35"/>
      <c r="U444" s="40"/>
      <c r="V444" s="41"/>
      <c r="W444" s="41"/>
      <c r="X444" s="42"/>
      <c r="Y444" s="43"/>
      <c r="Z444" s="40"/>
      <c r="AA444" s="41"/>
      <c r="AB444" s="41"/>
      <c r="AC444" s="42"/>
      <c r="AD444" s="43"/>
      <c r="AE444" s="40"/>
      <c r="AF444" s="41"/>
      <c r="AG444" s="41"/>
      <c r="AH444" s="42"/>
      <c r="AI444" s="43"/>
      <c r="AJ444" s="42"/>
      <c r="AK444" s="31"/>
      <c r="AL444" s="31"/>
      <c r="AM444" s="31"/>
      <c r="AN444" s="45"/>
    </row>
    <row r="445" spans="4:40">
      <c r="D445" s="30"/>
      <c r="I445" s="35"/>
      <c r="J445" s="35"/>
      <c r="K445" s="34"/>
      <c r="L445" s="34"/>
      <c r="M445" s="89"/>
      <c r="N445" s="89"/>
      <c r="O445" s="89"/>
      <c r="P445" s="89"/>
      <c r="Q445" s="35"/>
      <c r="R445" s="35"/>
      <c r="S445" s="35"/>
      <c r="T445" s="35"/>
      <c r="U445" s="40"/>
      <c r="V445" s="41"/>
      <c r="W445" s="41"/>
      <c r="X445" s="42"/>
      <c r="Y445" s="43"/>
      <c r="Z445" s="40"/>
      <c r="AA445" s="41"/>
      <c r="AB445" s="41"/>
      <c r="AC445" s="42"/>
      <c r="AD445" s="43"/>
      <c r="AE445" s="40"/>
      <c r="AF445" s="41"/>
      <c r="AG445" s="41"/>
      <c r="AH445" s="42"/>
      <c r="AI445" s="43"/>
      <c r="AJ445" s="42"/>
      <c r="AK445" s="31"/>
      <c r="AL445" s="31"/>
      <c r="AM445" s="31"/>
      <c r="AN445" s="45"/>
    </row>
    <row r="446" spans="4:40">
      <c r="D446" s="30"/>
      <c r="I446" s="35"/>
      <c r="J446" s="35"/>
      <c r="K446" s="34"/>
      <c r="L446" s="34"/>
      <c r="M446" s="89"/>
      <c r="N446" s="89"/>
      <c r="O446" s="89"/>
      <c r="P446" s="89"/>
      <c r="Q446" s="35"/>
      <c r="R446" s="35"/>
      <c r="S446" s="35"/>
      <c r="T446" s="35"/>
      <c r="U446" s="40"/>
      <c r="V446" s="41"/>
      <c r="W446" s="41"/>
      <c r="X446" s="42"/>
      <c r="Y446" s="43"/>
      <c r="Z446" s="40"/>
      <c r="AA446" s="41"/>
      <c r="AB446" s="41"/>
      <c r="AC446" s="42"/>
      <c r="AD446" s="43"/>
      <c r="AE446" s="40"/>
      <c r="AF446" s="41"/>
      <c r="AG446" s="41"/>
      <c r="AH446" s="42"/>
      <c r="AI446" s="43"/>
      <c r="AJ446" s="42"/>
      <c r="AK446" s="31"/>
      <c r="AL446" s="31"/>
      <c r="AM446" s="31"/>
      <c r="AN446" s="45"/>
    </row>
    <row r="447" spans="4:40">
      <c r="D447" s="30"/>
      <c r="I447" s="35"/>
      <c r="J447" s="35"/>
      <c r="K447" s="34"/>
      <c r="L447" s="34"/>
      <c r="M447" s="89"/>
      <c r="N447" s="89"/>
      <c r="O447" s="89"/>
      <c r="P447" s="89"/>
      <c r="Q447" s="35"/>
      <c r="R447" s="35"/>
      <c r="S447" s="35"/>
      <c r="T447" s="35"/>
      <c r="U447" s="40"/>
      <c r="V447" s="41"/>
      <c r="W447" s="41"/>
      <c r="X447" s="42"/>
      <c r="Y447" s="43"/>
      <c r="Z447" s="40"/>
      <c r="AA447" s="41"/>
      <c r="AB447" s="41"/>
      <c r="AC447" s="42"/>
      <c r="AD447" s="43"/>
      <c r="AE447" s="40"/>
      <c r="AF447" s="41"/>
      <c r="AG447" s="41"/>
      <c r="AH447" s="42"/>
      <c r="AI447" s="43"/>
      <c r="AJ447" s="42"/>
      <c r="AK447" s="31"/>
      <c r="AL447" s="31"/>
      <c r="AM447" s="31"/>
      <c r="AN447" s="45"/>
    </row>
    <row r="448" spans="4:40">
      <c r="D448" s="30"/>
      <c r="I448" s="35"/>
      <c r="J448" s="35"/>
      <c r="K448" s="34"/>
      <c r="L448" s="34"/>
      <c r="M448" s="89"/>
      <c r="N448" s="89"/>
      <c r="O448" s="89"/>
      <c r="P448" s="89"/>
      <c r="Q448" s="35"/>
      <c r="R448" s="35"/>
      <c r="S448" s="35"/>
      <c r="T448" s="35"/>
      <c r="U448" s="40"/>
      <c r="V448" s="41"/>
      <c r="W448" s="41"/>
      <c r="X448" s="42"/>
      <c r="Y448" s="43"/>
      <c r="Z448" s="40"/>
      <c r="AA448" s="41"/>
      <c r="AB448" s="41"/>
      <c r="AC448" s="42"/>
      <c r="AD448" s="43"/>
      <c r="AE448" s="40"/>
      <c r="AF448" s="41"/>
      <c r="AG448" s="41"/>
      <c r="AH448" s="42"/>
      <c r="AI448" s="43"/>
      <c r="AJ448" s="42"/>
      <c r="AK448" s="31"/>
      <c r="AL448" s="31"/>
      <c r="AM448" s="31"/>
      <c r="AN448" s="45"/>
    </row>
    <row r="449" spans="4:40">
      <c r="D449" s="30"/>
      <c r="I449" s="35"/>
      <c r="J449" s="35"/>
      <c r="K449" s="34"/>
      <c r="L449" s="34"/>
      <c r="M449" s="89"/>
      <c r="N449" s="89"/>
      <c r="O449" s="89"/>
      <c r="P449" s="89"/>
      <c r="Q449" s="35"/>
      <c r="R449" s="35"/>
      <c r="S449" s="35"/>
      <c r="T449" s="35"/>
      <c r="U449" s="40"/>
      <c r="V449" s="41"/>
      <c r="W449" s="41"/>
      <c r="X449" s="42"/>
      <c r="Y449" s="43"/>
      <c r="Z449" s="40"/>
      <c r="AA449" s="41"/>
      <c r="AB449" s="41"/>
      <c r="AC449" s="42"/>
      <c r="AD449" s="43"/>
      <c r="AE449" s="40"/>
      <c r="AF449" s="41"/>
      <c r="AG449" s="41"/>
      <c r="AH449" s="42"/>
      <c r="AI449" s="43"/>
      <c r="AJ449" s="42"/>
      <c r="AK449" s="31"/>
      <c r="AL449" s="31"/>
      <c r="AM449" s="31"/>
      <c r="AN449" s="45"/>
    </row>
    <row r="450" spans="4:40">
      <c r="D450" s="30"/>
      <c r="I450" s="35"/>
      <c r="J450" s="35"/>
      <c r="K450" s="34"/>
      <c r="L450" s="34"/>
      <c r="M450" s="89"/>
      <c r="N450" s="89"/>
      <c r="O450" s="89"/>
      <c r="P450" s="89"/>
      <c r="Q450" s="35"/>
      <c r="R450" s="35"/>
      <c r="S450" s="35"/>
      <c r="T450" s="35"/>
      <c r="U450" s="40"/>
      <c r="V450" s="41"/>
      <c r="W450" s="41"/>
      <c r="X450" s="42"/>
      <c r="Y450" s="43"/>
      <c r="Z450" s="40"/>
      <c r="AA450" s="41"/>
      <c r="AB450" s="41"/>
      <c r="AC450" s="42"/>
      <c r="AD450" s="43"/>
      <c r="AE450" s="40"/>
      <c r="AF450" s="41"/>
      <c r="AG450" s="41"/>
      <c r="AH450" s="42"/>
      <c r="AI450" s="43"/>
      <c r="AJ450" s="42"/>
      <c r="AK450" s="31"/>
      <c r="AL450" s="31"/>
      <c r="AM450" s="31"/>
      <c r="AN450" s="45"/>
    </row>
    <row r="451" spans="4:40">
      <c r="D451" s="30"/>
      <c r="I451" s="35"/>
      <c r="J451" s="35"/>
      <c r="K451" s="34"/>
      <c r="L451" s="34"/>
      <c r="M451" s="89"/>
      <c r="N451" s="89"/>
      <c r="O451" s="89"/>
      <c r="P451" s="89"/>
      <c r="Q451" s="35"/>
      <c r="R451" s="35"/>
      <c r="S451" s="35"/>
      <c r="T451" s="35"/>
      <c r="U451" s="40"/>
      <c r="V451" s="41"/>
      <c r="W451" s="41"/>
      <c r="X451" s="42"/>
      <c r="Y451" s="43"/>
      <c r="Z451" s="40"/>
      <c r="AA451" s="41"/>
      <c r="AB451" s="41"/>
      <c r="AC451" s="42"/>
      <c r="AD451" s="43"/>
      <c r="AE451" s="40"/>
      <c r="AF451" s="41"/>
      <c r="AG451" s="41"/>
      <c r="AH451" s="42"/>
      <c r="AI451" s="43"/>
      <c r="AJ451" s="42"/>
      <c r="AK451" s="31"/>
      <c r="AL451" s="31"/>
      <c r="AM451" s="31"/>
      <c r="AN451" s="45"/>
    </row>
    <row r="452" spans="4:40">
      <c r="D452" s="30"/>
      <c r="I452" s="35"/>
      <c r="J452" s="35"/>
      <c r="K452" s="34"/>
      <c r="L452" s="34"/>
      <c r="M452" s="89"/>
      <c r="N452" s="89"/>
      <c r="O452" s="89"/>
      <c r="P452" s="89"/>
      <c r="Q452" s="35"/>
      <c r="R452" s="35"/>
      <c r="S452" s="35"/>
      <c r="T452" s="35"/>
      <c r="U452" s="40"/>
      <c r="V452" s="41"/>
      <c r="W452" s="41"/>
      <c r="X452" s="42"/>
      <c r="Y452" s="43"/>
      <c r="Z452" s="40"/>
      <c r="AA452" s="41"/>
      <c r="AB452" s="41"/>
      <c r="AC452" s="42"/>
      <c r="AD452" s="43"/>
      <c r="AE452" s="40"/>
      <c r="AF452" s="41"/>
      <c r="AG452" s="41"/>
      <c r="AH452" s="42"/>
      <c r="AI452" s="43"/>
      <c r="AJ452" s="42"/>
      <c r="AK452" s="31"/>
      <c r="AL452" s="31"/>
      <c r="AM452" s="31"/>
      <c r="AN452" s="45"/>
    </row>
    <row r="453" spans="4:40">
      <c r="D453" s="30"/>
      <c r="I453" s="35"/>
      <c r="J453" s="35"/>
      <c r="K453" s="34"/>
      <c r="L453" s="34"/>
      <c r="M453" s="89"/>
      <c r="N453" s="89"/>
      <c r="O453" s="89"/>
      <c r="P453" s="89"/>
      <c r="Q453" s="35"/>
      <c r="R453" s="35"/>
      <c r="S453" s="35"/>
      <c r="T453" s="35"/>
      <c r="U453" s="40"/>
      <c r="V453" s="41"/>
      <c r="W453" s="41"/>
      <c r="X453" s="42"/>
      <c r="Y453" s="43"/>
      <c r="Z453" s="40"/>
      <c r="AA453" s="41"/>
      <c r="AB453" s="41"/>
      <c r="AC453" s="42"/>
      <c r="AD453" s="43"/>
      <c r="AE453" s="40"/>
      <c r="AF453" s="41"/>
      <c r="AG453" s="41"/>
      <c r="AH453" s="42"/>
      <c r="AI453" s="43"/>
      <c r="AJ453" s="42"/>
      <c r="AK453" s="31"/>
      <c r="AL453" s="31"/>
      <c r="AM453" s="31"/>
      <c r="AN453" s="45"/>
    </row>
    <row r="454" spans="4:40">
      <c r="D454" s="30"/>
      <c r="I454" s="35"/>
      <c r="J454" s="35"/>
      <c r="K454" s="34"/>
      <c r="L454" s="34"/>
      <c r="M454" s="89"/>
      <c r="N454" s="89"/>
      <c r="O454" s="89"/>
      <c r="P454" s="89"/>
      <c r="Q454" s="35"/>
      <c r="R454" s="35"/>
      <c r="S454" s="35"/>
      <c r="T454" s="35"/>
      <c r="U454" s="40"/>
      <c r="V454" s="41"/>
      <c r="W454" s="41"/>
      <c r="X454" s="42"/>
      <c r="Y454" s="43"/>
      <c r="Z454" s="40"/>
      <c r="AA454" s="41"/>
      <c r="AB454" s="41"/>
      <c r="AC454" s="42"/>
      <c r="AD454" s="43"/>
      <c r="AE454" s="40"/>
      <c r="AF454" s="41"/>
      <c r="AG454" s="41"/>
      <c r="AH454" s="42"/>
      <c r="AI454" s="43"/>
      <c r="AJ454" s="42"/>
      <c r="AK454" s="31"/>
      <c r="AL454" s="31"/>
      <c r="AM454" s="31"/>
      <c r="AN454" s="45"/>
    </row>
    <row r="455" spans="4:40">
      <c r="D455" s="30"/>
      <c r="I455" s="35"/>
      <c r="J455" s="35"/>
      <c r="K455" s="34"/>
      <c r="L455" s="34"/>
      <c r="M455" s="89"/>
      <c r="N455" s="89"/>
      <c r="O455" s="89"/>
      <c r="P455" s="89"/>
      <c r="Q455" s="35"/>
      <c r="R455" s="35"/>
      <c r="S455" s="35"/>
      <c r="T455" s="35"/>
      <c r="U455" s="40"/>
      <c r="V455" s="41"/>
      <c r="W455" s="41"/>
      <c r="X455" s="42"/>
      <c r="Y455" s="43"/>
      <c r="Z455" s="40"/>
      <c r="AA455" s="41"/>
      <c r="AB455" s="41"/>
      <c r="AC455" s="42"/>
      <c r="AD455" s="43"/>
      <c r="AE455" s="40"/>
      <c r="AF455" s="41"/>
      <c r="AG455" s="41"/>
      <c r="AH455" s="42"/>
      <c r="AI455" s="43"/>
      <c r="AJ455" s="42"/>
      <c r="AK455" s="31"/>
      <c r="AL455" s="31"/>
      <c r="AM455" s="31"/>
      <c r="AN455" s="45"/>
    </row>
    <row r="456" spans="4:40">
      <c r="D456" s="30"/>
      <c r="I456" s="35"/>
      <c r="J456" s="35"/>
      <c r="K456" s="34"/>
      <c r="L456" s="34"/>
      <c r="M456" s="89"/>
      <c r="N456" s="89"/>
      <c r="O456" s="89"/>
      <c r="P456" s="89"/>
      <c r="Q456" s="35"/>
      <c r="R456" s="35"/>
      <c r="S456" s="35"/>
      <c r="T456" s="35"/>
      <c r="U456" s="40"/>
      <c r="V456" s="41"/>
      <c r="W456" s="41"/>
      <c r="X456" s="42"/>
      <c r="Y456" s="43"/>
      <c r="Z456" s="40"/>
      <c r="AA456" s="41"/>
      <c r="AB456" s="41"/>
      <c r="AC456" s="42"/>
      <c r="AD456" s="43"/>
      <c r="AE456" s="40"/>
      <c r="AF456" s="41"/>
      <c r="AG456" s="41"/>
      <c r="AH456" s="42"/>
      <c r="AI456" s="43"/>
      <c r="AJ456" s="42"/>
      <c r="AK456" s="31"/>
      <c r="AL456" s="31"/>
      <c r="AM456" s="31"/>
      <c r="AN456" s="45"/>
    </row>
    <row r="457" spans="4:40">
      <c r="D457" s="30"/>
      <c r="I457" s="35"/>
      <c r="J457" s="35"/>
      <c r="K457" s="34"/>
      <c r="L457" s="34"/>
      <c r="M457" s="89"/>
      <c r="N457" s="89"/>
      <c r="O457" s="89"/>
      <c r="P457" s="89"/>
      <c r="Q457" s="35"/>
      <c r="R457" s="35"/>
      <c r="S457" s="35"/>
      <c r="T457" s="35"/>
      <c r="U457" s="40"/>
      <c r="V457" s="41"/>
      <c r="W457" s="41"/>
      <c r="X457" s="42"/>
      <c r="Y457" s="43"/>
      <c r="Z457" s="40"/>
      <c r="AA457" s="41"/>
      <c r="AB457" s="41"/>
      <c r="AC457" s="42"/>
      <c r="AD457" s="43"/>
      <c r="AE457" s="40"/>
      <c r="AF457" s="41"/>
      <c r="AG457" s="41"/>
      <c r="AH457" s="42"/>
      <c r="AI457" s="43"/>
      <c r="AJ457" s="42"/>
      <c r="AK457" s="31"/>
      <c r="AL457" s="31"/>
      <c r="AM457" s="31"/>
      <c r="AN457" s="45"/>
    </row>
    <row r="458" spans="4:40">
      <c r="D458" s="30"/>
      <c r="I458" s="35"/>
      <c r="J458" s="35"/>
      <c r="K458" s="34"/>
      <c r="L458" s="34"/>
      <c r="M458" s="89"/>
      <c r="N458" s="89"/>
      <c r="O458" s="89"/>
      <c r="P458" s="89"/>
      <c r="Q458" s="35"/>
      <c r="R458" s="35"/>
      <c r="S458" s="35"/>
      <c r="T458" s="35"/>
      <c r="U458" s="40"/>
      <c r="V458" s="41"/>
      <c r="W458" s="41"/>
      <c r="X458" s="42"/>
      <c r="Y458" s="43"/>
      <c r="Z458" s="40"/>
      <c r="AA458" s="41"/>
      <c r="AB458" s="41"/>
      <c r="AC458" s="42"/>
      <c r="AD458" s="43"/>
      <c r="AE458" s="40"/>
      <c r="AF458" s="41"/>
      <c r="AG458" s="41"/>
      <c r="AH458" s="42"/>
      <c r="AI458" s="43"/>
      <c r="AJ458" s="42"/>
      <c r="AK458" s="31"/>
      <c r="AL458" s="31"/>
      <c r="AM458" s="31"/>
      <c r="AN458" s="45"/>
    </row>
    <row r="459" spans="4:40">
      <c r="D459" s="30"/>
      <c r="I459" s="35"/>
      <c r="J459" s="35"/>
      <c r="K459" s="34"/>
      <c r="L459" s="34"/>
      <c r="M459" s="89"/>
      <c r="N459" s="89"/>
      <c r="O459" s="89"/>
      <c r="P459" s="89"/>
      <c r="Q459" s="35"/>
      <c r="R459" s="35"/>
      <c r="S459" s="35"/>
      <c r="T459" s="35"/>
      <c r="U459" s="40"/>
      <c r="V459" s="41"/>
      <c r="W459" s="41"/>
      <c r="X459" s="42"/>
      <c r="Y459" s="43"/>
      <c r="Z459" s="40"/>
      <c r="AA459" s="41"/>
      <c r="AB459" s="41"/>
      <c r="AC459" s="42"/>
      <c r="AD459" s="43"/>
      <c r="AE459" s="40"/>
      <c r="AF459" s="41"/>
      <c r="AG459" s="41"/>
      <c r="AH459" s="42"/>
      <c r="AI459" s="43"/>
      <c r="AJ459" s="42"/>
      <c r="AK459" s="31"/>
      <c r="AL459" s="31"/>
      <c r="AM459" s="31"/>
      <c r="AN459" s="45"/>
    </row>
    <row r="460" spans="4:40">
      <c r="D460" s="30"/>
      <c r="I460" s="35"/>
      <c r="J460" s="35"/>
      <c r="K460" s="34"/>
      <c r="L460" s="34"/>
      <c r="M460" s="89"/>
      <c r="N460" s="89"/>
      <c r="O460" s="89"/>
      <c r="P460" s="89"/>
      <c r="Q460" s="35"/>
      <c r="R460" s="35"/>
      <c r="S460" s="35"/>
      <c r="T460" s="35"/>
      <c r="U460" s="40"/>
      <c r="V460" s="41"/>
      <c r="W460" s="41"/>
      <c r="X460" s="42"/>
      <c r="Y460" s="43"/>
      <c r="Z460" s="40"/>
      <c r="AA460" s="41"/>
      <c r="AB460" s="41"/>
      <c r="AC460" s="42"/>
      <c r="AD460" s="43"/>
      <c r="AE460" s="40"/>
      <c r="AF460" s="41"/>
      <c r="AG460" s="41"/>
      <c r="AH460" s="42"/>
      <c r="AI460" s="43"/>
      <c r="AJ460" s="42"/>
      <c r="AK460" s="31"/>
      <c r="AL460" s="31"/>
      <c r="AM460" s="31"/>
      <c r="AN460" s="45"/>
    </row>
    <row r="461" spans="4:40">
      <c r="D461" s="30"/>
      <c r="I461" s="35"/>
      <c r="J461" s="35"/>
      <c r="K461" s="34"/>
      <c r="L461" s="34"/>
      <c r="M461" s="89"/>
      <c r="N461" s="89"/>
      <c r="O461" s="89"/>
      <c r="P461" s="89"/>
      <c r="Q461" s="35"/>
      <c r="R461" s="35"/>
      <c r="S461" s="35"/>
      <c r="T461" s="35"/>
      <c r="U461" s="40"/>
      <c r="V461" s="41"/>
      <c r="W461" s="41"/>
      <c r="X461" s="42"/>
      <c r="Y461" s="43"/>
      <c r="Z461" s="40"/>
      <c r="AA461" s="41"/>
      <c r="AB461" s="41"/>
      <c r="AC461" s="42"/>
      <c r="AD461" s="43"/>
      <c r="AE461" s="40"/>
      <c r="AF461" s="41"/>
      <c r="AG461" s="41"/>
      <c r="AH461" s="42"/>
      <c r="AI461" s="43"/>
      <c r="AJ461" s="42"/>
      <c r="AK461" s="31"/>
      <c r="AL461" s="31"/>
      <c r="AM461" s="31"/>
      <c r="AN461" s="45"/>
    </row>
    <row r="462" spans="4:40">
      <c r="D462" s="30"/>
      <c r="I462" s="35"/>
      <c r="J462" s="35"/>
      <c r="K462" s="34"/>
      <c r="L462" s="34"/>
      <c r="M462" s="89"/>
      <c r="N462" s="89"/>
      <c r="O462" s="89"/>
      <c r="P462" s="89"/>
      <c r="Q462" s="35"/>
      <c r="R462" s="35"/>
      <c r="S462" s="35"/>
      <c r="T462" s="35"/>
      <c r="U462" s="40"/>
      <c r="V462" s="41"/>
      <c r="W462" s="41"/>
      <c r="X462" s="42"/>
      <c r="Y462" s="43"/>
      <c r="Z462" s="40"/>
      <c r="AA462" s="41"/>
      <c r="AB462" s="41"/>
      <c r="AC462" s="42"/>
      <c r="AD462" s="43"/>
      <c r="AE462" s="40"/>
      <c r="AF462" s="41"/>
      <c r="AG462" s="41"/>
      <c r="AH462" s="42"/>
      <c r="AI462" s="43"/>
      <c r="AJ462" s="42"/>
      <c r="AK462" s="31"/>
      <c r="AL462" s="31"/>
      <c r="AM462" s="31"/>
      <c r="AN462" s="45"/>
    </row>
    <row r="463" spans="4:40">
      <c r="D463" s="30"/>
      <c r="I463" s="35"/>
      <c r="J463" s="35"/>
      <c r="K463" s="34"/>
      <c r="L463" s="34"/>
      <c r="M463" s="89"/>
      <c r="N463" s="89"/>
      <c r="O463" s="89"/>
      <c r="P463" s="89"/>
      <c r="Q463" s="35"/>
      <c r="R463" s="35"/>
      <c r="S463" s="35"/>
      <c r="T463" s="35"/>
      <c r="U463" s="40"/>
      <c r="V463" s="41"/>
      <c r="W463" s="41"/>
      <c r="X463" s="42"/>
      <c r="Y463" s="43"/>
      <c r="Z463" s="40"/>
      <c r="AA463" s="41"/>
      <c r="AB463" s="41"/>
      <c r="AC463" s="42"/>
      <c r="AD463" s="43"/>
      <c r="AE463" s="40"/>
      <c r="AF463" s="41"/>
      <c r="AG463" s="41"/>
      <c r="AH463" s="42"/>
      <c r="AI463" s="43"/>
      <c r="AJ463" s="42"/>
      <c r="AK463" s="31"/>
      <c r="AL463" s="31"/>
      <c r="AM463" s="31"/>
      <c r="AN463" s="45"/>
    </row>
    <row r="464" spans="4:40">
      <c r="D464" s="30"/>
      <c r="I464" s="35"/>
      <c r="J464" s="35"/>
      <c r="K464" s="34"/>
      <c r="L464" s="34"/>
      <c r="M464" s="89"/>
      <c r="N464" s="89"/>
      <c r="O464" s="89"/>
      <c r="P464" s="89"/>
      <c r="Q464" s="35"/>
      <c r="R464" s="35"/>
      <c r="S464" s="35"/>
      <c r="T464" s="35"/>
      <c r="U464" s="40"/>
      <c r="V464" s="41"/>
      <c r="W464" s="41"/>
      <c r="X464" s="42"/>
      <c r="Y464" s="43"/>
      <c r="Z464" s="40"/>
      <c r="AA464" s="41"/>
      <c r="AB464" s="41"/>
      <c r="AC464" s="42"/>
      <c r="AD464" s="43"/>
      <c r="AE464" s="40"/>
      <c r="AF464" s="41"/>
      <c r="AG464" s="41"/>
      <c r="AH464" s="42"/>
      <c r="AI464" s="43"/>
      <c r="AJ464" s="42"/>
      <c r="AK464" s="31"/>
      <c r="AL464" s="31"/>
      <c r="AM464" s="31"/>
      <c r="AN464" s="45"/>
    </row>
    <row r="465" spans="4:40">
      <c r="D465" s="30"/>
      <c r="I465" s="35"/>
      <c r="J465" s="35"/>
      <c r="K465" s="34"/>
      <c r="L465" s="34"/>
      <c r="M465" s="89"/>
      <c r="N465" s="89"/>
      <c r="O465" s="89"/>
      <c r="P465" s="89"/>
      <c r="Q465" s="35"/>
      <c r="R465" s="35"/>
      <c r="S465" s="35"/>
      <c r="T465" s="35"/>
      <c r="U465" s="40"/>
      <c r="V465" s="41"/>
      <c r="W465" s="41"/>
      <c r="X465" s="42"/>
      <c r="Y465" s="43"/>
      <c r="Z465" s="40"/>
      <c r="AA465" s="41"/>
      <c r="AB465" s="41"/>
      <c r="AC465" s="42"/>
      <c r="AD465" s="43"/>
      <c r="AE465" s="40"/>
      <c r="AF465" s="41"/>
      <c r="AG465" s="41"/>
      <c r="AH465" s="42"/>
      <c r="AI465" s="43"/>
      <c r="AJ465" s="42"/>
      <c r="AK465" s="31"/>
      <c r="AL465" s="31"/>
      <c r="AM465" s="31"/>
      <c r="AN465" s="45"/>
    </row>
    <row r="466" spans="4:40">
      <c r="D466" s="30"/>
      <c r="I466" s="35"/>
      <c r="J466" s="35"/>
      <c r="K466" s="34"/>
      <c r="L466" s="34"/>
      <c r="M466" s="89"/>
      <c r="N466" s="89"/>
      <c r="O466" s="89"/>
      <c r="P466" s="89"/>
      <c r="Q466" s="35"/>
      <c r="R466" s="35"/>
      <c r="S466" s="35"/>
      <c r="T466" s="35"/>
      <c r="U466" s="40"/>
      <c r="V466" s="41"/>
      <c r="W466" s="41"/>
      <c r="X466" s="42"/>
      <c r="Y466" s="43"/>
      <c r="Z466" s="40"/>
      <c r="AA466" s="41"/>
      <c r="AB466" s="41"/>
      <c r="AC466" s="42"/>
      <c r="AD466" s="43"/>
      <c r="AE466" s="40"/>
      <c r="AF466" s="41"/>
      <c r="AG466" s="41"/>
      <c r="AH466" s="42"/>
      <c r="AI466" s="43"/>
      <c r="AJ466" s="42"/>
      <c r="AK466" s="31"/>
      <c r="AL466" s="31"/>
      <c r="AM466" s="31"/>
      <c r="AN466" s="45"/>
    </row>
    <row r="467" spans="4:40">
      <c r="D467" s="30"/>
      <c r="I467" s="35"/>
      <c r="J467" s="35"/>
      <c r="K467" s="34"/>
      <c r="L467" s="34"/>
      <c r="M467" s="89"/>
      <c r="N467" s="89"/>
      <c r="O467" s="89"/>
      <c r="P467" s="89"/>
      <c r="Q467" s="35"/>
      <c r="R467" s="35"/>
      <c r="S467" s="35"/>
      <c r="T467" s="35"/>
      <c r="U467" s="40"/>
      <c r="V467" s="41"/>
      <c r="W467" s="41"/>
      <c r="X467" s="42"/>
      <c r="Y467" s="43"/>
      <c r="Z467" s="40"/>
      <c r="AA467" s="41"/>
      <c r="AB467" s="41"/>
      <c r="AC467" s="42"/>
      <c r="AD467" s="43"/>
      <c r="AE467" s="40"/>
      <c r="AF467" s="41"/>
      <c r="AG467" s="41"/>
      <c r="AH467" s="42"/>
      <c r="AI467" s="43"/>
      <c r="AJ467" s="42"/>
      <c r="AK467" s="31"/>
      <c r="AL467" s="31"/>
      <c r="AM467" s="31"/>
      <c r="AN467" s="45"/>
    </row>
    <row r="468" spans="4:40">
      <c r="D468" s="30"/>
      <c r="I468" s="35"/>
      <c r="J468" s="35"/>
      <c r="K468" s="34"/>
      <c r="L468" s="34"/>
      <c r="M468" s="89"/>
      <c r="N468" s="89"/>
      <c r="O468" s="89"/>
      <c r="P468" s="89"/>
      <c r="Q468" s="35"/>
      <c r="R468" s="35"/>
      <c r="S468" s="35"/>
      <c r="T468" s="35"/>
      <c r="U468" s="40"/>
      <c r="V468" s="41"/>
      <c r="W468" s="41"/>
      <c r="X468" s="42"/>
      <c r="Y468" s="43"/>
      <c r="Z468" s="40"/>
      <c r="AA468" s="41"/>
      <c r="AB468" s="41"/>
      <c r="AC468" s="42"/>
      <c r="AD468" s="43"/>
      <c r="AE468" s="40"/>
      <c r="AF468" s="41"/>
      <c r="AG468" s="41"/>
      <c r="AH468" s="42"/>
      <c r="AI468" s="43"/>
      <c r="AJ468" s="42"/>
      <c r="AK468" s="31"/>
      <c r="AL468" s="31"/>
      <c r="AM468" s="31"/>
      <c r="AN468" s="45"/>
    </row>
    <row r="469" spans="4:40">
      <c r="D469" s="30"/>
      <c r="I469" s="35"/>
      <c r="J469" s="35"/>
      <c r="K469" s="34"/>
      <c r="L469" s="34"/>
      <c r="M469" s="89"/>
      <c r="N469" s="89"/>
      <c r="O469" s="89"/>
      <c r="P469" s="89"/>
      <c r="Q469" s="35"/>
      <c r="R469" s="35"/>
      <c r="S469" s="35"/>
      <c r="T469" s="35"/>
      <c r="U469" s="40"/>
      <c r="V469" s="41"/>
      <c r="W469" s="41"/>
      <c r="X469" s="42"/>
      <c r="Y469" s="43"/>
      <c r="Z469" s="40"/>
      <c r="AA469" s="41"/>
      <c r="AB469" s="41"/>
      <c r="AC469" s="42"/>
      <c r="AD469" s="43"/>
      <c r="AE469" s="40"/>
      <c r="AF469" s="41"/>
      <c r="AG469" s="41"/>
      <c r="AH469" s="42"/>
      <c r="AI469" s="43"/>
      <c r="AJ469" s="42"/>
      <c r="AK469" s="31"/>
      <c r="AL469" s="31"/>
      <c r="AM469" s="31"/>
      <c r="AN469" s="45"/>
    </row>
    <row r="470" spans="4:40">
      <c r="D470" s="30"/>
      <c r="I470" s="35"/>
      <c r="J470" s="35"/>
      <c r="K470" s="34"/>
      <c r="L470" s="34"/>
      <c r="M470" s="89"/>
      <c r="N470" s="89"/>
      <c r="O470" s="89"/>
      <c r="P470" s="89"/>
      <c r="Q470" s="35"/>
      <c r="R470" s="35"/>
      <c r="S470" s="35"/>
      <c r="T470" s="35"/>
      <c r="U470" s="40"/>
      <c r="V470" s="41"/>
      <c r="W470" s="41"/>
      <c r="X470" s="42"/>
      <c r="Y470" s="43"/>
      <c r="Z470" s="40"/>
      <c r="AA470" s="41"/>
      <c r="AB470" s="41"/>
      <c r="AC470" s="42"/>
      <c r="AD470" s="43"/>
      <c r="AE470" s="40"/>
      <c r="AF470" s="41"/>
      <c r="AG470" s="41"/>
      <c r="AH470" s="42"/>
      <c r="AI470" s="43"/>
      <c r="AJ470" s="42"/>
      <c r="AK470" s="31"/>
      <c r="AL470" s="31"/>
      <c r="AM470" s="31"/>
      <c r="AN470" s="45"/>
    </row>
    <row r="471" spans="4:40">
      <c r="D471" s="30"/>
      <c r="I471" s="35"/>
      <c r="J471" s="35"/>
      <c r="K471" s="34"/>
      <c r="L471" s="34"/>
      <c r="M471" s="89"/>
      <c r="N471" s="89"/>
      <c r="O471" s="89"/>
      <c r="P471" s="89"/>
      <c r="Q471" s="35"/>
      <c r="R471" s="35"/>
      <c r="S471" s="35"/>
      <c r="T471" s="35"/>
      <c r="U471" s="40"/>
      <c r="V471" s="41"/>
      <c r="W471" s="41"/>
      <c r="X471" s="42"/>
      <c r="Y471" s="43"/>
      <c r="Z471" s="40"/>
      <c r="AA471" s="41"/>
      <c r="AB471" s="41"/>
      <c r="AC471" s="42"/>
      <c r="AD471" s="43"/>
      <c r="AE471" s="40"/>
      <c r="AF471" s="41"/>
      <c r="AG471" s="41"/>
      <c r="AH471" s="42"/>
      <c r="AI471" s="43"/>
      <c r="AJ471" s="42"/>
      <c r="AK471" s="31"/>
      <c r="AL471" s="31"/>
      <c r="AM471" s="31"/>
      <c r="AN471" s="45"/>
    </row>
    <row r="472" spans="4:40">
      <c r="D472" s="30"/>
      <c r="I472" s="35"/>
      <c r="J472" s="35"/>
      <c r="K472" s="34"/>
      <c r="L472" s="34"/>
      <c r="M472" s="89"/>
      <c r="N472" s="89"/>
      <c r="O472" s="89"/>
      <c r="P472" s="89"/>
      <c r="Q472" s="35"/>
      <c r="R472" s="35"/>
      <c r="S472" s="35"/>
      <c r="T472" s="35"/>
      <c r="U472" s="40"/>
      <c r="V472" s="41"/>
      <c r="W472" s="41"/>
      <c r="X472" s="42"/>
      <c r="Y472" s="43"/>
      <c r="Z472" s="40"/>
      <c r="AA472" s="41"/>
      <c r="AB472" s="41"/>
      <c r="AC472" s="42"/>
      <c r="AD472" s="43"/>
      <c r="AE472" s="40"/>
      <c r="AF472" s="41"/>
      <c r="AG472" s="41"/>
      <c r="AH472" s="42"/>
      <c r="AI472" s="43"/>
      <c r="AJ472" s="42"/>
      <c r="AK472" s="31"/>
      <c r="AL472" s="31"/>
      <c r="AM472" s="31"/>
      <c r="AN472" s="45"/>
    </row>
    <row r="473" spans="4:40">
      <c r="D473" s="30"/>
      <c r="I473" s="35"/>
      <c r="J473" s="35"/>
      <c r="K473" s="34"/>
      <c r="L473" s="34"/>
      <c r="M473" s="89"/>
      <c r="N473" s="89"/>
      <c r="O473" s="89"/>
      <c r="P473" s="89"/>
      <c r="Q473" s="35"/>
      <c r="R473" s="35"/>
      <c r="S473" s="35"/>
      <c r="T473" s="35"/>
      <c r="U473" s="40"/>
      <c r="V473" s="41"/>
      <c r="W473" s="41"/>
      <c r="X473" s="42"/>
      <c r="Y473" s="43"/>
      <c r="Z473" s="40"/>
      <c r="AA473" s="41"/>
      <c r="AB473" s="41"/>
      <c r="AC473" s="42"/>
      <c r="AD473" s="43"/>
      <c r="AE473" s="40"/>
      <c r="AF473" s="41"/>
      <c r="AG473" s="41"/>
      <c r="AH473" s="42"/>
      <c r="AI473" s="43"/>
      <c r="AJ473" s="42"/>
      <c r="AK473" s="31"/>
      <c r="AL473" s="31"/>
      <c r="AM473" s="31"/>
      <c r="AN473" s="45"/>
    </row>
    <row r="474" spans="4:40">
      <c r="D474" s="30"/>
      <c r="I474" s="35"/>
      <c r="J474" s="35"/>
      <c r="K474" s="34"/>
      <c r="L474" s="34"/>
      <c r="M474" s="89"/>
      <c r="N474" s="89"/>
      <c r="O474" s="89"/>
      <c r="P474" s="89"/>
      <c r="Q474" s="35"/>
      <c r="R474" s="35"/>
      <c r="S474" s="35"/>
      <c r="T474" s="35"/>
      <c r="U474" s="40"/>
      <c r="V474" s="41"/>
      <c r="W474" s="41"/>
      <c r="X474" s="42"/>
      <c r="Y474" s="43"/>
      <c r="Z474" s="40"/>
      <c r="AA474" s="41"/>
      <c r="AB474" s="41"/>
      <c r="AC474" s="42"/>
      <c r="AD474" s="43"/>
      <c r="AE474" s="40"/>
      <c r="AF474" s="41"/>
      <c r="AG474" s="41"/>
      <c r="AH474" s="42"/>
      <c r="AI474" s="43"/>
      <c r="AJ474" s="42"/>
      <c r="AK474" s="31"/>
      <c r="AL474" s="31"/>
      <c r="AM474" s="31"/>
      <c r="AN474" s="45"/>
    </row>
    <row r="475" spans="4:40">
      <c r="D475" s="30"/>
      <c r="I475" s="35"/>
      <c r="J475" s="35"/>
      <c r="K475" s="34"/>
      <c r="L475" s="34"/>
      <c r="M475" s="89"/>
      <c r="N475" s="89"/>
      <c r="O475" s="89"/>
      <c r="P475" s="89"/>
      <c r="Q475" s="35"/>
      <c r="R475" s="35"/>
      <c r="S475" s="35"/>
      <c r="T475" s="35"/>
      <c r="U475" s="40"/>
      <c r="V475" s="41"/>
      <c r="W475" s="41"/>
      <c r="X475" s="42"/>
      <c r="Y475" s="43"/>
      <c r="Z475" s="40"/>
      <c r="AA475" s="41"/>
      <c r="AB475" s="41"/>
      <c r="AC475" s="42"/>
      <c r="AD475" s="43"/>
      <c r="AE475" s="40"/>
      <c r="AF475" s="41"/>
      <c r="AG475" s="41"/>
      <c r="AH475" s="42"/>
      <c r="AI475" s="43"/>
      <c r="AJ475" s="42"/>
      <c r="AK475" s="31"/>
      <c r="AL475" s="31"/>
      <c r="AM475" s="31"/>
      <c r="AN475" s="45"/>
    </row>
    <row r="476" spans="4:40">
      <c r="D476" s="30"/>
      <c r="I476" s="35"/>
      <c r="J476" s="35"/>
      <c r="K476" s="34"/>
      <c r="L476" s="34"/>
      <c r="M476" s="89"/>
      <c r="N476" s="89"/>
      <c r="O476" s="89"/>
      <c r="P476" s="89"/>
      <c r="Q476" s="35"/>
      <c r="R476" s="35"/>
      <c r="S476" s="35"/>
      <c r="T476" s="35"/>
      <c r="U476" s="40"/>
      <c r="V476" s="41"/>
      <c r="W476" s="41"/>
      <c r="X476" s="42"/>
      <c r="Y476" s="43"/>
      <c r="Z476" s="40"/>
      <c r="AA476" s="41"/>
      <c r="AB476" s="41"/>
      <c r="AC476" s="42"/>
      <c r="AD476" s="43"/>
      <c r="AE476" s="40"/>
      <c r="AF476" s="41"/>
      <c r="AG476" s="41"/>
      <c r="AH476" s="42"/>
      <c r="AI476" s="43"/>
      <c r="AJ476" s="42"/>
      <c r="AK476" s="31"/>
      <c r="AL476" s="31"/>
      <c r="AM476" s="31"/>
      <c r="AN476" s="45"/>
    </row>
    <row r="477" spans="4:40">
      <c r="D477" s="30"/>
      <c r="I477" s="35"/>
      <c r="J477" s="35"/>
      <c r="K477" s="34"/>
      <c r="L477" s="34"/>
      <c r="M477" s="89"/>
      <c r="N477" s="89"/>
      <c r="O477" s="89"/>
      <c r="P477" s="89"/>
      <c r="Q477" s="35"/>
      <c r="R477" s="35"/>
      <c r="S477" s="35"/>
      <c r="T477" s="35"/>
      <c r="U477" s="40"/>
      <c r="V477" s="41"/>
      <c r="W477" s="41"/>
      <c r="X477" s="42"/>
      <c r="Y477" s="43"/>
      <c r="Z477" s="40"/>
      <c r="AA477" s="41"/>
      <c r="AB477" s="41"/>
      <c r="AC477" s="42"/>
      <c r="AD477" s="43"/>
      <c r="AE477" s="40"/>
      <c r="AF477" s="41"/>
      <c r="AG477" s="41"/>
      <c r="AH477" s="42"/>
      <c r="AI477" s="43"/>
      <c r="AJ477" s="42"/>
      <c r="AK477" s="31"/>
      <c r="AL477" s="31"/>
      <c r="AM477" s="31"/>
      <c r="AN477" s="45"/>
    </row>
    <row r="478" spans="4:40">
      <c r="D478" s="30"/>
      <c r="I478" s="35"/>
      <c r="J478" s="35"/>
      <c r="K478" s="34"/>
      <c r="L478" s="34"/>
      <c r="M478" s="89"/>
      <c r="N478" s="89"/>
      <c r="O478" s="89"/>
      <c r="P478" s="89"/>
      <c r="Q478" s="35"/>
      <c r="R478" s="35"/>
      <c r="S478" s="35"/>
      <c r="T478" s="35"/>
      <c r="U478" s="40"/>
      <c r="V478" s="41"/>
      <c r="W478" s="41"/>
      <c r="X478" s="42"/>
      <c r="Y478" s="43"/>
      <c r="Z478" s="40"/>
      <c r="AA478" s="41"/>
      <c r="AB478" s="41"/>
      <c r="AC478" s="42"/>
      <c r="AD478" s="43"/>
      <c r="AE478" s="40"/>
      <c r="AF478" s="41"/>
      <c r="AG478" s="41"/>
      <c r="AH478" s="42"/>
      <c r="AI478" s="43"/>
      <c r="AJ478" s="42"/>
      <c r="AK478" s="31"/>
      <c r="AL478" s="31"/>
      <c r="AM478" s="31"/>
      <c r="AN478" s="45"/>
    </row>
    <row r="479" spans="4:40">
      <c r="D479" s="30"/>
      <c r="I479" s="35"/>
      <c r="J479" s="35"/>
      <c r="K479" s="34"/>
      <c r="L479" s="34"/>
      <c r="M479" s="89"/>
      <c r="N479" s="89"/>
      <c r="O479" s="89"/>
      <c r="P479" s="89"/>
      <c r="Q479" s="35"/>
      <c r="R479" s="35"/>
      <c r="S479" s="35"/>
      <c r="T479" s="35"/>
      <c r="U479" s="40"/>
      <c r="V479" s="41"/>
      <c r="W479" s="41"/>
      <c r="X479" s="42"/>
      <c r="Y479" s="43"/>
      <c r="Z479" s="40"/>
      <c r="AA479" s="41"/>
      <c r="AB479" s="41"/>
      <c r="AC479" s="42"/>
      <c r="AD479" s="43"/>
      <c r="AE479" s="40"/>
      <c r="AF479" s="41"/>
      <c r="AG479" s="41"/>
      <c r="AH479" s="42"/>
      <c r="AI479" s="43"/>
      <c r="AJ479" s="42"/>
      <c r="AK479" s="31"/>
      <c r="AL479" s="31"/>
      <c r="AM479" s="31"/>
      <c r="AN479" s="45"/>
    </row>
    <row r="480" spans="4:40">
      <c r="D480" s="30"/>
      <c r="I480" s="35"/>
      <c r="J480" s="35"/>
      <c r="K480" s="34"/>
      <c r="L480" s="34"/>
      <c r="M480" s="89"/>
      <c r="N480" s="89"/>
      <c r="O480" s="89"/>
      <c r="P480" s="89"/>
      <c r="Q480" s="35"/>
      <c r="R480" s="35"/>
      <c r="S480" s="35"/>
      <c r="T480" s="35"/>
      <c r="U480" s="40"/>
      <c r="V480" s="41"/>
      <c r="W480" s="41"/>
      <c r="X480" s="42"/>
      <c r="Y480" s="43"/>
      <c r="Z480" s="40"/>
      <c r="AA480" s="41"/>
      <c r="AB480" s="41"/>
      <c r="AC480" s="42"/>
      <c r="AD480" s="43"/>
      <c r="AE480" s="40"/>
      <c r="AF480" s="41"/>
      <c r="AG480" s="41"/>
      <c r="AH480" s="42"/>
      <c r="AI480" s="43"/>
      <c r="AJ480" s="42"/>
      <c r="AK480" s="31"/>
      <c r="AL480" s="31"/>
      <c r="AM480" s="31"/>
      <c r="AN480" s="45"/>
    </row>
    <row r="481" spans="4:40">
      <c r="D481" s="30"/>
      <c r="I481" s="35"/>
      <c r="J481" s="35"/>
      <c r="K481" s="34"/>
      <c r="L481" s="34"/>
      <c r="M481" s="89"/>
      <c r="N481" s="89"/>
      <c r="O481" s="89"/>
      <c r="P481" s="89"/>
      <c r="Q481" s="35"/>
      <c r="R481" s="35"/>
      <c r="S481" s="35"/>
      <c r="T481" s="35"/>
      <c r="U481" s="40"/>
      <c r="V481" s="41"/>
      <c r="W481" s="41"/>
      <c r="X481" s="42"/>
      <c r="Y481" s="43"/>
      <c r="Z481" s="40"/>
      <c r="AA481" s="41"/>
      <c r="AB481" s="41"/>
      <c r="AC481" s="42"/>
      <c r="AD481" s="43"/>
      <c r="AE481" s="40"/>
      <c r="AF481" s="41"/>
      <c r="AG481" s="41"/>
      <c r="AH481" s="42"/>
      <c r="AI481" s="43"/>
      <c r="AJ481" s="42"/>
      <c r="AK481" s="31"/>
      <c r="AL481" s="31"/>
      <c r="AM481" s="31"/>
      <c r="AN481" s="45"/>
    </row>
    <row r="482" spans="4:40">
      <c r="D482" s="30"/>
      <c r="I482" s="35"/>
      <c r="J482" s="35"/>
      <c r="K482" s="34"/>
      <c r="L482" s="34"/>
      <c r="M482" s="89"/>
      <c r="N482" s="89"/>
      <c r="O482" s="89"/>
      <c r="P482" s="89"/>
      <c r="Q482" s="35"/>
      <c r="R482" s="35"/>
      <c r="S482" s="35"/>
      <c r="T482" s="35"/>
      <c r="U482" s="40"/>
      <c r="V482" s="41"/>
      <c r="W482" s="41"/>
      <c r="X482" s="42"/>
      <c r="Y482" s="43"/>
      <c r="Z482" s="40"/>
      <c r="AA482" s="41"/>
      <c r="AB482" s="41"/>
      <c r="AC482" s="42"/>
      <c r="AD482" s="43"/>
      <c r="AE482" s="40"/>
      <c r="AF482" s="41"/>
      <c r="AG482" s="41"/>
      <c r="AH482" s="42"/>
      <c r="AI482" s="43"/>
      <c r="AJ482" s="42"/>
      <c r="AK482" s="31"/>
      <c r="AL482" s="31"/>
      <c r="AM482" s="31"/>
      <c r="AN482" s="45"/>
    </row>
    <row r="483" spans="4:40">
      <c r="D483" s="30"/>
      <c r="I483" s="35"/>
      <c r="J483" s="35"/>
      <c r="K483" s="34"/>
      <c r="L483" s="34"/>
      <c r="M483" s="89"/>
      <c r="N483" s="89"/>
      <c r="O483" s="89"/>
      <c r="P483" s="89"/>
      <c r="Q483" s="35"/>
      <c r="R483" s="35"/>
      <c r="S483" s="35"/>
      <c r="T483" s="35"/>
      <c r="U483" s="40"/>
      <c r="V483" s="41"/>
      <c r="W483" s="41"/>
      <c r="X483" s="42"/>
      <c r="Y483" s="43"/>
      <c r="Z483" s="40"/>
      <c r="AA483" s="41"/>
      <c r="AB483" s="41"/>
      <c r="AC483" s="42"/>
      <c r="AD483" s="43"/>
      <c r="AE483" s="40"/>
      <c r="AF483" s="41"/>
      <c r="AG483" s="41"/>
      <c r="AH483" s="42"/>
      <c r="AI483" s="43"/>
      <c r="AJ483" s="42"/>
      <c r="AK483" s="31"/>
      <c r="AL483" s="31"/>
      <c r="AM483" s="31"/>
      <c r="AN483" s="45"/>
    </row>
    <row r="484" spans="4:40">
      <c r="D484" s="30"/>
      <c r="I484" s="35"/>
      <c r="J484" s="35"/>
      <c r="K484" s="34"/>
      <c r="L484" s="34"/>
      <c r="M484" s="89"/>
      <c r="N484" s="89"/>
      <c r="O484" s="89"/>
      <c r="P484" s="89"/>
      <c r="Q484" s="35"/>
      <c r="R484" s="35"/>
      <c r="S484" s="35"/>
      <c r="T484" s="35"/>
      <c r="U484" s="40"/>
      <c r="V484" s="41"/>
      <c r="W484" s="41"/>
      <c r="X484" s="42"/>
      <c r="Y484" s="43"/>
      <c r="Z484" s="40"/>
      <c r="AA484" s="41"/>
      <c r="AB484" s="41"/>
      <c r="AC484" s="42"/>
      <c r="AD484" s="43"/>
      <c r="AE484" s="40"/>
      <c r="AF484" s="41"/>
      <c r="AG484" s="41"/>
      <c r="AH484" s="42"/>
      <c r="AI484" s="43"/>
      <c r="AJ484" s="42"/>
      <c r="AK484" s="31"/>
      <c r="AL484" s="31"/>
      <c r="AM484" s="31"/>
      <c r="AN484" s="45"/>
    </row>
    <row r="485" spans="4:40">
      <c r="D485" s="30"/>
      <c r="I485" s="35"/>
      <c r="J485" s="35"/>
      <c r="K485" s="34"/>
      <c r="L485" s="34"/>
      <c r="M485" s="89"/>
      <c r="N485" s="89"/>
      <c r="O485" s="89"/>
      <c r="P485" s="89"/>
      <c r="Q485" s="35"/>
      <c r="R485" s="35"/>
      <c r="S485" s="35"/>
      <c r="T485" s="35"/>
      <c r="U485" s="40"/>
      <c r="V485" s="41"/>
      <c r="W485" s="41"/>
      <c r="X485" s="42"/>
      <c r="Y485" s="43"/>
      <c r="Z485" s="40"/>
      <c r="AA485" s="41"/>
      <c r="AB485" s="41"/>
      <c r="AC485" s="42"/>
      <c r="AD485" s="43"/>
      <c r="AE485" s="40"/>
      <c r="AF485" s="41"/>
      <c r="AG485" s="41"/>
      <c r="AH485" s="42"/>
      <c r="AI485" s="43"/>
      <c r="AJ485" s="42"/>
      <c r="AK485" s="31"/>
      <c r="AL485" s="31"/>
      <c r="AM485" s="31"/>
      <c r="AN485" s="45"/>
    </row>
    <row r="486" spans="4:40">
      <c r="D486" s="30"/>
      <c r="I486" s="35"/>
      <c r="J486" s="35"/>
      <c r="K486" s="34"/>
      <c r="L486" s="34"/>
      <c r="M486" s="89"/>
      <c r="N486" s="89"/>
      <c r="O486" s="89"/>
      <c r="P486" s="89"/>
      <c r="Q486" s="35"/>
      <c r="R486" s="35"/>
      <c r="S486" s="35"/>
      <c r="T486" s="35"/>
      <c r="U486" s="40"/>
      <c r="V486" s="41"/>
      <c r="W486" s="41"/>
      <c r="X486" s="42"/>
      <c r="Y486" s="43"/>
      <c r="Z486" s="40"/>
      <c r="AA486" s="41"/>
      <c r="AB486" s="41"/>
      <c r="AC486" s="42"/>
      <c r="AD486" s="43"/>
      <c r="AE486" s="40"/>
      <c r="AF486" s="41"/>
      <c r="AG486" s="41"/>
      <c r="AH486" s="42"/>
      <c r="AI486" s="43"/>
      <c r="AJ486" s="42"/>
      <c r="AK486" s="31"/>
      <c r="AL486" s="31"/>
      <c r="AM486" s="31"/>
      <c r="AN486" s="45"/>
    </row>
    <row r="487" spans="4:40">
      <c r="D487" s="30"/>
      <c r="I487" s="35"/>
      <c r="J487" s="35"/>
      <c r="K487" s="34"/>
      <c r="L487" s="34"/>
      <c r="M487" s="89"/>
      <c r="N487" s="89"/>
      <c r="O487" s="89"/>
      <c r="P487" s="89"/>
      <c r="Q487" s="35"/>
      <c r="R487" s="35"/>
      <c r="S487" s="35"/>
      <c r="T487" s="35"/>
      <c r="U487" s="40"/>
      <c r="V487" s="41"/>
      <c r="W487" s="41"/>
      <c r="X487" s="42"/>
      <c r="Y487" s="43"/>
      <c r="Z487" s="40"/>
      <c r="AA487" s="41"/>
      <c r="AB487" s="41"/>
      <c r="AC487" s="42"/>
      <c r="AD487" s="43"/>
      <c r="AE487" s="40"/>
      <c r="AF487" s="41"/>
      <c r="AG487" s="41"/>
      <c r="AH487" s="42"/>
      <c r="AI487" s="43"/>
      <c r="AJ487" s="42"/>
      <c r="AK487" s="31"/>
      <c r="AL487" s="31"/>
      <c r="AM487" s="31"/>
      <c r="AN487" s="45"/>
    </row>
    <row r="488" spans="4:40">
      <c r="D488" s="30"/>
      <c r="I488" s="35"/>
      <c r="J488" s="35"/>
      <c r="K488" s="34"/>
      <c r="L488" s="34"/>
      <c r="M488" s="89"/>
      <c r="N488" s="89"/>
      <c r="O488" s="89"/>
      <c r="P488" s="89"/>
      <c r="Q488" s="35"/>
      <c r="R488" s="35"/>
      <c r="S488" s="35"/>
      <c r="T488" s="35"/>
      <c r="U488" s="40"/>
      <c r="V488" s="41"/>
      <c r="W488" s="41"/>
      <c r="X488" s="42"/>
      <c r="Y488" s="43"/>
      <c r="Z488" s="40"/>
      <c r="AA488" s="41"/>
      <c r="AB488" s="41"/>
      <c r="AC488" s="42"/>
      <c r="AD488" s="43"/>
      <c r="AE488" s="40"/>
      <c r="AF488" s="41"/>
      <c r="AG488" s="41"/>
      <c r="AH488" s="42"/>
      <c r="AI488" s="43"/>
      <c r="AJ488" s="42"/>
      <c r="AK488" s="31"/>
      <c r="AL488" s="31"/>
      <c r="AM488" s="31"/>
      <c r="AN488" s="45"/>
    </row>
    <row r="489" spans="4:40">
      <c r="D489" s="30"/>
      <c r="I489" s="35"/>
      <c r="J489" s="35"/>
      <c r="K489" s="34"/>
      <c r="L489" s="34"/>
      <c r="M489" s="89"/>
      <c r="N489" s="89"/>
      <c r="O489" s="89"/>
      <c r="P489" s="89"/>
      <c r="Q489" s="35"/>
      <c r="R489" s="35"/>
      <c r="S489" s="35"/>
      <c r="T489" s="35"/>
      <c r="U489" s="40"/>
      <c r="V489" s="41"/>
      <c r="W489" s="41"/>
      <c r="X489" s="42"/>
      <c r="Y489" s="43"/>
      <c r="Z489" s="40"/>
      <c r="AA489" s="41"/>
      <c r="AB489" s="41"/>
      <c r="AC489" s="42"/>
      <c r="AD489" s="43"/>
      <c r="AE489" s="40"/>
      <c r="AF489" s="41"/>
      <c r="AG489" s="41"/>
      <c r="AH489" s="42"/>
      <c r="AI489" s="43"/>
      <c r="AJ489" s="42"/>
      <c r="AK489" s="31"/>
      <c r="AL489" s="31"/>
      <c r="AM489" s="31"/>
      <c r="AN489" s="45"/>
    </row>
    <row r="490" spans="4:40">
      <c r="D490" s="30"/>
      <c r="I490" s="35"/>
      <c r="J490" s="35"/>
      <c r="K490" s="34"/>
      <c r="L490" s="34"/>
      <c r="M490" s="89"/>
      <c r="N490" s="89"/>
      <c r="O490" s="89"/>
      <c r="P490" s="89"/>
      <c r="Q490" s="35"/>
      <c r="R490" s="35"/>
      <c r="S490" s="35"/>
      <c r="T490" s="35"/>
      <c r="U490" s="40"/>
      <c r="V490" s="41"/>
      <c r="W490" s="41"/>
      <c r="X490" s="42"/>
      <c r="Y490" s="43"/>
      <c r="Z490" s="40"/>
      <c r="AA490" s="41"/>
      <c r="AB490" s="41"/>
      <c r="AC490" s="42"/>
      <c r="AD490" s="43"/>
      <c r="AE490" s="40"/>
      <c r="AF490" s="41"/>
      <c r="AG490" s="41"/>
      <c r="AH490" s="42"/>
      <c r="AI490" s="43"/>
      <c r="AJ490" s="42"/>
      <c r="AK490" s="31"/>
      <c r="AL490" s="31"/>
      <c r="AM490" s="31"/>
      <c r="AN490" s="45"/>
    </row>
    <row r="491" spans="4:40">
      <c r="D491" s="30"/>
      <c r="I491" s="35"/>
      <c r="J491" s="35"/>
      <c r="K491" s="34"/>
      <c r="L491" s="34"/>
      <c r="M491" s="89"/>
      <c r="N491" s="89"/>
      <c r="O491" s="89"/>
      <c r="P491" s="89"/>
      <c r="Q491" s="35"/>
      <c r="R491" s="35"/>
      <c r="S491" s="35"/>
      <c r="T491" s="35"/>
      <c r="U491" s="40"/>
      <c r="V491" s="41"/>
      <c r="W491" s="41"/>
      <c r="X491" s="42"/>
      <c r="Y491" s="43"/>
      <c r="Z491" s="40"/>
      <c r="AA491" s="41"/>
      <c r="AB491" s="41"/>
      <c r="AC491" s="42"/>
      <c r="AD491" s="43"/>
      <c r="AE491" s="40"/>
      <c r="AF491" s="41"/>
      <c r="AG491" s="41"/>
      <c r="AH491" s="42"/>
      <c r="AI491" s="43"/>
      <c r="AJ491" s="42"/>
      <c r="AK491" s="31"/>
      <c r="AL491" s="31"/>
      <c r="AM491" s="31"/>
      <c r="AN491" s="45"/>
    </row>
    <row r="492" spans="4:40">
      <c r="D492" s="30"/>
      <c r="I492" s="35"/>
      <c r="J492" s="35"/>
      <c r="K492" s="34"/>
      <c r="L492" s="34"/>
      <c r="M492" s="89"/>
      <c r="N492" s="89"/>
      <c r="O492" s="89"/>
      <c r="P492" s="89"/>
      <c r="Q492" s="35"/>
      <c r="R492" s="35"/>
      <c r="S492" s="35"/>
      <c r="T492" s="35"/>
      <c r="U492" s="40"/>
      <c r="V492" s="41"/>
      <c r="W492" s="41"/>
      <c r="X492" s="42"/>
      <c r="Y492" s="43"/>
      <c r="Z492" s="40"/>
      <c r="AA492" s="41"/>
      <c r="AB492" s="41"/>
      <c r="AC492" s="42"/>
      <c r="AD492" s="43"/>
      <c r="AE492" s="40"/>
      <c r="AF492" s="41"/>
      <c r="AG492" s="41"/>
      <c r="AH492" s="42"/>
      <c r="AI492" s="43"/>
      <c r="AJ492" s="42"/>
      <c r="AK492" s="31"/>
      <c r="AL492" s="31"/>
      <c r="AM492" s="31"/>
      <c r="AN492" s="45"/>
    </row>
    <row r="493" spans="4:40">
      <c r="D493" s="30"/>
      <c r="I493" s="35"/>
      <c r="J493" s="35"/>
      <c r="K493" s="34"/>
      <c r="L493" s="34"/>
      <c r="M493" s="89"/>
      <c r="N493" s="89"/>
      <c r="O493" s="89"/>
      <c r="P493" s="89"/>
      <c r="Q493" s="35"/>
      <c r="R493" s="35"/>
      <c r="S493" s="35"/>
      <c r="T493" s="35"/>
      <c r="U493" s="40"/>
      <c r="V493" s="41"/>
      <c r="W493" s="41"/>
      <c r="X493" s="42"/>
      <c r="Y493" s="43"/>
      <c r="Z493" s="40"/>
      <c r="AA493" s="41"/>
      <c r="AB493" s="41"/>
      <c r="AC493" s="42"/>
      <c r="AD493" s="43"/>
      <c r="AE493" s="40"/>
      <c r="AF493" s="41"/>
      <c r="AG493" s="41"/>
      <c r="AH493" s="42"/>
      <c r="AI493" s="43"/>
      <c r="AJ493" s="42"/>
      <c r="AK493" s="31"/>
      <c r="AL493" s="31"/>
      <c r="AM493" s="31"/>
      <c r="AN493" s="45"/>
    </row>
    <row r="494" spans="4:40">
      <c r="D494" s="30"/>
      <c r="I494" s="35"/>
      <c r="J494" s="35"/>
      <c r="K494" s="34"/>
      <c r="L494" s="34"/>
      <c r="M494" s="89"/>
      <c r="N494" s="89"/>
      <c r="O494" s="89"/>
      <c r="P494" s="89"/>
      <c r="Q494" s="35"/>
      <c r="R494" s="35"/>
      <c r="S494" s="35"/>
      <c r="T494" s="35"/>
      <c r="U494" s="40"/>
      <c r="V494" s="41"/>
      <c r="W494" s="41"/>
      <c r="X494" s="42"/>
      <c r="Y494" s="43"/>
      <c r="Z494" s="40"/>
      <c r="AA494" s="41"/>
      <c r="AB494" s="41"/>
      <c r="AC494" s="42"/>
      <c r="AD494" s="43"/>
      <c r="AE494" s="40"/>
      <c r="AF494" s="41"/>
      <c r="AG494" s="41"/>
      <c r="AH494" s="42"/>
      <c r="AI494" s="43"/>
      <c r="AJ494" s="42"/>
      <c r="AK494" s="31"/>
      <c r="AL494" s="31"/>
      <c r="AM494" s="31"/>
      <c r="AN494" s="45"/>
    </row>
    <row r="495" spans="4:40">
      <c r="D495" s="30"/>
      <c r="I495" s="35"/>
      <c r="J495" s="35"/>
      <c r="K495" s="34"/>
      <c r="L495" s="34"/>
      <c r="M495" s="89"/>
      <c r="N495" s="89"/>
      <c r="O495" s="89"/>
      <c r="P495" s="89"/>
      <c r="Q495" s="35"/>
      <c r="R495" s="35"/>
      <c r="S495" s="35"/>
      <c r="T495" s="35"/>
      <c r="U495" s="40"/>
      <c r="V495" s="41"/>
      <c r="W495" s="41"/>
      <c r="X495" s="42"/>
      <c r="Y495" s="43"/>
      <c r="Z495" s="40"/>
      <c r="AA495" s="41"/>
      <c r="AB495" s="41"/>
      <c r="AC495" s="42"/>
      <c r="AD495" s="43"/>
      <c r="AE495" s="40"/>
      <c r="AF495" s="41"/>
      <c r="AG495" s="41"/>
      <c r="AH495" s="42"/>
      <c r="AI495" s="43"/>
      <c r="AJ495" s="42"/>
      <c r="AK495" s="31"/>
      <c r="AL495" s="31"/>
      <c r="AM495" s="31"/>
      <c r="AN495" s="45"/>
    </row>
    <row r="496" spans="4:40">
      <c r="D496" s="30"/>
      <c r="I496" s="35"/>
      <c r="J496" s="35"/>
      <c r="K496" s="34"/>
      <c r="L496" s="34"/>
      <c r="M496" s="89"/>
      <c r="N496" s="89"/>
      <c r="O496" s="89"/>
      <c r="P496" s="89"/>
      <c r="Q496" s="35"/>
      <c r="R496" s="35"/>
      <c r="S496" s="35"/>
      <c r="T496" s="35"/>
      <c r="U496" s="40"/>
      <c r="V496" s="41"/>
      <c r="W496" s="41"/>
      <c r="X496" s="42"/>
      <c r="Y496" s="43"/>
      <c r="Z496" s="40"/>
      <c r="AA496" s="41"/>
      <c r="AB496" s="41"/>
      <c r="AC496" s="42"/>
      <c r="AD496" s="43"/>
      <c r="AE496" s="40"/>
      <c r="AF496" s="41"/>
      <c r="AG496" s="41"/>
      <c r="AH496" s="42"/>
      <c r="AI496" s="43"/>
      <c r="AJ496" s="42"/>
      <c r="AK496" s="31"/>
      <c r="AL496" s="31"/>
      <c r="AM496" s="31"/>
      <c r="AN496" s="45"/>
    </row>
    <row r="497" spans="4:40">
      <c r="D497" s="30"/>
      <c r="I497" s="35"/>
      <c r="J497" s="35"/>
      <c r="K497" s="34"/>
      <c r="L497" s="34"/>
      <c r="M497" s="89"/>
      <c r="N497" s="89"/>
      <c r="O497" s="89"/>
      <c r="P497" s="89"/>
      <c r="Q497" s="35"/>
      <c r="R497" s="35"/>
      <c r="S497" s="35"/>
      <c r="T497" s="35"/>
      <c r="U497" s="40"/>
      <c r="V497" s="41"/>
      <c r="W497" s="41"/>
      <c r="X497" s="42"/>
      <c r="Y497" s="43"/>
      <c r="Z497" s="40"/>
      <c r="AA497" s="41"/>
      <c r="AB497" s="41"/>
      <c r="AC497" s="42"/>
      <c r="AD497" s="43"/>
      <c r="AE497" s="40"/>
      <c r="AF497" s="41"/>
      <c r="AG497" s="41"/>
      <c r="AH497" s="42"/>
      <c r="AI497" s="43"/>
      <c r="AJ497" s="42"/>
      <c r="AK497" s="31"/>
      <c r="AL497" s="31"/>
      <c r="AM497" s="31"/>
      <c r="AN497" s="45"/>
    </row>
    <row r="498" spans="4:40">
      <c r="D498" s="30"/>
      <c r="I498" s="35"/>
      <c r="J498" s="35"/>
      <c r="K498" s="34"/>
      <c r="L498" s="34"/>
      <c r="M498" s="89"/>
      <c r="N498" s="89"/>
      <c r="O498" s="89"/>
      <c r="P498" s="89"/>
      <c r="Q498" s="35"/>
      <c r="R498" s="35"/>
      <c r="S498" s="35"/>
      <c r="T498" s="35"/>
      <c r="U498" s="40"/>
      <c r="V498" s="41"/>
      <c r="W498" s="41"/>
      <c r="X498" s="42"/>
      <c r="Y498" s="43"/>
      <c r="Z498" s="40"/>
      <c r="AA498" s="41"/>
      <c r="AB498" s="41"/>
      <c r="AC498" s="42"/>
      <c r="AD498" s="43"/>
      <c r="AE498" s="40"/>
      <c r="AF498" s="41"/>
      <c r="AG498" s="41"/>
      <c r="AH498" s="42"/>
      <c r="AI498" s="43"/>
      <c r="AJ498" s="42"/>
      <c r="AK498" s="31"/>
      <c r="AL498" s="31"/>
      <c r="AM498" s="31"/>
      <c r="AN498" s="45"/>
    </row>
    <row r="499" spans="4:40">
      <c r="D499" s="30"/>
      <c r="I499" s="35"/>
      <c r="J499" s="35"/>
      <c r="K499" s="34"/>
      <c r="L499" s="34"/>
      <c r="M499" s="89"/>
      <c r="N499" s="89"/>
      <c r="O499" s="89"/>
      <c r="P499" s="89"/>
      <c r="Q499" s="35"/>
      <c r="R499" s="35"/>
      <c r="S499" s="35"/>
      <c r="T499" s="35"/>
      <c r="U499" s="40"/>
      <c r="V499" s="41"/>
      <c r="W499" s="41"/>
      <c r="X499" s="42"/>
      <c r="Y499" s="43"/>
      <c r="Z499" s="40"/>
      <c r="AA499" s="41"/>
      <c r="AB499" s="41"/>
      <c r="AC499" s="42"/>
      <c r="AD499" s="43"/>
      <c r="AE499" s="40"/>
      <c r="AF499" s="41"/>
      <c r="AG499" s="41"/>
      <c r="AH499" s="42"/>
      <c r="AI499" s="43"/>
      <c r="AJ499" s="42"/>
      <c r="AK499" s="31"/>
      <c r="AL499" s="31"/>
      <c r="AM499" s="31"/>
      <c r="AN499" s="45"/>
    </row>
    <row r="500" spans="4:40">
      <c r="D500" s="30"/>
      <c r="I500" s="35"/>
      <c r="J500" s="35"/>
      <c r="K500" s="34"/>
      <c r="L500" s="34"/>
      <c r="M500" s="89"/>
      <c r="N500" s="89"/>
      <c r="O500" s="89"/>
      <c r="P500" s="89"/>
      <c r="Q500" s="35"/>
      <c r="R500" s="35"/>
      <c r="S500" s="35"/>
      <c r="T500" s="35"/>
      <c r="U500" s="40"/>
      <c r="V500" s="41"/>
      <c r="W500" s="41"/>
      <c r="X500" s="42"/>
      <c r="Y500" s="43"/>
      <c r="Z500" s="40"/>
      <c r="AA500" s="41"/>
      <c r="AB500" s="41"/>
      <c r="AC500" s="42"/>
      <c r="AD500" s="43"/>
      <c r="AE500" s="40"/>
      <c r="AF500" s="41"/>
      <c r="AG500" s="41"/>
      <c r="AH500" s="42"/>
      <c r="AI500" s="43"/>
      <c r="AJ500" s="42"/>
      <c r="AK500" s="31"/>
      <c r="AL500" s="31"/>
      <c r="AM500" s="31"/>
      <c r="AN500" s="45"/>
    </row>
    <row r="501" spans="4:40">
      <c r="D501" s="30"/>
      <c r="I501" s="35"/>
      <c r="J501" s="35"/>
      <c r="K501" s="34"/>
      <c r="L501" s="34"/>
      <c r="M501" s="89"/>
      <c r="N501" s="89"/>
      <c r="O501" s="89"/>
      <c r="P501" s="89"/>
      <c r="Q501" s="35"/>
      <c r="R501" s="35"/>
      <c r="S501" s="35"/>
      <c r="T501" s="35"/>
      <c r="U501" s="40"/>
      <c r="V501" s="41"/>
      <c r="W501" s="41"/>
      <c r="X501" s="42"/>
      <c r="Y501" s="43"/>
      <c r="Z501" s="40"/>
      <c r="AA501" s="41"/>
      <c r="AB501" s="41"/>
      <c r="AC501" s="42"/>
      <c r="AD501" s="43"/>
      <c r="AE501" s="40"/>
      <c r="AF501" s="41"/>
      <c r="AG501" s="41"/>
      <c r="AH501" s="42"/>
      <c r="AI501" s="43"/>
      <c r="AJ501" s="42"/>
      <c r="AK501" s="31"/>
      <c r="AL501" s="31"/>
      <c r="AM501" s="31"/>
      <c r="AN501" s="45"/>
    </row>
    <row r="502" spans="4:40">
      <c r="D502" s="30"/>
      <c r="I502" s="35"/>
      <c r="J502" s="35"/>
      <c r="K502" s="34"/>
      <c r="L502" s="34"/>
      <c r="M502" s="89"/>
      <c r="N502" s="89"/>
      <c r="O502" s="89"/>
      <c r="P502" s="89"/>
      <c r="Q502" s="35"/>
      <c r="R502" s="35"/>
      <c r="S502" s="35"/>
      <c r="T502" s="35"/>
      <c r="U502" s="40"/>
      <c r="V502" s="41"/>
      <c r="W502" s="41"/>
      <c r="X502" s="42"/>
      <c r="Y502" s="43"/>
      <c r="Z502" s="40"/>
      <c r="AA502" s="41"/>
      <c r="AB502" s="41"/>
      <c r="AC502" s="42"/>
      <c r="AD502" s="43"/>
      <c r="AE502" s="40"/>
      <c r="AF502" s="41"/>
      <c r="AG502" s="41"/>
      <c r="AH502" s="42"/>
      <c r="AI502" s="43"/>
      <c r="AJ502" s="42"/>
      <c r="AK502" s="31"/>
      <c r="AL502" s="31"/>
      <c r="AM502" s="31"/>
      <c r="AN502" s="45"/>
    </row>
    <row r="503" spans="4:40">
      <c r="D503" s="30"/>
      <c r="I503" s="35"/>
      <c r="J503" s="35"/>
      <c r="K503" s="34"/>
      <c r="L503" s="34"/>
      <c r="M503" s="89"/>
      <c r="N503" s="89"/>
      <c r="O503" s="89"/>
      <c r="P503" s="89"/>
      <c r="Q503" s="35"/>
      <c r="R503" s="35"/>
      <c r="S503" s="35"/>
      <c r="T503" s="35"/>
      <c r="U503" s="40"/>
      <c r="V503" s="41"/>
      <c r="W503" s="41"/>
      <c r="X503" s="42"/>
      <c r="Y503" s="43"/>
      <c r="Z503" s="40"/>
      <c r="AA503" s="41"/>
      <c r="AB503" s="41"/>
      <c r="AC503" s="42"/>
      <c r="AD503" s="43"/>
      <c r="AE503" s="40"/>
      <c r="AF503" s="41"/>
      <c r="AG503" s="41"/>
      <c r="AH503" s="42"/>
      <c r="AI503" s="43"/>
      <c r="AJ503" s="42"/>
      <c r="AK503" s="31"/>
      <c r="AL503" s="31"/>
      <c r="AM503" s="31"/>
      <c r="AN503" s="45"/>
    </row>
    <row r="504" spans="4:40">
      <c r="D504" s="30"/>
      <c r="I504" s="35"/>
      <c r="J504" s="35"/>
      <c r="K504" s="34"/>
      <c r="L504" s="34"/>
      <c r="M504" s="89"/>
      <c r="N504" s="89"/>
      <c r="O504" s="89"/>
      <c r="P504" s="89"/>
      <c r="Q504" s="35"/>
      <c r="R504" s="35"/>
      <c r="S504" s="35"/>
      <c r="T504" s="35"/>
      <c r="U504" s="40"/>
      <c r="V504" s="41"/>
      <c r="W504" s="41"/>
      <c r="X504" s="42"/>
      <c r="Y504" s="43"/>
      <c r="Z504" s="40"/>
      <c r="AA504" s="41"/>
      <c r="AB504" s="41"/>
      <c r="AC504" s="42"/>
      <c r="AD504" s="43"/>
      <c r="AE504" s="40"/>
      <c r="AF504" s="41"/>
      <c r="AG504" s="41"/>
      <c r="AH504" s="42"/>
      <c r="AI504" s="43"/>
      <c r="AJ504" s="42"/>
      <c r="AK504" s="31"/>
      <c r="AL504" s="31"/>
      <c r="AM504" s="31"/>
      <c r="AN504" s="45"/>
    </row>
    <row r="505" spans="4:40">
      <c r="D505" s="30"/>
      <c r="I505" s="35"/>
      <c r="J505" s="35"/>
      <c r="K505" s="34"/>
      <c r="L505" s="34"/>
      <c r="M505" s="89"/>
      <c r="N505" s="89"/>
      <c r="O505" s="89"/>
      <c r="P505" s="89"/>
      <c r="Q505" s="35"/>
      <c r="R505" s="35"/>
      <c r="S505" s="35"/>
      <c r="T505" s="35"/>
      <c r="U505" s="40"/>
      <c r="V505" s="41"/>
      <c r="W505" s="41"/>
      <c r="X505" s="42"/>
      <c r="Y505" s="43"/>
      <c r="Z505" s="40"/>
      <c r="AA505" s="41"/>
      <c r="AB505" s="41"/>
      <c r="AC505" s="42"/>
      <c r="AD505" s="43"/>
      <c r="AE505" s="40"/>
      <c r="AF505" s="41"/>
      <c r="AG505" s="41"/>
      <c r="AH505" s="42"/>
      <c r="AI505" s="43"/>
      <c r="AJ505" s="42"/>
      <c r="AK505" s="31"/>
      <c r="AL505" s="31"/>
      <c r="AM505" s="31"/>
      <c r="AN505" s="45"/>
    </row>
    <row r="506" spans="4:40">
      <c r="D506" s="30"/>
      <c r="I506" s="35"/>
      <c r="J506" s="35"/>
      <c r="K506" s="34"/>
      <c r="L506" s="34"/>
      <c r="M506" s="89"/>
      <c r="N506" s="89"/>
      <c r="O506" s="89"/>
      <c r="P506" s="89"/>
      <c r="Q506" s="35"/>
      <c r="R506" s="35"/>
      <c r="S506" s="35"/>
      <c r="T506" s="35"/>
      <c r="U506" s="40"/>
      <c r="V506" s="41"/>
      <c r="W506" s="41"/>
      <c r="X506" s="42"/>
      <c r="Y506" s="43"/>
      <c r="Z506" s="40"/>
      <c r="AA506" s="41"/>
      <c r="AB506" s="41"/>
      <c r="AC506" s="42"/>
      <c r="AD506" s="43"/>
      <c r="AE506" s="40"/>
      <c r="AF506" s="41"/>
      <c r="AG506" s="41"/>
      <c r="AH506" s="42"/>
      <c r="AI506" s="43"/>
      <c r="AJ506" s="42"/>
      <c r="AK506" s="31"/>
      <c r="AL506" s="31"/>
      <c r="AM506" s="31"/>
      <c r="AN506" s="45"/>
    </row>
    <row r="507" spans="4:40">
      <c r="D507" s="30"/>
      <c r="I507" s="35"/>
      <c r="J507" s="35"/>
      <c r="K507" s="34"/>
      <c r="L507" s="34"/>
      <c r="M507" s="89"/>
      <c r="N507" s="89"/>
      <c r="O507" s="89"/>
      <c r="P507" s="89"/>
      <c r="Q507" s="35"/>
      <c r="R507" s="35"/>
      <c r="S507" s="35"/>
      <c r="T507" s="35"/>
      <c r="U507" s="40"/>
      <c r="V507" s="41"/>
      <c r="W507" s="41"/>
      <c r="X507" s="42"/>
      <c r="Y507" s="43"/>
      <c r="Z507" s="40"/>
      <c r="AA507" s="41"/>
      <c r="AB507" s="41"/>
      <c r="AC507" s="42"/>
      <c r="AD507" s="43"/>
      <c r="AE507" s="40"/>
      <c r="AF507" s="41"/>
      <c r="AG507" s="41"/>
      <c r="AH507" s="42"/>
      <c r="AI507" s="43"/>
      <c r="AJ507" s="42"/>
      <c r="AK507" s="31"/>
      <c r="AL507" s="31"/>
      <c r="AM507" s="31"/>
      <c r="AN507" s="45"/>
    </row>
    <row r="508" spans="4:40">
      <c r="D508" s="30"/>
      <c r="I508" s="35"/>
      <c r="J508" s="35"/>
      <c r="K508" s="34"/>
      <c r="L508" s="34"/>
      <c r="M508" s="89"/>
      <c r="N508" s="89"/>
      <c r="O508" s="89"/>
      <c r="P508" s="89"/>
      <c r="Q508" s="35"/>
      <c r="R508" s="35"/>
      <c r="S508" s="35"/>
      <c r="T508" s="35"/>
      <c r="U508" s="40"/>
      <c r="V508" s="41"/>
      <c r="W508" s="41"/>
      <c r="X508" s="42"/>
      <c r="Y508" s="43"/>
      <c r="Z508" s="40"/>
      <c r="AA508" s="41"/>
      <c r="AB508" s="41"/>
      <c r="AC508" s="42"/>
      <c r="AD508" s="43"/>
      <c r="AE508" s="40"/>
      <c r="AF508" s="41"/>
      <c r="AG508" s="41"/>
      <c r="AH508" s="42"/>
      <c r="AI508" s="43"/>
      <c r="AJ508" s="42"/>
      <c r="AK508" s="31"/>
      <c r="AL508" s="31"/>
      <c r="AM508" s="31"/>
      <c r="AN508" s="45"/>
    </row>
    <row r="509" spans="4:40">
      <c r="D509" s="30"/>
      <c r="I509" s="35"/>
      <c r="J509" s="35"/>
      <c r="K509" s="34"/>
      <c r="L509" s="34"/>
      <c r="M509" s="89"/>
      <c r="N509" s="89"/>
      <c r="O509" s="89"/>
      <c r="P509" s="89"/>
      <c r="Q509" s="35"/>
      <c r="R509" s="35"/>
      <c r="S509" s="35"/>
      <c r="T509" s="35"/>
      <c r="U509" s="40"/>
      <c r="V509" s="41"/>
      <c r="W509" s="41"/>
      <c r="X509" s="42"/>
      <c r="Y509" s="43"/>
      <c r="Z509" s="40"/>
      <c r="AA509" s="41"/>
      <c r="AB509" s="41"/>
      <c r="AC509" s="42"/>
      <c r="AD509" s="43"/>
      <c r="AE509" s="40"/>
      <c r="AF509" s="41"/>
      <c r="AG509" s="41"/>
      <c r="AH509" s="42"/>
      <c r="AI509" s="43"/>
      <c r="AJ509" s="42"/>
      <c r="AK509" s="31"/>
      <c r="AL509" s="31"/>
      <c r="AM509" s="31"/>
      <c r="AN509" s="45"/>
    </row>
    <row r="510" spans="4:40">
      <c r="D510" s="30"/>
      <c r="I510" s="35"/>
      <c r="J510" s="35"/>
      <c r="K510" s="34"/>
      <c r="L510" s="34"/>
      <c r="M510" s="89"/>
      <c r="N510" s="89"/>
      <c r="O510" s="89"/>
      <c r="P510" s="89"/>
      <c r="Q510" s="35"/>
      <c r="R510" s="35"/>
      <c r="S510" s="35"/>
      <c r="T510" s="35"/>
      <c r="U510" s="40"/>
      <c r="V510" s="41"/>
      <c r="W510" s="41"/>
      <c r="X510" s="42"/>
      <c r="Y510" s="43"/>
      <c r="Z510" s="40"/>
      <c r="AA510" s="41"/>
      <c r="AB510" s="41"/>
      <c r="AC510" s="42"/>
      <c r="AD510" s="43"/>
      <c r="AE510" s="40"/>
      <c r="AF510" s="41"/>
      <c r="AG510" s="41"/>
      <c r="AH510" s="42"/>
      <c r="AI510" s="43"/>
      <c r="AJ510" s="42"/>
      <c r="AK510" s="31"/>
      <c r="AL510" s="31"/>
      <c r="AM510" s="31"/>
      <c r="AN510" s="45"/>
    </row>
    <row r="511" spans="4:40">
      <c r="D511" s="30"/>
      <c r="I511" s="35"/>
      <c r="J511" s="35"/>
      <c r="K511" s="34"/>
      <c r="L511" s="34"/>
      <c r="M511" s="89"/>
      <c r="N511" s="89"/>
      <c r="O511" s="89"/>
      <c r="P511" s="89"/>
      <c r="Q511" s="35"/>
      <c r="R511" s="35"/>
      <c r="S511" s="35"/>
      <c r="T511" s="35"/>
      <c r="U511" s="40"/>
      <c r="V511" s="41"/>
      <c r="W511" s="41"/>
      <c r="X511" s="42"/>
      <c r="Y511" s="43"/>
      <c r="Z511" s="40"/>
      <c r="AA511" s="41"/>
      <c r="AB511" s="41"/>
      <c r="AC511" s="42"/>
      <c r="AD511" s="43"/>
      <c r="AE511" s="40"/>
      <c r="AF511" s="41"/>
      <c r="AG511" s="41"/>
      <c r="AH511" s="42"/>
      <c r="AI511" s="43"/>
      <c r="AJ511" s="42"/>
      <c r="AK511" s="31"/>
      <c r="AL511" s="31"/>
      <c r="AM511" s="31"/>
      <c r="AN511" s="45"/>
    </row>
    <row r="512" spans="4:40">
      <c r="D512" s="30"/>
      <c r="I512" s="35"/>
      <c r="J512" s="35"/>
      <c r="K512" s="34"/>
      <c r="L512" s="34"/>
      <c r="M512" s="89"/>
      <c r="N512" s="89"/>
      <c r="O512" s="89"/>
      <c r="P512" s="89"/>
      <c r="Q512" s="35"/>
      <c r="R512" s="35"/>
      <c r="S512" s="35"/>
      <c r="T512" s="35"/>
      <c r="U512" s="40"/>
      <c r="V512" s="41"/>
      <c r="W512" s="41"/>
      <c r="X512" s="42"/>
      <c r="Y512" s="43"/>
      <c r="Z512" s="40"/>
      <c r="AA512" s="41"/>
      <c r="AB512" s="41"/>
      <c r="AC512" s="42"/>
      <c r="AD512" s="43"/>
      <c r="AE512" s="40"/>
      <c r="AF512" s="41"/>
      <c r="AG512" s="41"/>
      <c r="AH512" s="42"/>
      <c r="AI512" s="43"/>
      <c r="AJ512" s="42"/>
      <c r="AK512" s="31"/>
      <c r="AL512" s="31"/>
      <c r="AM512" s="31"/>
      <c r="AN512" s="45"/>
    </row>
    <row r="513" spans="4:40">
      <c r="D513" s="30"/>
      <c r="I513" s="35"/>
      <c r="J513" s="35"/>
      <c r="K513" s="34"/>
      <c r="L513" s="34"/>
      <c r="M513" s="89"/>
      <c r="N513" s="89"/>
      <c r="O513" s="89"/>
      <c r="P513" s="89"/>
      <c r="Q513" s="35"/>
      <c r="R513" s="35"/>
      <c r="S513" s="35"/>
      <c r="T513" s="35"/>
      <c r="U513" s="40"/>
      <c r="V513" s="41"/>
      <c r="W513" s="41"/>
      <c r="X513" s="42"/>
      <c r="Y513" s="43"/>
      <c r="Z513" s="40"/>
      <c r="AA513" s="41"/>
      <c r="AB513" s="41"/>
      <c r="AC513" s="42"/>
      <c r="AD513" s="43"/>
      <c r="AE513" s="40"/>
      <c r="AF513" s="41"/>
      <c r="AG513" s="41"/>
      <c r="AH513" s="42"/>
      <c r="AI513" s="43"/>
      <c r="AJ513" s="42"/>
      <c r="AK513" s="31"/>
      <c r="AL513" s="31"/>
      <c r="AM513" s="31"/>
      <c r="AN513" s="45"/>
    </row>
    <row r="514" spans="4:40">
      <c r="D514" s="30"/>
      <c r="I514" s="35"/>
      <c r="J514" s="35"/>
      <c r="K514" s="34"/>
      <c r="L514" s="34"/>
      <c r="M514" s="89"/>
      <c r="N514" s="89"/>
      <c r="O514" s="89"/>
      <c r="P514" s="89"/>
      <c r="Q514" s="35"/>
      <c r="R514" s="35"/>
      <c r="S514" s="35"/>
      <c r="T514" s="35"/>
      <c r="U514" s="40"/>
      <c r="V514" s="41"/>
      <c r="W514" s="41"/>
      <c r="X514" s="42"/>
      <c r="Y514" s="43"/>
      <c r="Z514" s="40"/>
      <c r="AA514" s="41"/>
      <c r="AB514" s="41"/>
      <c r="AC514" s="42"/>
      <c r="AD514" s="43"/>
      <c r="AE514" s="40"/>
      <c r="AF514" s="41"/>
      <c r="AG514" s="41"/>
      <c r="AH514" s="42"/>
      <c r="AI514" s="43"/>
      <c r="AJ514" s="42"/>
      <c r="AK514" s="31"/>
      <c r="AL514" s="31"/>
      <c r="AM514" s="31"/>
      <c r="AN514" s="45"/>
    </row>
    <row r="515" spans="4:40">
      <c r="D515" s="30"/>
      <c r="I515" s="35"/>
      <c r="J515" s="35"/>
      <c r="K515" s="34"/>
      <c r="L515" s="34"/>
      <c r="M515" s="89"/>
      <c r="N515" s="89"/>
      <c r="O515" s="89"/>
      <c r="P515" s="89"/>
      <c r="Q515" s="35"/>
      <c r="R515" s="35"/>
      <c r="S515" s="35"/>
      <c r="T515" s="35"/>
      <c r="U515" s="40"/>
      <c r="V515" s="41"/>
      <c r="W515" s="41"/>
      <c r="X515" s="42"/>
      <c r="Y515" s="43"/>
      <c r="Z515" s="40"/>
      <c r="AA515" s="41"/>
      <c r="AB515" s="41"/>
      <c r="AC515" s="42"/>
      <c r="AD515" s="43"/>
      <c r="AE515" s="40"/>
      <c r="AF515" s="41"/>
      <c r="AG515" s="41"/>
      <c r="AH515" s="42"/>
      <c r="AI515" s="43"/>
      <c r="AJ515" s="42"/>
      <c r="AK515" s="31"/>
      <c r="AL515" s="31"/>
      <c r="AM515" s="31"/>
      <c r="AN515" s="45"/>
    </row>
    <row r="516" spans="4:40">
      <c r="D516" s="30"/>
      <c r="I516" s="35"/>
      <c r="J516" s="35"/>
      <c r="K516" s="34"/>
      <c r="L516" s="34"/>
      <c r="M516" s="89"/>
      <c r="N516" s="89"/>
      <c r="O516" s="89"/>
      <c r="P516" s="89"/>
      <c r="Q516" s="35"/>
      <c r="R516" s="35"/>
      <c r="S516" s="35"/>
      <c r="T516" s="35"/>
      <c r="U516" s="40"/>
      <c r="V516" s="41"/>
      <c r="W516" s="41"/>
      <c r="X516" s="42"/>
      <c r="Y516" s="43"/>
      <c r="Z516" s="40"/>
      <c r="AA516" s="41"/>
      <c r="AB516" s="41"/>
      <c r="AC516" s="42"/>
      <c r="AD516" s="43"/>
      <c r="AE516" s="40"/>
      <c r="AF516" s="41"/>
      <c r="AG516" s="41"/>
      <c r="AH516" s="42"/>
      <c r="AI516" s="43"/>
      <c r="AJ516" s="42"/>
      <c r="AK516" s="31"/>
      <c r="AL516" s="31"/>
      <c r="AM516" s="31"/>
      <c r="AN516" s="45"/>
    </row>
    <row r="517" spans="4:40">
      <c r="D517" s="30"/>
      <c r="I517" s="35"/>
      <c r="J517" s="35"/>
      <c r="K517" s="34"/>
      <c r="L517" s="34"/>
      <c r="M517" s="89"/>
      <c r="N517" s="89"/>
      <c r="O517" s="89"/>
      <c r="P517" s="89"/>
      <c r="Q517" s="35"/>
      <c r="R517" s="35"/>
      <c r="S517" s="35"/>
      <c r="T517" s="35"/>
      <c r="U517" s="40"/>
      <c r="V517" s="41"/>
      <c r="W517" s="41"/>
      <c r="X517" s="42"/>
      <c r="Y517" s="43"/>
      <c r="Z517" s="40"/>
      <c r="AA517" s="41"/>
      <c r="AB517" s="41"/>
      <c r="AC517" s="42"/>
      <c r="AD517" s="43"/>
      <c r="AE517" s="40"/>
      <c r="AF517" s="41"/>
      <c r="AG517" s="41"/>
      <c r="AH517" s="42"/>
      <c r="AI517" s="43"/>
      <c r="AJ517" s="42"/>
      <c r="AK517" s="31"/>
      <c r="AL517" s="31"/>
      <c r="AM517" s="31"/>
      <c r="AN517" s="45"/>
    </row>
    <row r="518" spans="4:40">
      <c r="D518" s="30"/>
      <c r="I518" s="35"/>
      <c r="J518" s="35"/>
      <c r="K518" s="34"/>
      <c r="L518" s="34"/>
      <c r="M518" s="89"/>
      <c r="N518" s="89"/>
      <c r="O518" s="89"/>
      <c r="P518" s="89"/>
      <c r="Q518" s="35"/>
      <c r="R518" s="35"/>
      <c r="S518" s="35"/>
      <c r="T518" s="35"/>
      <c r="U518" s="40"/>
      <c r="V518" s="41"/>
      <c r="W518" s="41"/>
      <c r="X518" s="42"/>
      <c r="Y518" s="43"/>
      <c r="Z518" s="40"/>
      <c r="AA518" s="41"/>
      <c r="AB518" s="41"/>
      <c r="AC518" s="42"/>
      <c r="AD518" s="43"/>
      <c r="AE518" s="40"/>
      <c r="AF518" s="41"/>
      <c r="AG518" s="41"/>
      <c r="AH518" s="42"/>
      <c r="AI518" s="43"/>
      <c r="AJ518" s="42"/>
      <c r="AK518" s="31"/>
      <c r="AL518" s="31"/>
      <c r="AM518" s="31"/>
      <c r="AN518" s="45"/>
    </row>
    <row r="519" spans="4:40">
      <c r="D519" s="30"/>
      <c r="I519" s="35"/>
      <c r="J519" s="35"/>
      <c r="K519" s="34"/>
      <c r="L519" s="34"/>
      <c r="M519" s="89"/>
      <c r="N519" s="89"/>
      <c r="O519" s="89"/>
      <c r="P519" s="89"/>
      <c r="Q519" s="35"/>
      <c r="R519" s="35"/>
      <c r="S519" s="35"/>
      <c r="T519" s="35"/>
      <c r="U519" s="40"/>
      <c r="V519" s="41"/>
      <c r="W519" s="41"/>
      <c r="X519" s="42"/>
      <c r="Y519" s="43"/>
      <c r="Z519" s="40"/>
      <c r="AA519" s="41"/>
      <c r="AB519" s="41"/>
      <c r="AC519" s="42"/>
      <c r="AD519" s="43"/>
      <c r="AE519" s="40"/>
      <c r="AF519" s="41"/>
      <c r="AG519" s="41"/>
      <c r="AH519" s="42"/>
      <c r="AI519" s="43"/>
      <c r="AJ519" s="42"/>
      <c r="AK519" s="31"/>
      <c r="AL519" s="31"/>
      <c r="AM519" s="31"/>
      <c r="AN519" s="45"/>
    </row>
  </sheetData>
  <sortState ref="A20:AN419">
    <sortCondition descending="1" ref="AN20:AN419"/>
  </sortState>
  <phoneticPr fontId="4" type="noConversion"/>
  <pageMargins left="0.7" right="0.7" top="0.75" bottom="0.75" header="0.3" footer="0.3"/>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R719"/>
  <sheetViews>
    <sheetView zoomScale="85" zoomScaleNormal="85" workbookViewId="0">
      <pane xSplit="1" ySplit="19" topLeftCell="E577" activePane="bottomRight" state="frozen"/>
      <selection pane="topRight" activeCell="B1" sqref="B1"/>
      <selection pane="bottomLeft" activeCell="A9" sqref="A9"/>
      <selection pane="bottomRight" activeCell="E20" sqref="E20"/>
    </sheetView>
  </sheetViews>
  <sheetFormatPr defaultRowHeight="12.75"/>
  <cols>
    <col min="1" max="1" width="9.140625" style="6"/>
    <col min="2" max="2" width="9.28515625" style="6" hidden="1" customWidth="1"/>
    <col min="3" max="4" width="9.140625" style="6" hidden="1" customWidth="1"/>
    <col min="5" max="6" width="16.42578125" style="6" customWidth="1"/>
    <col min="7" max="7" width="15.7109375" style="6" customWidth="1"/>
    <col min="8" max="8" width="9.85546875" style="6" customWidth="1"/>
    <col min="9" max="10" width="10.28515625" style="6" bestFit="1" customWidth="1"/>
    <col min="11" max="11" width="9.140625" style="6"/>
    <col min="12" max="16" width="9.140625" style="6" hidden="1" customWidth="1"/>
    <col min="17" max="18" width="9.28515625" style="6" hidden="1" customWidth="1"/>
    <col min="19" max="20" width="9.140625" style="6" hidden="1" customWidth="1"/>
    <col min="21" max="24" width="9.140625" style="6"/>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4115</v>
      </c>
      <c r="V1" s="8"/>
      <c r="W1" s="8"/>
      <c r="X1" s="8"/>
      <c r="Y1" s="9" t="s">
        <v>640</v>
      </c>
      <c r="Z1" s="6" t="s">
        <v>4115</v>
      </c>
      <c r="AD1" s="10" t="s">
        <v>641</v>
      </c>
      <c r="AE1" s="6" t="s">
        <v>4115</v>
      </c>
      <c r="AI1" s="10" t="s">
        <v>642</v>
      </c>
      <c r="AK1" s="11" t="s">
        <v>637</v>
      </c>
      <c r="AL1" s="12"/>
      <c r="AM1" s="13"/>
    </row>
    <row r="2" spans="1:39">
      <c r="U2" s="8" t="s">
        <v>4092</v>
      </c>
      <c r="V2" s="8"/>
      <c r="W2" s="8"/>
      <c r="X2" s="8"/>
      <c r="Y2" s="14">
        <f>+SUM($S$20:$S$619)</f>
        <v>688426.79312310054</v>
      </c>
      <c r="Z2" s="6" t="s">
        <v>4092</v>
      </c>
      <c r="AD2" s="15">
        <f>+SUMPRODUCT($S$20:$S$619, $M$20:$M$619)</f>
        <v>350751.88822849619</v>
      </c>
      <c r="AE2" s="6" t="s">
        <v>4092</v>
      </c>
      <c r="AI2" s="15">
        <f>+SUMPRODUCT($S$20:$S$619, $O$20:$O$619)</f>
        <v>337674.90489460406</v>
      </c>
      <c r="AK2" s="16" t="s">
        <v>638</v>
      </c>
      <c r="AL2" s="17"/>
      <c r="AM2" s="18"/>
    </row>
    <row r="3" spans="1:39">
      <c r="U3" s="8" t="s">
        <v>4093</v>
      </c>
      <c r="V3" s="8"/>
      <c r="W3" s="8"/>
      <c r="X3" s="8"/>
      <c r="Y3" s="19">
        <v>4.3999999999999997E-2</v>
      </c>
      <c r="Z3" s="6" t="s">
        <v>4093</v>
      </c>
      <c r="AD3" s="20">
        <v>1.0999999999999999E-2</v>
      </c>
      <c r="AE3" s="6" t="s">
        <v>4093</v>
      </c>
      <c r="AI3" s="20">
        <v>0.01</v>
      </c>
      <c r="AK3" s="21" t="s">
        <v>639</v>
      </c>
      <c r="AL3" s="22"/>
      <c r="AM3" s="23"/>
    </row>
    <row r="4" spans="1:39">
      <c r="U4" s="8" t="s">
        <v>4094</v>
      </c>
      <c r="V4" s="8"/>
      <c r="W4" s="8"/>
      <c r="X4" s="8"/>
      <c r="Y4" s="14">
        <f>+Y2*Y3</f>
        <v>30290.778897416421</v>
      </c>
      <c r="Z4" s="6" t="s">
        <v>4094</v>
      </c>
      <c r="AD4" s="15">
        <f>+AD2*AD3</f>
        <v>3858.270770513458</v>
      </c>
      <c r="AE4" s="6" t="s">
        <v>4094</v>
      </c>
      <c r="AI4" s="15">
        <f>+AI2*AI3</f>
        <v>3376.7490489460406</v>
      </c>
      <c r="AL4" s="123" t="s">
        <v>635</v>
      </c>
      <c r="AM4" s="24"/>
    </row>
    <row r="5" spans="1:39">
      <c r="U5" s="8" t="s">
        <v>4123</v>
      </c>
      <c r="V5" s="8"/>
      <c r="W5" s="8"/>
      <c r="X5" s="8">
        <f>+COUNTIF(X$20:X$619, "&gt;0")</f>
        <v>238</v>
      </c>
      <c r="Y5" s="14">
        <f>+SUMIF(X$20:X$619, "&gt;0")</f>
        <v>103.10807627338647</v>
      </c>
      <c r="Z5" s="6" t="s">
        <v>4123</v>
      </c>
      <c r="AD5" s="15">
        <f>+SUMIF(AC$20:AC$619, "&gt;0")</f>
        <v>13.42001223768888</v>
      </c>
      <c r="AE5" s="6" t="s">
        <v>4123</v>
      </c>
      <c r="AI5" s="15">
        <f>+SUMIF(AH$20:AH$619, "&gt;0")</f>
        <v>12.026451384630871</v>
      </c>
      <c r="AL5" s="124" t="s">
        <v>636</v>
      </c>
      <c r="AM5" s="24"/>
    </row>
    <row r="6" spans="1:39">
      <c r="U6" s="8" t="s">
        <v>4124</v>
      </c>
      <c r="V6" s="8"/>
      <c r="W6" s="8"/>
      <c r="X6" s="8">
        <f>+COUNTIF(X$20:X$619, "&lt;0")</f>
        <v>362</v>
      </c>
      <c r="Y6" s="14">
        <f>+SUMIF(X$20:X$619, "&lt;0")</f>
        <v>-103.10807627332551</v>
      </c>
      <c r="Z6" s="6" t="s">
        <v>4124</v>
      </c>
      <c r="AD6" s="15">
        <f>+SUMIF(AC$20:AC$619, "&lt;0")</f>
        <v>-13.420012237689338</v>
      </c>
      <c r="AE6" s="6" t="s">
        <v>4124</v>
      </c>
      <c r="AI6" s="15">
        <f>+SUMIF(AH$20:AH$619, "&lt;0")</f>
        <v>-12.026451384631144</v>
      </c>
      <c r="AL6" s="25">
        <v>500</v>
      </c>
      <c r="AM6" s="24"/>
    </row>
    <row r="7" spans="1:39">
      <c r="U7" s="8" t="s">
        <v>4125</v>
      </c>
      <c r="V7" s="8"/>
      <c r="W7" s="8"/>
      <c r="X7" s="8"/>
      <c r="Y7" s="14">
        <f>+Y5-Y6</f>
        <v>206.21615254671198</v>
      </c>
      <c r="Z7" s="6" t="s">
        <v>4125</v>
      </c>
      <c r="AD7" s="15">
        <f>+AD5-AD6</f>
        <v>26.840024475378218</v>
      </c>
      <c r="AE7" s="6" t="s">
        <v>4125</v>
      </c>
      <c r="AI7" s="15">
        <f>+AI5-AI6</f>
        <v>24.052902769262015</v>
      </c>
      <c r="AM7" s="24"/>
    </row>
    <row r="8" spans="1:39" ht="15.75">
      <c r="A8" s="4" t="s">
        <v>6497</v>
      </c>
      <c r="U8" s="8" t="s">
        <v>4126</v>
      </c>
      <c r="V8" s="8"/>
      <c r="W8" s="8"/>
      <c r="X8" s="8"/>
      <c r="Y8" s="26">
        <f>+Y7/Y$4</f>
        <v>6.807885437515134E-3</v>
      </c>
      <c r="Z8" s="6" t="s">
        <v>4126</v>
      </c>
      <c r="AD8" s="27">
        <f>+AD7/AD$4</f>
        <v>6.9564906331875597E-3</v>
      </c>
      <c r="AE8" s="6" t="s">
        <v>4126</v>
      </c>
      <c r="AI8" s="27">
        <f>+AI7/AI$4</f>
        <v>7.1230945565141915E-3</v>
      </c>
      <c r="AM8" s="27"/>
    </row>
    <row r="9" spans="1:39" ht="15.75">
      <c r="A9" s="4" t="str">
        <f>+Overall!$B$9</f>
        <v>Effective at the close on March 20, 2015</v>
      </c>
      <c r="U9" s="8"/>
      <c r="V9" s="8"/>
      <c r="W9" s="8"/>
      <c r="X9" s="8"/>
      <c r="Y9" s="8"/>
    </row>
    <row r="10" spans="1:39" hidden="1">
      <c r="U10" s="6" t="s">
        <v>4043</v>
      </c>
      <c r="X10" s="6">
        <f t="shared" ref="X10:X17" si="0">+COUNTIF($G$20:$G$619, $U10)</f>
        <v>0</v>
      </c>
      <c r="Y10" s="15">
        <f t="shared" ref="Y10:Y17" si="1">+SUMIF($G$20:$G$619, $U10, AJ$20:AJ$619)</f>
        <v>0</v>
      </c>
    </row>
    <row r="11" spans="1:39" hidden="1">
      <c r="U11" s="6" t="s">
        <v>4044</v>
      </c>
      <c r="X11" s="6">
        <f t="shared" si="0"/>
        <v>0</v>
      </c>
      <c r="Y11" s="15">
        <f t="shared" si="1"/>
        <v>0</v>
      </c>
    </row>
    <row r="12" spans="1:39" hidden="1">
      <c r="U12" s="6" t="s">
        <v>4119</v>
      </c>
      <c r="X12" s="6">
        <f t="shared" si="0"/>
        <v>247</v>
      </c>
      <c r="Y12" s="15">
        <f t="shared" si="1"/>
        <v>127.12214578769576</v>
      </c>
    </row>
    <row r="13" spans="1:39" hidden="1">
      <c r="U13" s="6" t="s">
        <v>4120</v>
      </c>
      <c r="X13" s="6">
        <f t="shared" si="0"/>
        <v>141</v>
      </c>
      <c r="Y13" s="15">
        <f t="shared" si="1"/>
        <v>-117.56437643554412</v>
      </c>
    </row>
    <row r="14" spans="1:39" hidden="1">
      <c r="U14" s="6" t="s">
        <v>4121</v>
      </c>
      <c r="X14" s="6">
        <f t="shared" si="0"/>
        <v>0</v>
      </c>
      <c r="Y14" s="15">
        <f t="shared" si="1"/>
        <v>0</v>
      </c>
    </row>
    <row r="15" spans="1:39" hidden="1">
      <c r="U15" s="6" t="s">
        <v>4122</v>
      </c>
      <c r="X15" s="6">
        <f t="shared" si="0"/>
        <v>212</v>
      </c>
      <c r="Y15" s="15">
        <f t="shared" si="1"/>
        <v>-9.5577693520913432</v>
      </c>
    </row>
    <row r="16" spans="1:39" hidden="1">
      <c r="U16" s="6" t="s">
        <v>4117</v>
      </c>
      <c r="X16" s="6">
        <f t="shared" si="0"/>
        <v>0</v>
      </c>
      <c r="Y16" s="15">
        <f t="shared" si="1"/>
        <v>0</v>
      </c>
    </row>
    <row r="17" spans="1:44" hidden="1">
      <c r="U17" s="6" t="s">
        <v>4118</v>
      </c>
      <c r="X17" s="6">
        <f t="shared" si="0"/>
        <v>0</v>
      </c>
      <c r="Y17" s="15">
        <f t="shared" si="1"/>
        <v>0</v>
      </c>
    </row>
    <row r="18" spans="1:44" hidden="1">
      <c r="Y18" s="15"/>
    </row>
    <row r="19" spans="1:44" s="48" customFormat="1" ht="64.5" thickBot="1">
      <c r="A19" s="110" t="s">
        <v>4079</v>
      </c>
      <c r="B19" s="110" t="s">
        <v>4303</v>
      </c>
      <c r="C19" s="110" t="s">
        <v>4080</v>
      </c>
      <c r="D19" s="110" t="s">
        <v>4081</v>
      </c>
      <c r="E19" s="110" t="s">
        <v>4082</v>
      </c>
      <c r="F19" s="110" t="s">
        <v>4083</v>
      </c>
      <c r="G19" s="110" t="s">
        <v>4103</v>
      </c>
      <c r="H19" s="110" t="str">
        <f>+Overall!$G$11</f>
        <v>Price (9Mar15)</v>
      </c>
      <c r="I19" s="110" t="s">
        <v>4085</v>
      </c>
      <c r="J19" s="110" t="s">
        <v>4084</v>
      </c>
      <c r="K19" s="110" t="s">
        <v>4086</v>
      </c>
      <c r="L19" s="110" t="s">
        <v>4087</v>
      </c>
      <c r="M19" s="110" t="s">
        <v>625</v>
      </c>
      <c r="N19" s="110" t="s">
        <v>627</v>
      </c>
      <c r="O19" s="110" t="s">
        <v>626</v>
      </c>
      <c r="P19" s="110" t="s">
        <v>628</v>
      </c>
      <c r="Q19" s="110" t="s">
        <v>4088</v>
      </c>
      <c r="R19" s="110" t="s">
        <v>4089</v>
      </c>
      <c r="S19" s="110" t="s">
        <v>4090</v>
      </c>
      <c r="T19" s="110" t="s">
        <v>4091</v>
      </c>
      <c r="U19" s="121" t="s">
        <v>4064</v>
      </c>
      <c r="V19" s="110" t="s">
        <v>4065</v>
      </c>
      <c r="W19" s="110" t="s">
        <v>4066</v>
      </c>
      <c r="X19" s="110" t="s">
        <v>4067</v>
      </c>
      <c r="Y19" s="111" t="s">
        <v>4068</v>
      </c>
      <c r="Z19" s="110" t="s">
        <v>4069</v>
      </c>
      <c r="AA19" s="110" t="s">
        <v>4070</v>
      </c>
      <c r="AB19" s="110" t="s">
        <v>4071</v>
      </c>
      <c r="AC19" s="110" t="s">
        <v>4072</v>
      </c>
      <c r="AD19" s="111" t="s">
        <v>4073</v>
      </c>
      <c r="AE19" s="110" t="s">
        <v>4074</v>
      </c>
      <c r="AF19" s="110" t="s">
        <v>4075</v>
      </c>
      <c r="AG19" s="110" t="s">
        <v>4076</v>
      </c>
      <c r="AH19" s="110" t="s">
        <v>4077</v>
      </c>
      <c r="AI19" s="111" t="s">
        <v>4078</v>
      </c>
      <c r="AJ19" s="110" t="s">
        <v>4114</v>
      </c>
      <c r="AK19" s="110" t="s">
        <v>4108</v>
      </c>
      <c r="AL19" s="110" t="s">
        <v>5014</v>
      </c>
      <c r="AM19" s="110" t="s">
        <v>4109</v>
      </c>
      <c r="AN19" s="111" t="s">
        <v>5015</v>
      </c>
    </row>
    <row r="20" spans="1:44">
      <c r="A20" s="6" t="s">
        <v>1280</v>
      </c>
      <c r="B20" s="6" t="s">
        <v>1684</v>
      </c>
      <c r="C20" s="119" t="s">
        <v>2705</v>
      </c>
      <c r="D20" s="30">
        <v>2447821</v>
      </c>
      <c r="E20" s="6" t="s">
        <v>791</v>
      </c>
      <c r="F20" s="31" t="s">
        <v>4472</v>
      </c>
      <c r="G20" s="6" t="str">
        <f>+IF(AND(L20&gt;K20, AJ20&gt;0), "Float Increase", IF(AND(L20&lt;K20, AJ20&lt;0), "Float Decrease", IF(AND(J20&gt;I20, AJ20&gt;0), "Share Increase", IF(AND(J20&lt;I20, AJ20&lt;0), "Share Decrease", IF(AJ20&gt;0, "Reinvestment", "Funding")))))</f>
        <v>Share Increase</v>
      </c>
      <c r="H20" s="32">
        <v>41.81</v>
      </c>
      <c r="I20" s="33">
        <v>26.035</v>
      </c>
      <c r="J20" s="33">
        <v>27.404</v>
      </c>
      <c r="K20" s="34">
        <v>1</v>
      </c>
      <c r="L20" s="34">
        <v>1</v>
      </c>
      <c r="M20" s="7">
        <v>0.39</v>
      </c>
      <c r="N20" s="7">
        <v>0.39</v>
      </c>
      <c r="O20" s="7">
        <v>0.61</v>
      </c>
      <c r="P20" s="7">
        <v>0.61</v>
      </c>
      <c r="Q20" s="35">
        <f>+I20*K20</f>
        <v>26.035</v>
      </c>
      <c r="R20" s="35">
        <f>+J20*L20</f>
        <v>27.404</v>
      </c>
      <c r="S20" s="35">
        <f>+$H20*Q20</f>
        <v>1088.5233500000002</v>
      </c>
      <c r="T20" s="35">
        <f>+$H20*R20</f>
        <v>1145.76124</v>
      </c>
      <c r="U20" s="36">
        <f>+S20/SUM(S$20:S$619)</f>
        <v>1.5811751676047226E-3</v>
      </c>
      <c r="V20" s="37">
        <f>+T20/SUM(T$20:T$619)</f>
        <v>1.6623286568122932E-3</v>
      </c>
      <c r="W20" s="37">
        <f>+V20-U20</f>
        <v>8.1153489207570545E-5</v>
      </c>
      <c r="X20" s="38">
        <f>+W20*Y$4</f>
        <v>2.4582023983403891</v>
      </c>
      <c r="Y20" s="39">
        <f>+X20/$H20*10^6</f>
        <v>58794.604121989687</v>
      </c>
      <c r="Z20" s="40">
        <f>+S20*M20/SUMPRODUCT(M$20:M$619, S$20:S$619)</f>
        <v>1.2103259333658817E-3</v>
      </c>
      <c r="AA20" s="41">
        <f>+T20*N20/SUMPRODUCT(N$20:N$619, T$20:T$619)</f>
        <v>1.2700272855014818E-3</v>
      </c>
      <c r="AB20" s="41">
        <f>+AA20-Z20</f>
        <v>5.9701352135600088E-5</v>
      </c>
      <c r="AC20" s="42">
        <f>+AB20*AD$4</f>
        <v>0.23034398190491703</v>
      </c>
      <c r="AD20" s="43">
        <f>+AC20/$H20*10^6</f>
        <v>5509.3035614665632</v>
      </c>
      <c r="AE20" s="40">
        <f>+S20*O20/SUMPRODUCT(O$20:O$619, S$20:S$619)</f>
        <v>1.9663861124274225E-3</v>
      </c>
      <c r="AF20" s="41">
        <f>+T20*P20/SUMPRODUCT(P$20:P$619, T$20:T$619)</f>
        <v>2.0714075844431193E-3</v>
      </c>
      <c r="AG20" s="41">
        <f>+AF20-AE20</f>
        <v>1.0502147201569677E-4</v>
      </c>
      <c r="AH20" s="42">
        <f>+AG20*AI$4</f>
        <v>0.35463115574791731</v>
      </c>
      <c r="AI20" s="43">
        <f>+AH20/$H20*10^6</f>
        <v>8481.9697619688432</v>
      </c>
      <c r="AJ20" s="42">
        <f>+X20+AC20+AH20</f>
        <v>3.0431775359932232</v>
      </c>
      <c r="AK20" s="31">
        <f>+Y20+AD20+AI20</f>
        <v>72785.877445425096</v>
      </c>
      <c r="AL20" s="44">
        <f>+$AL$6*W20/H20*10^6</f>
        <v>970.50333900467035</v>
      </c>
      <c r="AM20" s="31">
        <v>113212.703125</v>
      </c>
      <c r="AN20" s="45">
        <f>+AK20/AM20</f>
        <v>0.64291263644735186</v>
      </c>
      <c r="AR20" s="33"/>
    </row>
    <row r="21" spans="1:44">
      <c r="A21" s="6" t="s">
        <v>4744</v>
      </c>
      <c r="B21" s="6" t="s">
        <v>4709</v>
      </c>
      <c r="C21" s="119" t="s">
        <v>4822</v>
      </c>
      <c r="D21" s="30">
        <v>2389558</v>
      </c>
      <c r="E21" s="6" t="s">
        <v>4777</v>
      </c>
      <c r="F21" s="31" t="s">
        <v>4458</v>
      </c>
      <c r="G21" s="6" t="str">
        <f>+IF(AND(L21&gt;K21, AJ21&gt;0), "Float Increase", IF(AND(L21&lt;K21, AJ21&lt;0), "Float Decrease", IF(AND(J21&gt;I21, AJ21&gt;0), "Share Increase", IF(AND(J21&lt;I21, AJ21&lt;0), "Share Decrease", IF(AJ21&gt;0, "Reinvestment", "Funding")))))</f>
        <v>Share Increase</v>
      </c>
      <c r="H21" s="32">
        <v>26.67</v>
      </c>
      <c r="I21" s="33">
        <v>38.213999999999999</v>
      </c>
      <c r="J21" s="33">
        <v>39.869999999999997</v>
      </c>
      <c r="K21" s="34">
        <v>1</v>
      </c>
      <c r="L21" s="34">
        <v>1</v>
      </c>
      <c r="M21" s="7">
        <v>0.47</v>
      </c>
      <c r="N21" s="7">
        <v>0.47</v>
      </c>
      <c r="O21" s="7">
        <v>0.53</v>
      </c>
      <c r="P21" s="7">
        <v>0.53</v>
      </c>
      <c r="Q21" s="35">
        <f>+I21*K21</f>
        <v>38.213999999999999</v>
      </c>
      <c r="R21" s="35">
        <f>+J21*L21</f>
        <v>39.869999999999997</v>
      </c>
      <c r="S21" s="35">
        <f>+$H21*Q21</f>
        <v>1019.16738</v>
      </c>
      <c r="T21" s="35">
        <f>+$H21*R21</f>
        <v>1063.3329000000001</v>
      </c>
      <c r="U21" s="36">
        <f>+S21/SUM(S$20:S$619)</f>
        <v>1.480429568083005E-3</v>
      </c>
      <c r="V21" s="37">
        <f>+T21/SUM(T$20:T$619)</f>
        <v>1.5427374305324909E-3</v>
      </c>
      <c r="W21" s="37">
        <f>+V21-U21</f>
        <v>6.2307862449485904E-5</v>
      </c>
      <c r="X21" s="38">
        <f>+W21*Y$4</f>
        <v>1.8873536850280126</v>
      </c>
      <c r="Y21" s="39">
        <f>+X21/$H21*10^6</f>
        <v>70766.917323884991</v>
      </c>
      <c r="Z21" s="40">
        <f>+S21*M21/SUMPRODUCT(M$20:M$619, S$20:S$619)</f>
        <v>1.3656624088875932E-3</v>
      </c>
      <c r="AA21" s="41">
        <f>+T21*N21/SUMPRODUCT(N$20:N$619, T$20:T$619)</f>
        <v>1.4204352042807146E-3</v>
      </c>
      <c r="AB21" s="41">
        <f>+AA21-Z21</f>
        <v>5.4772795393121399E-5</v>
      </c>
      <c r="AC21" s="42">
        <f>+AB21*AD$4</f>
        <v>0.21132827548459449</v>
      </c>
      <c r="AD21" s="43">
        <f>+AC21/$H21*10^6</f>
        <v>7923.8198531906437</v>
      </c>
      <c r="AE21" s="40">
        <f>+S21*O21/SUMPRODUCT(O$20:O$619, S$20:S$619)</f>
        <v>1.5996412631510053E-3</v>
      </c>
      <c r="AF21" s="41">
        <f>+T21*P21/SUMPRODUCT(P$20:P$619, T$20:T$619)</f>
        <v>1.6702701572083281E-3</v>
      </c>
      <c r="AG21" s="41">
        <f>+AF21-AE21</f>
        <v>7.0628894057322847E-5</v>
      </c>
      <c r="AH21" s="42">
        <f>+AG21*AI$4</f>
        <v>0.23849605083617559</v>
      </c>
      <c r="AI21" s="43">
        <f>+AH21/$H21*10^6</f>
        <v>8942.4840958446039</v>
      </c>
      <c r="AJ21" s="42">
        <f>+X21+AC21+AH21</f>
        <v>2.337178011348783</v>
      </c>
      <c r="AK21" s="31">
        <f>+Y21+AD21+AI21</f>
        <v>87633.221272920229</v>
      </c>
      <c r="AL21" s="44">
        <f>+$AL$6*W21/H21*10^6</f>
        <v>1168.1264051272199</v>
      </c>
      <c r="AM21" s="31">
        <v>148855.546875</v>
      </c>
      <c r="AN21" s="45">
        <f>+AK21/AM21</f>
        <v>0.58871317268754098</v>
      </c>
      <c r="AR21" s="33"/>
    </row>
    <row r="22" spans="1:44">
      <c r="A22" s="6" t="s">
        <v>1464</v>
      </c>
      <c r="B22" s="6" t="s">
        <v>2260</v>
      </c>
      <c r="C22" s="119" t="s">
        <v>2884</v>
      </c>
      <c r="D22" s="30">
        <v>2256522</v>
      </c>
      <c r="E22" s="6" t="s">
        <v>948</v>
      </c>
      <c r="F22" s="31" t="s">
        <v>4463</v>
      </c>
      <c r="G22" s="6" t="str">
        <f>+IF(AND(L22&gt;K22, AJ22&gt;0), "Float Increase", IF(AND(L22&lt;K22, AJ22&lt;0), "Float Decrease", IF(AND(J22&gt;I22, AJ22&gt;0), "Share Increase", IF(AND(J22&lt;I22, AJ22&lt;0), "Share Decrease", IF(AJ22&gt;0, "Reinvestment", "Funding")))))</f>
        <v>Share Increase</v>
      </c>
      <c r="H22" s="32">
        <v>21.81</v>
      </c>
      <c r="I22" s="33">
        <v>35.304000000000002</v>
      </c>
      <c r="J22" s="33">
        <v>35.927</v>
      </c>
      <c r="K22" s="34">
        <v>0.78</v>
      </c>
      <c r="L22" s="34">
        <v>0.78</v>
      </c>
      <c r="M22" s="7">
        <v>0.6</v>
      </c>
      <c r="N22" s="7">
        <v>0.6</v>
      </c>
      <c r="O22" s="7">
        <v>0.4</v>
      </c>
      <c r="P22" s="7">
        <v>0.4</v>
      </c>
      <c r="Q22" s="35">
        <f>+I22*K22</f>
        <v>27.537120000000002</v>
      </c>
      <c r="R22" s="35">
        <f>+J22*L22</f>
        <v>28.023060000000001</v>
      </c>
      <c r="S22" s="35">
        <f>+$H22*Q22</f>
        <v>600.58458719999999</v>
      </c>
      <c r="T22" s="35">
        <f>+$H22*R22</f>
        <v>611.18293859999994</v>
      </c>
      <c r="U22" s="36">
        <f>+S22/SUM(S$20:S$619)</f>
        <v>8.7240152939922961E-4</v>
      </c>
      <c r="V22" s="37">
        <f>+T22/SUM(T$20:T$619)</f>
        <v>8.8673527949813355E-4</v>
      </c>
      <c r="W22" s="37">
        <f>+V22-U22</f>
        <v>1.4333750098903942E-5</v>
      </c>
      <c r="X22" s="38">
        <f>+W22*Y$4</f>
        <v>0.43418045501672009</v>
      </c>
      <c r="Y22" s="39">
        <f>+X22/$H22*10^6</f>
        <v>19907.402797648792</v>
      </c>
      <c r="Z22" s="40">
        <f>+S22*M22/SUMPRODUCT(M$20:M$619, S$20:S$619)</f>
        <v>1.027366535758321E-3</v>
      </c>
      <c r="AA22" s="41">
        <f>+T22*N22/SUMPRODUCT(N$20:N$619, T$20:T$619)</f>
        <v>1.0422617280461794E-3</v>
      </c>
      <c r="AB22" s="41">
        <f>+AA22-Z22</f>
        <v>1.4895192287858391E-5</v>
      </c>
      <c r="AC22" s="42">
        <f>+AB22*AD$4</f>
        <v>5.7469685025421512E-2</v>
      </c>
      <c r="AD22" s="43">
        <f>+AC22/$H22*10^6</f>
        <v>2635.0153610922293</v>
      </c>
      <c r="AE22" s="40">
        <f>+S22*O22/SUMPRODUCT(O$20:O$619, S$20:S$619)</f>
        <v>7.1143526331926381E-4</v>
      </c>
      <c r="AF22" s="41">
        <f>+T22*P22/SUMPRODUCT(P$20:P$619, T$20:T$619)</f>
        <v>7.2455742990845977E-4</v>
      </c>
      <c r="AG22" s="41">
        <f>+AF22-AE22</f>
        <v>1.3122166589195957E-5</v>
      </c>
      <c r="AH22" s="42">
        <f>+AG22*AI$4</f>
        <v>4.431026355017896E-2</v>
      </c>
      <c r="AI22" s="43">
        <f>+AH22/$H22*10^6</f>
        <v>2031.6489477386046</v>
      </c>
      <c r="AJ22" s="42">
        <f>+X22+AC22+AH22</f>
        <v>0.53596040359232056</v>
      </c>
      <c r="AK22" s="31">
        <f>+Y22+AD22+AI22</f>
        <v>24574.067106479626</v>
      </c>
      <c r="AL22" s="44">
        <f>+$AL$6*W22/H22*10^6</f>
        <v>328.60499997487261</v>
      </c>
      <c r="AM22" s="31">
        <v>60510.6015625</v>
      </c>
      <c r="AN22" s="45">
        <f>+AK22/AM22</f>
        <v>0.40611176342541633</v>
      </c>
      <c r="AR22" s="33"/>
    </row>
    <row r="23" spans="1:44">
      <c r="A23" s="6" t="s">
        <v>1433</v>
      </c>
      <c r="B23" s="6" t="s">
        <v>2230</v>
      </c>
      <c r="C23" s="119" t="s">
        <v>2854</v>
      </c>
      <c r="D23" s="30">
        <v>2832212</v>
      </c>
      <c r="E23" s="6" t="s">
        <v>919</v>
      </c>
      <c r="F23" s="31" t="s">
        <v>4463</v>
      </c>
      <c r="G23" s="6" t="str">
        <f>+IF(AND(L23&gt;K23, AJ23&gt;0), "Float Increase", IF(AND(L23&lt;K23, AJ23&lt;0), "Float Decrease", IF(AND(J23&gt;I23, AJ23&gt;0), "Share Increase", IF(AND(J23&lt;I23, AJ23&lt;0), "Share Decrease", IF(AJ23&gt;0, "Reinvestment", "Funding")))))</f>
        <v>Share Increase</v>
      </c>
      <c r="H23" s="32">
        <v>88.65</v>
      </c>
      <c r="I23" s="33">
        <v>33.756999999999998</v>
      </c>
      <c r="J23" s="33">
        <v>35.375</v>
      </c>
      <c r="K23" s="34">
        <v>1</v>
      </c>
      <c r="L23" s="34">
        <v>1</v>
      </c>
      <c r="M23" s="7">
        <v>1</v>
      </c>
      <c r="N23" s="7">
        <v>1</v>
      </c>
      <c r="O23" s="7">
        <v>0</v>
      </c>
      <c r="P23" s="7">
        <v>0</v>
      </c>
      <c r="Q23" s="35">
        <f>+I23*K23</f>
        <v>33.756999999999998</v>
      </c>
      <c r="R23" s="35">
        <f>+J23*L23</f>
        <v>35.375</v>
      </c>
      <c r="S23" s="35">
        <f>+$H23*Q23</f>
        <v>2992.5580500000001</v>
      </c>
      <c r="T23" s="35">
        <f>+$H23*R23</f>
        <v>3135.9937500000001</v>
      </c>
      <c r="U23" s="36">
        <f>+S23/SUM(S$20:S$619)</f>
        <v>4.3469517454775876E-3</v>
      </c>
      <c r="V23" s="37">
        <f>+T23/SUM(T$20:T$619)</f>
        <v>4.5498591645579201E-3</v>
      </c>
      <c r="W23" s="37">
        <f>+V23-U23</f>
        <v>2.029074190803325E-4</v>
      </c>
      <c r="X23" s="38">
        <f>+W23*Y$4</f>
        <v>6.1462237680077658</v>
      </c>
      <c r="Y23" s="39">
        <f>+X23/$H23*10^6</f>
        <v>69331.345380798259</v>
      </c>
      <c r="Z23" s="40">
        <f>+S23*M23/SUMPRODUCT(M$20:M$619, S$20:S$619)</f>
        <v>8.5318373198621459E-3</v>
      </c>
      <c r="AA23" s="41">
        <f>+T23*N23/SUMPRODUCT(N$20:N$619, T$20:T$619)</f>
        <v>8.913114930051428E-3</v>
      </c>
      <c r="AB23" s="41">
        <f>+AA23-Z23</f>
        <v>3.8127761018928209E-4</v>
      </c>
      <c r="AC23" s="42">
        <f>+AB23*AD$4</f>
        <v>1.4710722588445313</v>
      </c>
      <c r="AD23" s="43">
        <f>+AC23/$H23*10^6</f>
        <v>16594.15971623837</v>
      </c>
      <c r="AE23" s="40">
        <f>+S23*O23/SUMPRODUCT(O$20:O$619, S$20:S$619)</f>
        <v>0</v>
      </c>
      <c r="AF23" s="41">
        <f>+T23*P23/SUMPRODUCT(P$20:P$619, T$20:T$619)</f>
        <v>0</v>
      </c>
      <c r="AG23" s="41">
        <f>+AF23-AE23</f>
        <v>0</v>
      </c>
      <c r="AH23" s="42">
        <f>+AG23*AI$4</f>
        <v>0</v>
      </c>
      <c r="AI23" s="43">
        <f>+AH23/$H23*10^6</f>
        <v>0</v>
      </c>
      <c r="AJ23" s="42">
        <f>+X23+AC23+AH23</f>
        <v>7.6172960268522969</v>
      </c>
      <c r="AK23" s="31">
        <f>+Y23+AD23+AI23</f>
        <v>85925.505097036628</v>
      </c>
      <c r="AL23" s="44">
        <f>+$AL$6*W23/H23*10^6</f>
        <v>1144.4298876499295</v>
      </c>
      <c r="AM23" s="31">
        <v>214848.09375</v>
      </c>
      <c r="AN23" s="45">
        <f>+AK23/AM23</f>
        <v>0.39993608319848839</v>
      </c>
      <c r="AR23" s="33"/>
    </row>
    <row r="24" spans="1:44">
      <c r="A24" s="6" t="s">
        <v>6038</v>
      </c>
      <c r="B24" s="6" t="s">
        <v>5990</v>
      </c>
      <c r="C24" s="119" t="s">
        <v>6084</v>
      </c>
      <c r="D24" s="30" t="s">
        <v>6127</v>
      </c>
      <c r="E24" s="6" t="s">
        <v>6166</v>
      </c>
      <c r="F24" s="31" t="s">
        <v>4464</v>
      </c>
      <c r="G24" s="6" t="str">
        <f>+IF(AND(L24&gt;K24, AJ24&gt;0), "Float Increase", IF(AND(L24&lt;K24, AJ24&lt;0), "Float Decrease", IF(AND(J24&gt;I24, AJ24&gt;0), "Share Increase", IF(AND(J24&lt;I24, AJ24&lt;0), "Share Decrease", IF(AJ24&gt;0, "Reinvestment", "Funding")))))</f>
        <v>Share Increase</v>
      </c>
      <c r="H24" s="32">
        <v>16.34</v>
      </c>
      <c r="I24" s="33">
        <v>46.423000000000002</v>
      </c>
      <c r="J24" s="33">
        <v>51.673000000000002</v>
      </c>
      <c r="K24" s="34">
        <v>0.78</v>
      </c>
      <c r="L24" s="34">
        <v>0.78</v>
      </c>
      <c r="M24" s="7">
        <v>0.4</v>
      </c>
      <c r="N24" s="7">
        <v>0.4</v>
      </c>
      <c r="O24" s="7">
        <v>0.6</v>
      </c>
      <c r="P24" s="7">
        <v>0.6</v>
      </c>
      <c r="Q24" s="35">
        <f>+I24*K24</f>
        <v>36.209940000000003</v>
      </c>
      <c r="R24" s="35">
        <f>+J24*L24</f>
        <v>40.304940000000002</v>
      </c>
      <c r="S24" s="35">
        <f>+$H24*Q24</f>
        <v>591.67041960000006</v>
      </c>
      <c r="T24" s="35">
        <f>+$H24*R24</f>
        <v>658.58271960000002</v>
      </c>
      <c r="U24" s="36">
        <f>+S24/SUM(S$20:S$619)</f>
        <v>8.5945292296925595E-4</v>
      </c>
      <c r="V24" s="37">
        <f>+T24/SUM(T$20:T$619)</f>
        <v>9.5550529154962086E-4</v>
      </c>
      <c r="W24" s="37">
        <f>+V24-U24</f>
        <v>9.6052368580364913E-5</v>
      </c>
      <c r="X24" s="38">
        <f>+W24*Y$4</f>
        <v>2.9095010592409816</v>
      </c>
      <c r="Y24" s="39">
        <f>+X24/$H24*10^6</f>
        <v>178060.04034522534</v>
      </c>
      <c r="Z24" s="40">
        <f>+S24*M24/SUMPRODUCT(M$20:M$619, S$20:S$619)</f>
        <v>6.7474524238576102E-4</v>
      </c>
      <c r="AA24" s="41">
        <f>+T24*N24/SUMPRODUCT(N$20:N$619, T$20:T$619)</f>
        <v>7.4872897571822436E-4</v>
      </c>
      <c r="AB24" s="41">
        <f>+AA24-Z24</f>
        <v>7.3983733332463344E-5</v>
      </c>
      <c r="AC24" s="42">
        <f>+AB24*AD$4</f>
        <v>0.28544927581010554</v>
      </c>
      <c r="AD24" s="43">
        <f>+AC24/$H24*10^6</f>
        <v>17469.355924731062</v>
      </c>
      <c r="AE24" s="40">
        <f>+S24*O24/SUMPRODUCT(O$20:O$619, S$20:S$619)</f>
        <v>1.0513136943676765E-3</v>
      </c>
      <c r="AF24" s="41">
        <f>+T24*P24/SUMPRODUCT(P$20:P$619, T$20:T$619)</f>
        <v>1.1711248119635415E-3</v>
      </c>
      <c r="AG24" s="41">
        <f>+AF24-AE24</f>
        <v>1.1981111759586495E-4</v>
      </c>
      <c r="AH24" s="42">
        <f>+AG24*AI$4</f>
        <v>0.40457207739499923</v>
      </c>
      <c r="AI24" s="43">
        <f>+AH24/$H24*10^6</f>
        <v>24759.613059669478</v>
      </c>
      <c r="AJ24" s="42">
        <f>+X24+AC24+AH24</f>
        <v>3.5995224124460865</v>
      </c>
      <c r="AK24" s="31">
        <f>+Y24+AD24+AI24</f>
        <v>220289.00932962587</v>
      </c>
      <c r="AL24" s="44">
        <f>+$AL$6*W24/H24*10^6</f>
        <v>2939.1789651274453</v>
      </c>
      <c r="AM24" s="31">
        <v>562378.375</v>
      </c>
      <c r="AN24" s="45">
        <f>+AK24/AM24</f>
        <v>0.39170960179545644</v>
      </c>
      <c r="AR24" s="33"/>
    </row>
    <row r="25" spans="1:44">
      <c r="A25" s="6" t="s">
        <v>4254</v>
      </c>
      <c r="B25" s="6" t="s">
        <v>1638</v>
      </c>
      <c r="C25" s="119" t="s">
        <v>2484</v>
      </c>
      <c r="D25" s="30">
        <v>2341439</v>
      </c>
      <c r="E25" s="6" t="s">
        <v>746</v>
      </c>
      <c r="F25" s="31" t="s">
        <v>4472</v>
      </c>
      <c r="G25" s="6" t="str">
        <f>+IF(AND(L25&gt;K25, AJ25&gt;0), "Float Increase", IF(AND(L25&lt;K25, AJ25&lt;0), "Float Decrease", IF(AND(J25&gt;I25, AJ25&gt;0), "Share Increase", IF(AND(J25&lt;I25, AJ25&lt;0), "Share Decrease", IF(AJ25&gt;0, "Reinvestment", "Funding")))))</f>
        <v>Share Increase</v>
      </c>
      <c r="H25" s="32">
        <v>17.48</v>
      </c>
      <c r="I25" s="33">
        <v>75.295000000000002</v>
      </c>
      <c r="J25" s="33">
        <v>77.959000000000003</v>
      </c>
      <c r="K25" s="34">
        <v>1</v>
      </c>
      <c r="L25" s="34">
        <v>1</v>
      </c>
      <c r="M25" s="7">
        <v>1</v>
      </c>
      <c r="N25" s="7">
        <v>1</v>
      </c>
      <c r="O25" s="7">
        <v>0</v>
      </c>
      <c r="P25" s="7">
        <v>0</v>
      </c>
      <c r="Q25" s="35">
        <f>+I25*K25</f>
        <v>75.295000000000002</v>
      </c>
      <c r="R25" s="35">
        <f>+J25*L25</f>
        <v>77.959000000000003</v>
      </c>
      <c r="S25" s="35">
        <f>+$H25*Q25</f>
        <v>1316.1566</v>
      </c>
      <c r="T25" s="35">
        <f>+$H25*R25</f>
        <v>1362.7233200000001</v>
      </c>
      <c r="U25" s="36">
        <f>+S25/SUM(S$20:S$619)</f>
        <v>1.911832330100279E-3</v>
      </c>
      <c r="V25" s="37">
        <f>+T25/SUM(T$20:T$619)</f>
        <v>1.9771082726994576E-3</v>
      </c>
      <c r="W25" s="37">
        <f>+V25-U25</f>
        <v>6.527594259917867E-5</v>
      </c>
      <c r="X25" s="38">
        <f>+W25*Y$4</f>
        <v>1.9772591445921668</v>
      </c>
      <c r="Y25" s="39">
        <f>+X25/$H25*10^6</f>
        <v>113115.51170435737</v>
      </c>
      <c r="Z25" s="40">
        <f>+S25*M25/SUMPRODUCT(M$20:M$619, S$20:S$619)</f>
        <v>3.7523863567702135E-3</v>
      </c>
      <c r="AA25" s="41">
        <f>+T25*N25/SUMPRODUCT(N$20:N$619, T$20:T$619)</f>
        <v>3.8731293928826386E-3</v>
      </c>
      <c r="AB25" s="41">
        <f>+AA25-Z25</f>
        <v>1.207430361124251E-4</v>
      </c>
      <c r="AC25" s="42">
        <f>+AB25*AD$4</f>
        <v>0.46585932697562066</v>
      </c>
      <c r="AD25" s="43">
        <f>+AC25/$H25*10^6</f>
        <v>26650.991245744888</v>
      </c>
      <c r="AE25" s="40">
        <f>+S25*O25/SUMPRODUCT(O$20:O$619, S$20:S$619)</f>
        <v>0</v>
      </c>
      <c r="AF25" s="41">
        <f>+T25*P25/SUMPRODUCT(P$20:P$619, T$20:T$619)</f>
        <v>0</v>
      </c>
      <c r="AG25" s="41">
        <f>+AF25-AE25</f>
        <v>0</v>
      </c>
      <c r="AH25" s="42">
        <f>+AG25*AI$4</f>
        <v>0</v>
      </c>
      <c r="AI25" s="43">
        <f>+AH25/$H25*10^6</f>
        <v>0</v>
      </c>
      <c r="AJ25" s="42">
        <f>+X25+AC25+AH25</f>
        <v>2.4431184715677876</v>
      </c>
      <c r="AK25" s="31">
        <f>+Y25+AD25+AI25</f>
        <v>139766.50295010227</v>
      </c>
      <c r="AL25" s="44">
        <f>+$AL$6*W25/H25*10^6</f>
        <v>1867.1608294959572</v>
      </c>
      <c r="AM25" s="31">
        <v>384098.34375</v>
      </c>
      <c r="AN25" s="45">
        <f>+AK25/AM25</f>
        <v>0.36388207662012934</v>
      </c>
      <c r="AR25" s="33"/>
    </row>
    <row r="26" spans="1:44">
      <c r="A26" s="6" t="s">
        <v>1339</v>
      </c>
      <c r="B26" s="6" t="s">
        <v>1742</v>
      </c>
      <c r="C26" s="119" t="s">
        <v>2761</v>
      </c>
      <c r="D26" s="30">
        <v>2626459</v>
      </c>
      <c r="E26" s="6" t="s">
        <v>843</v>
      </c>
      <c r="F26" s="31" t="s">
        <v>4472</v>
      </c>
      <c r="G26" s="6" t="str">
        <f>+IF(AND(L26&gt;K26, AJ26&gt;0), "Float Increase", IF(AND(L26&lt;K26, AJ26&lt;0), "Float Decrease", IF(AND(J26&gt;I26, AJ26&gt;0), "Share Increase", IF(AND(J26&lt;I26, AJ26&lt;0), "Share Decrease", IF(AJ26&gt;0, "Reinvestment", "Funding")))))</f>
        <v>Share Increase</v>
      </c>
      <c r="H26" s="32">
        <v>24.14</v>
      </c>
      <c r="I26" s="33">
        <v>43.725999999999999</v>
      </c>
      <c r="J26" s="33">
        <v>44.213999999999999</v>
      </c>
      <c r="K26" s="34">
        <v>1</v>
      </c>
      <c r="L26" s="34">
        <v>1</v>
      </c>
      <c r="M26" s="7">
        <v>0</v>
      </c>
      <c r="N26" s="7">
        <v>0</v>
      </c>
      <c r="O26" s="7">
        <v>1</v>
      </c>
      <c r="P26" s="7">
        <v>1</v>
      </c>
      <c r="Q26" s="35">
        <f>+I26*K26</f>
        <v>43.725999999999999</v>
      </c>
      <c r="R26" s="35">
        <f>+J26*L26</f>
        <v>44.213999999999999</v>
      </c>
      <c r="S26" s="35">
        <f>+$H26*Q26</f>
        <v>1055.54564</v>
      </c>
      <c r="T26" s="35">
        <f>+$H26*R26</f>
        <v>1067.3259599999999</v>
      </c>
      <c r="U26" s="36">
        <f>+S26/SUM(S$20:S$619)</f>
        <v>1.533272165674199E-3</v>
      </c>
      <c r="V26" s="37">
        <f>+T26/SUM(T$20:T$619)</f>
        <v>1.5485307649852871E-3</v>
      </c>
      <c r="W26" s="37">
        <f>+V26-U26</f>
        <v>1.5258599311088151E-5</v>
      </c>
      <c r="X26" s="38">
        <f>+W26*Y$4</f>
        <v>0.46219485801644172</v>
      </c>
      <c r="Y26" s="39">
        <f>+X26/$H26*10^6</f>
        <v>19146.431566546882</v>
      </c>
      <c r="Z26" s="40">
        <f>+S26*M26/SUMPRODUCT(M$20:M$619, S$20:S$619)</f>
        <v>0</v>
      </c>
      <c r="AA26" s="41">
        <f>+T26*N26/SUMPRODUCT(N$20:N$619, T$20:T$619)</f>
        <v>0</v>
      </c>
      <c r="AB26" s="41">
        <f>+AA26-Z26</f>
        <v>0</v>
      </c>
      <c r="AC26" s="42">
        <f>+AB26*AD$4</f>
        <v>0</v>
      </c>
      <c r="AD26" s="43">
        <f>+AC26/$H26*10^6</f>
        <v>0</v>
      </c>
      <c r="AE26" s="40">
        <f>+S26*O26/SUMPRODUCT(O$20:O$619, S$20:S$619)</f>
        <v>3.1259226691111668E-3</v>
      </c>
      <c r="AF26" s="41">
        <f>+T26*P26/SUMPRODUCT(P$20:P$619, T$20:T$619)</f>
        <v>3.1632875593010684E-3</v>
      </c>
      <c r="AG26" s="41">
        <f>+AF26-AE26</f>
        <v>3.7364890189901627E-5</v>
      </c>
      <c r="AH26" s="42">
        <f>+AG26*AI$4</f>
        <v>0.12617185741272355</v>
      </c>
      <c r="AI26" s="43">
        <f>+AH26/$H26*10^6</f>
        <v>5226.671806657976</v>
      </c>
      <c r="AJ26" s="42">
        <f>+X26+AC26+AH26</f>
        <v>0.5883667154291653</v>
      </c>
      <c r="AK26" s="31">
        <f>+Y26+AD26+AI26</f>
        <v>24373.10337320486</v>
      </c>
      <c r="AL26" s="44">
        <f>+$AL$6*W26/H26*10^6</f>
        <v>316.04389625286143</v>
      </c>
      <c r="AM26" s="31">
        <v>75387.203125</v>
      </c>
      <c r="AN26" s="45">
        <f>+AK26/AM26</f>
        <v>0.32330557923460379</v>
      </c>
      <c r="AR26" s="33"/>
    </row>
    <row r="27" spans="1:44">
      <c r="A27" s="6" t="s">
        <v>4236</v>
      </c>
      <c r="B27" s="6" t="s">
        <v>1621</v>
      </c>
      <c r="C27" s="119" t="s">
        <v>2468</v>
      </c>
      <c r="D27" s="30">
        <v>2371339</v>
      </c>
      <c r="E27" s="6" t="s">
        <v>729</v>
      </c>
      <c r="F27" s="31" t="s">
        <v>4458</v>
      </c>
      <c r="G27" s="6" t="str">
        <f>+IF(AND(L27&gt;K27, AJ27&gt;0), "Float Increase", IF(AND(L27&lt;K27, AJ27&lt;0), "Float Decrease", IF(AND(J27&gt;I27, AJ27&gt;0), "Share Increase", IF(AND(J27&lt;I27, AJ27&lt;0), "Share Decrease", IF(AJ27&gt;0, "Reinvestment", "Funding")))))</f>
        <v>Share Increase</v>
      </c>
      <c r="H27" s="32">
        <v>17.16</v>
      </c>
      <c r="I27" s="33">
        <v>36.406999999999996</v>
      </c>
      <c r="J27" s="33">
        <v>37.040999999999997</v>
      </c>
      <c r="K27" s="34">
        <v>0.86</v>
      </c>
      <c r="L27" s="34">
        <v>0.86</v>
      </c>
      <c r="M27" s="7">
        <v>0.57999999999999996</v>
      </c>
      <c r="N27" s="7">
        <v>0.57999999999999996</v>
      </c>
      <c r="O27" s="7">
        <v>0.42</v>
      </c>
      <c r="P27" s="7">
        <v>0.42</v>
      </c>
      <c r="Q27" s="35">
        <f>+I27*K27</f>
        <v>31.310019999999998</v>
      </c>
      <c r="R27" s="35">
        <f>+J27*L27</f>
        <v>31.855259999999998</v>
      </c>
      <c r="S27" s="35">
        <f>+$H27*Q27</f>
        <v>537.27994319999993</v>
      </c>
      <c r="T27" s="35">
        <f>+$H27*R27</f>
        <v>546.63626160000001</v>
      </c>
      <c r="U27" s="36">
        <f>+S27/SUM(S$20:S$619)</f>
        <v>7.8044600902673852E-4</v>
      </c>
      <c r="V27" s="37">
        <f>+T27/SUM(T$20:T$619)</f>
        <v>7.930876789918476E-4</v>
      </c>
      <c r="W27" s="37">
        <f>+V27-U27</f>
        <v>1.2641669965109082E-5</v>
      </c>
      <c r="X27" s="38">
        <f>+W27*Y$4</f>
        <v>0.38292602980722917</v>
      </c>
      <c r="Y27" s="39">
        <f>+X27/$H27*10^6</f>
        <v>22315.036702052981</v>
      </c>
      <c r="Z27" s="40">
        <f>+S27*M27/SUMPRODUCT(M$20:M$619, S$20:S$619)</f>
        <v>8.8844102487908643E-4</v>
      </c>
      <c r="AA27" s="41">
        <f>+T27*N27/SUMPRODUCT(N$20:N$619, T$20:T$619)</f>
        <v>9.0111610020051388E-4</v>
      </c>
      <c r="AB27" s="41">
        <f>+AA27-Z27</f>
        <v>1.267507532142745E-5</v>
      </c>
      <c r="AC27" s="42">
        <f>+AB27*AD$4</f>
        <v>4.8903872626720003E-2</v>
      </c>
      <c r="AD27" s="43">
        <f>+AC27/$H27*10^6</f>
        <v>2849.8760271981355</v>
      </c>
      <c r="AE27" s="40">
        <f>+S27*O27/SUMPRODUCT(O$20:O$619, S$20:S$619)</f>
        <v>6.6826871903445943E-4</v>
      </c>
      <c r="AF27" s="41">
        <f>+T27*P27/SUMPRODUCT(P$20:P$619, T$20:T$619)</f>
        <v>6.8043920530939982E-4</v>
      </c>
      <c r="AG27" s="41">
        <f>+AF27-AE27</f>
        <v>1.2170486274940386E-5</v>
      </c>
      <c r="AH27" s="42">
        <f>+AG27*AI$4</f>
        <v>4.1096677954115791E-2</v>
      </c>
      <c r="AI27" s="43">
        <f>+AH27/$H27*10^6</f>
        <v>2394.9113026874002</v>
      </c>
      <c r="AJ27" s="42">
        <f>+X27+AC27+AH27</f>
        <v>0.47292658038806501</v>
      </c>
      <c r="AK27" s="31">
        <f>+Y27+AD27+AI27</f>
        <v>27559.824031938519</v>
      </c>
      <c r="AL27" s="44">
        <f>+$AL$6*W27/H27*10^6</f>
        <v>368.34702695539283</v>
      </c>
      <c r="AM27" s="31">
        <v>111149.953125</v>
      </c>
      <c r="AN27" s="45">
        <f>+AK27/AM27</f>
        <v>0.2479517377838617</v>
      </c>
      <c r="AR27" s="33"/>
    </row>
    <row r="28" spans="1:44">
      <c r="A28" s="6" t="s">
        <v>5375</v>
      </c>
      <c r="B28" s="6" t="s">
        <v>5349</v>
      </c>
      <c r="C28" s="119" t="s">
        <v>5357</v>
      </c>
      <c r="D28" s="30" t="s">
        <v>5367</v>
      </c>
      <c r="E28" s="6" t="s">
        <v>5341</v>
      </c>
      <c r="F28" s="31" t="s">
        <v>4457</v>
      </c>
      <c r="G28" s="6" t="str">
        <f>+IF(AND(L28&gt;K28, AJ28&gt;0), "Float Increase", IF(AND(L28&lt;K28, AJ28&lt;0), "Float Decrease", IF(AND(J28&gt;I28, AJ28&gt;0), "Share Increase", IF(AND(J28&lt;I28, AJ28&lt;0), "Share Decrease", IF(AJ28&gt;0, "Reinvestment", "Funding")))))</f>
        <v>Share Increase</v>
      </c>
      <c r="H28" s="32">
        <v>14.51</v>
      </c>
      <c r="I28" s="33">
        <v>53.051000000000002</v>
      </c>
      <c r="J28" s="33">
        <v>57.091999999999999</v>
      </c>
      <c r="K28" s="34">
        <v>0.88</v>
      </c>
      <c r="L28" s="34">
        <v>0.88</v>
      </c>
      <c r="M28" s="7">
        <v>0.47</v>
      </c>
      <c r="N28" s="7">
        <v>0.47</v>
      </c>
      <c r="O28" s="7">
        <v>0.53</v>
      </c>
      <c r="P28" s="7">
        <v>0.53</v>
      </c>
      <c r="Q28" s="35">
        <f>+I28*K28</f>
        <v>46.68488</v>
      </c>
      <c r="R28" s="35">
        <f>+J28*L28</f>
        <v>50.240960000000001</v>
      </c>
      <c r="S28" s="35">
        <f>+$H28*Q28</f>
        <v>677.39760879999994</v>
      </c>
      <c r="T28" s="35">
        <f>+$H28*R28</f>
        <v>728.99632959999997</v>
      </c>
      <c r="U28" s="36">
        <f>+S28/SUM(S$20:S$619)</f>
        <v>9.8397914718997815E-4</v>
      </c>
      <c r="V28" s="37">
        <f>+T28/SUM(T$20:T$619)</f>
        <v>1.0576649367236926E-3</v>
      </c>
      <c r="W28" s="37">
        <f>+V28-U28</f>
        <v>7.3685789533714432E-5</v>
      </c>
      <c r="X28" s="38">
        <f>+W28*Y$4</f>
        <v>2.2319999586473047</v>
      </c>
      <c r="Y28" s="39">
        <f>+X28/$H28*10^6</f>
        <v>153824.94546156478</v>
      </c>
      <c r="Z28" s="40">
        <f>+S28*M28/SUMPRODUCT(M$20:M$619, S$20:S$619)</f>
        <v>9.0769825287040048E-4</v>
      </c>
      <c r="AA28" s="41">
        <f>+T28*N28/SUMPRODUCT(N$20:N$619, T$20:T$619)</f>
        <v>9.7381737210921148E-4</v>
      </c>
      <c r="AB28" s="41">
        <f>+AA28-Z28</f>
        <v>6.6119119238810999E-5</v>
      </c>
      <c r="AC28" s="42">
        <f>+AB28*AD$4</f>
        <v>0.25510546513119853</v>
      </c>
      <c r="AD28" s="43">
        <f>+AC28/$H28*10^6</f>
        <v>17581.355281267992</v>
      </c>
      <c r="AE28" s="40">
        <f>+S28*O28/SUMPRODUCT(O$20:O$619, S$20:S$619)</f>
        <v>1.0632141372070821E-3</v>
      </c>
      <c r="AF28" s="41">
        <f>+T28*P28/SUMPRODUCT(P$20:P$619, T$20:T$619)</f>
        <v>1.1450984108977407E-3</v>
      </c>
      <c r="AG28" s="41">
        <f>+AF28-AE28</f>
        <v>8.1884273690658628E-5</v>
      </c>
      <c r="AH28" s="42">
        <f>+AG28*AI$4</f>
        <v>0.27650264330856883</v>
      </c>
      <c r="AI28" s="43">
        <f>+AH28/$H28*10^6</f>
        <v>19056.005741458914</v>
      </c>
      <c r="AJ28" s="42">
        <f>+X28+AC28+AH28</f>
        <v>2.763608067087072</v>
      </c>
      <c r="AK28" s="31">
        <f>+Y28+AD28+AI28</f>
        <v>190462.30648429168</v>
      </c>
      <c r="AL28" s="44">
        <f>+$AL$6*W28/H28*10^6</f>
        <v>2539.1381644973958</v>
      </c>
      <c r="AM28" s="31">
        <v>790031.625</v>
      </c>
      <c r="AN28" s="45">
        <f>+AK28/AM28</f>
        <v>0.24108187629108099</v>
      </c>
      <c r="AR28" s="33"/>
    </row>
    <row r="29" spans="1:44">
      <c r="A29" s="6" t="s">
        <v>1309</v>
      </c>
      <c r="B29" s="6" t="s">
        <v>1712</v>
      </c>
      <c r="C29" s="119" t="s">
        <v>2731</v>
      </c>
      <c r="D29" s="30">
        <v>2498788</v>
      </c>
      <c r="E29" s="6" t="s">
        <v>816</v>
      </c>
      <c r="F29" s="31" t="s">
        <v>4463</v>
      </c>
      <c r="G29" s="6" t="str">
        <f>+IF(AND(L29&gt;K29, AJ29&gt;0), "Float Increase", IF(AND(L29&lt;K29, AJ29&lt;0), "Float Decrease", IF(AND(J29&gt;I29, AJ29&gt;0), "Share Increase", IF(AND(J29&lt;I29, AJ29&lt;0), "Share Decrease", IF(AJ29&gt;0, "Reinvestment", "Funding")))))</f>
        <v>Share Increase</v>
      </c>
      <c r="H29" s="32">
        <v>42.05</v>
      </c>
      <c r="I29" s="33">
        <v>34.844999999999999</v>
      </c>
      <c r="J29" s="33">
        <v>35.540999999999997</v>
      </c>
      <c r="K29" s="34">
        <v>1</v>
      </c>
      <c r="L29" s="34">
        <v>1</v>
      </c>
      <c r="M29" s="7">
        <v>0.61</v>
      </c>
      <c r="N29" s="7">
        <v>0.61</v>
      </c>
      <c r="O29" s="7">
        <v>0.39</v>
      </c>
      <c r="P29" s="7">
        <v>0.39</v>
      </c>
      <c r="Q29" s="35">
        <f>+I29*K29</f>
        <v>34.844999999999999</v>
      </c>
      <c r="R29" s="35">
        <f>+J29*L29</f>
        <v>35.540999999999997</v>
      </c>
      <c r="S29" s="35">
        <f>+$H29*Q29</f>
        <v>1465.2322499999998</v>
      </c>
      <c r="T29" s="35">
        <f>+$H29*R29</f>
        <v>1494.4990499999997</v>
      </c>
      <c r="U29" s="36">
        <f>+S29/SUM(S$20:S$619)</f>
        <v>2.1283777224196379E-3</v>
      </c>
      <c r="V29" s="37">
        <f>+T29/SUM(T$20:T$619)</f>
        <v>2.1682952011832304E-3</v>
      </c>
      <c r="W29" s="37">
        <f>+V29-U29</f>
        <v>3.9917478763592563E-5</v>
      </c>
      <c r="X29" s="38">
        <f>+W29*Y$4</f>
        <v>1.2091315233702977</v>
      </c>
      <c r="Y29" s="39">
        <f>+X29/$H29*10^6</f>
        <v>28754.614111065344</v>
      </c>
      <c r="Z29" s="40">
        <f>+S29*M29/SUMPRODUCT(M$20:M$619, S$20:S$619)</f>
        <v>2.5482162819255934E-3</v>
      </c>
      <c r="AA29" s="41">
        <f>+T29*N29/SUMPRODUCT(N$20:N$619, T$20:T$619)</f>
        <v>2.5910738805702753E-3</v>
      </c>
      <c r="AB29" s="41">
        <f>+AA29-Z29</f>
        <v>4.2857598644681881E-5</v>
      </c>
      <c r="AC29" s="42">
        <f>+AB29*AD$4</f>
        <v>0.16535622014517329</v>
      </c>
      <c r="AD29" s="43">
        <f>+AC29/$H29*10^6</f>
        <v>3932.3714659969874</v>
      </c>
      <c r="AE29" s="40">
        <f>+S29*O29/SUMPRODUCT(O$20:O$619, S$20:S$619)</f>
        <v>1.6922802648848287E-3</v>
      </c>
      <c r="AF29" s="41">
        <f>+T29*P29/SUMPRODUCT(P$20:P$619, T$20:T$619)</f>
        <v>1.7274355421640672E-3</v>
      </c>
      <c r="AG29" s="41">
        <f>+AF29-AE29</f>
        <v>3.5155277279238454E-5</v>
      </c>
      <c r="AH29" s="42">
        <f>+AG29*AI$4</f>
        <v>0.1187105491181028</v>
      </c>
      <c r="AI29" s="43">
        <f>+AH29/$H29*10^6</f>
        <v>2823.0808351510777</v>
      </c>
      <c r="AJ29" s="42">
        <f>+X29+AC29+AH29</f>
        <v>1.4931982926335738</v>
      </c>
      <c r="AK29" s="31">
        <f>+Y29+AD29+AI29</f>
        <v>35510.066412213411</v>
      </c>
      <c r="AL29" s="44">
        <f>+$AL$6*W29/H29*10^6</f>
        <v>474.64302929360957</v>
      </c>
      <c r="AM29" s="31">
        <v>148052.40625</v>
      </c>
      <c r="AN29" s="45">
        <f>+AK29/AM29</f>
        <v>0.23984795189516489</v>
      </c>
      <c r="AR29" s="33"/>
    </row>
    <row r="30" spans="1:44">
      <c r="A30" s="6" t="s">
        <v>1367</v>
      </c>
      <c r="B30" s="6" t="s">
        <v>2164</v>
      </c>
      <c r="C30" s="119" t="s">
        <v>2789</v>
      </c>
      <c r="D30" s="30">
        <v>2227089</v>
      </c>
      <c r="E30" s="6" t="s">
        <v>4218</v>
      </c>
      <c r="F30" s="31" t="s">
        <v>4464</v>
      </c>
      <c r="G30" s="6" t="str">
        <f>+IF(AND(L30&gt;K30, AJ30&gt;0), "Float Increase", IF(AND(L30&lt;K30, AJ30&lt;0), "Float Decrease", IF(AND(J30&gt;I30, AJ30&gt;0), "Share Increase", IF(AND(J30&lt;I30, AJ30&lt;0), "Share Decrease", IF(AJ30&gt;0, "Reinvestment", "Funding")))))</f>
        <v>Share Increase</v>
      </c>
      <c r="H30" s="32">
        <v>53.22</v>
      </c>
      <c r="I30" s="33">
        <v>16.286000000000001</v>
      </c>
      <c r="J30" s="33">
        <v>16.734999999999999</v>
      </c>
      <c r="K30" s="34">
        <v>1</v>
      </c>
      <c r="L30" s="34">
        <v>1</v>
      </c>
      <c r="M30" s="7">
        <v>0.53</v>
      </c>
      <c r="N30" s="7">
        <v>0.53</v>
      </c>
      <c r="O30" s="7">
        <v>0.47</v>
      </c>
      <c r="P30" s="7">
        <v>0.47</v>
      </c>
      <c r="Q30" s="35">
        <f>+I30*K30</f>
        <v>16.286000000000001</v>
      </c>
      <c r="R30" s="35">
        <f>+J30*L30</f>
        <v>16.734999999999999</v>
      </c>
      <c r="S30" s="35">
        <f>+$H30*Q30</f>
        <v>866.74092000000007</v>
      </c>
      <c r="T30" s="35">
        <f>+$H30*R30</f>
        <v>890.63669999999991</v>
      </c>
      <c r="U30" s="36">
        <f>+S30/SUM(S$20:S$619)</f>
        <v>1.2590168317940735E-3</v>
      </c>
      <c r="V30" s="37">
        <f>+T30/SUM(T$20:T$619)</f>
        <v>1.2921810038003495E-3</v>
      </c>
      <c r="W30" s="37">
        <f>+V30-U30</f>
        <v>3.3164172006275999E-5</v>
      </c>
      <c r="X30" s="38">
        <f>+W30*Y$4</f>
        <v>1.0045686015579935</v>
      </c>
      <c r="Y30" s="39">
        <f>+X30/$H30*10^6</f>
        <v>18875.772295339979</v>
      </c>
      <c r="Z30" s="40">
        <f>+S30*M30/SUMPRODUCT(M$20:M$619, S$20:S$619)</f>
        <v>1.3096798706347754E-3</v>
      </c>
      <c r="AA30" s="41">
        <f>+T30*N30/SUMPRODUCT(N$20:N$619, T$20:T$619)</f>
        <v>1.3416238639032743E-3</v>
      </c>
      <c r="AB30" s="41">
        <f>+AA30-Z30</f>
        <v>3.1943993268498906E-5</v>
      </c>
      <c r="AC30" s="42">
        <f>+AB30*AD$4</f>
        <v>0.12324857552132799</v>
      </c>
      <c r="AD30" s="43">
        <f>+AC30/$H30*10^6</f>
        <v>2315.8319338844044</v>
      </c>
      <c r="AE30" s="40">
        <f>+S30*O30/SUMPRODUCT(O$20:O$619, S$20:S$619)</f>
        <v>1.2063917883597208E-3</v>
      </c>
      <c r="AF30" s="41">
        <f>+T30*P30/SUMPRODUCT(P$20:P$619, T$20:T$619)</f>
        <v>1.2406236204490614E-3</v>
      </c>
      <c r="AG30" s="41">
        <f>+AF30-AE30</f>
        <v>3.4231832089340591E-5</v>
      </c>
      <c r="AH30" s="42">
        <f>+AG30*AI$4</f>
        <v>0.1155923064513614</v>
      </c>
      <c r="AI30" s="43">
        <f>+AH30/$H30*10^6</f>
        <v>2171.9711847305789</v>
      </c>
      <c r="AJ30" s="42">
        <f>+X30+AC30+AH30</f>
        <v>1.2434094835306828</v>
      </c>
      <c r="AK30" s="31">
        <f>+Y30+AD30+AI30</f>
        <v>23363.575413954961</v>
      </c>
      <c r="AL30" s="44">
        <f>+$AL$6*W30/H30*10^6</f>
        <v>311.57621200935739</v>
      </c>
      <c r="AM30" s="31">
        <v>99099.75</v>
      </c>
      <c r="AN30" s="45">
        <f>+AK30/AM30</f>
        <v>0.23575816703831201</v>
      </c>
      <c r="AR30" s="33"/>
    </row>
    <row r="31" spans="1:44">
      <c r="A31" s="6" t="s">
        <v>4732</v>
      </c>
      <c r="B31" s="6" t="s">
        <v>4700</v>
      </c>
      <c r="C31" s="119" t="s">
        <v>4812</v>
      </c>
      <c r="D31" s="30" t="s">
        <v>4795</v>
      </c>
      <c r="E31" s="6" t="s">
        <v>4768</v>
      </c>
      <c r="F31" s="31" t="s">
        <v>4461</v>
      </c>
      <c r="G31" s="6" t="str">
        <f>+IF(AND(L31&gt;K31, AJ31&gt;0), "Float Increase", IF(AND(L31&lt;K31, AJ31&lt;0), "Float Decrease", IF(AND(J31&gt;I31, AJ31&gt;0), "Share Increase", IF(AND(J31&lt;I31, AJ31&lt;0), "Share Decrease", IF(AJ31&gt;0, "Reinvestment", "Funding")))))</f>
        <v>Share Increase</v>
      </c>
      <c r="H31" s="32">
        <v>52.06</v>
      </c>
      <c r="I31" s="33">
        <v>45.912999999999997</v>
      </c>
      <c r="J31" s="33">
        <v>46.933999999999997</v>
      </c>
      <c r="K31" s="34">
        <v>1</v>
      </c>
      <c r="L31" s="34">
        <v>1</v>
      </c>
      <c r="M31" s="7">
        <v>0.48</v>
      </c>
      <c r="N31" s="7">
        <v>0.48</v>
      </c>
      <c r="O31" s="7">
        <v>0.52</v>
      </c>
      <c r="P31" s="7">
        <v>0.52</v>
      </c>
      <c r="Q31" s="35">
        <f>+I31*K31</f>
        <v>45.912999999999997</v>
      </c>
      <c r="R31" s="35">
        <f>+J31*L31</f>
        <v>46.933999999999997</v>
      </c>
      <c r="S31" s="35">
        <f>+$H31*Q31</f>
        <v>2390.2307799999999</v>
      </c>
      <c r="T31" s="35">
        <f>+$H31*R31</f>
        <v>2443.3840399999999</v>
      </c>
      <c r="U31" s="36">
        <f>+S31/SUM(S$20:S$619)</f>
        <v>3.4720188172173488E-3</v>
      </c>
      <c r="V31" s="37">
        <f>+T31/SUM(T$20:T$619)</f>
        <v>3.5449857854240158E-3</v>
      </c>
      <c r="W31" s="37">
        <f>+V31-U31</f>
        <v>7.2966968206667013E-5</v>
      </c>
      <c r="X31" s="38">
        <f>+W31*Y$4</f>
        <v>2.2102263007629639</v>
      </c>
      <c r="Y31" s="39">
        <f>+X31/$H31*10^6</f>
        <v>42455.364978159116</v>
      </c>
      <c r="Z31" s="40">
        <f>+S31*M31/SUMPRODUCT(M$20:M$619, S$20:S$619)</f>
        <v>3.2710038431855511E-3</v>
      </c>
      <c r="AA31" s="41">
        <f>+T31*N31/SUMPRODUCT(N$20:N$619, T$20:T$619)</f>
        <v>3.3333989036334077E-3</v>
      </c>
      <c r="AB31" s="41">
        <f>+AA31-Z31</f>
        <v>6.2395060447856601E-5</v>
      </c>
      <c r="AC31" s="42">
        <f>+AB31*AD$4</f>
        <v>0.24073703795038548</v>
      </c>
      <c r="AD31" s="43">
        <f>+AC31/$H31*10^6</f>
        <v>4624.2227804530439</v>
      </c>
      <c r="AE31" s="40">
        <f>+S31*O31/SUMPRODUCT(O$20:O$619, S$20:S$619)</f>
        <v>3.6808184072427393E-3</v>
      </c>
      <c r="AF31" s="41">
        <f>+T31*P31/SUMPRODUCT(P$20:P$619, T$20:T$619)</f>
        <v>3.7656216053153324E-3</v>
      </c>
      <c r="AG31" s="41">
        <f>+AF31-AE31</f>
        <v>8.4803198072593098E-5</v>
      </c>
      <c r="AH31" s="42">
        <f>+AG31*AI$4</f>
        <v>0.28635911843921147</v>
      </c>
      <c r="AI31" s="43">
        <f>+AH31/$H31*10^6</f>
        <v>5500.5593246102853</v>
      </c>
      <c r="AJ31" s="42">
        <f>+X31+AC31+AH31</f>
        <v>2.737322457152561</v>
      </c>
      <c r="AK31" s="31">
        <f>+Y31+AD31+AI31</f>
        <v>52580.147083222444</v>
      </c>
      <c r="AL31" s="44">
        <f>+$AL$6*W31/H31*10^6</f>
        <v>700.79685177359784</v>
      </c>
      <c r="AM31" s="31">
        <v>245323.953125</v>
      </c>
      <c r="AN31" s="45">
        <f>+AK31/AM31</f>
        <v>0.21432944648674915</v>
      </c>
      <c r="AR31" s="33"/>
    </row>
    <row r="32" spans="1:44">
      <c r="A32" s="6" t="s">
        <v>5837</v>
      </c>
      <c r="B32" s="6" t="s">
        <v>5847</v>
      </c>
      <c r="C32" s="119" t="s">
        <v>5869</v>
      </c>
      <c r="D32" s="30">
        <v>2062161</v>
      </c>
      <c r="E32" s="6" t="s">
        <v>5859</v>
      </c>
      <c r="F32" s="31" t="s">
        <v>4463</v>
      </c>
      <c r="G32" s="6" t="str">
        <f>+IF(AND(L32&gt;K32, AJ32&gt;0), "Float Increase", IF(AND(L32&lt;K32, AJ32&lt;0), "Float Decrease", IF(AND(J32&gt;I32, AJ32&gt;0), "Share Increase", IF(AND(J32&lt;I32, AJ32&lt;0), "Share Decrease", IF(AJ32&gt;0, "Reinvestment", "Funding")))))</f>
        <v>Share Increase</v>
      </c>
      <c r="H32" s="32">
        <v>31.82</v>
      </c>
      <c r="I32" s="33">
        <v>17.21</v>
      </c>
      <c r="J32" s="33">
        <v>17.54</v>
      </c>
      <c r="K32" s="34">
        <v>1</v>
      </c>
      <c r="L32" s="34">
        <v>1</v>
      </c>
      <c r="M32" s="7">
        <v>0.51</v>
      </c>
      <c r="N32" s="7">
        <v>0.51</v>
      </c>
      <c r="O32" s="7">
        <v>0.49</v>
      </c>
      <c r="P32" s="7">
        <v>0.49</v>
      </c>
      <c r="Q32" s="35">
        <f>+I32*K32</f>
        <v>17.21</v>
      </c>
      <c r="R32" s="35">
        <f>+J32*L32</f>
        <v>17.54</v>
      </c>
      <c r="S32" s="35">
        <f>+$H32*Q32</f>
        <v>547.62220000000002</v>
      </c>
      <c r="T32" s="35">
        <f>+$H32*R32</f>
        <v>558.12279999999998</v>
      </c>
      <c r="U32" s="36">
        <f>+S32/SUM(S$20:S$619)</f>
        <v>7.9546903965731816E-4</v>
      </c>
      <c r="V32" s="37">
        <f>+T32/SUM(T$20:T$619)</f>
        <v>8.0975293287135119E-4</v>
      </c>
      <c r="W32" s="37">
        <f>+V32-U32</f>
        <v>1.4283893214033037E-5</v>
      </c>
      <c r="X32" s="38">
        <f>+W32*Y$4</f>
        <v>0.43267025114058155</v>
      </c>
      <c r="Y32" s="39">
        <f>+X32/$H32*10^6</f>
        <v>13597.430896938453</v>
      </c>
      <c r="Z32" s="40">
        <f>+S32*M32/SUMPRODUCT(M$20:M$619, S$20:S$619)</f>
        <v>7.9625322449599809E-4</v>
      </c>
      <c r="AA32" s="41">
        <f>+T32*N32/SUMPRODUCT(N$20:N$619, T$20:T$619)</f>
        <v>8.0901068675786562E-4</v>
      </c>
      <c r="AB32" s="41">
        <f>+AA32-Z32</f>
        <v>1.2757462261867524E-5</v>
      </c>
      <c r="AC32" s="42">
        <f>+AB32*AD$4</f>
        <v>4.9221743750891972E-2</v>
      </c>
      <c r="AD32" s="43">
        <f>+AC32/$H32*10^6</f>
        <v>1546.8806961311116</v>
      </c>
      <c r="AE32" s="40">
        <f>+S32*O32/SUMPRODUCT(O$20:O$619, S$20:S$619)</f>
        <v>7.9465448604702608E-4</v>
      </c>
      <c r="AF32" s="41">
        <f>+T32*P32/SUMPRODUCT(P$20:P$619, T$20:T$619)</f>
        <v>8.1052692263112991E-4</v>
      </c>
      <c r="AG32" s="41">
        <f>+AF32-AE32</f>
        <v>1.587243658410383E-5</v>
      </c>
      <c r="AH32" s="42">
        <f>+AG32*AI$4</f>
        <v>5.3597235139828947E-2</v>
      </c>
      <c r="AI32" s="43">
        <f>+AH32/$H32*10^6</f>
        <v>1684.3882822070693</v>
      </c>
      <c r="AJ32" s="42">
        <f>+X32+AC32+AH32</f>
        <v>0.53548923003130244</v>
      </c>
      <c r="AK32" s="31">
        <f>+Y32+AD32+AI32</f>
        <v>16828.699875276634</v>
      </c>
      <c r="AL32" s="44">
        <f>+$AL$6*W32/H32*10^6</f>
        <v>224.44835345746444</v>
      </c>
      <c r="AM32" s="31">
        <v>79275.3984375</v>
      </c>
      <c r="AN32" s="45">
        <f>+AK32/AM32</f>
        <v>0.21228149220270684</v>
      </c>
      <c r="AR32" s="33"/>
    </row>
    <row r="33" spans="1:44">
      <c r="A33" s="6" t="s">
        <v>1417</v>
      </c>
      <c r="B33" s="6" t="s">
        <v>2213</v>
      </c>
      <c r="C33" s="119" t="s">
        <v>2839</v>
      </c>
      <c r="D33" s="30">
        <v>2825933</v>
      </c>
      <c r="E33" s="6" t="s">
        <v>904</v>
      </c>
      <c r="F33" s="31" t="s">
        <v>4461</v>
      </c>
      <c r="G33" s="6" t="str">
        <f>+IF(AND(L33&gt;K33, AJ33&gt;0), "Float Increase", IF(AND(L33&lt;K33, AJ33&lt;0), "Float Decrease", IF(AND(J33&gt;I33, AJ33&gt;0), "Share Increase", IF(AND(J33&lt;I33, AJ33&lt;0), "Share Decrease", IF(AJ33&gt;0, "Reinvestment", "Funding")))))</f>
        <v>Share Increase</v>
      </c>
      <c r="H33" s="32">
        <v>52.56</v>
      </c>
      <c r="I33" s="33">
        <v>33.646000000000001</v>
      </c>
      <c r="J33" s="33">
        <v>34.204999999999998</v>
      </c>
      <c r="K33" s="34">
        <v>1</v>
      </c>
      <c r="L33" s="34">
        <v>1</v>
      </c>
      <c r="M33" s="7">
        <v>0</v>
      </c>
      <c r="N33" s="7">
        <v>0</v>
      </c>
      <c r="O33" s="7">
        <v>1</v>
      </c>
      <c r="P33" s="7">
        <v>1</v>
      </c>
      <c r="Q33" s="35">
        <f>+I33*K33</f>
        <v>33.646000000000001</v>
      </c>
      <c r="R33" s="35">
        <f>+J33*L33</f>
        <v>34.204999999999998</v>
      </c>
      <c r="S33" s="35">
        <f>+$H33*Q33</f>
        <v>1768.4337600000001</v>
      </c>
      <c r="T33" s="35">
        <f>+$H33*R33</f>
        <v>1797.8147999999999</v>
      </c>
      <c r="U33" s="36">
        <f>+S33/SUM(S$20:S$619)</f>
        <v>2.5688043778443977E-3</v>
      </c>
      <c r="V33" s="37">
        <f>+T33/SUM(T$20:T$619)</f>
        <v>2.6083611116756414E-3</v>
      </c>
      <c r="W33" s="37">
        <f>+V33-U33</f>
        <v>3.9556733831243654E-5</v>
      </c>
      <c r="X33" s="38">
        <f>+W33*Y$4</f>
        <v>1.1982042783861535</v>
      </c>
      <c r="Y33" s="39">
        <f>+X33/$H33*10^6</f>
        <v>22796.885053009006</v>
      </c>
      <c r="Z33" s="40">
        <f>+S33*M33/SUMPRODUCT(M$20:M$619, S$20:S$619)</f>
        <v>0</v>
      </c>
      <c r="AA33" s="41">
        <f>+T33*N33/SUMPRODUCT(N$20:N$619, T$20:T$619)</f>
        <v>0</v>
      </c>
      <c r="AB33" s="41">
        <f>+AA33-Z33</f>
        <v>0</v>
      </c>
      <c r="AC33" s="42">
        <f>+AB33*AD$4</f>
        <v>0</v>
      </c>
      <c r="AD33" s="43">
        <f>+AC33/$H33*10^6</f>
        <v>0</v>
      </c>
      <c r="AE33" s="40">
        <f>+S33*O33/SUMPRODUCT(O$20:O$619, S$20:S$619)</f>
        <v>5.2370896811297484E-3</v>
      </c>
      <c r="AF33" s="41">
        <f>+T33*P33/SUMPRODUCT(P$20:P$619, T$20:T$619)</f>
        <v>5.3282740267718582E-3</v>
      </c>
      <c r="AG33" s="41">
        <f>+AF33-AE33</f>
        <v>9.1184345642109782E-5</v>
      </c>
      <c r="AH33" s="42">
        <f>+AG33*AI$4</f>
        <v>0.30790665242576126</v>
      </c>
      <c r="AI33" s="43">
        <f>+AH33/$H33*10^6</f>
        <v>5858.1935393029162</v>
      </c>
      <c r="AJ33" s="42">
        <f>+X33+AC33+AH33</f>
        <v>1.5061109308119147</v>
      </c>
      <c r="AK33" s="31">
        <f>+Y33+AD33+AI33</f>
        <v>28655.078592311922</v>
      </c>
      <c r="AL33" s="44">
        <f>+$AL$6*W33/H33*10^6</f>
        <v>376.30074040376383</v>
      </c>
      <c r="AM33" s="31">
        <v>144993.09375</v>
      </c>
      <c r="AN33" s="45">
        <f>+AK33/AM33</f>
        <v>0.19763064468242594</v>
      </c>
      <c r="AR33" s="33"/>
    </row>
    <row r="34" spans="1:44">
      <c r="A34" s="6" t="s">
        <v>1359</v>
      </c>
      <c r="B34" s="6" t="s">
        <v>5855</v>
      </c>
      <c r="C34" s="119" t="s">
        <v>2781</v>
      </c>
      <c r="D34" s="30">
        <v>2658441</v>
      </c>
      <c r="E34" s="6" t="s">
        <v>3940</v>
      </c>
      <c r="F34" s="31" t="s">
        <v>4472</v>
      </c>
      <c r="G34" s="6" t="str">
        <f>+IF(AND(L34&gt;K34, AJ34&gt;0), "Float Increase", IF(AND(L34&lt;K34, AJ34&lt;0), "Float Decrease", IF(AND(J34&gt;I34, AJ34&gt;0), "Share Increase", IF(AND(J34&lt;I34, AJ34&lt;0), "Share Decrease", IF(AJ34&gt;0, "Reinvestment", "Funding")))))</f>
        <v>Share Increase</v>
      </c>
      <c r="H34" s="32">
        <v>14.1</v>
      </c>
      <c r="I34" s="33">
        <v>117.541</v>
      </c>
      <c r="J34" s="33">
        <v>119.827</v>
      </c>
      <c r="K34" s="34">
        <v>0.91</v>
      </c>
      <c r="L34" s="34">
        <v>0.91</v>
      </c>
      <c r="M34" s="7">
        <v>0</v>
      </c>
      <c r="N34" s="7">
        <v>0</v>
      </c>
      <c r="O34" s="7">
        <v>1</v>
      </c>
      <c r="P34" s="7">
        <v>1</v>
      </c>
      <c r="Q34" s="35">
        <f>+I34*K34</f>
        <v>106.96231</v>
      </c>
      <c r="R34" s="35">
        <f>+J34*L34</f>
        <v>109.04257</v>
      </c>
      <c r="S34" s="35">
        <f>+$H34*Q34</f>
        <v>1508.1685709999999</v>
      </c>
      <c r="T34" s="35">
        <f>+$H34*R34</f>
        <v>1537.500237</v>
      </c>
      <c r="U34" s="36">
        <f>+S34/SUM(S$20:S$619)</f>
        <v>2.1907464759732525E-3</v>
      </c>
      <c r="V34" s="37">
        <f>+T34/SUM(T$20:T$619)</f>
        <v>2.2306835094376139E-3</v>
      </c>
      <c r="W34" s="37">
        <f>+V34-U34</f>
        <v>3.9937033464361362E-5</v>
      </c>
      <c r="X34" s="38">
        <f>+W34*Y$4</f>
        <v>1.2097238504876906</v>
      </c>
      <c r="Y34" s="39">
        <f>+X34/$H34*10^6</f>
        <v>85796.017765084442</v>
      </c>
      <c r="Z34" s="40">
        <f>+S34*M34/SUMPRODUCT(M$20:M$619, S$20:S$619)</f>
        <v>0</v>
      </c>
      <c r="AA34" s="41">
        <f>+T34*N34/SUMPRODUCT(N$20:N$619, T$20:T$619)</f>
        <v>0</v>
      </c>
      <c r="AB34" s="41">
        <f>+AA34-Z34</f>
        <v>0</v>
      </c>
      <c r="AC34" s="42">
        <f>+AB34*AD$4</f>
        <v>0</v>
      </c>
      <c r="AD34" s="43">
        <f>+AC34/$H34*10^6</f>
        <v>0</v>
      </c>
      <c r="AE34" s="40">
        <f>+S34*O34/SUMPRODUCT(O$20:O$619, S$20:S$619)</f>
        <v>4.4663329999922062E-3</v>
      </c>
      <c r="AF34" s="41">
        <f>+T34*P34/SUMPRODUCT(P$20:P$619, T$20:T$619)</f>
        <v>4.5567666808409169E-3</v>
      </c>
      <c r="AG34" s="41">
        <f>+AF34-AE34</f>
        <v>9.043368084871075E-5</v>
      </c>
      <c r="AH34" s="42">
        <f>+AG34*AI$4</f>
        <v>0.30537184579857379</v>
      </c>
      <c r="AI34" s="43">
        <f>+AH34/$H34*10^6</f>
        <v>21657.577716210908</v>
      </c>
      <c r="AJ34" s="42">
        <f>+X34+AC34+AH34</f>
        <v>1.5150956962862643</v>
      </c>
      <c r="AK34" s="31">
        <f>+Y34+AD34+AI34</f>
        <v>107453.59548129534</v>
      </c>
      <c r="AL34" s="44">
        <f>+$AL$6*W34/H34*10^6</f>
        <v>1416.2068604383464</v>
      </c>
      <c r="AM34" s="31">
        <v>552005.625</v>
      </c>
      <c r="AN34" s="45">
        <f>+AK34/AM34</f>
        <v>0.19466032702347072</v>
      </c>
      <c r="AR34" s="33"/>
    </row>
    <row r="35" spans="1:44">
      <c r="A35" s="6" t="s">
        <v>6343</v>
      </c>
      <c r="B35" s="6" t="s">
        <v>6337</v>
      </c>
      <c r="C35" s="119" t="s">
        <v>6361</v>
      </c>
      <c r="D35" s="30">
        <v>2191300</v>
      </c>
      <c r="E35" s="6" t="s">
        <v>6354</v>
      </c>
      <c r="F35" s="31" t="s">
        <v>4462</v>
      </c>
      <c r="G35" s="6" t="str">
        <f>+IF(AND(L35&gt;K35, AJ35&gt;0), "Float Increase", IF(AND(L35&lt;K35, AJ35&lt;0), "Float Decrease", IF(AND(J35&gt;I35, AJ35&gt;0), "Share Increase", IF(AND(J35&lt;I35, AJ35&lt;0), "Share Decrease", IF(AJ35&gt;0, "Reinvestment", "Funding")))))</f>
        <v>Share Increase</v>
      </c>
      <c r="H35" s="32">
        <v>28.2</v>
      </c>
      <c r="I35" s="33">
        <v>75.597999999999999</v>
      </c>
      <c r="J35" s="33">
        <v>76.876999999999995</v>
      </c>
      <c r="K35" s="34">
        <v>1</v>
      </c>
      <c r="L35" s="34">
        <v>1</v>
      </c>
      <c r="M35" s="7">
        <v>0.47</v>
      </c>
      <c r="N35" s="7">
        <v>0.47</v>
      </c>
      <c r="O35" s="7">
        <v>0.53</v>
      </c>
      <c r="P35" s="7">
        <v>0.53</v>
      </c>
      <c r="Q35" s="35">
        <f>+I35*K35</f>
        <v>75.597999999999999</v>
      </c>
      <c r="R35" s="35">
        <f>+J35*L35</f>
        <v>76.876999999999995</v>
      </c>
      <c r="S35" s="35">
        <f>+$H35*Q35</f>
        <v>2131.8636000000001</v>
      </c>
      <c r="T35" s="35">
        <f>+$H35*R35</f>
        <v>2167.9313999999999</v>
      </c>
      <c r="U35" s="36">
        <f>+S35/SUM(S$20:S$619)</f>
        <v>3.0967179390689295E-3</v>
      </c>
      <c r="V35" s="37">
        <f>+T35/SUM(T$20:T$619)</f>
        <v>3.1453450914635532E-3</v>
      </c>
      <c r="W35" s="37">
        <f>+V35-U35</f>
        <v>4.8627152394623702E-5</v>
      </c>
      <c r="X35" s="38">
        <f>+W35*Y$4</f>
        <v>1.47295432159652</v>
      </c>
      <c r="Y35" s="39">
        <f>+X35/$H35*10^6</f>
        <v>52232.422751649647</v>
      </c>
      <c r="Z35" s="40">
        <f>+S35*M35/SUMPRODUCT(M$20:M$619, S$20:S$619)</f>
        <v>2.8566514554221475E-3</v>
      </c>
      <c r="AA35" s="41">
        <f>+T35*N35/SUMPRODUCT(N$20:N$619, T$20:T$619)</f>
        <v>2.8959943598336657E-3</v>
      </c>
      <c r="AB35" s="41">
        <f>+AA35-Z35</f>
        <v>3.9342904411518269E-5</v>
      </c>
      <c r="AC35" s="42">
        <f>+AB35*AD$4</f>
        <v>0.15179557811806593</v>
      </c>
      <c r="AD35" s="43">
        <f>+AC35/$H35*10^6</f>
        <v>5382.821919080352</v>
      </c>
      <c r="AE35" s="40">
        <f>+S35*O35/SUMPRODUCT(O$20:O$619, S$20:S$619)</f>
        <v>3.3460813688617566E-3</v>
      </c>
      <c r="AF35" s="41">
        <f>+T35*P35/SUMPRODUCT(P$20:P$619, T$20:T$619)</f>
        <v>3.4053598081041892E-3</v>
      </c>
      <c r="AG35" s="41">
        <f>+AF35-AE35</f>
        <v>5.9278439242432639E-5</v>
      </c>
      <c r="AH35" s="42">
        <f>+AG35*AI$4</f>
        <v>0.20016841333489008</v>
      </c>
      <c r="AI35" s="43">
        <f>+AH35/$H35*10^6</f>
        <v>7098.1706856343999</v>
      </c>
      <c r="AJ35" s="42">
        <f>+X35+AC35+AH35</f>
        <v>1.8249183130494759</v>
      </c>
      <c r="AK35" s="31">
        <f>+Y35+AD35+AI35</f>
        <v>64713.415356364399</v>
      </c>
      <c r="AL35" s="44">
        <f>+$AL$6*W35/H35*10^6</f>
        <v>862.18355309616504</v>
      </c>
      <c r="AM35" s="31">
        <v>337390.25</v>
      </c>
      <c r="AN35" s="45">
        <f>+AK35/AM35</f>
        <v>0.19180582532057283</v>
      </c>
      <c r="AR35" s="33"/>
    </row>
    <row r="36" spans="1:44">
      <c r="A36" s="6" t="s">
        <v>6058</v>
      </c>
      <c r="B36" s="6" t="s">
        <v>6011</v>
      </c>
      <c r="C36" s="119" t="s">
        <v>6148</v>
      </c>
      <c r="D36" s="30" t="s">
        <v>6149</v>
      </c>
      <c r="E36" s="6" t="s">
        <v>6188</v>
      </c>
      <c r="F36" s="31" t="s">
        <v>4463</v>
      </c>
      <c r="G36" s="6" t="str">
        <f>+IF(AND(L36&gt;K36, AJ36&gt;0), "Float Increase", IF(AND(L36&lt;K36, AJ36&lt;0), "Float Decrease", IF(AND(J36&gt;I36, AJ36&gt;0), "Share Increase", IF(AND(J36&lt;I36, AJ36&lt;0), "Share Decrease", IF(AJ36&gt;0, "Reinvestment", "Funding")))))</f>
        <v>Share Increase</v>
      </c>
      <c r="H36" s="32">
        <v>34.71</v>
      </c>
      <c r="I36" s="33">
        <v>47.252000000000002</v>
      </c>
      <c r="J36" s="33">
        <v>48.478999999999999</v>
      </c>
      <c r="K36" s="34">
        <v>0.52</v>
      </c>
      <c r="L36" s="34">
        <v>0.52</v>
      </c>
      <c r="M36" s="7">
        <v>0.56999999999999995</v>
      </c>
      <c r="N36" s="7">
        <v>0.56999999999999995</v>
      </c>
      <c r="O36" s="7">
        <v>0.43</v>
      </c>
      <c r="P36" s="7">
        <v>0.43</v>
      </c>
      <c r="Q36" s="35">
        <f>+I36*K36</f>
        <v>24.571040000000004</v>
      </c>
      <c r="R36" s="35">
        <f>+J36*L36</f>
        <v>25.20908</v>
      </c>
      <c r="S36" s="35">
        <f>+$H36*Q36</f>
        <v>852.86079840000014</v>
      </c>
      <c r="T36" s="35">
        <f>+$H36*R36</f>
        <v>875.00716680000005</v>
      </c>
      <c r="U36" s="36">
        <f>+S36/SUM(S$20:S$619)</f>
        <v>1.2388547437715669E-3</v>
      </c>
      <c r="V36" s="37">
        <f>+T36/SUM(T$20:T$619)</f>
        <v>1.2695048824376135E-3</v>
      </c>
      <c r="W36" s="37">
        <f>+V36-U36</f>
        <v>3.0650138666046649E-5</v>
      </c>
      <c r="X36" s="38">
        <f>+W36*Y$4</f>
        <v>0.92841657350837292</v>
      </c>
      <c r="Y36" s="39">
        <f>+X36/$H36*10^6</f>
        <v>26747.812547057703</v>
      </c>
      <c r="Z36" s="40">
        <f>+S36*M36/SUMPRODUCT(M$20:M$619, S$20:S$619)</f>
        <v>1.3859673216393685E-3</v>
      </c>
      <c r="AA36" s="41">
        <f>+T36*N36/SUMPRODUCT(N$20:N$619, T$20:T$619)</f>
        <v>1.4175578258454867E-3</v>
      </c>
      <c r="AB36" s="41">
        <f>+AA36-Z36</f>
        <v>3.1590504206118223E-5</v>
      </c>
      <c r="AC36" s="42">
        <f>+AB36*AD$4</f>
        <v>0.1218847190042484</v>
      </c>
      <c r="AD36" s="43">
        <f>+AC36/$H36*10^6</f>
        <v>3511.5159609406046</v>
      </c>
      <c r="AE36" s="40">
        <f>+S36*O36/SUMPRODUCT(O$20:O$619, S$20:S$619)</f>
        <v>1.0860450036299404E-3</v>
      </c>
      <c r="AF36" s="41">
        <f>+T36*P36/SUMPRODUCT(P$20:P$619, T$20:T$619)</f>
        <v>1.1151201574505108E-3</v>
      </c>
      <c r="AG36" s="41">
        <f>+AF36-AE36</f>
        <v>2.9075153820570365E-5</v>
      </c>
      <c r="AH36" s="42">
        <f>+AG36*AI$4</f>
        <v>9.8179498011570818E-2</v>
      </c>
      <c r="AI36" s="43">
        <f>+AH36/$H36*10^6</f>
        <v>2828.565197682824</v>
      </c>
      <c r="AJ36" s="42">
        <f>+X36+AC36+AH36</f>
        <v>1.1484807905241923</v>
      </c>
      <c r="AK36" s="31">
        <f>+Y36+AD36+AI36</f>
        <v>33087.893705681134</v>
      </c>
      <c r="AL36" s="44">
        <f>+$AL$6*W36/H36*10^6</f>
        <v>441.51741091971547</v>
      </c>
      <c r="AM36" s="31">
        <v>175696.5</v>
      </c>
      <c r="AN36" s="45">
        <f>+AK36/AM36</f>
        <v>0.18832414820830884</v>
      </c>
      <c r="AR36" s="33"/>
    </row>
    <row r="37" spans="1:44">
      <c r="A37" s="6" t="s">
        <v>1491</v>
      </c>
      <c r="B37" s="6" t="s">
        <v>2287</v>
      </c>
      <c r="C37" s="119" t="s">
        <v>2908</v>
      </c>
      <c r="D37" s="30">
        <v>2425258</v>
      </c>
      <c r="E37" s="6" t="s">
        <v>972</v>
      </c>
      <c r="F37" s="31" t="s">
        <v>4472</v>
      </c>
      <c r="G37" s="6" t="str">
        <f>+IF(AND(L37&gt;K37, AJ37&gt;0), "Float Increase", IF(AND(L37&lt;K37, AJ37&lt;0), "Float Decrease", IF(AND(J37&gt;I37, AJ37&gt;0), "Share Increase", IF(AND(J37&lt;I37, AJ37&lt;0), "Share Decrease", IF(AJ37&gt;0, "Reinvestment", "Funding")))))</f>
        <v>Share Increase</v>
      </c>
      <c r="H37" s="32">
        <v>47.41</v>
      </c>
      <c r="I37" s="33">
        <v>46.715000000000003</v>
      </c>
      <c r="J37" s="33">
        <v>47.301000000000002</v>
      </c>
      <c r="K37" s="34">
        <v>1</v>
      </c>
      <c r="L37" s="34">
        <v>1</v>
      </c>
      <c r="M37" s="7">
        <v>0</v>
      </c>
      <c r="N37" s="7">
        <v>0</v>
      </c>
      <c r="O37" s="7">
        <v>1</v>
      </c>
      <c r="P37" s="7">
        <v>1</v>
      </c>
      <c r="Q37" s="35">
        <f>+I37*K37</f>
        <v>46.715000000000003</v>
      </c>
      <c r="R37" s="35">
        <f>+J37*L37</f>
        <v>47.301000000000002</v>
      </c>
      <c r="S37" s="35">
        <f>+$H37*Q37</f>
        <v>2214.7581500000001</v>
      </c>
      <c r="T37" s="35">
        <f>+$H37*R37</f>
        <v>2242.5404100000001</v>
      </c>
      <c r="U37" s="36">
        <f>+S37/SUM(S$20:S$619)</f>
        <v>3.2171295076308423E-3</v>
      </c>
      <c r="V37" s="37">
        <f>+T37/SUM(T$20:T$619)</f>
        <v>3.2535916362492669E-3</v>
      </c>
      <c r="W37" s="37">
        <f>+V37-U37</f>
        <v>3.6462128618424631E-5</v>
      </c>
      <c r="X37" s="38">
        <f>+W37*Y$4</f>
        <v>1.1044662761098603</v>
      </c>
      <c r="Y37" s="39">
        <f>+X37/$H37*10^6</f>
        <v>23296.061508328628</v>
      </c>
      <c r="Z37" s="40">
        <f>+S37*M37/SUMPRODUCT(M$20:M$619, S$20:S$619)</f>
        <v>0</v>
      </c>
      <c r="AA37" s="41">
        <f>+T37*N37/SUMPRODUCT(N$20:N$619, T$20:T$619)</f>
        <v>0</v>
      </c>
      <c r="AB37" s="41">
        <f>+AA37-Z37</f>
        <v>0</v>
      </c>
      <c r="AC37" s="42">
        <f>+AB37*AD$4</f>
        <v>0</v>
      </c>
      <c r="AD37" s="43">
        <f>+AC37/$H37*10^6</f>
        <v>0</v>
      </c>
      <c r="AE37" s="40">
        <f>+S37*O37/SUMPRODUCT(O$20:O$619, S$20:S$619)</f>
        <v>6.5588473348094254E-3</v>
      </c>
      <c r="AF37" s="41">
        <f>+T37*P37/SUMPRODUCT(P$20:P$619, T$20:T$619)</f>
        <v>6.6463296556404554E-3</v>
      </c>
      <c r="AG37" s="41">
        <f>+AF37-AE37</f>
        <v>8.7482320831029983E-5</v>
      </c>
      <c r="AH37" s="42">
        <f>+AG37*AI$4</f>
        <v>0.29540584366577288</v>
      </c>
      <c r="AI37" s="43">
        <f>+AH37/$H37*10^6</f>
        <v>6230.8762637792215</v>
      </c>
      <c r="AJ37" s="42">
        <f>+X37+AC37+AH37</f>
        <v>1.3998721197756332</v>
      </c>
      <c r="AK37" s="31">
        <f>+Y37+AD37+AI37</f>
        <v>29526.937772107849</v>
      </c>
      <c r="AL37" s="44">
        <f>+$AL$6*W37/H37*10^6</f>
        <v>384.54048321477148</v>
      </c>
      <c r="AM37" s="31">
        <v>165875.34375</v>
      </c>
      <c r="AN37" s="45">
        <f>+AK37/AM37</f>
        <v>0.17800679175447284</v>
      </c>
      <c r="AR37" s="33"/>
    </row>
    <row r="38" spans="1:44">
      <c r="A38" s="6" t="s">
        <v>1330</v>
      </c>
      <c r="B38" s="6" t="s">
        <v>1733</v>
      </c>
      <c r="C38" s="119" t="s">
        <v>2752</v>
      </c>
      <c r="D38" s="30" t="s">
        <v>2326</v>
      </c>
      <c r="E38" s="6" t="s">
        <v>835</v>
      </c>
      <c r="F38" s="31" t="s">
        <v>4463</v>
      </c>
      <c r="G38" s="6" t="str">
        <f>+IF(AND(L38&gt;K38, AJ38&gt;0), "Float Increase", IF(AND(L38&lt;K38, AJ38&lt;0), "Float Decrease", IF(AND(J38&gt;I38, AJ38&gt;0), "Share Increase", IF(AND(J38&lt;I38, AJ38&lt;0), "Share Decrease", IF(AJ38&gt;0, "Reinvestment", "Funding")))))</f>
        <v>Share Increase</v>
      </c>
      <c r="H38" s="32">
        <v>14.34</v>
      </c>
      <c r="I38" s="33">
        <v>202.45500000000001</v>
      </c>
      <c r="J38" s="33">
        <v>208.69800000000001</v>
      </c>
      <c r="K38" s="34">
        <v>1</v>
      </c>
      <c r="L38" s="34">
        <v>1</v>
      </c>
      <c r="M38" s="7">
        <v>1</v>
      </c>
      <c r="N38" s="7">
        <v>1</v>
      </c>
      <c r="O38" s="7">
        <v>0</v>
      </c>
      <c r="P38" s="7">
        <v>0</v>
      </c>
      <c r="Q38" s="35">
        <f>+I38*K38</f>
        <v>202.45500000000001</v>
      </c>
      <c r="R38" s="35">
        <f>+J38*L38</f>
        <v>208.69800000000001</v>
      </c>
      <c r="S38" s="35">
        <f>+$H38*Q38</f>
        <v>2903.2047000000002</v>
      </c>
      <c r="T38" s="35">
        <f>+$H38*R38</f>
        <v>2992.7293199999999</v>
      </c>
      <c r="U38" s="36">
        <f>+S38/SUM(S$20:S$619)</f>
        <v>4.2171582062188358E-3</v>
      </c>
      <c r="V38" s="37">
        <f>+T38/SUM(T$20:T$619)</f>
        <v>4.3420038460354679E-3</v>
      </c>
      <c r="W38" s="37">
        <f>+V38-U38</f>
        <v>1.2484563981663213E-4</v>
      </c>
      <c r="X38" s="38">
        <f>+W38*Y$4</f>
        <v>3.781671671992092</v>
      </c>
      <c r="Y38" s="39">
        <f>+X38/$H38*10^6</f>
        <v>263714.90041785856</v>
      </c>
      <c r="Z38" s="40">
        <f>+S38*M38/SUMPRODUCT(M$20:M$619, S$20:S$619)</f>
        <v>8.2770892971179583E-3</v>
      </c>
      <c r="AA38" s="41">
        <f>+T38*N38/SUMPRODUCT(N$20:N$619, T$20:T$619)</f>
        <v>8.5059290643339624E-3</v>
      </c>
      <c r="AB38" s="41">
        <f>+AA38-Z38</f>
        <v>2.2883976721600405E-4</v>
      </c>
      <c r="AC38" s="42">
        <f>+AB38*AD$4</f>
        <v>0.88292578498061236</v>
      </c>
      <c r="AD38" s="43">
        <f>+AC38/$H38*10^6</f>
        <v>61570.835772706581</v>
      </c>
      <c r="AE38" s="40">
        <f>+S38*O38/SUMPRODUCT(O$20:O$619, S$20:S$619)</f>
        <v>0</v>
      </c>
      <c r="AF38" s="41">
        <f>+T38*P38/SUMPRODUCT(P$20:P$619, T$20:T$619)</f>
        <v>0</v>
      </c>
      <c r="AG38" s="41">
        <f>+AF38-AE38</f>
        <v>0</v>
      </c>
      <c r="AH38" s="42">
        <f>+AG38*AI$4</f>
        <v>0</v>
      </c>
      <c r="AI38" s="43">
        <f>+AH38/$H38*10^6</f>
        <v>0</v>
      </c>
      <c r="AJ38" s="42">
        <f>+X38+AC38+AH38</f>
        <v>4.6645974569727047</v>
      </c>
      <c r="AK38" s="31">
        <f>+Y38+AD38+AI38</f>
        <v>325285.73619056516</v>
      </c>
      <c r="AL38" s="44">
        <f>+$AL$6*W38/H38*10^6</f>
        <v>4353.055781611999</v>
      </c>
      <c r="AM38" s="31">
        <v>1883603</v>
      </c>
      <c r="AN38" s="45">
        <f>+AK38/AM38</f>
        <v>0.17269336276835678</v>
      </c>
      <c r="AR38" s="33"/>
    </row>
    <row r="39" spans="1:44">
      <c r="A39" s="6" t="s">
        <v>5374</v>
      </c>
      <c r="B39" s="6" t="s">
        <v>5348</v>
      </c>
      <c r="C39" s="119" t="s">
        <v>5356</v>
      </c>
      <c r="D39" s="30" t="s">
        <v>5366</v>
      </c>
      <c r="E39" s="6" t="s">
        <v>5668</v>
      </c>
      <c r="F39" s="31" t="s">
        <v>4456</v>
      </c>
      <c r="G39" s="6" t="str">
        <f>+IF(AND(L39&gt;K39, AJ39&gt;0), "Float Increase", IF(AND(L39&lt;K39, AJ39&lt;0), "Float Decrease", IF(AND(J39&gt;I39, AJ39&gt;0), "Share Increase", IF(AND(J39&lt;I39, AJ39&lt;0), "Share Decrease", IF(AJ39&gt;0, "Reinvestment", "Funding")))))</f>
        <v>Share Increase</v>
      </c>
      <c r="H39" s="32">
        <v>45.16</v>
      </c>
      <c r="I39" s="33">
        <v>54.250999999999998</v>
      </c>
      <c r="J39" s="33">
        <v>55.195</v>
      </c>
      <c r="K39" s="34">
        <v>1</v>
      </c>
      <c r="L39" s="34">
        <v>1</v>
      </c>
      <c r="M39" s="7">
        <v>0.62</v>
      </c>
      <c r="N39" s="7">
        <v>0.62</v>
      </c>
      <c r="O39" s="7">
        <v>0.38</v>
      </c>
      <c r="P39" s="7">
        <v>0.38</v>
      </c>
      <c r="Q39" s="35">
        <f>+I39*K39</f>
        <v>54.250999999999998</v>
      </c>
      <c r="R39" s="35">
        <f>+J39*L39</f>
        <v>55.195</v>
      </c>
      <c r="S39" s="35">
        <f>+$H39*Q39</f>
        <v>2449.9751599999995</v>
      </c>
      <c r="T39" s="35">
        <f>+$H39*R39</f>
        <v>2492.6061999999997</v>
      </c>
      <c r="U39" s="36">
        <f>+S39/SUM(S$20:S$619)</f>
        <v>3.5588027434050045E-3</v>
      </c>
      <c r="V39" s="37">
        <f>+T39/SUM(T$20:T$619)</f>
        <v>3.6163997975773676E-3</v>
      </c>
      <c r="W39" s="37">
        <f>+V39-U39</f>
        <v>5.7597054172363153E-5</v>
      </c>
      <c r="X39" s="38">
        <f>+W39*Y$4</f>
        <v>1.7446596330775683</v>
      </c>
      <c r="Y39" s="39">
        <f>+X39/$H39*10^6</f>
        <v>38632.852813940837</v>
      </c>
      <c r="Z39" s="40">
        <f>+S39*M39/SUMPRODUCT(M$20:M$619, S$20:S$619)</f>
        <v>4.3306526641147033E-3</v>
      </c>
      <c r="AA39" s="41">
        <f>+T39*N39/SUMPRODUCT(N$20:N$619, T$20:T$619)</f>
        <v>4.3923777055660347E-3</v>
      </c>
      <c r="AB39" s="41">
        <f>+AA39-Z39</f>
        <v>6.1725041451331404E-5</v>
      </c>
      <c r="AC39" s="42">
        <f>+AB39*AD$4</f>
        <v>0.23815192324040355</v>
      </c>
      <c r="AD39" s="43">
        <f>+AC39/$H39*10^6</f>
        <v>5273.5146864571207</v>
      </c>
      <c r="AE39" s="40">
        <f>+S39*O39/SUMPRODUCT(O$20:O$619, S$20:S$619)</f>
        <v>2.7570617398725052E-3</v>
      </c>
      <c r="AF39" s="41">
        <f>+T39*P39/SUMPRODUCT(P$20:P$619, T$20:T$619)</f>
        <v>2.8072356353299513E-3</v>
      </c>
      <c r="AG39" s="41">
        <f>+AF39-AE39</f>
        <v>5.0173895457446185E-5</v>
      </c>
      <c r="AH39" s="42">
        <f>+AG39*AI$4</f>
        <v>0.16942465376784946</v>
      </c>
      <c r="AI39" s="43">
        <f>+AH39/$H39*10^6</f>
        <v>3751.6530949479511</v>
      </c>
      <c r="AJ39" s="42">
        <f>+X39+AC39+AH39</f>
        <v>2.1522362100858214</v>
      </c>
      <c r="AK39" s="31">
        <f>+Y39+AD39+AI39</f>
        <v>47658.020595345908</v>
      </c>
      <c r="AL39" s="44">
        <f>+$AL$6*W39/H39*10^6</f>
        <v>637.69989119091179</v>
      </c>
      <c r="AM39" s="31">
        <v>279527.25</v>
      </c>
      <c r="AN39" s="45">
        <f>+AK39/AM39</f>
        <v>0.17049507908565589</v>
      </c>
      <c r="AR39" s="33"/>
    </row>
    <row r="40" spans="1:44">
      <c r="A40" s="6" t="s">
        <v>4261</v>
      </c>
      <c r="B40" s="6" t="s">
        <v>1645</v>
      </c>
      <c r="C40" s="119" t="s">
        <v>2491</v>
      </c>
      <c r="D40" s="30">
        <v>2641098</v>
      </c>
      <c r="E40" s="6" t="s">
        <v>752</v>
      </c>
      <c r="F40" s="31" t="s">
        <v>4456</v>
      </c>
      <c r="G40" s="6" t="str">
        <f>+IF(AND(L40&gt;K40, AJ40&gt;0), "Float Increase", IF(AND(L40&lt;K40, AJ40&lt;0), "Float Decrease", IF(AND(J40&gt;I40, AJ40&gt;0), "Share Increase", IF(AND(J40&lt;I40, AJ40&lt;0), "Share Decrease", IF(AJ40&gt;0, "Reinvestment", "Funding")))))</f>
        <v>Share Increase</v>
      </c>
      <c r="H40" s="32">
        <v>54.27</v>
      </c>
      <c r="I40" s="33">
        <v>24.995000000000001</v>
      </c>
      <c r="J40" s="33">
        <v>25.353999999999999</v>
      </c>
      <c r="K40" s="34">
        <v>1</v>
      </c>
      <c r="L40" s="34">
        <v>1</v>
      </c>
      <c r="M40" s="7">
        <v>0.61</v>
      </c>
      <c r="N40" s="7">
        <v>0.61</v>
      </c>
      <c r="O40" s="7">
        <v>0.39</v>
      </c>
      <c r="P40" s="7">
        <v>0.39</v>
      </c>
      <c r="Q40" s="35">
        <f>+I40*K40</f>
        <v>24.995000000000001</v>
      </c>
      <c r="R40" s="35">
        <f>+J40*L40</f>
        <v>25.353999999999999</v>
      </c>
      <c r="S40" s="35">
        <f>+$H40*Q40</f>
        <v>1356.4786500000002</v>
      </c>
      <c r="T40" s="35">
        <f>+$H40*R40</f>
        <v>1375.9615800000001</v>
      </c>
      <c r="U40" s="36">
        <f>+S40/SUM(S$20:S$619)</f>
        <v>1.9704036268638407E-3</v>
      </c>
      <c r="V40" s="37">
        <f>+T40/SUM(T$20:T$619)</f>
        <v>1.9963150133327262E-3</v>
      </c>
      <c r="W40" s="37">
        <f>+V40-U40</f>
        <v>2.5911386468885529E-5</v>
      </c>
      <c r="X40" s="38">
        <f>+W40*Y$4</f>
        <v>0.78487607845451923</v>
      </c>
      <c r="Y40" s="39">
        <f>+X40/$H40*10^6</f>
        <v>14462.430043385282</v>
      </c>
      <c r="Z40" s="40">
        <f>+S40*M40/SUMPRODUCT(M$20:M$619, S$20:S$619)</f>
        <v>2.3590806044669365E-3</v>
      </c>
      <c r="AA40" s="41">
        <f>+T40*N40/SUMPRODUCT(N$20:N$619, T$20:T$619)</f>
        <v>2.3855606402735474E-3</v>
      </c>
      <c r="AB40" s="41">
        <f>+AA40-Z40</f>
        <v>2.6480035806610881E-5</v>
      </c>
      <c r="AC40" s="42">
        <f>+AB40*AD$4</f>
        <v>0.10216714815479652</v>
      </c>
      <c r="AD40" s="43">
        <f>+AC40/$H40*10^6</f>
        <v>1882.5713682475864</v>
      </c>
      <c r="AE40" s="40">
        <f>+S40*O40/SUMPRODUCT(O$20:O$619, S$20:S$619)</f>
        <v>1.5666745317219272E-3</v>
      </c>
      <c r="AF40" s="41">
        <f>+T40*P40/SUMPRODUCT(P$20:P$619, T$20:T$619)</f>
        <v>1.5904225151191814E-3</v>
      </c>
      <c r="AG40" s="41">
        <f>+AF40-AE40</f>
        <v>2.3747983397254214E-5</v>
      </c>
      <c r="AH40" s="42">
        <f>+AG40*AI$4</f>
        <v>8.0190980351064534E-2</v>
      </c>
      <c r="AI40" s="43">
        <f>+AH40/$H40*10^6</f>
        <v>1477.6300046262122</v>
      </c>
      <c r="AJ40" s="42">
        <f>+X40+AC40+AH40</f>
        <v>0.96723420696038032</v>
      </c>
      <c r="AK40" s="31">
        <f>+Y40+AD40+AI40</f>
        <v>17822.631416259082</v>
      </c>
      <c r="AL40" s="44">
        <f>+$AL$6*W40/H40*10^6</f>
        <v>238.72661202216258</v>
      </c>
      <c r="AM40" s="31">
        <v>105077.296875</v>
      </c>
      <c r="AN40" s="45">
        <f>+AK40/AM40</f>
        <v>0.16961448330233403</v>
      </c>
      <c r="AR40" s="33"/>
    </row>
    <row r="41" spans="1:44">
      <c r="A41" s="6" t="s">
        <v>1386</v>
      </c>
      <c r="B41" s="6" t="s">
        <v>2183</v>
      </c>
      <c r="C41" s="119" t="s">
        <v>2808</v>
      </c>
      <c r="D41" s="30">
        <v>2122775</v>
      </c>
      <c r="E41" s="6" t="s">
        <v>875</v>
      </c>
      <c r="F41" s="31" t="s">
        <v>4459</v>
      </c>
      <c r="G41" s="6" t="str">
        <f>+IF(AND(L41&gt;K41, AJ41&gt;0), "Float Increase", IF(AND(L41&lt;K41, AJ41&lt;0), "Float Decrease", IF(AND(J41&gt;I41, AJ41&gt;0), "Share Increase", IF(AND(J41&lt;I41, AJ41&lt;0), "Share Decrease", IF(AJ41&gt;0, "Reinvestment", "Funding")))))</f>
        <v>Share Increase</v>
      </c>
      <c r="H41" s="32">
        <v>15.3</v>
      </c>
      <c r="I41" s="33">
        <v>21.843</v>
      </c>
      <c r="J41" s="33">
        <v>22.356999999999999</v>
      </c>
      <c r="K41" s="34">
        <v>0.91</v>
      </c>
      <c r="L41" s="34">
        <v>0.91</v>
      </c>
      <c r="M41" s="7">
        <v>0.55000000000000004</v>
      </c>
      <c r="N41" s="7">
        <v>0.55000000000000004</v>
      </c>
      <c r="O41" s="7">
        <v>0.45</v>
      </c>
      <c r="P41" s="7">
        <v>0.45</v>
      </c>
      <c r="Q41" s="35">
        <f>+I41*K41</f>
        <v>19.877130000000001</v>
      </c>
      <c r="R41" s="35">
        <f>+J41*L41</f>
        <v>20.34487</v>
      </c>
      <c r="S41" s="35">
        <f>+$H41*Q41</f>
        <v>304.12008900000001</v>
      </c>
      <c r="T41" s="35">
        <f>+$H41*R41</f>
        <v>311.27651100000003</v>
      </c>
      <c r="U41" s="36">
        <f>+S41/SUM(S$20:S$619)</f>
        <v>4.4176097159196273E-4</v>
      </c>
      <c r="V41" s="37">
        <f>+T41/SUM(T$20:T$619)</f>
        <v>4.5161578727156716E-4</v>
      </c>
      <c r="W41" s="37">
        <f>+V41-U41</f>
        <v>9.8548156796044307E-6</v>
      </c>
      <c r="X41" s="38">
        <f>+W41*Y$4</f>
        <v>0.29851004282569038</v>
      </c>
      <c r="Y41" s="39">
        <f>+X41/$H41*10^6</f>
        <v>19510.460315404598</v>
      </c>
      <c r="Z41" s="40">
        <f>+S41*M41/SUMPRODUCT(M$20:M$619, S$20:S$619)</f>
        <v>4.7687854168025206E-4</v>
      </c>
      <c r="AA41" s="41">
        <f>+T41*N41/SUMPRODUCT(N$20:N$619, T$20:T$619)</f>
        <v>4.8659019956995444E-4</v>
      </c>
      <c r="AB41" s="41">
        <f>+AA41-Z41</f>
        <v>9.7116578897023806E-6</v>
      </c>
      <c r="AC41" s="42">
        <f>+AB41*AD$4</f>
        <v>3.747020576906511E-2</v>
      </c>
      <c r="AD41" s="43">
        <f>+AC41/$H41*10^6</f>
        <v>2449.0330568016407</v>
      </c>
      <c r="AE41" s="40">
        <f>+S41*O41/SUMPRODUCT(O$20:O$619, S$20:S$619)</f>
        <v>4.0528341924821225E-4</v>
      </c>
      <c r="AF41" s="41">
        <f>+T41*P41/SUMPRODUCT(P$20:P$619, T$20:T$619)</f>
        <v>4.1514562396385835E-4</v>
      </c>
      <c r="AG41" s="41">
        <f>+AF41-AE41</f>
        <v>9.8622047156460952E-6</v>
      </c>
      <c r="AH41" s="42">
        <f>+AG41*AI$4</f>
        <v>3.3302190394069106E-2</v>
      </c>
      <c r="AI41" s="43">
        <f>+AH41/$H41*10^6</f>
        <v>2176.613751246347</v>
      </c>
      <c r="AJ41" s="42">
        <f>+X41+AC41+AH41</f>
        <v>0.36928243898882462</v>
      </c>
      <c r="AK41" s="31">
        <f>+Y41+AD41+AI41</f>
        <v>24136.107123452584</v>
      </c>
      <c r="AL41" s="44">
        <f>+$AL$6*W41/H41*10^6</f>
        <v>322.05279998707294</v>
      </c>
      <c r="AM41" s="31">
        <v>153066.09375</v>
      </c>
      <c r="AN41" s="45">
        <f>+AK41/AM41</f>
        <v>0.15768421687740747</v>
      </c>
      <c r="AR41" s="33"/>
    </row>
    <row r="42" spans="1:44">
      <c r="A42" s="6" t="s">
        <v>1396</v>
      </c>
      <c r="B42" s="6" t="s">
        <v>2193</v>
      </c>
      <c r="C42" s="119" t="s">
        <v>2818</v>
      </c>
      <c r="D42" s="30">
        <v>2369226</v>
      </c>
      <c r="E42" s="6" t="s">
        <v>884</v>
      </c>
      <c r="F42" s="31" t="s">
        <v>4471</v>
      </c>
      <c r="G42" s="6" t="str">
        <f>+IF(AND(L42&gt;K42, AJ42&gt;0), "Float Increase", IF(AND(L42&lt;K42, AJ42&lt;0), "Float Decrease", IF(AND(J42&gt;I42, AJ42&gt;0), "Share Increase", IF(AND(J42&lt;I42, AJ42&lt;0), "Share Decrease", IF(AJ42&gt;0, "Reinvestment", "Funding")))))</f>
        <v>Share Increase</v>
      </c>
      <c r="H42" s="32">
        <v>14.36</v>
      </c>
      <c r="I42" s="33">
        <v>30.800999999999998</v>
      </c>
      <c r="J42" s="33">
        <v>30.948</v>
      </c>
      <c r="K42" s="34">
        <v>0.94</v>
      </c>
      <c r="L42" s="34">
        <v>0.94</v>
      </c>
      <c r="M42" s="7">
        <v>0</v>
      </c>
      <c r="N42" s="7">
        <v>0</v>
      </c>
      <c r="O42" s="7">
        <v>1</v>
      </c>
      <c r="P42" s="7">
        <v>1</v>
      </c>
      <c r="Q42" s="35">
        <f>+I42*K42</f>
        <v>28.952939999999998</v>
      </c>
      <c r="R42" s="35">
        <f>+J42*L42</f>
        <v>29.09112</v>
      </c>
      <c r="S42" s="35">
        <f>+$H42*Q42</f>
        <v>415.76421839999995</v>
      </c>
      <c r="T42" s="35">
        <f>+$H42*R42</f>
        <v>417.74848320000001</v>
      </c>
      <c r="U42" s="36">
        <f>+S42/SUM(S$20:S$619)</f>
        <v>6.0393381337448232E-4</v>
      </c>
      <c r="V42" s="37">
        <f>+T42/SUM(T$20:T$619)</f>
        <v>6.0609073751109678E-4</v>
      </c>
      <c r="W42" s="37">
        <f>+V42-U42</f>
        <v>2.1569241366144664E-6</v>
      </c>
      <c r="X42" s="38">
        <f>+W42*Y$4</f>
        <v>6.533491212068962E-2</v>
      </c>
      <c r="Y42" s="39">
        <f>+X42/$H42*10^6</f>
        <v>4549.7849666218399</v>
      </c>
      <c r="Z42" s="40">
        <f>+S42*M42/SUMPRODUCT(M$20:M$619, S$20:S$619)</f>
        <v>0</v>
      </c>
      <c r="AA42" s="41">
        <f>+T42*N42/SUMPRODUCT(N$20:N$619, T$20:T$619)</f>
        <v>0</v>
      </c>
      <c r="AB42" s="41">
        <f>+AA42-Z42</f>
        <v>0</v>
      </c>
      <c r="AC42" s="42">
        <f>+AB42*AD$4</f>
        <v>0</v>
      </c>
      <c r="AD42" s="43">
        <f>+AC42/$H42*10^6</f>
        <v>0</v>
      </c>
      <c r="AE42" s="40">
        <f>+S42*O42/SUMPRODUCT(O$20:O$619, S$20:S$619)</f>
        <v>1.2312558984203144E-3</v>
      </c>
      <c r="AF42" s="41">
        <f>+T42*P42/SUMPRODUCT(P$20:P$619, T$20:T$619)</f>
        <v>1.2381021631137424E-3</v>
      </c>
      <c r="AG42" s="41">
        <f>+AF42-AE42</f>
        <v>6.8462646934280055E-6</v>
      </c>
      <c r="AH42" s="42">
        <f>+AG42*AI$4</f>
        <v>2.3118117792365875E-2</v>
      </c>
      <c r="AI42" s="43">
        <f>+AH42/$H42*10^6</f>
        <v>1609.8967821981807</v>
      </c>
      <c r="AJ42" s="42">
        <f>+X42+AC42+AH42</f>
        <v>8.8453029913055495E-2</v>
      </c>
      <c r="AK42" s="31">
        <f>+Y42+AD42+AI42</f>
        <v>6159.6817488200204</v>
      </c>
      <c r="AL42" s="44">
        <f>+$AL$6*W42/H42*10^6</f>
        <v>75.101815341729335</v>
      </c>
      <c r="AM42" s="31">
        <v>43570.6015625</v>
      </c>
      <c r="AN42" s="45">
        <f>+AK42/AM42</f>
        <v>0.14137242837889771</v>
      </c>
      <c r="AR42" s="33"/>
    </row>
    <row r="43" spans="1:44">
      <c r="A43" s="6" t="s">
        <v>1482</v>
      </c>
      <c r="B43" s="6" t="s">
        <v>2278</v>
      </c>
      <c r="C43" s="119" t="s">
        <v>2899</v>
      </c>
      <c r="D43" s="30">
        <v>2946243</v>
      </c>
      <c r="E43" s="6" t="s">
        <v>964</v>
      </c>
      <c r="F43" s="31" t="s">
        <v>4454</v>
      </c>
      <c r="G43" s="6" t="str">
        <f>+IF(AND(L43&gt;K43, AJ43&gt;0), "Float Increase", IF(AND(L43&lt;K43, AJ43&lt;0), "Float Decrease", IF(AND(J43&gt;I43, AJ43&gt;0), "Share Increase", IF(AND(J43&lt;I43, AJ43&lt;0), "Share Decrease", IF(AJ43&gt;0, "Reinvestment", "Funding")))))</f>
        <v>Share Increase</v>
      </c>
      <c r="H43" s="32">
        <v>64.5</v>
      </c>
      <c r="I43" s="33">
        <v>46.845999999999997</v>
      </c>
      <c r="J43" s="33">
        <v>47.639000000000003</v>
      </c>
      <c r="K43" s="34">
        <v>0.92</v>
      </c>
      <c r="L43" s="34">
        <v>0.92</v>
      </c>
      <c r="M43" s="7">
        <v>1</v>
      </c>
      <c r="N43" s="7">
        <v>1</v>
      </c>
      <c r="O43" s="7">
        <v>0</v>
      </c>
      <c r="P43" s="7">
        <v>0</v>
      </c>
      <c r="Q43" s="35">
        <f>+I43*K43</f>
        <v>43.098320000000001</v>
      </c>
      <c r="R43" s="35">
        <f>+J43*L43</f>
        <v>43.827880000000007</v>
      </c>
      <c r="S43" s="35">
        <f>+$H43*Q43</f>
        <v>2779.8416400000001</v>
      </c>
      <c r="T43" s="35">
        <f>+$H43*R43</f>
        <v>2826.8982600000004</v>
      </c>
      <c r="U43" s="36">
        <f>+S43/SUM(S$20:S$619)</f>
        <v>4.0379625949609503E-3</v>
      </c>
      <c r="V43" s="37">
        <f>+T43/SUM(T$20:T$619)</f>
        <v>4.1014077134349644E-3</v>
      </c>
      <c r="W43" s="37">
        <f>+V43-U43</f>
        <v>6.3445118474014101E-5</v>
      </c>
      <c r="X43" s="38">
        <f>+W43*Y$4</f>
        <v>1.921802055816751</v>
      </c>
      <c r="Y43" s="39">
        <f>+X43/$H43*10^6</f>
        <v>29795.380710337227</v>
      </c>
      <c r="Z43" s="40">
        <f>+S43*M43/SUMPRODUCT(M$20:M$619, S$20:S$619)</f>
        <v>7.9253789738377156E-3</v>
      </c>
      <c r="AA43" s="41">
        <f>+T43*N43/SUMPRODUCT(N$20:N$619, T$20:T$619)</f>
        <v>8.0346043696491436E-3</v>
      </c>
      <c r="AB43" s="41">
        <f>+AA43-Z43</f>
        <v>1.0922539581142802E-4</v>
      </c>
      <c r="AC43" s="42">
        <f>+AB43*AD$4</f>
        <v>0.42142115205699582</v>
      </c>
      <c r="AD43" s="43">
        <f>+AC43/$H43*10^6</f>
        <v>6533.6612722014861</v>
      </c>
      <c r="AE43" s="40">
        <f>+S43*O43/SUMPRODUCT(O$20:O$619, S$20:S$619)</f>
        <v>0</v>
      </c>
      <c r="AF43" s="41">
        <f>+T43*P43/SUMPRODUCT(P$20:P$619, T$20:T$619)</f>
        <v>0</v>
      </c>
      <c r="AG43" s="41">
        <f>+AF43-AE43</f>
        <v>0</v>
      </c>
      <c r="AH43" s="42">
        <f>+AG43*AI$4</f>
        <v>0</v>
      </c>
      <c r="AI43" s="43">
        <f>+AH43/$H43*10^6</f>
        <v>0</v>
      </c>
      <c r="AJ43" s="42">
        <f>+X43+AC43+AH43</f>
        <v>2.3432232078737467</v>
      </c>
      <c r="AK43" s="31">
        <f>+Y43+AD43+AI43</f>
        <v>36329.041982538714</v>
      </c>
      <c r="AL43" s="44">
        <f>+$AL$6*W43/H43*10^6</f>
        <v>491.82262382956674</v>
      </c>
      <c r="AM43" s="31">
        <v>273588.75</v>
      </c>
      <c r="AN43" s="45">
        <f>+AK43/AM43</f>
        <v>0.13278704618716491</v>
      </c>
      <c r="AR43" s="33"/>
    </row>
    <row r="44" spans="1:44">
      <c r="A44" s="6" t="s">
        <v>1383</v>
      </c>
      <c r="B44" s="6" t="s">
        <v>2180</v>
      </c>
      <c r="C44" s="119" t="s">
        <v>2804</v>
      </c>
      <c r="D44" s="30">
        <v>2705198</v>
      </c>
      <c r="E44" s="6" t="s">
        <v>871</v>
      </c>
      <c r="F44" s="31" t="s">
        <v>4458</v>
      </c>
      <c r="G44" s="6" t="str">
        <f>+IF(AND(L44&gt;K44, AJ44&gt;0), "Float Increase", IF(AND(L44&lt;K44, AJ44&lt;0), "Float Decrease", IF(AND(J44&gt;I44, AJ44&gt;0), "Share Increase", IF(AND(J44&lt;I44, AJ44&lt;0), "Share Decrease", IF(AJ44&gt;0, "Reinvestment", "Funding")))))</f>
        <v>Share Increase</v>
      </c>
      <c r="H44" s="32">
        <v>26.82</v>
      </c>
      <c r="I44" s="33">
        <v>50.186</v>
      </c>
      <c r="J44" s="33">
        <v>50.667999999999999</v>
      </c>
      <c r="K44" s="34">
        <v>1</v>
      </c>
      <c r="L44" s="34">
        <v>1</v>
      </c>
      <c r="M44" s="7">
        <v>0.55000000000000004</v>
      </c>
      <c r="N44" s="7">
        <v>0.55000000000000004</v>
      </c>
      <c r="O44" s="7">
        <v>0.45</v>
      </c>
      <c r="P44" s="7">
        <v>0.45</v>
      </c>
      <c r="Q44" s="35">
        <f>+I44*K44</f>
        <v>50.186</v>
      </c>
      <c r="R44" s="35">
        <f>+J44*L44</f>
        <v>50.667999999999999</v>
      </c>
      <c r="S44" s="35">
        <f>+$H44*Q44</f>
        <v>1345.9885200000001</v>
      </c>
      <c r="T44" s="35">
        <f>+$H44*R44</f>
        <v>1358.9157600000001</v>
      </c>
      <c r="U44" s="36">
        <f>+S44/SUM(S$20:S$619)</f>
        <v>1.9551657975045112E-3</v>
      </c>
      <c r="V44" s="37">
        <f>+T44/SUM(T$20:T$619)</f>
        <v>1.9715840710773707E-3</v>
      </c>
      <c r="W44" s="37">
        <f>+V44-U44</f>
        <v>1.6418273572859493E-5</v>
      </c>
      <c r="X44" s="38">
        <f>+W44*Y$4</f>
        <v>0.49732229467278205</v>
      </c>
      <c r="Y44" s="39">
        <f>+X44/$H44*10^6</f>
        <v>18542.964007187995</v>
      </c>
      <c r="Z44" s="40">
        <f>+S44*M44/SUMPRODUCT(M$20:M$619, S$20:S$619)</f>
        <v>2.1105907362007933E-3</v>
      </c>
      <c r="AA44" s="41">
        <f>+T44*N44/SUMPRODUCT(N$20:N$619, T$20:T$619)</f>
        <v>2.1242691545625692E-3</v>
      </c>
      <c r="AB44" s="41">
        <f>+AA44-Z44</f>
        <v>1.3678418361775819E-5</v>
      </c>
      <c r="AC44" s="42">
        <f>+AB44*AD$4</f>
        <v>5.2775041752094222E-2</v>
      </c>
      <c r="AD44" s="43">
        <f>+AC44/$H44*10^6</f>
        <v>1967.7495060437816</v>
      </c>
      <c r="AE44" s="40">
        <f>+S44*O44/SUMPRODUCT(O$20:O$619, S$20:S$619)</f>
        <v>1.7937217874957306E-3</v>
      </c>
      <c r="AF44" s="41">
        <f>+T44*P44/SUMPRODUCT(P$20:P$619, T$20:T$619)</f>
        <v>1.8123691032360637E-3</v>
      </c>
      <c r="AG44" s="41">
        <f>+AF44-AE44</f>
        <v>1.8647315740333075E-5</v>
      </c>
      <c r="AH44" s="42">
        <f>+AG44*AI$4</f>
        <v>6.296730569156625E-2</v>
      </c>
      <c r="AI44" s="43">
        <f>+AH44/$H44*10^6</f>
        <v>2347.7742614305089</v>
      </c>
      <c r="AJ44" s="42">
        <f>+X44+AC44+AH44</f>
        <v>0.61306464211644252</v>
      </c>
      <c r="AK44" s="31">
        <f>+Y44+AD44+AI44</f>
        <v>22858.487774662288</v>
      </c>
      <c r="AL44" s="44">
        <f>+$AL$6*W44/H44*10^6</f>
        <v>306.08265422929702</v>
      </c>
      <c r="AM44" s="31">
        <v>172698.65625</v>
      </c>
      <c r="AN44" s="45">
        <f>+AK44/AM44</f>
        <v>0.13236054217800139</v>
      </c>
      <c r="AR44" s="33"/>
    </row>
    <row r="45" spans="1:44">
      <c r="A45" s="6" t="s">
        <v>5169</v>
      </c>
      <c r="B45" s="6" t="s">
        <v>5157</v>
      </c>
      <c r="C45" s="119" t="s">
        <v>5197</v>
      </c>
      <c r="D45" s="30" t="s">
        <v>5180</v>
      </c>
      <c r="E45" s="6" t="s">
        <v>5146</v>
      </c>
      <c r="F45" s="31" t="s">
        <v>4456</v>
      </c>
      <c r="G45" s="6" t="str">
        <f>+IF(AND(L45&gt;K45, AJ45&gt;0), "Float Increase", IF(AND(L45&lt;K45, AJ45&lt;0), "Float Decrease", IF(AND(J45&gt;I45, AJ45&gt;0), "Share Increase", IF(AND(J45&lt;I45, AJ45&lt;0), "Share Decrease", IF(AJ45&gt;0, "Reinvestment", "Funding")))))</f>
        <v>Share Increase</v>
      </c>
      <c r="H45" s="32">
        <v>44.98</v>
      </c>
      <c r="I45" s="33">
        <v>47.040999999999997</v>
      </c>
      <c r="J45" s="33">
        <v>48.146999999999998</v>
      </c>
      <c r="K45" s="34">
        <v>1</v>
      </c>
      <c r="L45" s="34">
        <v>1</v>
      </c>
      <c r="M45" s="7">
        <v>0.59</v>
      </c>
      <c r="N45" s="7">
        <v>0.59</v>
      </c>
      <c r="O45" s="7">
        <v>0.41</v>
      </c>
      <c r="P45" s="7">
        <v>0.41</v>
      </c>
      <c r="Q45" s="35">
        <f>+I45*K45</f>
        <v>47.040999999999997</v>
      </c>
      <c r="R45" s="35">
        <f>+J45*L45</f>
        <v>48.146999999999998</v>
      </c>
      <c r="S45" s="35">
        <f>+$H45*Q45</f>
        <v>2115.9041799999995</v>
      </c>
      <c r="T45" s="35">
        <f>+$H45*R45</f>
        <v>2165.6520599999999</v>
      </c>
      <c r="U45" s="36">
        <f>+S45/SUM(S$20:S$619)</f>
        <v>3.0735354886480219E-3</v>
      </c>
      <c r="V45" s="37">
        <f>+T45/SUM(T$20:T$619)</f>
        <v>3.1420381091112623E-3</v>
      </c>
      <c r="W45" s="37">
        <f>+V45-U45</f>
        <v>6.8502620463240481E-5</v>
      </c>
      <c r="X45" s="38">
        <f>+W45*Y$4</f>
        <v>2.0749977303456513</v>
      </c>
      <c r="Y45" s="39">
        <f>+X45/$H45*10^6</f>
        <v>46131.563591499587</v>
      </c>
      <c r="Z45" s="40">
        <f>+S45*M45/SUMPRODUCT(M$20:M$619, S$20:S$619)</f>
        <v>3.5591639221247595E-3</v>
      </c>
      <c r="AA45" s="41">
        <f>+T45*N45/SUMPRODUCT(N$20:N$619, T$20:T$619)</f>
        <v>3.6315749572130842E-3</v>
      </c>
      <c r="AB45" s="41">
        <f>+AA45-Z45</f>
        <v>7.2411035088324697E-5</v>
      </c>
      <c r="AC45" s="42">
        <f>+AB45*AD$4</f>
        <v>0.27938138014390757</v>
      </c>
      <c r="AD45" s="43">
        <f>+AC45/$H45*10^6</f>
        <v>6211.2356634928319</v>
      </c>
      <c r="AE45" s="40">
        <f>+S45*O45/SUMPRODUCT(O$20:O$619, S$20:S$619)</f>
        <v>2.5691003424455614E-3</v>
      </c>
      <c r="AF45" s="41">
        <f>+T45*P45/SUMPRODUCT(P$20:P$619, T$20:T$619)</f>
        <v>2.6315652341678446E-3</v>
      </c>
      <c r="AG45" s="41">
        <f>+AF45-AE45</f>
        <v>6.2464891722283176E-5</v>
      </c>
      <c r="AH45" s="42">
        <f>+AG45*AI$4</f>
        <v>0.21092826371573711</v>
      </c>
      <c r="AI45" s="43">
        <f>+AH45/$H45*10^6</f>
        <v>4689.3789176464461</v>
      </c>
      <c r="AJ45" s="42">
        <f>+X45+AC45+AH45</f>
        <v>2.5653073742052959</v>
      </c>
      <c r="AK45" s="31">
        <f>+Y45+AD45+AI45</f>
        <v>57032.178172638865</v>
      </c>
      <c r="AL45" s="44">
        <f>+$AL$6*W45/H45*10^6</f>
        <v>761.47866233037462</v>
      </c>
      <c r="AM45" s="31">
        <v>432993.09375</v>
      </c>
      <c r="AN45" s="45">
        <f>+AK45/AM45</f>
        <v>0.13171613819218997</v>
      </c>
      <c r="AR45" s="33"/>
    </row>
    <row r="46" spans="1:44">
      <c r="A46" s="6" t="s">
        <v>1040</v>
      </c>
      <c r="B46" s="6" t="s">
        <v>1559</v>
      </c>
      <c r="C46" s="119" t="s">
        <v>2403</v>
      </c>
      <c r="D46" s="30">
        <v>2159267</v>
      </c>
      <c r="E46" s="6" t="s">
        <v>3865</v>
      </c>
      <c r="F46" s="31" t="s">
        <v>4458</v>
      </c>
      <c r="G46" s="6" t="str">
        <f>+IF(AND(L46&gt;K46, AJ46&gt;0), "Float Increase", IF(AND(L46&lt;K46, AJ46&lt;0), "Float Decrease", IF(AND(J46&gt;I46, AJ46&gt;0), "Share Increase", IF(AND(J46&lt;I46, AJ46&lt;0), "Share Decrease", IF(AJ46&gt;0, "Reinvestment", "Funding")))))</f>
        <v>Share Increase</v>
      </c>
      <c r="H46" s="32">
        <v>87.58</v>
      </c>
      <c r="I46" s="33">
        <v>23.797999999999998</v>
      </c>
      <c r="J46" s="33">
        <v>24.163</v>
      </c>
      <c r="K46" s="34">
        <v>1</v>
      </c>
      <c r="L46" s="34">
        <v>1</v>
      </c>
      <c r="M46" s="7">
        <v>0</v>
      </c>
      <c r="N46" s="7">
        <v>0</v>
      </c>
      <c r="O46" s="7">
        <v>1</v>
      </c>
      <c r="P46" s="7">
        <v>1</v>
      </c>
      <c r="Q46" s="35">
        <f>+I46*K46</f>
        <v>23.797999999999998</v>
      </c>
      <c r="R46" s="35">
        <f>+J46*L46</f>
        <v>24.163</v>
      </c>
      <c r="S46" s="35">
        <f>+$H46*Q46</f>
        <v>2084.2288399999998</v>
      </c>
      <c r="T46" s="35">
        <f>+$H46*R46</f>
        <v>2116.1955400000002</v>
      </c>
      <c r="U46" s="36">
        <f>+S46/SUM(S$20:S$619)</f>
        <v>3.0275242928078628E-3</v>
      </c>
      <c r="V46" s="37">
        <f>+T46/SUM(T$20:T$619)</f>
        <v>3.0702840755551879E-3</v>
      </c>
      <c r="W46" s="37">
        <f>+V46-U46</f>
        <v>4.2759782747325142E-5</v>
      </c>
      <c r="X46" s="38">
        <f>+W46*Y$4</f>
        <v>1.2952271249007872</v>
      </c>
      <c r="Y46" s="39">
        <f>+X46/$H46*10^6</f>
        <v>14789.074273815793</v>
      </c>
      <c r="Z46" s="40">
        <f>+S46*M46/SUMPRODUCT(M$20:M$619, S$20:S$619)</f>
        <v>0</v>
      </c>
      <c r="AA46" s="41">
        <f>+T46*N46/SUMPRODUCT(N$20:N$619, T$20:T$619)</f>
        <v>0</v>
      </c>
      <c r="AB46" s="41">
        <f>+AA46-Z46</f>
        <v>0</v>
      </c>
      <c r="AC46" s="42">
        <f>+AB46*AD$4</f>
        <v>0</v>
      </c>
      <c r="AD46" s="43">
        <f>+AC46/$H46*10^6</f>
        <v>0</v>
      </c>
      <c r="AE46" s="40">
        <f>+S46*O46/SUMPRODUCT(O$20:O$619, S$20:S$619)</f>
        <v>6.1722941497548787E-3</v>
      </c>
      <c r="AF46" s="41">
        <f>+T46*P46/SUMPRODUCT(P$20:P$619, T$20:T$619)</f>
        <v>6.2718750181344866E-3</v>
      </c>
      <c r="AG46" s="41">
        <f>+AF46-AE46</f>
        <v>9.9580868379607959E-5</v>
      </c>
      <c r="AH46" s="42">
        <f>+AG46*AI$4</f>
        <v>0.33625960259406201</v>
      </c>
      <c r="AI46" s="43">
        <f>+AH46/$H46*10^6</f>
        <v>3839.4565265364472</v>
      </c>
      <c r="AJ46" s="42">
        <f>+X46+AC46+AH46</f>
        <v>1.6314867274948492</v>
      </c>
      <c r="AK46" s="31">
        <f>+Y46+AD46+AI46</f>
        <v>18628.53080035224</v>
      </c>
      <c r="AL46" s="44">
        <f>+$AL$6*W46/H46*10^6</f>
        <v>244.11842171343426</v>
      </c>
      <c r="AM46" s="31">
        <v>145367.453125</v>
      </c>
      <c r="AN46" s="45">
        <f>+AK46/AM46</f>
        <v>0.12814787904644484</v>
      </c>
      <c r="AR46" s="33"/>
    </row>
    <row r="47" spans="1:44">
      <c r="A47" s="6" t="s">
        <v>1416</v>
      </c>
      <c r="B47" s="6" t="s">
        <v>2212</v>
      </c>
      <c r="C47" s="119" t="s">
        <v>2838</v>
      </c>
      <c r="D47" s="30">
        <v>2766173</v>
      </c>
      <c r="E47" s="6" t="s">
        <v>903</v>
      </c>
      <c r="F47" s="31" t="s">
        <v>4462</v>
      </c>
      <c r="G47" s="6" t="str">
        <f>+IF(AND(L47&gt;K47, AJ47&gt;0), "Float Increase", IF(AND(L47&lt;K47, AJ47&lt;0), "Float Decrease", IF(AND(J47&gt;I47, AJ47&gt;0), "Share Increase", IF(AND(J47&lt;I47, AJ47&lt;0), "Share Decrease", IF(AJ47&gt;0, "Reinvestment", "Funding")))))</f>
        <v>Share Increase</v>
      </c>
      <c r="H47" s="32">
        <v>26.73</v>
      </c>
      <c r="I47" s="33">
        <v>56.423999999999999</v>
      </c>
      <c r="J47" s="33">
        <v>56.878</v>
      </c>
      <c r="K47" s="34">
        <v>1</v>
      </c>
      <c r="L47" s="34">
        <v>1</v>
      </c>
      <c r="M47" s="7">
        <v>0</v>
      </c>
      <c r="N47" s="7">
        <v>0</v>
      </c>
      <c r="O47" s="7">
        <v>1</v>
      </c>
      <c r="P47" s="7">
        <v>1</v>
      </c>
      <c r="Q47" s="35">
        <f>+I47*K47</f>
        <v>56.423999999999999</v>
      </c>
      <c r="R47" s="35">
        <f>+J47*L47</f>
        <v>56.878</v>
      </c>
      <c r="S47" s="35">
        <f>+$H47*Q47</f>
        <v>1508.21352</v>
      </c>
      <c r="T47" s="35">
        <f>+$H47*R47</f>
        <v>1520.3489400000001</v>
      </c>
      <c r="U47" s="36">
        <f>+S47/SUM(S$20:S$619)</f>
        <v>2.190811768318712E-3</v>
      </c>
      <c r="V47" s="37">
        <f>+T47/SUM(T$20:T$619)</f>
        <v>2.205799535788271E-3</v>
      </c>
      <c r="W47" s="37">
        <f>+V47-U47</f>
        <v>1.4987767469558985E-5</v>
      </c>
      <c r="X47" s="38">
        <f>+W47*Y$4</f>
        <v>0.45399115058630163</v>
      </c>
      <c r="Y47" s="39">
        <f>+X47/$H47*10^6</f>
        <v>16984.330362375669</v>
      </c>
      <c r="Z47" s="40">
        <f>+S47*M47/SUMPRODUCT(M$20:M$619, S$20:S$619)</f>
        <v>0</v>
      </c>
      <c r="AA47" s="41">
        <f>+T47*N47/SUMPRODUCT(N$20:N$619, T$20:T$619)</f>
        <v>0</v>
      </c>
      <c r="AB47" s="41">
        <f>+AA47-Z47</f>
        <v>0</v>
      </c>
      <c r="AC47" s="42">
        <f>+AB47*AD$4</f>
        <v>0</v>
      </c>
      <c r="AD47" s="43">
        <f>+AC47/$H47*10^6</f>
        <v>0</v>
      </c>
      <c r="AE47" s="40">
        <f>+S47*O47/SUMPRODUCT(O$20:O$619, S$20:S$619)</f>
        <v>4.4664661132302608E-3</v>
      </c>
      <c r="AF47" s="41">
        <f>+T47*P47/SUMPRODUCT(P$20:P$619, T$20:T$619)</f>
        <v>4.5059345204145201E-3</v>
      </c>
      <c r="AG47" s="41">
        <f>+AF47-AE47</f>
        <v>3.9468407184259369E-5</v>
      </c>
      <c r="AH47" s="42">
        <f>+AG47*AI$4</f>
        <v>0.13327490642286291</v>
      </c>
      <c r="AI47" s="43">
        <f>+AH47/$H47*10^6</f>
        <v>4985.9673184759786</v>
      </c>
      <c r="AJ47" s="42">
        <f>+X47+AC47+AH47</f>
        <v>0.58726605700916457</v>
      </c>
      <c r="AK47" s="31">
        <f>+Y47+AD47+AI47</f>
        <v>21970.297680851647</v>
      </c>
      <c r="AL47" s="44">
        <f>+$AL$6*W47/H47*10^6</f>
        <v>280.35479741038131</v>
      </c>
      <c r="AM47" s="31">
        <v>177545.796875</v>
      </c>
      <c r="AN47" s="45">
        <f>+AK47/AM47</f>
        <v>0.12374439760080436</v>
      </c>
      <c r="AR47" s="33"/>
    </row>
    <row r="48" spans="1:44">
      <c r="A48" s="6" t="s">
        <v>6033</v>
      </c>
      <c r="B48" s="6" t="s">
        <v>5985</v>
      </c>
      <c r="C48" s="119" t="s">
        <v>6079</v>
      </c>
      <c r="D48" s="30">
        <v>2912374</v>
      </c>
      <c r="E48" s="6" t="s">
        <v>6160</v>
      </c>
      <c r="F48" s="31" t="s">
        <v>4462</v>
      </c>
      <c r="G48" s="6" t="str">
        <f>+IF(AND(L48&gt;K48, AJ48&gt;0), "Float Increase", IF(AND(L48&lt;K48, AJ48&lt;0), "Float Decrease", IF(AND(J48&gt;I48, AJ48&gt;0), "Share Increase", IF(AND(J48&lt;I48, AJ48&lt;0), "Share Decrease", IF(AJ48&gt;0, "Reinvestment", "Funding")))))</f>
        <v>Share Increase</v>
      </c>
      <c r="H48" s="32">
        <v>25.35</v>
      </c>
      <c r="I48" s="33">
        <v>34.262</v>
      </c>
      <c r="J48" s="33">
        <v>35.31</v>
      </c>
      <c r="K48" s="34">
        <v>0.85</v>
      </c>
      <c r="L48" s="34">
        <v>0.85</v>
      </c>
      <c r="M48" s="7">
        <v>1</v>
      </c>
      <c r="N48" s="7">
        <v>1</v>
      </c>
      <c r="O48" s="7">
        <v>0</v>
      </c>
      <c r="P48" s="7">
        <v>0</v>
      </c>
      <c r="Q48" s="35">
        <f>+I48*K48</f>
        <v>29.122699999999998</v>
      </c>
      <c r="R48" s="35">
        <f>+J48*L48</f>
        <v>30.013500000000001</v>
      </c>
      <c r="S48" s="35">
        <f>+$H48*Q48</f>
        <v>738.260445</v>
      </c>
      <c r="T48" s="35">
        <f>+$H48*R48</f>
        <v>760.8422250000001</v>
      </c>
      <c r="U48" s="36">
        <f>+S48/SUM(S$20:S$619)</f>
        <v>1.072387728622277E-3</v>
      </c>
      <c r="V48" s="37">
        <f>+T48/SUM(T$20:T$619)</f>
        <v>1.1038685807964028E-3</v>
      </c>
      <c r="W48" s="37">
        <f>+V48-U48</f>
        <v>3.1480852174125716E-5</v>
      </c>
      <c r="X48" s="38">
        <f>+W48*Y$4</f>
        <v>0.95357953270869311</v>
      </c>
      <c r="Y48" s="39">
        <f>+X48/$H48*10^6</f>
        <v>37616.549613755153</v>
      </c>
      <c r="Z48" s="40">
        <f>+S48*M48/SUMPRODUCT(M$20:M$619, S$20:S$619)</f>
        <v>2.1047939292034904E-3</v>
      </c>
      <c r="AA48" s="41">
        <f>+T48*N48/SUMPRODUCT(N$20:N$619, T$20:T$619)</f>
        <v>2.1624641933871993E-3</v>
      </c>
      <c r="AB48" s="41">
        <f>+AA48-Z48</f>
        <v>5.767026418370888E-5</v>
      </c>
      <c r="AC48" s="42">
        <f>+AB48*AD$4</f>
        <v>0.22250749462779315</v>
      </c>
      <c r="AD48" s="43">
        <f>+AC48/$H48*10^6</f>
        <v>8777.415961648645</v>
      </c>
      <c r="AE48" s="40">
        <f>+S48*O48/SUMPRODUCT(O$20:O$619, S$20:S$619)</f>
        <v>0</v>
      </c>
      <c r="AF48" s="41">
        <f>+T48*P48/SUMPRODUCT(P$20:P$619, T$20:T$619)</f>
        <v>0</v>
      </c>
      <c r="AG48" s="41">
        <f>+AF48-AE48</f>
        <v>0</v>
      </c>
      <c r="AH48" s="42">
        <f>+AG48*AI$4</f>
        <v>0</v>
      </c>
      <c r="AI48" s="43">
        <f>+AH48/$H48*10^6</f>
        <v>0</v>
      </c>
      <c r="AJ48" s="42">
        <f>+X48+AC48+AH48</f>
        <v>1.1760870273364863</v>
      </c>
      <c r="AK48" s="31">
        <f>+Y48+AD48+AI48</f>
        <v>46393.965575403796</v>
      </c>
      <c r="AL48" s="44">
        <f>+$AL$6*W48/H48*10^6</f>
        <v>620.92410599853486</v>
      </c>
      <c r="AM48" s="31">
        <v>375360.84375</v>
      </c>
      <c r="AN48" s="45">
        <f>+AK48/AM48</f>
        <v>0.12359830906151568</v>
      </c>
      <c r="AR48" s="33"/>
    </row>
    <row r="49" spans="1:44">
      <c r="A49" s="6" t="s">
        <v>1093</v>
      </c>
      <c r="B49" s="6" t="s">
        <v>1610</v>
      </c>
      <c r="C49" s="119" t="s">
        <v>2457</v>
      </c>
      <c r="D49" s="30" t="s">
        <v>2308</v>
      </c>
      <c r="E49" s="6" t="s">
        <v>3916</v>
      </c>
      <c r="F49" s="31" t="s">
        <v>4463</v>
      </c>
      <c r="G49" s="6" t="str">
        <f>+IF(AND(L49&gt;K49, AJ49&gt;0), "Float Increase", IF(AND(L49&lt;K49, AJ49&lt;0), "Float Decrease", IF(AND(J49&gt;I49, AJ49&gt;0), "Share Increase", IF(AND(J49&lt;I49, AJ49&lt;0), "Share Decrease", IF(AJ49&gt;0, "Reinvestment", "Funding")))))</f>
        <v>Share Increase</v>
      </c>
      <c r="H49" s="32">
        <v>13.91</v>
      </c>
      <c r="I49" s="33">
        <v>195.69900000000001</v>
      </c>
      <c r="J49" s="33">
        <v>200.489</v>
      </c>
      <c r="K49" s="34">
        <v>1</v>
      </c>
      <c r="L49" s="34">
        <v>1</v>
      </c>
      <c r="M49" s="7">
        <v>1</v>
      </c>
      <c r="N49" s="7">
        <v>1</v>
      </c>
      <c r="O49" s="7">
        <v>0</v>
      </c>
      <c r="P49" s="7">
        <v>0</v>
      </c>
      <c r="Q49" s="35">
        <f>+I49*K49</f>
        <v>195.69900000000001</v>
      </c>
      <c r="R49" s="35">
        <f>+J49*L49</f>
        <v>200.489</v>
      </c>
      <c r="S49" s="35">
        <f>+$H49*Q49</f>
        <v>2722.1730900000002</v>
      </c>
      <c r="T49" s="35">
        <f>+$H49*R49</f>
        <v>2788.8019899999999</v>
      </c>
      <c r="U49" s="36">
        <f>+S49/SUM(S$20:S$619)</f>
        <v>3.9541939930179864E-3</v>
      </c>
      <c r="V49" s="37">
        <f>+T49/SUM(T$20:T$619)</f>
        <v>4.0461357081272445E-3</v>
      </c>
      <c r="W49" s="37">
        <f>+V49-U49</f>
        <v>9.1941715109258165E-5</v>
      </c>
      <c r="X49" s="38">
        <f>+W49*Y$4</f>
        <v>2.7849861638237896</v>
      </c>
      <c r="Y49" s="39">
        <f>+X49/$H49*10^6</f>
        <v>200214.67748553483</v>
      </c>
      <c r="Z49" s="40">
        <f>+S49*M49/SUMPRODUCT(M$20:M$619, S$20:S$619)</f>
        <v>7.7609648910190593E-3</v>
      </c>
      <c r="AA49" s="41">
        <f>+T49*N49/SUMPRODUCT(N$20:N$619, T$20:T$619)</f>
        <v>7.9263272300928948E-3</v>
      </c>
      <c r="AB49" s="41">
        <f>+AA49-Z49</f>
        <v>1.6536233907383548E-4</v>
      </c>
      <c r="AC49" s="42">
        <f>+AB49*AD$4</f>
        <v>0.63801267939231487</v>
      </c>
      <c r="AD49" s="43">
        <f>+AC49/$H49*10^6</f>
        <v>45867.194780180798</v>
      </c>
      <c r="AE49" s="40">
        <f>+S49*O49/SUMPRODUCT(O$20:O$619, S$20:S$619)</f>
        <v>0</v>
      </c>
      <c r="AF49" s="41">
        <f>+T49*P49/SUMPRODUCT(P$20:P$619, T$20:T$619)</f>
        <v>0</v>
      </c>
      <c r="AG49" s="41">
        <f>+AF49-AE49</f>
        <v>0</v>
      </c>
      <c r="AH49" s="42">
        <f>+AG49*AI$4</f>
        <v>0</v>
      </c>
      <c r="AI49" s="43">
        <f>+AH49/$H49*10^6</f>
        <v>0</v>
      </c>
      <c r="AJ49" s="42">
        <f>+X49+AC49+AH49</f>
        <v>3.4229988432161047</v>
      </c>
      <c r="AK49" s="31">
        <f>+Y49+AD49+AI49</f>
        <v>246081.87226571562</v>
      </c>
      <c r="AL49" s="44">
        <f>+$AL$6*W49/H49*10^6</f>
        <v>3304.8783288734062</v>
      </c>
      <c r="AM49" s="31">
        <v>2000979.5</v>
      </c>
      <c r="AN49" s="45">
        <f>+AK49/AM49</f>
        <v>0.12298070633193174</v>
      </c>
      <c r="AR49" s="33"/>
    </row>
    <row r="50" spans="1:44">
      <c r="A50" s="6" t="s">
        <v>4229</v>
      </c>
      <c r="B50" s="6" t="s">
        <v>1614</v>
      </c>
      <c r="C50" s="119" t="s">
        <v>2461</v>
      </c>
      <c r="D50" s="30">
        <v>2280695</v>
      </c>
      <c r="E50" s="6" t="s">
        <v>3920</v>
      </c>
      <c r="F50" s="31" t="s">
        <v>4477</v>
      </c>
      <c r="G50" s="6" t="str">
        <f>+IF(AND(L50&gt;K50, AJ50&gt;0), "Float Increase", IF(AND(L50&lt;K50, AJ50&lt;0), "Float Decrease", IF(AND(J50&gt;I50, AJ50&gt;0), "Share Increase", IF(AND(J50&lt;I50, AJ50&lt;0), "Share Decrease", IF(AJ50&gt;0, "Reinvestment", "Funding")))))</f>
        <v>Share Increase</v>
      </c>
      <c r="H50" s="32">
        <v>59.6</v>
      </c>
      <c r="I50" s="33">
        <v>23.649000000000001</v>
      </c>
      <c r="J50" s="33">
        <v>23.925000000000001</v>
      </c>
      <c r="K50" s="34">
        <v>1</v>
      </c>
      <c r="L50" s="34">
        <v>1</v>
      </c>
      <c r="M50" s="7">
        <v>0.59</v>
      </c>
      <c r="N50" s="7">
        <v>0.59</v>
      </c>
      <c r="O50" s="7">
        <v>0.41</v>
      </c>
      <c r="P50" s="7">
        <v>0.41</v>
      </c>
      <c r="Q50" s="35">
        <f>+I50*K50</f>
        <v>23.649000000000001</v>
      </c>
      <c r="R50" s="35">
        <f>+J50*L50</f>
        <v>23.925000000000001</v>
      </c>
      <c r="S50" s="35">
        <f>+$H50*Q50</f>
        <v>1409.4804000000001</v>
      </c>
      <c r="T50" s="35">
        <f>+$H50*R50</f>
        <v>1425.93</v>
      </c>
      <c r="U50" s="36">
        <f>+S50/SUM(S$20:S$619)</f>
        <v>2.0473932945081715E-3</v>
      </c>
      <c r="V50" s="37">
        <f>+T50/SUM(T$20:T$619)</f>
        <v>2.068811737433493E-3</v>
      </c>
      <c r="W50" s="37">
        <f>+V50-U50</f>
        <v>2.1418442925321465E-5</v>
      </c>
      <c r="X50" s="38">
        <f>+W50*Y$4</f>
        <v>0.64878131897784541</v>
      </c>
      <c r="Y50" s="39">
        <f>+X50/$H50*10^6</f>
        <v>10885.592600299418</v>
      </c>
      <c r="Z50" s="40">
        <f>+S50*M50/SUMPRODUCT(M$20:M$619, S$20:S$619)</f>
        <v>2.3708879806749925E-3</v>
      </c>
      <c r="AA50" s="41">
        <f>+T50*N50/SUMPRODUCT(N$20:N$619, T$20:T$619)</f>
        <v>2.391137419710373E-3</v>
      </c>
      <c r="AB50" s="41">
        <f>+AA50-Z50</f>
        <v>2.0249439035380495E-5</v>
      </c>
      <c r="AC50" s="42">
        <f>+AB50*AD$4</f>
        <v>7.8127818749502795E-2</v>
      </c>
      <c r="AD50" s="43">
        <f>+AC50/$H50*10^6</f>
        <v>1310.8694421057517</v>
      </c>
      <c r="AE50" s="40">
        <f>+S50*O50/SUMPRODUCT(O$20:O$619, S$20:S$619)</f>
        <v>1.7113707759253581E-3</v>
      </c>
      <c r="AF50" s="41">
        <f>+T50*P50/SUMPRODUCT(P$20:P$619, T$20:T$619)</f>
        <v>1.7327011497668538E-3</v>
      </c>
      <c r="AG50" s="41">
        <f>+AF50-AE50</f>
        <v>2.1330373841495697E-5</v>
      </c>
      <c r="AH50" s="42">
        <f>+AG50*AI$4</f>
        <v>7.2027319582934096E-2</v>
      </c>
      <c r="AI50" s="43">
        <f>+AH50/$H50*10^6</f>
        <v>1208.5120735391627</v>
      </c>
      <c r="AJ50" s="42">
        <f>+X50+AC50+AH50</f>
        <v>0.79893645731028229</v>
      </c>
      <c r="AK50" s="31">
        <f>+Y50+AD50+AI50</f>
        <v>13404.974115944333</v>
      </c>
      <c r="AL50" s="44">
        <f>+$AL$6*W50/H50*10^6</f>
        <v>179.68492387014652</v>
      </c>
      <c r="AM50" s="31">
        <v>109014.046875</v>
      </c>
      <c r="AN50" s="45">
        <f>+AK50/AM50</f>
        <v>0.12296556728432465</v>
      </c>
      <c r="AR50" s="33"/>
    </row>
    <row r="51" spans="1:44">
      <c r="A51" s="6" t="s">
        <v>5842</v>
      </c>
      <c r="B51" s="6" t="s">
        <v>5852</v>
      </c>
      <c r="C51" s="119" t="s">
        <v>5874</v>
      </c>
      <c r="D51" s="30" t="s">
        <v>5879</v>
      </c>
      <c r="E51" s="6" t="s">
        <v>5864</v>
      </c>
      <c r="F51" s="31" t="s">
        <v>4464</v>
      </c>
      <c r="G51" s="6" t="str">
        <f>+IF(AND(L51&gt;K51, AJ51&gt;0), "Float Increase", IF(AND(L51&lt;K51, AJ51&lt;0), "Float Decrease", IF(AND(J51&gt;I51, AJ51&gt;0), "Share Increase", IF(AND(J51&lt;I51, AJ51&lt;0), "Share Decrease", IF(AJ51&gt;0, "Reinvestment", "Funding")))))</f>
        <v>Share Increase</v>
      </c>
      <c r="H51" s="32">
        <v>51</v>
      </c>
      <c r="I51" s="33">
        <v>36.006</v>
      </c>
      <c r="J51" s="33">
        <v>36.887</v>
      </c>
      <c r="K51" s="34">
        <v>1</v>
      </c>
      <c r="L51" s="34">
        <v>1</v>
      </c>
      <c r="M51" s="7">
        <v>0.53</v>
      </c>
      <c r="N51" s="7">
        <v>0.53</v>
      </c>
      <c r="O51" s="7">
        <v>0.47</v>
      </c>
      <c r="P51" s="7">
        <v>0.47</v>
      </c>
      <c r="Q51" s="35">
        <f>+I51*K51</f>
        <v>36.006</v>
      </c>
      <c r="R51" s="35">
        <f>+J51*L51</f>
        <v>36.887</v>
      </c>
      <c r="S51" s="35">
        <f>+$H51*Q51</f>
        <v>1836.306</v>
      </c>
      <c r="T51" s="35">
        <f>+$H51*R51</f>
        <v>1881.2370000000001</v>
      </c>
      <c r="U51" s="36">
        <f>+S51/SUM(S$20:S$619)</f>
        <v>2.6673947300474145E-3</v>
      </c>
      <c r="V51" s="37">
        <f>+T51/SUM(T$20:T$619)</f>
        <v>2.7293942805706956E-3</v>
      </c>
      <c r="W51" s="37">
        <f>+V51-U51</f>
        <v>6.1999550523281124E-5</v>
      </c>
      <c r="X51" s="38">
        <f>+W51*Y$4</f>
        <v>1.8780146766399071</v>
      </c>
      <c r="Y51" s="39">
        <f>+X51/$H51*10^6</f>
        <v>36823.817189017784</v>
      </c>
      <c r="Z51" s="40">
        <f>+S51*M51/SUMPRODUCT(M$20:M$619, S$20:S$619)</f>
        <v>2.7747311209511852E-3</v>
      </c>
      <c r="AA51" s="41">
        <f>+T51*N51/SUMPRODUCT(N$20:N$619, T$20:T$619)</f>
        <v>2.8338293861658792E-3</v>
      </c>
      <c r="AB51" s="41">
        <f>+AA51-Z51</f>
        <v>5.9098265214694006E-5</v>
      </c>
      <c r="AC51" s="42">
        <f>+AB51*AD$4</f>
        <v>0.22801710926590613</v>
      </c>
      <c r="AD51" s="43">
        <f>+AC51/$H51*10^6</f>
        <v>4470.9237110961985</v>
      </c>
      <c r="AE51" s="40">
        <f>+S51*O51/SUMPRODUCT(O$20:O$619, S$20:S$619)</f>
        <v>2.5559015712742455E-3</v>
      </c>
      <c r="AF51" s="41">
        <f>+T51*P51/SUMPRODUCT(P$20:P$619, T$20:T$619)</f>
        <v>2.620492797863294E-3</v>
      </c>
      <c r="AG51" s="41">
        <f>+AF51-AE51</f>
        <v>6.4591226589048433E-5</v>
      </c>
      <c r="AH51" s="42">
        <f>+AG51*AI$4</f>
        <v>0.21810836295482749</v>
      </c>
      <c r="AI51" s="43">
        <f>+AH51/$H51*10^6</f>
        <v>4276.6345677417148</v>
      </c>
      <c r="AJ51" s="42">
        <f>+X51+AC51+AH51</f>
        <v>2.3241401488606406</v>
      </c>
      <c r="AK51" s="31">
        <f>+Y51+AD51+AI51</f>
        <v>45571.375467855694</v>
      </c>
      <c r="AL51" s="44">
        <f>+$AL$6*W51/H51*10^6</f>
        <v>607.83873062040323</v>
      </c>
      <c r="AM51" s="31">
        <v>381361.6875</v>
      </c>
      <c r="AN51" s="45">
        <f>+AK51/AM51</f>
        <v>0.11949647004815001</v>
      </c>
      <c r="AR51" s="33"/>
    </row>
    <row r="52" spans="1:44">
      <c r="A52" s="6" t="s">
        <v>1277</v>
      </c>
      <c r="B52" s="6" t="s">
        <v>1681</v>
      </c>
      <c r="C52" s="119" t="s">
        <v>2702</v>
      </c>
      <c r="D52" s="30">
        <v>2451918</v>
      </c>
      <c r="E52" s="6" t="s">
        <v>788</v>
      </c>
      <c r="F52" s="31" t="s">
        <v>4456</v>
      </c>
      <c r="G52" s="6" t="str">
        <f>+IF(AND(L52&gt;K52, AJ52&gt;0), "Float Increase", IF(AND(L52&lt;K52, AJ52&lt;0), "Float Decrease", IF(AND(J52&gt;I52, AJ52&gt;0), "Share Increase", IF(AND(J52&lt;I52, AJ52&lt;0), "Share Decrease", IF(AJ52&gt;0, "Reinvestment", "Funding")))))</f>
        <v>Share Increase</v>
      </c>
      <c r="H52" s="32">
        <v>88.13</v>
      </c>
      <c r="I52" s="33">
        <v>15.365</v>
      </c>
      <c r="J52" s="33">
        <v>15.641</v>
      </c>
      <c r="K52" s="34">
        <v>0.88</v>
      </c>
      <c r="L52" s="34">
        <v>0.88</v>
      </c>
      <c r="M52" s="7">
        <v>0.62</v>
      </c>
      <c r="N52" s="7">
        <v>0.62</v>
      </c>
      <c r="O52" s="7">
        <v>0.38</v>
      </c>
      <c r="P52" s="7">
        <v>0.38</v>
      </c>
      <c r="Q52" s="35">
        <f>+I52*K52</f>
        <v>13.5212</v>
      </c>
      <c r="R52" s="35">
        <f>+J52*L52</f>
        <v>13.76408</v>
      </c>
      <c r="S52" s="35">
        <f>+$H52*Q52</f>
        <v>1191.6233560000001</v>
      </c>
      <c r="T52" s="35">
        <f>+$H52*R52</f>
        <v>1213.0283703999999</v>
      </c>
      <c r="U52" s="36">
        <f>+S52/SUM(S$20:S$619)</f>
        <v>1.7309369244536664E-3</v>
      </c>
      <c r="V52" s="37">
        <f>+T52/SUM(T$20:T$619)</f>
        <v>1.7599232294175325E-3</v>
      </c>
      <c r="W52" s="37">
        <f>+V52-U52</f>
        <v>2.8986304963866168E-5</v>
      </c>
      <c r="X52" s="38">
        <f>+W52*Y$4</f>
        <v>0.87801775471355414</v>
      </c>
      <c r="Y52" s="39">
        <f>+X52/$H52*10^6</f>
        <v>9962.7567765069125</v>
      </c>
      <c r="Z52" s="40">
        <f>+S52*M52/SUMPRODUCT(M$20:M$619, S$20:S$619)</f>
        <v>2.106350686952559E-3</v>
      </c>
      <c r="AA52" s="41">
        <f>+T52*N52/SUMPRODUCT(N$20:N$619, T$20:T$619)</f>
        <v>2.1375533649736003E-3</v>
      </c>
      <c r="AB52" s="41">
        <f>+AA52-Z52</f>
        <v>3.1202678021041361E-5</v>
      </c>
      <c r="AC52" s="42">
        <f>+AB52*AD$4</f>
        <v>0.12038838057032659</v>
      </c>
      <c r="AD52" s="43">
        <f>+AC52/$H52*10^6</f>
        <v>1366.0317777184455</v>
      </c>
      <c r="AE52" s="40">
        <f>+S52*O52/SUMPRODUCT(O$20:O$619, S$20:S$619)</f>
        <v>1.3409846829492242E-3</v>
      </c>
      <c r="AF52" s="41">
        <f>+T52*P52/SUMPRODUCT(P$20:P$619, T$20:T$619)</f>
        <v>1.3661429824145905E-3</v>
      </c>
      <c r="AG52" s="41">
        <f>+AF52-AE52</f>
        <v>2.5158299465366301E-5</v>
      </c>
      <c r="AH52" s="42">
        <f>+AG52*AI$4</f>
        <v>8.4953263792775346E-2</v>
      </c>
      <c r="AI52" s="43">
        <f>+AH52/$H52*10^6</f>
        <v>963.95397472796265</v>
      </c>
      <c r="AJ52" s="42">
        <f>+X52+AC52+AH52</f>
        <v>1.0833593990766561</v>
      </c>
      <c r="AK52" s="31">
        <f>+Y52+AD52+AI52</f>
        <v>12292.74252895332</v>
      </c>
      <c r="AL52" s="44">
        <f>+$AL$6*W52/H52*10^6</f>
        <v>164.4519741510619</v>
      </c>
      <c r="AM52" s="31">
        <v>106538</v>
      </c>
      <c r="AN52" s="45">
        <f>+AK52/AM52</f>
        <v>0.11538364272797801</v>
      </c>
      <c r="AR52" s="33"/>
    </row>
    <row r="53" spans="1:44">
      <c r="A53" s="6" t="s">
        <v>4736</v>
      </c>
      <c r="B53" s="6" t="s">
        <v>4704</v>
      </c>
      <c r="C53" s="119" t="s">
        <v>5194</v>
      </c>
      <c r="D53" s="30" t="s">
        <v>5178</v>
      </c>
      <c r="E53" s="6" t="s">
        <v>5143</v>
      </c>
      <c r="F53" s="31" t="s">
        <v>4458</v>
      </c>
      <c r="G53" s="6" t="str">
        <f>+IF(AND(L53&gt;K53, AJ53&gt;0), "Float Increase", IF(AND(L53&lt;K53, AJ53&lt;0), "Float Decrease", IF(AND(J53&gt;I53, AJ53&gt;0), "Share Increase", IF(AND(J53&lt;I53, AJ53&lt;0), "Share Decrease", IF(AJ53&gt;0, "Reinvestment", "Funding")))))</f>
        <v>Share Increase</v>
      </c>
      <c r="H53" s="32">
        <v>41.17</v>
      </c>
      <c r="I53" s="33">
        <v>21.088000000000001</v>
      </c>
      <c r="J53" s="33">
        <v>21.436</v>
      </c>
      <c r="K53" s="34">
        <v>0.8</v>
      </c>
      <c r="L53" s="34">
        <v>0.8</v>
      </c>
      <c r="M53" s="7">
        <v>0.55000000000000004</v>
      </c>
      <c r="N53" s="7">
        <v>0.55000000000000004</v>
      </c>
      <c r="O53" s="7">
        <v>0.45</v>
      </c>
      <c r="P53" s="7">
        <v>0.45</v>
      </c>
      <c r="Q53" s="35">
        <f>+I53*K53</f>
        <v>16.8704</v>
      </c>
      <c r="R53" s="35">
        <f>+J53*L53</f>
        <v>17.148800000000001</v>
      </c>
      <c r="S53" s="35">
        <f>+$H53*Q53</f>
        <v>694.55436800000007</v>
      </c>
      <c r="T53" s="35">
        <f>+$H53*R53</f>
        <v>706.01609600000006</v>
      </c>
      <c r="U53" s="36">
        <f>+S53/SUM(S$20:S$619)</f>
        <v>1.0089008372976033E-3</v>
      </c>
      <c r="V53" s="37">
        <f>+T53/SUM(T$20:T$619)</f>
        <v>1.0243240455153982E-3</v>
      </c>
      <c r="W53" s="37">
        <f>+V53-U53</f>
        <v>1.5423208217794871E-5</v>
      </c>
      <c r="X53" s="38">
        <f>+W53*Y$4</f>
        <v>0.4671809900140404</v>
      </c>
      <c r="Y53" s="39">
        <f>+X53/$H53*10^6</f>
        <v>11347.607238621335</v>
      </c>
      <c r="Z53" s="40">
        <f>+S53*M53/SUMPRODUCT(M$20:M$619, S$20:S$619)</f>
        <v>1.0891029106909445E-3</v>
      </c>
      <c r="AA53" s="41">
        <f>+T53*N53/SUMPRODUCT(N$20:N$619, T$20:T$619)</f>
        <v>1.1036506158096848E-3</v>
      </c>
      <c r="AB53" s="41">
        <f>+AA53-Z53</f>
        <v>1.454770511874026E-5</v>
      </c>
      <c r="AC53" s="42">
        <f>+AB53*AD$4</f>
        <v>5.6128985437684561E-2</v>
      </c>
      <c r="AD53" s="43">
        <f>+AC53/$H53*10^6</f>
        <v>1363.3467436892047</v>
      </c>
      <c r="AE53" s="40">
        <f>+S53*O53/SUMPRODUCT(O$20:O$619, S$20:S$619)</f>
        <v>9.2559281447803692E-4</v>
      </c>
      <c r="AF53" s="41">
        <f>+T53*P53/SUMPRODUCT(P$20:P$619, T$20:T$619)</f>
        <v>9.4160491506680799E-4</v>
      </c>
      <c r="AG53" s="41">
        <f>+AF53-AE53</f>
        <v>1.6012100588771072E-5</v>
      </c>
      <c r="AH53" s="42">
        <f>+AG53*AI$4</f>
        <v>5.4068845434761058E-2</v>
      </c>
      <c r="AI53" s="43">
        <f>+AH53/$H53*10^6</f>
        <v>1313.3069087870063</v>
      </c>
      <c r="AJ53" s="42">
        <f>+X53+AC53+AH53</f>
        <v>0.57737882088648607</v>
      </c>
      <c r="AK53" s="31">
        <f>+Y53+AD53+AI53</f>
        <v>14024.260891097545</v>
      </c>
      <c r="AL53" s="44">
        <f>+$AL$6*W53/H53*10^6</f>
        <v>187.31124869801883</v>
      </c>
      <c r="AM53" s="31">
        <v>121935.046875</v>
      </c>
      <c r="AN53" s="45">
        <f>+AK53/AM53</f>
        <v>0.11501419198595396</v>
      </c>
      <c r="AR53" s="33"/>
    </row>
    <row r="54" spans="1:44">
      <c r="A54" s="6" t="s">
        <v>1344</v>
      </c>
      <c r="B54" s="6" t="s">
        <v>1747</v>
      </c>
      <c r="C54" s="119" t="s">
        <v>2766</v>
      </c>
      <c r="D54" s="30">
        <v>2630513</v>
      </c>
      <c r="E54" s="6" t="s">
        <v>848</v>
      </c>
      <c r="F54" s="31" t="s">
        <v>4461</v>
      </c>
      <c r="G54" s="6" t="str">
        <f>+IF(AND(L54&gt;K54, AJ54&gt;0), "Float Increase", IF(AND(L54&lt;K54, AJ54&lt;0), "Float Decrease", IF(AND(J54&gt;I54, AJ54&gt;0), "Share Increase", IF(AND(J54&lt;I54, AJ54&lt;0), "Share Decrease", IF(AJ54&gt;0, "Reinvestment", "Funding")))))</f>
        <v>Share Increase</v>
      </c>
      <c r="H54" s="32">
        <v>29.42</v>
      </c>
      <c r="I54" s="33">
        <v>84.498000000000005</v>
      </c>
      <c r="J54" s="33">
        <f>2*42.71</f>
        <v>85.42</v>
      </c>
      <c r="K54" s="34">
        <v>1</v>
      </c>
      <c r="L54" s="34">
        <v>1</v>
      </c>
      <c r="M54" s="7">
        <v>0.48</v>
      </c>
      <c r="N54" s="7">
        <v>0.48</v>
      </c>
      <c r="O54" s="7">
        <v>0.52</v>
      </c>
      <c r="P54" s="7">
        <v>0.52</v>
      </c>
      <c r="Q54" s="35">
        <f>+I54*K54</f>
        <v>84.498000000000005</v>
      </c>
      <c r="R54" s="35">
        <f>+J54*L54</f>
        <v>85.42</v>
      </c>
      <c r="S54" s="35">
        <f>+$H54*Q54</f>
        <v>2485.9311600000001</v>
      </c>
      <c r="T54" s="35">
        <f>+$H54*R54</f>
        <v>2513.0564000000004</v>
      </c>
      <c r="U54" s="36">
        <f>+S54/SUM(S$20:S$619)</f>
        <v>3.6110319714931258E-3</v>
      </c>
      <c r="V54" s="37">
        <f>+T54/SUM(T$20:T$619)</f>
        <v>3.646069987413379E-3</v>
      </c>
      <c r="W54" s="37">
        <f>+V54-U54</f>
        <v>3.503801592025322E-5</v>
      </c>
      <c r="X54" s="38">
        <f>+W54*Y$4</f>
        <v>1.0613287932445468</v>
      </c>
      <c r="Y54" s="39">
        <f>+X54/$H54*10^6</f>
        <v>36075.077948489015</v>
      </c>
      <c r="Z54" s="40">
        <f>+S54*M54/SUMPRODUCT(M$20:M$619, S$20:S$619)</f>
        <v>3.4019687330169497E-3</v>
      </c>
      <c r="AA54" s="41">
        <f>+T54*N54/SUMPRODUCT(N$20:N$619, T$20:T$619)</f>
        <v>3.4284497694144385E-3</v>
      </c>
      <c r="AB54" s="41">
        <f>+AA54-Z54</f>
        <v>2.648103639748883E-5</v>
      </c>
      <c r="AC54" s="42">
        <f>+AB54*AD$4</f>
        <v>0.10217100870533416</v>
      </c>
      <c r="AD54" s="43">
        <f>+AC54/$H54*10^6</f>
        <v>3472.8419002492915</v>
      </c>
      <c r="AE54" s="40">
        <f>+S54*O54/SUMPRODUCT(O$20:O$619, S$20:S$619)</f>
        <v>3.8281915074603367E-3</v>
      </c>
      <c r="AF54" s="41">
        <f>+T54*P54/SUMPRODUCT(P$20:P$619, T$20:T$619)</f>
        <v>3.8729971712576023E-3</v>
      </c>
      <c r="AG54" s="41">
        <f>+AF54-AE54</f>
        <v>4.480566379726561E-5</v>
      </c>
      <c r="AH54" s="42">
        <f>+AG54*AI$4</f>
        <v>0.15129748261481268</v>
      </c>
      <c r="AI54" s="43">
        <f>+AH54/$H54*10^6</f>
        <v>5142.6744600548154</v>
      </c>
      <c r="AJ54" s="42">
        <f>+X54+AC54+AH54</f>
        <v>1.3147972845646936</v>
      </c>
      <c r="AK54" s="31">
        <f>+Y54+AD54+AI54</f>
        <v>44690.594308793123</v>
      </c>
      <c r="AL54" s="44">
        <f>+$AL$6*W54/H54*10^6</f>
        <v>595.4795363741199</v>
      </c>
      <c r="AM54" s="31">
        <v>407627.84375</v>
      </c>
      <c r="AN54" s="45">
        <f>+AK54/AM54</f>
        <v>0.10963577438101128</v>
      </c>
      <c r="AR54" s="33"/>
    </row>
    <row r="55" spans="1:44">
      <c r="A55" s="6" t="s">
        <v>1051</v>
      </c>
      <c r="B55" s="6" t="s">
        <v>1570</v>
      </c>
      <c r="C55" s="119" t="s">
        <v>2414</v>
      </c>
      <c r="D55" s="30">
        <v>2809056</v>
      </c>
      <c r="E55" s="6" t="s">
        <v>3875</v>
      </c>
      <c r="F55" s="31" t="s">
        <v>4456</v>
      </c>
      <c r="G55" s="6" t="str">
        <f>+IF(AND(L55&gt;K55, AJ55&gt;0), "Float Increase", IF(AND(L55&lt;K55, AJ55&lt;0), "Float Decrease", IF(AND(J55&gt;I55, AJ55&gt;0), "Share Increase", IF(AND(J55&lt;I55, AJ55&lt;0), "Share Decrease", IF(AJ55&gt;0, "Reinvestment", "Funding")))))</f>
        <v>Share Increase</v>
      </c>
      <c r="H55" s="32">
        <v>10.38</v>
      </c>
      <c r="I55" s="33">
        <v>31.254999999999999</v>
      </c>
      <c r="J55" s="33">
        <v>31.928000000000001</v>
      </c>
      <c r="K55" s="34">
        <v>0.94</v>
      </c>
      <c r="L55" s="34">
        <v>0.94</v>
      </c>
      <c r="M55" s="7">
        <v>0.5</v>
      </c>
      <c r="N55" s="7">
        <v>0.5</v>
      </c>
      <c r="O55" s="7">
        <v>0.5</v>
      </c>
      <c r="P55" s="7">
        <v>0.5</v>
      </c>
      <c r="Q55" s="35">
        <f>+I55*K55</f>
        <v>29.379699999999996</v>
      </c>
      <c r="R55" s="35">
        <f>+J55*L55</f>
        <v>30.012319999999999</v>
      </c>
      <c r="S55" s="35">
        <f>+$H55*Q55</f>
        <v>304.96128599999997</v>
      </c>
      <c r="T55" s="35">
        <f>+$H55*R55</f>
        <v>311.5278816</v>
      </c>
      <c r="U55" s="36">
        <f>+S55/SUM(S$20:S$619)</f>
        <v>4.4298288365059109E-4</v>
      </c>
      <c r="V55" s="37">
        <f>+T55/SUM(T$20:T$619)</f>
        <v>4.5198048851757903E-4</v>
      </c>
      <c r="W55" s="37">
        <f>+V55-U55</f>
        <v>8.99760486698794E-6</v>
      </c>
      <c r="X55" s="38">
        <f>+W55*Y$4</f>
        <v>0.2725444596322496</v>
      </c>
      <c r="Y55" s="39">
        <f>+X55/$H55*10^6</f>
        <v>26256.691679407475</v>
      </c>
      <c r="Z55" s="40">
        <f>+S55*M55/SUMPRODUCT(M$20:M$619, S$20:S$619)</f>
        <v>4.3472508094002607E-4</v>
      </c>
      <c r="AA55" s="41">
        <f>+T55*N55/SUMPRODUCT(N$20:N$619, T$20:T$619)</f>
        <v>4.4271194938067931E-4</v>
      </c>
      <c r="AB55" s="41">
        <f>+AA55-Z55</f>
        <v>7.9868684406532399E-6</v>
      </c>
      <c r="AC55" s="42">
        <f>+AB55*AD$4</f>
        <v>3.0815501052508798E-2</v>
      </c>
      <c r="AD55" s="43">
        <f>+AC55/$H55*10^6</f>
        <v>2968.7380590085545</v>
      </c>
      <c r="AE55" s="40">
        <f>+S55*O55/SUMPRODUCT(O$20:O$619, S$20:S$619)</f>
        <v>4.5156048255227206E-4</v>
      </c>
      <c r="AF55" s="41">
        <f>+T55*P55/SUMPRODUCT(P$20:P$619, T$20:T$619)</f>
        <v>4.6164541535216494E-4</v>
      </c>
      <c r="AG55" s="41">
        <f>+AF55-AE55</f>
        <v>1.0084932799892877E-5</v>
      </c>
      <c r="AH55" s="42">
        <f>+AG55*AI$4</f>
        <v>3.4054287240723E-2</v>
      </c>
      <c r="AI55" s="43">
        <f>+AH55/$H55*10^6</f>
        <v>3280.7598497806352</v>
      </c>
      <c r="AJ55" s="42">
        <f>+X55+AC55+AH55</f>
        <v>0.33741424792548141</v>
      </c>
      <c r="AK55" s="31">
        <f>+Y55+AD55+AI55</f>
        <v>32506.189588196667</v>
      </c>
      <c r="AL55" s="44">
        <f>+$AL$6*W55/H55*10^6</f>
        <v>433.41063906492963</v>
      </c>
      <c r="AM55" s="31">
        <v>309448.5</v>
      </c>
      <c r="AN55" s="45">
        <f>+AK55/AM55</f>
        <v>0.10504555552279836</v>
      </c>
      <c r="AR55" s="33"/>
    </row>
    <row r="56" spans="1:44">
      <c r="A56" s="6" t="s">
        <v>5542</v>
      </c>
      <c r="B56" s="6" t="s">
        <v>5595</v>
      </c>
      <c r="C56" s="119" t="s">
        <v>5617</v>
      </c>
      <c r="D56" s="30" t="s">
        <v>5578</v>
      </c>
      <c r="E56" s="6" t="s">
        <v>5564</v>
      </c>
      <c r="F56" s="31" t="s">
        <v>4458</v>
      </c>
      <c r="G56" s="6" t="str">
        <f>+IF(AND(L56&gt;K56, AJ56&gt;0), "Float Increase", IF(AND(L56&lt;K56, AJ56&lt;0), "Float Decrease", IF(AND(J56&gt;I56, AJ56&gt;0), "Share Increase", IF(AND(J56&lt;I56, AJ56&lt;0), "Share Decrease", IF(AJ56&gt;0, "Reinvestment", "Funding")))))</f>
        <v>Share Increase</v>
      </c>
      <c r="H56" s="32">
        <v>35.06</v>
      </c>
      <c r="I56" s="33">
        <v>32.845999999999997</v>
      </c>
      <c r="J56" s="33">
        <v>33.185000000000002</v>
      </c>
      <c r="K56" s="34">
        <v>0.95</v>
      </c>
      <c r="L56" s="34">
        <v>0.95</v>
      </c>
      <c r="M56" s="7">
        <v>0.61</v>
      </c>
      <c r="N56" s="7">
        <v>0.61</v>
      </c>
      <c r="O56" s="7">
        <v>0.39</v>
      </c>
      <c r="P56" s="7">
        <v>0.39</v>
      </c>
      <c r="Q56" s="35">
        <f>+I56*K56</f>
        <v>31.203699999999994</v>
      </c>
      <c r="R56" s="35">
        <f>+J56*L56</f>
        <v>31.525750000000002</v>
      </c>
      <c r="S56" s="35">
        <f>+$H56*Q56</f>
        <v>1094.001722</v>
      </c>
      <c r="T56" s="35">
        <f>+$H56*R56</f>
        <v>1105.2927950000001</v>
      </c>
      <c r="U56" s="36">
        <f>+S56/SUM(S$20:S$619)</f>
        <v>1.5891329810639385E-3</v>
      </c>
      <c r="V56" s="37">
        <f>+T56/SUM(T$20:T$619)</f>
        <v>1.6036149794146077E-3</v>
      </c>
      <c r="W56" s="37">
        <f>+V56-U56</f>
        <v>1.4481998350669278E-5</v>
      </c>
      <c r="X56" s="38">
        <f>+W56*Y$4</f>
        <v>0.4386710100328724</v>
      </c>
      <c r="Y56" s="39">
        <f>+X56/$H56*10^6</f>
        <v>12512.008272472116</v>
      </c>
      <c r="Z56" s="40">
        <f>+S56*M56/SUMPRODUCT(M$20:M$619, S$20:S$619)</f>
        <v>1.9026014479650152E-3</v>
      </c>
      <c r="AA56" s="41">
        <f>+T56*N56/SUMPRODUCT(N$20:N$619, T$20:T$619)</f>
        <v>1.91629114217705E-3</v>
      </c>
      <c r="AB56" s="41">
        <f>+AA56-Z56</f>
        <v>1.3689694212034751E-5</v>
      </c>
      <c r="AC56" s="42">
        <f>+AB56*AD$4</f>
        <v>5.281854703556095E-2</v>
      </c>
      <c r="AD56" s="43">
        <f>+AC56/$H56*10^6</f>
        <v>1506.5187403183384</v>
      </c>
      <c r="AE56" s="40">
        <f>+S56*O56/SUMPRODUCT(O$20:O$619, S$20:S$619)</f>
        <v>1.2635249626061801E-3</v>
      </c>
      <c r="AF56" s="41">
        <f>+T56*P56/SUMPRODUCT(P$20:P$619, T$20:T$619)</f>
        <v>1.2775665923513719E-3</v>
      </c>
      <c r="AG56" s="41">
        <f>+AF56-AE56</f>
        <v>1.4041629745191768E-5</v>
      </c>
      <c r="AH56" s="42">
        <f>+AG56*AI$4</f>
        <v>4.7415059887728733E-2</v>
      </c>
      <c r="AI56" s="43">
        <f>+AH56/$H56*10^6</f>
        <v>1352.3976009049836</v>
      </c>
      <c r="AJ56" s="42">
        <f>+X56+AC56+AH56</f>
        <v>0.5389046169561621</v>
      </c>
      <c r="AK56" s="31">
        <f>+Y56+AD56+AI56</f>
        <v>15370.924613695439</v>
      </c>
      <c r="AL56" s="44">
        <f>+$AL$6*W56/H56*10^6</f>
        <v>206.53163648986418</v>
      </c>
      <c r="AM56" s="31">
        <v>149758.203125</v>
      </c>
      <c r="AN56" s="45">
        <f>+AK56/AM56</f>
        <v>0.10263828152949761</v>
      </c>
      <c r="AR56" s="33"/>
    </row>
    <row r="57" spans="1:44">
      <c r="A57" s="6" t="s">
        <v>1448</v>
      </c>
      <c r="B57" s="6" t="s">
        <v>2245</v>
      </c>
      <c r="C57" s="119" t="s">
        <v>2868</v>
      </c>
      <c r="D57" s="30">
        <v>2903345</v>
      </c>
      <c r="E57" s="6" t="s">
        <v>933</v>
      </c>
      <c r="F57" s="31" t="s">
        <v>4455</v>
      </c>
      <c r="G57" s="6" t="str">
        <f>+IF(AND(L57&gt;K57, AJ57&gt;0), "Float Increase", IF(AND(L57&lt;K57, AJ57&lt;0), "Float Decrease", IF(AND(J57&gt;I57, AJ57&gt;0), "Share Increase", IF(AND(J57&lt;I57, AJ57&lt;0), "Share Decrease", IF(AJ57&gt;0, "Reinvestment", "Funding")))))</f>
        <v>Share Increase</v>
      </c>
      <c r="H57" s="32">
        <v>19.32</v>
      </c>
      <c r="I57" s="33">
        <v>32.389000000000003</v>
      </c>
      <c r="J57" s="33">
        <v>32.534999999999997</v>
      </c>
      <c r="K57" s="34">
        <v>0.79</v>
      </c>
      <c r="L57" s="34">
        <v>0.79</v>
      </c>
      <c r="M57" s="7">
        <v>0</v>
      </c>
      <c r="N57" s="7">
        <v>0</v>
      </c>
      <c r="O57" s="7">
        <v>1</v>
      </c>
      <c r="P57" s="7">
        <v>1</v>
      </c>
      <c r="Q57" s="35">
        <f>+I57*K57</f>
        <v>25.587310000000002</v>
      </c>
      <c r="R57" s="35">
        <f>+J57*L57</f>
        <v>25.702649999999998</v>
      </c>
      <c r="S57" s="35">
        <f>+$H57*Q57</f>
        <v>494.34682920000006</v>
      </c>
      <c r="T57" s="35">
        <f>+$H57*R57</f>
        <v>496.575198</v>
      </c>
      <c r="U57" s="36">
        <f>+S57/SUM(S$20:S$619)</f>
        <v>7.1808191392051736E-4</v>
      </c>
      <c r="V57" s="37">
        <f>+T57/SUM(T$20:T$619)</f>
        <v>7.2045654284625521E-4</v>
      </c>
      <c r="W57" s="37">
        <f>+V57-U57</f>
        <v>2.374628925737852E-6</v>
      </c>
      <c r="X57" s="38">
        <f>+W57*Y$4</f>
        <v>7.1929359752934754E-2</v>
      </c>
      <c r="Y57" s="39">
        <f>+X57/$H57*10^6</f>
        <v>3723.0517470463124</v>
      </c>
      <c r="Z57" s="40">
        <f>+S57*M57/SUMPRODUCT(M$20:M$619, S$20:S$619)</f>
        <v>0</v>
      </c>
      <c r="AA57" s="41">
        <f>+T57*N57/SUMPRODUCT(N$20:N$619, T$20:T$619)</f>
        <v>0</v>
      </c>
      <c r="AB57" s="41">
        <f>+AA57-Z57</f>
        <v>0</v>
      </c>
      <c r="AC57" s="42">
        <f>+AB57*AD$4</f>
        <v>0</v>
      </c>
      <c r="AD57" s="43">
        <f>+AC57/$H57*10^6</f>
        <v>0</v>
      </c>
      <c r="AE57" s="40">
        <f>+S57*O57/SUMPRODUCT(O$20:O$619, S$20:S$619)</f>
        <v>1.4639726613806165E-3</v>
      </c>
      <c r="AF57" s="41">
        <f>+T57*P57/SUMPRODUCT(P$20:P$619, T$20:T$619)</f>
        <v>1.4717248572224974E-3</v>
      </c>
      <c r="AG57" s="41">
        <f>+AF57-AE57</f>
        <v>7.7521958418808826E-6</v>
      </c>
      <c r="AH57" s="42">
        <f>+AG57*AI$4</f>
        <v>2.6177219936314722E-2</v>
      </c>
      <c r="AI57" s="43">
        <f>+AH57/$H57*10^6</f>
        <v>1354.9285681322322</v>
      </c>
      <c r="AJ57" s="42">
        <f>+X57+AC57+AH57</f>
        <v>9.8106579689249476E-2</v>
      </c>
      <c r="AK57" s="31">
        <f>+Y57+AD57+AI57</f>
        <v>5077.9803151785445</v>
      </c>
      <c r="AL57" s="44">
        <f>+$AL$6*W57/H57*10^6</f>
        <v>61.455199941455795</v>
      </c>
      <c r="AM57" s="31">
        <v>49812.1484375</v>
      </c>
      <c r="AN57" s="45">
        <f>+AK57/AM57</f>
        <v>0.10194260786703384</v>
      </c>
      <c r="AR57" s="33"/>
    </row>
    <row r="58" spans="1:44">
      <c r="A58" s="6" t="s">
        <v>1075</v>
      </c>
      <c r="B58" s="6" t="s">
        <v>1594</v>
      </c>
      <c r="C58" s="119" t="s">
        <v>2438</v>
      </c>
      <c r="D58" s="30">
        <v>2239017</v>
      </c>
      <c r="E58" s="6" t="s">
        <v>3898</v>
      </c>
      <c r="F58" s="31" t="s">
        <v>4456</v>
      </c>
      <c r="G58" s="6" t="str">
        <f>+IF(AND(L58&gt;K58, AJ58&gt;0), "Float Increase", IF(AND(L58&lt;K58, AJ58&lt;0), "Float Decrease", IF(AND(J58&gt;I58, AJ58&gt;0), "Share Increase", IF(AND(J58&lt;I58, AJ58&lt;0), "Share Decrease", IF(AJ58&gt;0, "Reinvestment", "Funding")))))</f>
        <v>Share Increase</v>
      </c>
      <c r="H58" s="32">
        <v>10.54</v>
      </c>
      <c r="I58" s="33">
        <v>27.942</v>
      </c>
      <c r="J58" s="33">
        <v>28.207000000000001</v>
      </c>
      <c r="K58" s="34">
        <v>0.9</v>
      </c>
      <c r="L58" s="34">
        <v>0.9</v>
      </c>
      <c r="M58" s="7">
        <v>0.51</v>
      </c>
      <c r="N58" s="7">
        <v>0.51</v>
      </c>
      <c r="O58" s="7">
        <v>0.49</v>
      </c>
      <c r="P58" s="7">
        <v>0.49</v>
      </c>
      <c r="Q58" s="35">
        <f>+I58*K58</f>
        <v>25.1478</v>
      </c>
      <c r="R58" s="35">
        <f>+J58*L58</f>
        <v>25.386300000000002</v>
      </c>
      <c r="S58" s="35">
        <f>+$H58*Q58</f>
        <v>265.05781199999996</v>
      </c>
      <c r="T58" s="35">
        <f>+$H58*R58</f>
        <v>267.57160199999998</v>
      </c>
      <c r="U58" s="36">
        <f>+S58/SUM(S$20:S$619)</f>
        <v>3.8501960505857861E-4</v>
      </c>
      <c r="V58" s="37">
        <f>+T58/SUM(T$20:T$619)</f>
        <v>3.882064833627759E-4</v>
      </c>
      <c r="W58" s="37">
        <f>+V58-U58</f>
        <v>3.1868783041972952E-6</v>
      </c>
      <c r="X58" s="38">
        <f>+W58*Y$4</f>
        <v>9.6533026085413656E-2</v>
      </c>
      <c r="Y58" s="39">
        <f>+X58/$H58*10^6</f>
        <v>9158.7311276483561</v>
      </c>
      <c r="Z58" s="40">
        <f>+S58*M58/SUMPRODUCT(M$20:M$619, S$20:S$619)</f>
        <v>3.8539916293176945E-4</v>
      </c>
      <c r="AA58" s="41">
        <f>+T58*N58/SUMPRODUCT(N$20:N$619, T$20:T$619)</f>
        <v>3.8785064055960858E-4</v>
      </c>
      <c r="AB58" s="41">
        <f>+AA58-Z58</f>
        <v>2.4514776278391289E-6</v>
      </c>
      <c r="AC58" s="42">
        <f>+AB58*AD$4</f>
        <v>9.4584644760593809E-3</v>
      </c>
      <c r="AD58" s="43">
        <f>+AC58/$H58*10^6</f>
        <v>897.38752144775913</v>
      </c>
      <c r="AE58" s="40">
        <f>+S58*O58/SUMPRODUCT(O$20:O$619, S$20:S$619)</f>
        <v>3.8462534821928184E-4</v>
      </c>
      <c r="AF58" s="41">
        <f>+T58*P58/SUMPRODUCT(P$20:P$619, T$20:T$619)</f>
        <v>3.8857754449834602E-4</v>
      </c>
      <c r="AG58" s="41">
        <f>+AF58-AE58</f>
        <v>3.9521962790641744E-6</v>
      </c>
      <c r="AH58" s="42">
        <f>+AG58*AI$4</f>
        <v>1.3345575026578032E-2</v>
      </c>
      <c r="AI58" s="43">
        <f>+AH58/$H58*10^6</f>
        <v>1266.183588859396</v>
      </c>
      <c r="AJ58" s="42">
        <f>+X58+AC58+AH58</f>
        <v>0.11933706558805107</v>
      </c>
      <c r="AK58" s="31">
        <f>+Y58+AD58+AI58</f>
        <v>11322.302237955511</v>
      </c>
      <c r="AL58" s="44">
        <f>+$AL$6*W58/H58*10^6</f>
        <v>151.18018520860036</v>
      </c>
      <c r="AM58" s="31">
        <v>114783.1484375</v>
      </c>
      <c r="AN58" s="45">
        <f>+AK58/AM58</f>
        <v>9.8640805659034186E-2</v>
      </c>
      <c r="AR58" s="33"/>
    </row>
    <row r="59" spans="1:44">
      <c r="A59" s="6" t="s">
        <v>5034</v>
      </c>
      <c r="B59" s="6" t="s">
        <v>5048</v>
      </c>
      <c r="C59" s="119" t="s">
        <v>5098</v>
      </c>
      <c r="D59" s="30" t="s">
        <v>5052</v>
      </c>
      <c r="E59" s="6" t="s">
        <v>5066</v>
      </c>
      <c r="F59" s="31" t="s">
        <v>4458</v>
      </c>
      <c r="G59" s="6" t="str">
        <f>+IF(AND(L59&gt;K59, AJ59&gt;0), "Float Increase", IF(AND(L59&lt;K59, AJ59&lt;0), "Float Decrease", IF(AND(J59&gt;I59, AJ59&gt;0), "Share Increase", IF(AND(J59&lt;I59, AJ59&lt;0), "Share Decrease", IF(AJ59&gt;0, "Reinvestment", "Funding")))))</f>
        <v>Share Increase</v>
      </c>
      <c r="H59" s="32">
        <v>32.51</v>
      </c>
      <c r="I59" s="33">
        <v>39.173999999999999</v>
      </c>
      <c r="J59" s="33">
        <v>39.533000000000001</v>
      </c>
      <c r="K59" s="34">
        <v>1</v>
      </c>
      <c r="L59" s="34">
        <v>1</v>
      </c>
      <c r="M59" s="7">
        <v>0.61</v>
      </c>
      <c r="N59" s="7">
        <v>0.61</v>
      </c>
      <c r="O59" s="7">
        <v>0.39</v>
      </c>
      <c r="P59" s="7">
        <v>0.39</v>
      </c>
      <c r="Q59" s="35">
        <f>+I59*K59</f>
        <v>39.173999999999999</v>
      </c>
      <c r="R59" s="35">
        <f>+J59*L59</f>
        <v>39.533000000000001</v>
      </c>
      <c r="S59" s="35">
        <f>+$H59*Q59</f>
        <v>1273.54674</v>
      </c>
      <c r="T59" s="35">
        <f>+$H59*R59</f>
        <v>1285.21783</v>
      </c>
      <c r="U59" s="36">
        <f>+S59/SUM(S$20:S$619)</f>
        <v>1.8499377896413042E-3</v>
      </c>
      <c r="V59" s="37">
        <f>+T59/SUM(T$20:T$619)</f>
        <v>1.8646593674744227E-3</v>
      </c>
      <c r="W59" s="37">
        <f>+V59-U59</f>
        <v>1.4721577833118468E-5</v>
      </c>
      <c r="X59" s="38">
        <f>+W59*Y$4</f>
        <v>0.44592805916409828</v>
      </c>
      <c r="Y59" s="39">
        <f>+X59/$H59*10^6</f>
        <v>13716.642853401978</v>
      </c>
      <c r="Z59" s="40">
        <f>+S59*M59/SUMPRODUCT(M$20:M$619, S$20:S$619)</f>
        <v>2.214851972212092E-3</v>
      </c>
      <c r="AA59" s="41">
        <f>+T59*N59/SUMPRODUCT(N$20:N$619, T$20:T$619)</f>
        <v>2.2282345045025014E-3</v>
      </c>
      <c r="AB59" s="41">
        <f>+AA59-Z59</f>
        <v>1.3382532290409383E-5</v>
      </c>
      <c r="AC59" s="42">
        <f>+AB59*AD$4</f>
        <v>5.1633433171539046E-2</v>
      </c>
      <c r="AD59" s="43">
        <f>+AC59/$H59*10^6</f>
        <v>1588.2323337908044</v>
      </c>
      <c r="AE59" s="40">
        <f>+S59*O59/SUMPRODUCT(O$20:O$619, S$20:S$619)</f>
        <v>1.4708917405485788E-3</v>
      </c>
      <c r="AF59" s="41">
        <f>+T59*P59/SUMPRODUCT(P$20:P$619, T$20:T$619)</f>
        <v>1.4855352092495318E-3</v>
      </c>
      <c r="AG59" s="41">
        <f>+AF59-AE59</f>
        <v>1.4643468700952997E-5</v>
      </c>
      <c r="AH59" s="42">
        <f>+AG59*AI$4</f>
        <v>4.9447319009214147E-2</v>
      </c>
      <c r="AI59" s="43">
        <f>+AH59/$H59*10^6</f>
        <v>1520.9879732148308</v>
      </c>
      <c r="AJ59" s="42">
        <f>+X59+AC59+AH59</f>
        <v>0.54700881134485146</v>
      </c>
      <c r="AK59" s="31">
        <f>+Y59+AD59+AI59</f>
        <v>16825.863160407611</v>
      </c>
      <c r="AL59" s="44">
        <f>+$AL$6*W59/H59*10^6</f>
        <v>226.41614631065011</v>
      </c>
      <c r="AM59" s="31">
        <v>173155</v>
      </c>
      <c r="AN59" s="45">
        <f>+AK59/AM59</f>
        <v>9.7172262772704285E-2</v>
      </c>
      <c r="AR59" s="33"/>
    </row>
    <row r="60" spans="1:44">
      <c r="A60" s="6" t="s">
        <v>4747</v>
      </c>
      <c r="B60" s="6" t="s">
        <v>4712</v>
      </c>
      <c r="C60" s="119" t="s">
        <v>4825</v>
      </c>
      <c r="D60" s="30">
        <v>2171603</v>
      </c>
      <c r="E60" s="6" t="s">
        <v>4780</v>
      </c>
      <c r="F60" s="31" t="s">
        <v>4472</v>
      </c>
      <c r="G60" s="6" t="str">
        <f>+IF(AND(L60&gt;K60, AJ60&gt;0), "Float Increase", IF(AND(L60&lt;K60, AJ60&lt;0), "Float Decrease", IF(AND(J60&gt;I60, AJ60&gt;0), "Share Increase", IF(AND(J60&lt;I60, AJ60&lt;0), "Share Decrease", IF(AJ60&gt;0, "Reinvestment", "Funding")))))</f>
        <v>Share Increase</v>
      </c>
      <c r="H60" s="32">
        <v>18.29</v>
      </c>
      <c r="I60" s="33">
        <v>64.887</v>
      </c>
      <c r="J60" s="33">
        <v>65.313000000000002</v>
      </c>
      <c r="K60" s="34">
        <v>0.83</v>
      </c>
      <c r="L60" s="34">
        <v>0.83</v>
      </c>
      <c r="M60" s="7">
        <v>0</v>
      </c>
      <c r="N60" s="7">
        <v>0</v>
      </c>
      <c r="O60" s="7">
        <v>1</v>
      </c>
      <c r="P60" s="7">
        <v>1</v>
      </c>
      <c r="Q60" s="35">
        <f>+I60*K60</f>
        <v>53.856209999999997</v>
      </c>
      <c r="R60" s="35">
        <f>+J60*L60</f>
        <v>54.209789999999998</v>
      </c>
      <c r="S60" s="35">
        <f>+$H60*Q60</f>
        <v>985.03008089999992</v>
      </c>
      <c r="T60" s="35">
        <f>+$H60*R60</f>
        <v>991.49705909999989</v>
      </c>
      <c r="U60" s="36">
        <f>+S60/SUM(S$20:S$619)</f>
        <v>1.4308421617806825E-3</v>
      </c>
      <c r="V60" s="37">
        <f>+T60/SUM(T$20:T$619)</f>
        <v>1.4385143404633252E-3</v>
      </c>
      <c r="W60" s="37">
        <f>+V60-U60</f>
        <v>7.672178682642701E-6</v>
      </c>
      <c r="X60" s="38">
        <f>+W60*Y$4</f>
        <v>0.23239626813740163</v>
      </c>
      <c r="Y60" s="39">
        <f>+X60/$H60*10^6</f>
        <v>12706.192899803262</v>
      </c>
      <c r="Z60" s="40">
        <f>+S60*M60/SUMPRODUCT(M$20:M$619, S$20:S$619)</f>
        <v>0</v>
      </c>
      <c r="AA60" s="41">
        <f>+T60*N60/SUMPRODUCT(N$20:N$619, T$20:T$619)</f>
        <v>0</v>
      </c>
      <c r="AB60" s="41">
        <f>+AA60-Z60</f>
        <v>0</v>
      </c>
      <c r="AC60" s="42">
        <f>+AB60*AD$4</f>
        <v>0</v>
      </c>
      <c r="AD60" s="43">
        <f>+AC60/$H60*10^6</f>
        <v>0</v>
      </c>
      <c r="AE60" s="40">
        <f>+S60*O60/SUMPRODUCT(O$20:O$619, S$20:S$619)</f>
        <v>2.9170959008856462E-3</v>
      </c>
      <c r="AF60" s="41">
        <f>+T60*P60/SUMPRODUCT(P$20:P$619, T$20:T$619)</f>
        <v>2.9385496368275594E-3</v>
      </c>
      <c r="AG60" s="41">
        <f>+AF60-AE60</f>
        <v>2.145373594191315E-5</v>
      </c>
      <c r="AH60" s="42">
        <f>+AG60*AI$4</f>
        <v>7.2443882438194718E-2</v>
      </c>
      <c r="AI60" s="43">
        <f>+AH60/$H60*10^6</f>
        <v>3960.8464974409362</v>
      </c>
      <c r="AJ60" s="42">
        <f>+X60+AC60+AH60</f>
        <v>0.30484015057559632</v>
      </c>
      <c r="AK60" s="31">
        <f>+Y60+AD60+AI60</f>
        <v>16667.039397244196</v>
      </c>
      <c r="AL60" s="44">
        <f>+$AL$6*W60/H60*10^6</f>
        <v>209.73697874911704</v>
      </c>
      <c r="AM60" s="31">
        <v>180159.65625</v>
      </c>
      <c r="AN60" s="45">
        <f>+AK60/AM60</f>
        <v>9.2512606563347588E-2</v>
      </c>
      <c r="AR60" s="33"/>
    </row>
    <row r="61" spans="1:44">
      <c r="A61" s="6" t="s">
        <v>1050</v>
      </c>
      <c r="B61" s="6" t="s">
        <v>1569</v>
      </c>
      <c r="C61" s="119" t="s">
        <v>2413</v>
      </c>
      <c r="D61" s="30">
        <v>2572381</v>
      </c>
      <c r="E61" s="6" t="s">
        <v>3874</v>
      </c>
      <c r="F61" s="31" t="s">
        <v>4459</v>
      </c>
      <c r="G61" s="6" t="str">
        <f>+IF(AND(L61&gt;K61, AJ61&gt;0), "Float Increase", IF(AND(L61&lt;K61, AJ61&lt;0), "Float Decrease", IF(AND(J61&gt;I61, AJ61&gt;0), "Share Increase", IF(AND(J61&lt;I61, AJ61&lt;0), "Share Decrease", IF(AJ61&gt;0, "Reinvestment", "Funding")))))</f>
        <v>Share Increase</v>
      </c>
      <c r="H61" s="32">
        <v>51</v>
      </c>
      <c r="I61" s="33">
        <v>23.792999999999999</v>
      </c>
      <c r="J61" s="33">
        <v>24.074000000000002</v>
      </c>
      <c r="K61" s="34">
        <v>1</v>
      </c>
      <c r="L61" s="34">
        <v>1</v>
      </c>
      <c r="M61" s="7">
        <v>0.47</v>
      </c>
      <c r="N61" s="7">
        <v>0.47</v>
      </c>
      <c r="O61" s="7">
        <v>0.53</v>
      </c>
      <c r="P61" s="7">
        <v>0.53</v>
      </c>
      <c r="Q61" s="35">
        <f>+I61*K61</f>
        <v>23.792999999999999</v>
      </c>
      <c r="R61" s="35">
        <f>+J61*L61</f>
        <v>24.074000000000002</v>
      </c>
      <c r="S61" s="35">
        <f>+$H61*Q61</f>
        <v>1213.443</v>
      </c>
      <c r="T61" s="35">
        <f>+$H61*R61</f>
        <v>1227.7740000000001</v>
      </c>
      <c r="U61" s="36">
        <f>+S61/SUM(S$20:S$619)</f>
        <v>1.762631861690222E-3</v>
      </c>
      <c r="V61" s="37">
        <f>+T61/SUM(T$20:T$619)</f>
        <v>1.7813169385002556E-3</v>
      </c>
      <c r="W61" s="37">
        <f>+V61-U61</f>
        <v>1.868507681003365E-5</v>
      </c>
      <c r="X61" s="38">
        <f>+W61*Y$4</f>
        <v>0.56598553033397225</v>
      </c>
      <c r="Y61" s="39">
        <f>+X61/$H61*10^6</f>
        <v>11097.755496744554</v>
      </c>
      <c r="Z61" s="40">
        <f>+S61*M61/SUMPRODUCT(M$20:M$619, S$20:S$619)</f>
        <v>1.6259875688209209E-3</v>
      </c>
      <c r="AA61" s="41">
        <f>+T61*N61/SUMPRODUCT(N$20:N$619, T$20:T$619)</f>
        <v>1.6401010563112928E-3</v>
      </c>
      <c r="AB61" s="41">
        <f>+AA61-Z61</f>
        <v>1.4113487490371914E-5</v>
      </c>
      <c r="AC61" s="42">
        <f>+AB61*AD$4</f>
        <v>5.4453656254109299E-2</v>
      </c>
      <c r="AD61" s="43">
        <f>+AC61/$H61*10^6</f>
        <v>1067.7187500805746</v>
      </c>
      <c r="AE61" s="40">
        <f>+S61*O61/SUMPRODUCT(O$20:O$619, S$20:S$619)</f>
        <v>1.9045679162943241E-3</v>
      </c>
      <c r="AF61" s="41">
        <f>+T61*P61/SUMPRODUCT(P$20:P$619, T$20:T$619)</f>
        <v>1.9285722016090143E-3</v>
      </c>
      <c r="AG61" s="41">
        <f>+AF61-AE61</f>
        <v>2.4004285314690272E-5</v>
      </c>
      <c r="AH61" s="42">
        <f>+AG61*AI$4</f>
        <v>8.1056447607009779E-2</v>
      </c>
      <c r="AI61" s="43">
        <f>+AH61/$H61*10^6</f>
        <v>1589.3421099413681</v>
      </c>
      <c r="AJ61" s="42">
        <f>+X61+AC61+AH61</f>
        <v>0.70149563419509131</v>
      </c>
      <c r="AK61" s="31">
        <f>+Y61+AD61+AI61</f>
        <v>13754.816356766496</v>
      </c>
      <c r="AL61" s="44">
        <f>+$AL$6*W61/H61*10^6</f>
        <v>183.18702754934952</v>
      </c>
      <c r="AM61" s="31">
        <v>150439.046875</v>
      </c>
      <c r="AN61" s="45">
        <f>+AK61/AM61</f>
        <v>9.1431158615325386E-2</v>
      </c>
      <c r="AR61" s="33"/>
    </row>
    <row r="62" spans="1:44">
      <c r="A62" s="6" t="s">
        <v>1289</v>
      </c>
      <c r="B62" s="6" t="s">
        <v>1693</v>
      </c>
      <c r="C62" s="119" t="s">
        <v>2714</v>
      </c>
      <c r="D62" s="30" t="s">
        <v>2323</v>
      </c>
      <c r="E62" s="6" t="s">
        <v>799</v>
      </c>
      <c r="F62" s="31" t="s">
        <v>4471</v>
      </c>
      <c r="G62" s="6" t="str">
        <f>+IF(AND(L62&gt;K62, AJ62&gt;0), "Float Increase", IF(AND(L62&lt;K62, AJ62&lt;0), "Float Decrease", IF(AND(J62&gt;I62, AJ62&gt;0), "Share Increase", IF(AND(J62&lt;I62, AJ62&lt;0), "Share Decrease", IF(AJ62&gt;0, "Reinvestment", "Funding")))))</f>
        <v>Share Increase</v>
      </c>
      <c r="H62" s="32">
        <v>33.99</v>
      </c>
      <c r="I62" s="33">
        <v>29.12</v>
      </c>
      <c r="J62" s="33">
        <v>29.315999999999999</v>
      </c>
      <c r="K62" s="34">
        <v>1</v>
      </c>
      <c r="L62" s="34">
        <v>1</v>
      </c>
      <c r="M62" s="7">
        <v>0.43</v>
      </c>
      <c r="N62" s="7">
        <v>0.43</v>
      </c>
      <c r="O62" s="7">
        <v>0.56999999999999995</v>
      </c>
      <c r="P62" s="7">
        <v>0.56999999999999995</v>
      </c>
      <c r="Q62" s="35">
        <f>+I62*K62</f>
        <v>29.12</v>
      </c>
      <c r="R62" s="35">
        <f>+J62*L62</f>
        <v>29.315999999999999</v>
      </c>
      <c r="S62" s="35">
        <f>+$H62*Q62</f>
        <v>989.78880000000004</v>
      </c>
      <c r="T62" s="35">
        <f>+$H62*R62</f>
        <v>996.45083999999997</v>
      </c>
      <c r="U62" s="36">
        <f>+S62/SUM(S$20:S$619)</f>
        <v>1.4377546165943772E-3</v>
      </c>
      <c r="V62" s="37">
        <f>+T62/SUM(T$20:T$619)</f>
        <v>1.4457015376403213E-3</v>
      </c>
      <c r="W62" s="37">
        <f>+V62-U62</f>
        <v>7.9469210459441521E-6</v>
      </c>
      <c r="X62" s="38">
        <f>+W62*Y$4</f>
        <v>0.24071842831791956</v>
      </c>
      <c r="Y62" s="39">
        <f>+X62/$H62*10^6</f>
        <v>7082.036726034703</v>
      </c>
      <c r="Z62" s="40">
        <f>+S62*M62/SUMPRODUCT(M$20:M$619, S$20:S$619)</f>
        <v>1.2134195090141276E-3</v>
      </c>
      <c r="AA62" s="41">
        <f>+T62*N62/SUMPRODUCT(N$20:N$619, T$20:T$619)</f>
        <v>1.2178075193544321E-3</v>
      </c>
      <c r="AB62" s="41">
        <f>+AA62-Z62</f>
        <v>4.3880103403044855E-6</v>
      </c>
      <c r="AC62" s="42">
        <f>+AB62*AD$4</f>
        <v>1.693013203670761E-2</v>
      </c>
      <c r="AD62" s="43">
        <f>+AC62/$H62*10^6</f>
        <v>498.09155742005322</v>
      </c>
      <c r="AE62" s="40">
        <f>+S62*O62/SUMPRODUCT(O$20:O$619, S$20:S$619)</f>
        <v>1.6707774484339994E-3</v>
      </c>
      <c r="AF62" s="41">
        <f>+T62*P62/SUMPRODUCT(P$20:P$619, T$20:T$619)</f>
        <v>1.6833419014819493E-3</v>
      </c>
      <c r="AG62" s="41">
        <f>+AF62-AE62</f>
        <v>1.2564453047949915E-5</v>
      </c>
      <c r="AH62" s="42">
        <f>+AG62*AI$4</f>
        <v>4.2427004880192055E-2</v>
      </c>
      <c r="AI62" s="43">
        <f>+AH62/$H62*10^6</f>
        <v>1248.2202083022082</v>
      </c>
      <c r="AJ62" s="42">
        <f>+X62+AC62+AH62</f>
        <v>0.30007556523481926</v>
      </c>
      <c r="AK62" s="31">
        <f>+Y62+AD62+AI62</f>
        <v>8828.348491756964</v>
      </c>
      <c r="AL62" s="44">
        <f>+$AL$6*W62/H62*10^6</f>
        <v>116.90086857817228</v>
      </c>
      <c r="AM62" s="31">
        <v>98913.1484375</v>
      </c>
      <c r="AN62" s="45">
        <f>+AK62/AM62</f>
        <v>8.9253538394193463E-2</v>
      </c>
      <c r="AR62" s="33"/>
    </row>
    <row r="63" spans="1:44">
      <c r="A63" s="6" t="s">
        <v>1066</v>
      </c>
      <c r="B63" s="6" t="s">
        <v>1585</v>
      </c>
      <c r="C63" s="119" t="s">
        <v>2429</v>
      </c>
      <c r="D63" s="30">
        <v>2208426</v>
      </c>
      <c r="E63" s="6" t="s">
        <v>3889</v>
      </c>
      <c r="F63" s="31" t="s">
        <v>4459</v>
      </c>
      <c r="G63" s="6" t="str">
        <f>+IF(AND(L63&gt;K63, AJ63&gt;0), "Float Increase", IF(AND(L63&lt;K63, AJ63&lt;0), "Float Decrease", IF(AND(J63&gt;I63, AJ63&gt;0), "Share Increase", IF(AND(J63&lt;I63, AJ63&lt;0), "Share Decrease", IF(AJ63&gt;0, "Reinvestment", "Funding")))))</f>
        <v>Share Increase</v>
      </c>
      <c r="H63" s="32">
        <v>10.98</v>
      </c>
      <c r="I63" s="33">
        <v>25.535</v>
      </c>
      <c r="J63" s="33">
        <v>25.702999999999999</v>
      </c>
      <c r="K63" s="34">
        <v>1</v>
      </c>
      <c r="L63" s="34">
        <v>1</v>
      </c>
      <c r="M63" s="7">
        <v>0</v>
      </c>
      <c r="N63" s="7">
        <v>0</v>
      </c>
      <c r="O63" s="7">
        <v>1</v>
      </c>
      <c r="P63" s="7">
        <v>1</v>
      </c>
      <c r="Q63" s="35">
        <f>+I63*K63</f>
        <v>25.535</v>
      </c>
      <c r="R63" s="35">
        <f>+J63*L63</f>
        <v>25.702999999999999</v>
      </c>
      <c r="S63" s="35">
        <f>+$H63*Q63</f>
        <v>280.37430000000001</v>
      </c>
      <c r="T63" s="35">
        <f>+$H63*R63</f>
        <v>282.21894000000003</v>
      </c>
      <c r="U63" s="36">
        <f>+S63/SUM(S$20:S$619)</f>
        <v>4.0726814063709032E-4</v>
      </c>
      <c r="V63" s="37">
        <f>+T63/SUM(T$20:T$619)</f>
        <v>4.0945758599513209E-4</v>
      </c>
      <c r="W63" s="37">
        <f>+V63-U63</f>
        <v>2.189445358041775E-6</v>
      </c>
      <c r="X63" s="38">
        <f>+W63*Y$4</f>
        <v>6.6320005248418135E-2</v>
      </c>
      <c r="Y63" s="39">
        <f>+X63/$H63*10^6</f>
        <v>6040.0733377429997</v>
      </c>
      <c r="Z63" s="40">
        <f>+S63*M63/SUMPRODUCT(M$20:M$619, S$20:S$619)</f>
        <v>0</v>
      </c>
      <c r="AA63" s="41">
        <f>+T63*N63/SUMPRODUCT(N$20:N$619, T$20:T$619)</f>
        <v>0</v>
      </c>
      <c r="AB63" s="41">
        <f>+AA63-Z63</f>
        <v>0</v>
      </c>
      <c r="AC63" s="42">
        <f>+AB63*AD$4</f>
        <v>0</v>
      </c>
      <c r="AD63" s="43">
        <f>+AC63/$H63*10^6</f>
        <v>0</v>
      </c>
      <c r="AE63" s="40">
        <f>+S63*O63/SUMPRODUCT(O$20:O$619, S$20:S$619)</f>
        <v>8.3030837037626805E-4</v>
      </c>
      <c r="AF63" s="41">
        <f>+T63*P63/SUMPRODUCT(P$20:P$619, T$20:T$619)</f>
        <v>8.3642644829995036E-4</v>
      </c>
      <c r="AG63" s="41">
        <f>+AF63-AE63</f>
        <v>6.1180779236823159E-6</v>
      </c>
      <c r="AH63" s="42">
        <f>+AG63*AI$4</f>
        <v>2.0659213810172026E-2</v>
      </c>
      <c r="AI63" s="43">
        <f>+AH63/$H63*10^6</f>
        <v>1881.5313124018237</v>
      </c>
      <c r="AJ63" s="42">
        <f>+X63+AC63+AH63</f>
        <v>8.6979219058590157E-2</v>
      </c>
      <c r="AK63" s="31">
        <f>+Y63+AD63+AI63</f>
        <v>7921.6046501448236</v>
      </c>
      <c r="AL63" s="44">
        <f>+$AL$6*W63/H63*10^6</f>
        <v>99.701519036510703</v>
      </c>
      <c r="AM63" s="31">
        <v>90120.6484375</v>
      </c>
      <c r="AN63" s="45">
        <f>+AK63/AM63</f>
        <v>8.7899996143931139E-2</v>
      </c>
      <c r="AR63" s="33"/>
    </row>
    <row r="64" spans="1:44">
      <c r="A64" s="6" t="s">
        <v>6051</v>
      </c>
      <c r="B64" s="6" t="s">
        <v>6004</v>
      </c>
      <c r="C64" s="119" t="s">
        <v>6097</v>
      </c>
      <c r="D64" s="30" t="s">
        <v>6135</v>
      </c>
      <c r="E64" s="6" t="s">
        <v>6180</v>
      </c>
      <c r="F64" s="31" t="s">
        <v>4454</v>
      </c>
      <c r="G64" s="6" t="str">
        <f>+IF(AND(L64&gt;K64, AJ64&gt;0), "Float Increase", IF(AND(L64&lt;K64, AJ64&lt;0), "Float Decrease", IF(AND(J64&gt;I64, AJ64&gt;0), "Share Increase", IF(AND(J64&lt;I64, AJ64&lt;0), "Share Decrease", IF(AJ64&gt;0, "Reinvestment", "Funding")))))</f>
        <v>Share Increase</v>
      </c>
      <c r="H64" s="32">
        <v>22.38</v>
      </c>
      <c r="I64" s="33">
        <v>82.474999999999994</v>
      </c>
      <c r="J64" s="33">
        <v>83.176000000000002</v>
      </c>
      <c r="K64" s="34">
        <v>1</v>
      </c>
      <c r="L64" s="34">
        <v>1</v>
      </c>
      <c r="M64" s="7">
        <v>0</v>
      </c>
      <c r="N64" s="7">
        <v>0</v>
      </c>
      <c r="O64" s="7">
        <v>1</v>
      </c>
      <c r="P64" s="7">
        <v>1</v>
      </c>
      <c r="Q64" s="35">
        <f>+I64*K64</f>
        <v>82.474999999999994</v>
      </c>
      <c r="R64" s="35">
        <f>+J64*L64</f>
        <v>83.176000000000002</v>
      </c>
      <c r="S64" s="35">
        <f>+$H64*Q64</f>
        <v>1845.7904999999998</v>
      </c>
      <c r="T64" s="35">
        <f>+$H64*R64</f>
        <v>1861.4788799999999</v>
      </c>
      <c r="U64" s="36">
        <f>+S64/SUM(S$20:S$619)</f>
        <v>2.6811717940645957E-3</v>
      </c>
      <c r="V64" s="37">
        <f>+T64/SUM(T$20:T$619)</f>
        <v>2.7007281955836204E-3</v>
      </c>
      <c r="W64" s="37">
        <f>+V64-U64</f>
        <v>1.9556401519024626E-5</v>
      </c>
      <c r="X64" s="38">
        <f>+W64*Y$4</f>
        <v>0.59237863444187355</v>
      </c>
      <c r="Y64" s="39">
        <f>+X64/$H64*10^6</f>
        <v>26469.10788390856</v>
      </c>
      <c r="Z64" s="40">
        <f>+S64*M64/SUMPRODUCT(M$20:M$619, S$20:S$619)</f>
        <v>0</v>
      </c>
      <c r="AA64" s="41">
        <f>+T64*N64/SUMPRODUCT(N$20:N$619, T$20:T$619)</f>
        <v>0</v>
      </c>
      <c r="AB64" s="41">
        <f>+AA64-Z64</f>
        <v>0</v>
      </c>
      <c r="AC64" s="42">
        <f>+AB64*AD$4</f>
        <v>0</v>
      </c>
      <c r="AD64" s="43">
        <f>+AC64/$H64*10^6</f>
        <v>0</v>
      </c>
      <c r="AE64" s="40">
        <f>+S64*O64/SUMPRODUCT(O$20:O$619, S$20:S$619)</f>
        <v>5.4661761156817755E-3</v>
      </c>
      <c r="AF64" s="41">
        <f>+T64*P64/SUMPRODUCT(P$20:P$619, T$20:T$619)</f>
        <v>5.5169584585066092E-3</v>
      </c>
      <c r="AG64" s="41">
        <f>+AF64-AE64</f>
        <v>5.0782342824833709E-5</v>
      </c>
      <c r="AH64" s="42">
        <f>+AG64*AI$4</f>
        <v>0.17147922783700903</v>
      </c>
      <c r="AI64" s="43">
        <f>+AH64/$H64*10^6</f>
        <v>7662.1638890531294</v>
      </c>
      <c r="AJ64" s="42">
        <f>+X64+AC64+AH64</f>
        <v>0.76385786227888253</v>
      </c>
      <c r="AK64" s="31">
        <f>+Y64+AD64+AI64</f>
        <v>34131.271772961692</v>
      </c>
      <c r="AL64" s="44">
        <f>+$AL$6*W64/H64*10^6</f>
        <v>436.91692401752965</v>
      </c>
      <c r="AM64" s="31">
        <v>398566.84375</v>
      </c>
      <c r="AN64" s="45">
        <f>+AK64/AM64</f>
        <v>8.5635000272050829E-2</v>
      </c>
      <c r="AR64" s="33"/>
    </row>
    <row r="65" spans="1:44">
      <c r="A65" s="6" t="s">
        <v>6048</v>
      </c>
      <c r="B65" s="6" t="s">
        <v>6001</v>
      </c>
      <c r="C65" s="119" t="s">
        <v>6094</v>
      </c>
      <c r="D65" s="30" t="s">
        <v>6132</v>
      </c>
      <c r="E65" s="6" t="s">
        <v>6177</v>
      </c>
      <c r="F65" s="31" t="s">
        <v>4472</v>
      </c>
      <c r="G65" s="6" t="str">
        <f>+IF(AND(L65&gt;K65, AJ65&gt;0), "Float Increase", IF(AND(L65&lt;K65, AJ65&lt;0), "Float Decrease", IF(AND(J65&gt;I65, AJ65&gt;0), "Share Increase", IF(AND(J65&lt;I65, AJ65&lt;0), "Share Decrease", IF(AJ65&gt;0, "Reinvestment", "Funding")))))</f>
        <v>Share Increase</v>
      </c>
      <c r="H65" s="32">
        <v>88.23</v>
      </c>
      <c r="I65" s="33">
        <v>14.814</v>
      </c>
      <c r="J65" s="33">
        <v>15.144</v>
      </c>
      <c r="K65" s="34">
        <v>0.88</v>
      </c>
      <c r="L65" s="34">
        <v>0.88</v>
      </c>
      <c r="M65" s="7">
        <v>1</v>
      </c>
      <c r="N65" s="7">
        <v>1</v>
      </c>
      <c r="O65" s="7">
        <v>0</v>
      </c>
      <c r="P65" s="7">
        <v>0</v>
      </c>
      <c r="Q65" s="35">
        <f>+I65*K65</f>
        <v>13.03632</v>
      </c>
      <c r="R65" s="35">
        <f>+J65*L65</f>
        <v>13.32672</v>
      </c>
      <c r="S65" s="35">
        <f>+$H65*Q65</f>
        <v>1150.1945135999999</v>
      </c>
      <c r="T65" s="35">
        <f>+$H65*R65</f>
        <v>1175.8165056</v>
      </c>
      <c r="U65" s="36">
        <f>+S65/SUM(S$20:S$619)</f>
        <v>1.6707579151329294E-3</v>
      </c>
      <c r="V65" s="37">
        <f>+T65/SUM(T$20:T$619)</f>
        <v>1.7059343641366085E-3</v>
      </c>
      <c r="W65" s="37">
        <f>+V65-U65</f>
        <v>3.5176449003679116E-5</v>
      </c>
      <c r="X65" s="38">
        <f>+W65*Y$4</f>
        <v>1.0655220391666882</v>
      </c>
      <c r="Y65" s="39">
        <f>+X65/$H65*10^6</f>
        <v>12076.641042351674</v>
      </c>
      <c r="Z65" s="40">
        <f>+S65*M65/SUMPRODUCT(M$20:M$619, S$20:S$619)</f>
        <v>3.279225435988842E-3</v>
      </c>
      <c r="AA65" s="41">
        <f>+T65*N65/SUMPRODUCT(N$20:N$619, T$20:T$619)</f>
        <v>3.3419032327676856E-3</v>
      </c>
      <c r="AB65" s="41">
        <f>+AA65-Z65</f>
        <v>6.2677796778843557E-5</v>
      </c>
      <c r="AC65" s="42">
        <f>+AB65*AD$4</f>
        <v>0.24182791127199466</v>
      </c>
      <c r="AD65" s="43">
        <f>+AC65/$H65*10^6</f>
        <v>2740.8807805961083</v>
      </c>
      <c r="AE65" s="40">
        <f>+S65*O65/SUMPRODUCT(O$20:O$619, S$20:S$619)</f>
        <v>0</v>
      </c>
      <c r="AF65" s="41">
        <f>+T65*P65/SUMPRODUCT(P$20:P$619, T$20:T$619)</f>
        <v>0</v>
      </c>
      <c r="AG65" s="41">
        <f>+AF65-AE65</f>
        <v>0</v>
      </c>
      <c r="AH65" s="42">
        <f>+AG65*AI$4</f>
        <v>0</v>
      </c>
      <c r="AI65" s="43">
        <f>+AH65/$H65*10^6</f>
        <v>0</v>
      </c>
      <c r="AJ65" s="42">
        <f>+X65+AC65+AH65</f>
        <v>1.3073499504386827</v>
      </c>
      <c r="AK65" s="31">
        <f>+Y65+AD65+AI65</f>
        <v>14817.521822947781</v>
      </c>
      <c r="AL65" s="44">
        <f>+$AL$6*W65/H65*10^6</f>
        <v>199.34517173115219</v>
      </c>
      <c r="AM65" s="31">
        <v>173065.84375</v>
      </c>
      <c r="AN65" s="45">
        <f>+AK65/AM65</f>
        <v>8.5617829040560076E-2</v>
      </c>
      <c r="AR65" s="33"/>
    </row>
    <row r="66" spans="1:44">
      <c r="A66" s="6" t="s">
        <v>1053</v>
      </c>
      <c r="B66" s="6" t="s">
        <v>1572</v>
      </c>
      <c r="C66" s="119" t="s">
        <v>2416</v>
      </c>
      <c r="D66" s="30">
        <v>2033242</v>
      </c>
      <c r="E66" s="6" t="s">
        <v>5663</v>
      </c>
      <c r="F66" s="31" t="s">
        <v>4463</v>
      </c>
      <c r="G66" s="6" t="str">
        <f>+IF(AND(L66&gt;K66, AJ66&gt;0), "Float Increase", IF(AND(L66&lt;K66, AJ66&lt;0), "Float Decrease", IF(AND(J66&gt;I66, AJ66&gt;0), "Share Increase", IF(AND(J66&lt;I66, AJ66&lt;0), "Share Decrease", IF(AJ66&gt;0, "Reinvestment", "Funding")))))</f>
        <v>Share Increase</v>
      </c>
      <c r="H66" s="32">
        <v>7.2</v>
      </c>
      <c r="I66" s="33">
        <v>84.212000000000003</v>
      </c>
      <c r="J66" s="33">
        <v>84.927999999999997</v>
      </c>
      <c r="K66" s="34">
        <v>0.87</v>
      </c>
      <c r="L66" s="34">
        <v>0.87</v>
      </c>
      <c r="M66" s="7">
        <v>0.7</v>
      </c>
      <c r="N66" s="7">
        <v>0.7</v>
      </c>
      <c r="O66" s="7">
        <v>0.3</v>
      </c>
      <c r="P66" s="7">
        <v>0.3</v>
      </c>
      <c r="Q66" s="35">
        <f>+I66*K66</f>
        <v>73.264440000000008</v>
      </c>
      <c r="R66" s="35">
        <f>+J66*L66</f>
        <v>73.887360000000001</v>
      </c>
      <c r="S66" s="35">
        <f>+$H66*Q66</f>
        <v>527.5039680000001</v>
      </c>
      <c r="T66" s="35">
        <f>+$H66*R66</f>
        <v>531.98899200000005</v>
      </c>
      <c r="U66" s="36">
        <f>+S66/SUM(S$20:S$619)</f>
        <v>7.6624555184283025E-4</v>
      </c>
      <c r="V66" s="37">
        <f>+T66/SUM(T$20:T$619)</f>
        <v>7.7183667559768893E-4</v>
      </c>
      <c r="W66" s="37">
        <f>+V66-U66</f>
        <v>5.5911237548586772E-6</v>
      </c>
      <c r="X66" s="38">
        <f>+W66*Y$4</f>
        <v>0.16935949344651688</v>
      </c>
      <c r="Y66" s="39">
        <f>+X66/$H66*10^6</f>
        <v>23522.151867571785</v>
      </c>
      <c r="Z66" s="40">
        <f>+S66*M66/SUMPRODUCT(M$20:M$619, S$20:S$619)</f>
        <v>1.0527463714164E-3</v>
      </c>
      <c r="AA66" s="41">
        <f>+T66*N66/SUMPRODUCT(N$20:N$619, T$20:T$619)</f>
        <v>1.0584126065470464E-3</v>
      </c>
      <c r="AB66" s="41">
        <f>+AA66-Z66</f>
        <v>5.6662351306463812E-6</v>
      </c>
      <c r="AC66" s="42">
        <f>+AB66*AD$4</f>
        <v>2.1861869383429437E-2</v>
      </c>
      <c r="AD66" s="43">
        <f>+AC66/$H66*10^6</f>
        <v>3036.3707476985328</v>
      </c>
      <c r="AE66" s="40">
        <f>+S66*O66/SUMPRODUCT(O$20:O$619, S$20:S$619)</f>
        <v>4.6864954459495227E-4</v>
      </c>
      <c r="AF66" s="41">
        <f>+T66*P66/SUMPRODUCT(P$20:P$619, T$20:T$619)</f>
        <v>4.7300474919921814E-4</v>
      </c>
      <c r="AG66" s="41">
        <f>+AF66-AE66</f>
        <v>4.3552046042658705E-6</v>
      </c>
      <c r="AH66" s="42">
        <f>+AG66*AI$4</f>
        <v>1.4706433005420195E-2</v>
      </c>
      <c r="AI66" s="43">
        <f>+AH66/$H66*10^6</f>
        <v>2042.5601396416937</v>
      </c>
      <c r="AJ66" s="42">
        <f>+X66+AC66+AH66</f>
        <v>0.2059277958353665</v>
      </c>
      <c r="AK66" s="31">
        <f>+Y66+AD66+AI66</f>
        <v>28601.082754912011</v>
      </c>
      <c r="AL66" s="44">
        <f>+$AL$6*W66/H66*10^6</f>
        <v>388.27248297629706</v>
      </c>
      <c r="AM66" s="31">
        <v>335759.15625</v>
      </c>
      <c r="AN66" s="45">
        <f>+AK66/AM66</f>
        <v>8.5183329248111936E-2</v>
      </c>
      <c r="AR66" s="33"/>
    </row>
    <row r="67" spans="1:44">
      <c r="A67" s="6" t="s">
        <v>6344</v>
      </c>
      <c r="B67" s="6" t="s">
        <v>6338</v>
      </c>
      <c r="C67" s="119" t="s">
        <v>6362</v>
      </c>
      <c r="D67" s="30" t="s">
        <v>6349</v>
      </c>
      <c r="E67" s="6" t="s">
        <v>6355</v>
      </c>
      <c r="F67" s="31" t="s">
        <v>4456</v>
      </c>
      <c r="G67" s="6" t="str">
        <f>+IF(AND(L67&gt;K67, AJ67&gt;0), "Float Increase", IF(AND(L67&lt;K67, AJ67&lt;0), "Float Decrease", IF(AND(J67&gt;I67, AJ67&gt;0), "Share Increase", IF(AND(J67&lt;I67, AJ67&lt;0), "Share Decrease", IF(AJ67&gt;0, "Reinvestment", "Funding")))))</f>
        <v>Share Increase</v>
      </c>
      <c r="H67" s="32">
        <v>17.809999999999999</v>
      </c>
      <c r="I67" s="33">
        <v>35.51</v>
      </c>
      <c r="J67" s="33">
        <v>35.820999999999998</v>
      </c>
      <c r="K67" s="34">
        <v>0.72</v>
      </c>
      <c r="L67" s="34">
        <v>0.72</v>
      </c>
      <c r="M67" s="7">
        <v>0</v>
      </c>
      <c r="N67" s="7">
        <v>0</v>
      </c>
      <c r="O67" s="7">
        <v>1</v>
      </c>
      <c r="P67" s="7">
        <v>1</v>
      </c>
      <c r="Q67" s="35">
        <f>+I67*K67</f>
        <v>25.567199999999996</v>
      </c>
      <c r="R67" s="35">
        <f>+J67*L67</f>
        <v>25.791119999999996</v>
      </c>
      <c r="S67" s="35">
        <f>+$H67*Q67</f>
        <v>455.35183199999989</v>
      </c>
      <c r="T67" s="35">
        <f>+$H67*R67</f>
        <v>459.33984719999989</v>
      </c>
      <c r="U67" s="36">
        <f>+S67/SUM(S$20:S$619)</f>
        <v>6.614382771685304E-4</v>
      </c>
      <c r="V67" s="37">
        <f>+T67/SUM(T$20:T$619)</f>
        <v>6.6643360288251661E-4</v>
      </c>
      <c r="W67" s="37">
        <f>+V67-U67</f>
        <v>4.9953257139862071E-6</v>
      </c>
      <c r="X67" s="38">
        <f>+W67*Y$4</f>
        <v>0.15131230672293502</v>
      </c>
      <c r="Y67" s="39">
        <f>+X67/$H67*10^6</f>
        <v>8495.9184010631689</v>
      </c>
      <c r="Z67" s="40">
        <f>+S67*M67/SUMPRODUCT(M$20:M$619, S$20:S$619)</f>
        <v>0</v>
      </c>
      <c r="AA67" s="41">
        <f>+T67*N67/SUMPRODUCT(N$20:N$619, T$20:T$619)</f>
        <v>0</v>
      </c>
      <c r="AB67" s="41">
        <f>+AA67-Z67</f>
        <v>0</v>
      </c>
      <c r="AC67" s="42">
        <f>+AB67*AD$4</f>
        <v>0</v>
      </c>
      <c r="AD67" s="43">
        <f>+AC67/$H67*10^6</f>
        <v>0</v>
      </c>
      <c r="AE67" s="40">
        <f>+S67*O67/SUMPRODUCT(O$20:O$619, S$20:S$619)</f>
        <v>1.3484917753723081E-3</v>
      </c>
      <c r="AF67" s="41">
        <f>+T67*P67/SUMPRODUCT(P$20:P$619, T$20:T$619)</f>
        <v>1.3613685777295378E-3</v>
      </c>
      <c r="AG67" s="41">
        <f>+AF67-AE67</f>
        <v>1.2876802357229692E-5</v>
      </c>
      <c r="AH67" s="42">
        <f>+AG67*AI$4</f>
        <v>4.3481730113241496E-2</v>
      </c>
      <c r="AI67" s="43">
        <f>+AH67/$H67*10^6</f>
        <v>2441.4222410579168</v>
      </c>
      <c r="AJ67" s="42">
        <f>+X67+AC67+AH67</f>
        <v>0.19479403683617652</v>
      </c>
      <c r="AK67" s="31">
        <f>+Y67+AD67+AI67</f>
        <v>10937.340642121086</v>
      </c>
      <c r="AL67" s="44">
        <f>+$AL$6*W67/H67*10^6</f>
        <v>140.23935188057854</v>
      </c>
      <c r="AM67" s="31">
        <v>128704.8984375</v>
      </c>
      <c r="AN67" s="45">
        <f>+AK67/AM67</f>
        <v>8.4979987357919673E-2</v>
      </c>
      <c r="AR67" s="33"/>
    </row>
    <row r="68" spans="1:44">
      <c r="A68" s="6" t="s">
        <v>1429</v>
      </c>
      <c r="B68" s="6" t="s">
        <v>2226</v>
      </c>
      <c r="C68" s="119" t="s">
        <v>2850</v>
      </c>
      <c r="D68" s="30">
        <v>2502678</v>
      </c>
      <c r="E68" s="6" t="s">
        <v>915</v>
      </c>
      <c r="F68" s="31" t="s">
        <v>4456</v>
      </c>
      <c r="G68" s="6" t="str">
        <f>+IF(AND(L68&gt;K68, AJ68&gt;0), "Float Increase", IF(AND(L68&lt;K68, AJ68&lt;0), "Float Decrease", IF(AND(J68&gt;I68, AJ68&gt;0), "Share Increase", IF(AND(J68&lt;I68, AJ68&lt;0), "Share Decrease", IF(AJ68&gt;0, "Reinvestment", "Funding")))))</f>
        <v>Share Increase</v>
      </c>
      <c r="H68" s="32">
        <v>24.86</v>
      </c>
      <c r="I68" s="33">
        <v>12.858000000000001</v>
      </c>
      <c r="J68" s="33">
        <v>12.939</v>
      </c>
      <c r="K68" s="34">
        <v>1</v>
      </c>
      <c r="L68" s="34">
        <v>1</v>
      </c>
      <c r="M68" s="7">
        <v>0.59</v>
      </c>
      <c r="N68" s="7">
        <v>0.59</v>
      </c>
      <c r="O68" s="7">
        <v>0.41</v>
      </c>
      <c r="P68" s="7">
        <v>0.41</v>
      </c>
      <c r="Q68" s="35">
        <f>+I68*K68</f>
        <v>12.858000000000001</v>
      </c>
      <c r="R68" s="35">
        <f>+J68*L68</f>
        <v>12.939</v>
      </c>
      <c r="S68" s="35">
        <f>+$H68*Q68</f>
        <v>319.64988</v>
      </c>
      <c r="T68" s="35">
        <f>+$H68*R68</f>
        <v>321.66354000000001</v>
      </c>
      <c r="U68" s="36">
        <f>+S68/SUM(S$20:S$619)</f>
        <v>4.6431934839416111E-4</v>
      </c>
      <c r="V68" s="37">
        <f>+T68/SUM(T$20:T$619)</f>
        <v>4.666858170151465E-4</v>
      </c>
      <c r="W68" s="37">
        <f>+V68-U68</f>
        <v>2.3664686209853977E-6</v>
      </c>
      <c r="X68" s="38">
        <f>+W68*Y$4</f>
        <v>7.1682177765942628E-2</v>
      </c>
      <c r="Y68" s="39">
        <f>+X68/$H68*10^6</f>
        <v>2883.4343429582714</v>
      </c>
      <c r="Z68" s="40">
        <f>+S68*M68/SUMPRODUCT(M$20:M$619, S$20:S$619)</f>
        <v>5.3768328989619403E-4</v>
      </c>
      <c r="AA68" s="41">
        <f>+T68*N68/SUMPRODUCT(N$20:N$619, T$20:T$619)</f>
        <v>5.393965531621498E-4</v>
      </c>
      <c r="AB68" s="41">
        <f>+AA68-Z68</f>
        <v>1.713263265955777E-6</v>
      </c>
      <c r="AC68" s="42">
        <f>+AB68*AD$4</f>
        <v>6.6102335812315994E-3</v>
      </c>
      <c r="AD68" s="43">
        <f>+AC68/$H68*10^6</f>
        <v>265.89837414447305</v>
      </c>
      <c r="AE68" s="40">
        <f>+S68*O68/SUMPRODUCT(O$20:O$619, S$20:S$619)</f>
        <v>3.8811427470722372E-4</v>
      </c>
      <c r="AF68" s="41">
        <f>+T68*P68/SUMPRODUCT(P$20:P$619, T$20:T$619)</f>
        <v>3.9086546015307646E-4</v>
      </c>
      <c r="AG68" s="41">
        <f>+AF68-AE68</f>
        <v>2.7511854458527399E-6</v>
      </c>
      <c r="AH68" s="42">
        <f>+AG68*AI$4</f>
        <v>9.2900628377574276E-3</v>
      </c>
      <c r="AI68" s="43">
        <f>+AH68/$H68*10^6</f>
        <v>373.69520666763589</v>
      </c>
      <c r="AJ68" s="42">
        <f>+X68+AC68+AH68</f>
        <v>8.7582474184931647E-2</v>
      </c>
      <c r="AK68" s="31">
        <f>+Y68+AD68+AI68</f>
        <v>3523.0279237703803</v>
      </c>
      <c r="AL68" s="44">
        <f>+$AL$6*W68/H68*10^6</f>
        <v>47.595909512980647</v>
      </c>
      <c r="AM68" s="31">
        <v>42114.05078125</v>
      </c>
      <c r="AN68" s="45">
        <f>+AK68/AM68</f>
        <v>8.365445399849547E-2</v>
      </c>
      <c r="AR68" s="33"/>
    </row>
    <row r="69" spans="1:44">
      <c r="A69" s="6" t="s">
        <v>4286</v>
      </c>
      <c r="B69" s="6" t="s">
        <v>1670</v>
      </c>
      <c r="C69" s="119" t="s">
        <v>2691</v>
      </c>
      <c r="D69" s="30">
        <v>2417921</v>
      </c>
      <c r="E69" s="6" t="s">
        <v>777</v>
      </c>
      <c r="F69" s="31" t="s">
        <v>4463</v>
      </c>
      <c r="G69" s="6" t="str">
        <f>+IF(AND(L69&gt;K69, AJ69&gt;0), "Float Increase", IF(AND(L69&lt;K69, AJ69&lt;0), "Float Decrease", IF(AND(J69&gt;I69, AJ69&gt;0), "Share Increase", IF(AND(J69&lt;I69, AJ69&lt;0), "Share Decrease", IF(AJ69&gt;0, "Reinvestment", "Funding")))))</f>
        <v>Share Increase</v>
      </c>
      <c r="H69" s="32">
        <v>26.42</v>
      </c>
      <c r="I69" s="33">
        <v>98.177000000000007</v>
      </c>
      <c r="J69" s="33">
        <v>99.409000000000006</v>
      </c>
      <c r="K69" s="34">
        <v>1</v>
      </c>
      <c r="L69" s="34">
        <v>1</v>
      </c>
      <c r="M69" s="7">
        <v>1</v>
      </c>
      <c r="N69" s="7">
        <v>1</v>
      </c>
      <c r="O69" s="7">
        <v>0</v>
      </c>
      <c r="P69" s="7">
        <v>0</v>
      </c>
      <c r="Q69" s="35">
        <f>+I69*K69</f>
        <v>98.177000000000007</v>
      </c>
      <c r="R69" s="35">
        <f>+J69*L69</f>
        <v>99.409000000000006</v>
      </c>
      <c r="S69" s="35">
        <f>+$H69*Q69</f>
        <v>2593.8363400000003</v>
      </c>
      <c r="T69" s="35">
        <f>+$H69*R69</f>
        <v>2626.3857800000005</v>
      </c>
      <c r="U69" s="36">
        <f>+S69/SUM(S$20:S$619)</f>
        <v>3.7677736629524025E-3</v>
      </c>
      <c r="V69" s="37">
        <f>+T69/SUM(T$20:T$619)</f>
        <v>3.8104940135156849E-3</v>
      </c>
      <c r="W69" s="37">
        <f>+V69-U69</f>
        <v>4.2720350563282394E-5</v>
      </c>
      <c r="X69" s="38">
        <f>+W69*Y$4</f>
        <v>1.2940326933325061</v>
      </c>
      <c r="Y69" s="39">
        <f>+X69/$H69*10^6</f>
        <v>48979.284380488491</v>
      </c>
      <c r="Z69" s="40">
        <f>+S69*M69/SUMPRODUCT(M$20:M$619, S$20:S$619)</f>
        <v>7.3950744872690573E-3</v>
      </c>
      <c r="AA69" s="41">
        <f>+T69*N69/SUMPRODUCT(N$20:N$619, T$20:T$619)</f>
        <v>7.4647082149933387E-3</v>
      </c>
      <c r="AB69" s="41">
        <f>+AA69-Z69</f>
        <v>6.9633727724281377E-5</v>
      </c>
      <c r="AC69" s="42">
        <f>+AB69*AD$4</f>
        <v>0.26866577632048744</v>
      </c>
      <c r="AD69" s="43">
        <f>+AC69/$H69*10^6</f>
        <v>10169.030140820871</v>
      </c>
      <c r="AE69" s="40">
        <f>+S69*O69/SUMPRODUCT(O$20:O$619, S$20:S$619)</f>
        <v>0</v>
      </c>
      <c r="AF69" s="41">
        <f>+T69*P69/SUMPRODUCT(P$20:P$619, T$20:T$619)</f>
        <v>0</v>
      </c>
      <c r="AG69" s="41">
        <f>+AF69-AE69</f>
        <v>0</v>
      </c>
      <c r="AH69" s="42">
        <f>+AG69*AI$4</f>
        <v>0</v>
      </c>
      <c r="AI69" s="43">
        <f>+AH69/$H69*10^6</f>
        <v>0</v>
      </c>
      <c r="AJ69" s="42">
        <f>+X69+AC69+AH69</f>
        <v>1.5626984696529935</v>
      </c>
      <c r="AK69" s="31">
        <f>+Y69+AD69+AI69</f>
        <v>59148.314521309359</v>
      </c>
      <c r="AL69" s="44">
        <f>+$AL$6*W69/H69*10^6</f>
        <v>808.48505986529892</v>
      </c>
      <c r="AM69" s="31">
        <v>723354.625</v>
      </c>
      <c r="AN69" s="45">
        <f>+AK69/AM69</f>
        <v>8.1769456469998184E-2</v>
      </c>
      <c r="AR69" s="33"/>
    </row>
    <row r="70" spans="1:44">
      <c r="A70" s="6" t="s">
        <v>6045</v>
      </c>
      <c r="B70" s="6" t="s">
        <v>5997</v>
      </c>
      <c r="C70" s="119" t="s">
        <v>6090</v>
      </c>
      <c r="D70" s="30" t="s">
        <v>6128</v>
      </c>
      <c r="E70" s="6" t="s">
        <v>6173</v>
      </c>
      <c r="F70" s="31" t="s">
        <v>4467</v>
      </c>
      <c r="G70" s="6" t="str">
        <f>+IF(AND(L70&gt;K70, AJ70&gt;0), "Float Increase", IF(AND(L70&lt;K70, AJ70&lt;0), "Float Decrease", IF(AND(J70&gt;I70, AJ70&gt;0), "Share Increase", IF(AND(J70&lt;I70, AJ70&lt;0), "Share Decrease", IF(AJ70&gt;0, "Reinvestment", "Funding")))))</f>
        <v>Share Increase</v>
      </c>
      <c r="H70" s="32">
        <v>11.26</v>
      </c>
      <c r="I70" s="33">
        <v>101.514</v>
      </c>
      <c r="J70" s="33">
        <v>103.94199999999999</v>
      </c>
      <c r="K70" s="34">
        <v>0.87</v>
      </c>
      <c r="L70" s="34">
        <v>0.87</v>
      </c>
      <c r="M70" s="7">
        <v>1</v>
      </c>
      <c r="N70" s="7">
        <v>1</v>
      </c>
      <c r="O70" s="7">
        <v>0</v>
      </c>
      <c r="P70" s="7">
        <v>0</v>
      </c>
      <c r="Q70" s="35">
        <f>+I70*K70</f>
        <v>88.317179999999993</v>
      </c>
      <c r="R70" s="35">
        <f>+J70*L70</f>
        <v>90.429539999999989</v>
      </c>
      <c r="S70" s="35">
        <f>+$H70*Q70</f>
        <v>994.45144679999987</v>
      </c>
      <c r="T70" s="35">
        <f>+$H70*R70</f>
        <v>1018.2366203999999</v>
      </c>
      <c r="U70" s="36">
        <f>+S70/SUM(S$20:S$619)</f>
        <v>1.4445275180075361E-3</v>
      </c>
      <c r="V70" s="37">
        <f>+T70/SUM(T$20:T$619)</f>
        <v>1.4773094554207651E-3</v>
      </c>
      <c r="W70" s="37">
        <f>+V70-U70</f>
        <v>3.2781937413229028E-5</v>
      </c>
      <c r="X70" s="38">
        <f>+W70*Y$4</f>
        <v>0.99299041801306376</v>
      </c>
      <c r="Y70" s="39">
        <f>+X70/$H70*10^6</f>
        <v>88187.426111284527</v>
      </c>
      <c r="Z70" s="40">
        <f>+S70*M70/SUMPRODUCT(M$20:M$619, S$20:S$619)</f>
        <v>2.8351991255772448E-3</v>
      </c>
      <c r="AA70" s="41">
        <f>+T70*N70/SUMPRODUCT(N$20:N$619, T$20:T$619)</f>
        <v>2.8940300099808383E-3</v>
      </c>
      <c r="AB70" s="41">
        <f>+AA70-Z70</f>
        <v>5.8830884403593495E-5</v>
      </c>
      <c r="AC70" s="42">
        <f>+AB70*AD$4</f>
        <v>0.22698548169784086</v>
      </c>
      <c r="AD70" s="43">
        <f>+AC70/$H70*10^6</f>
        <v>20158.568534444126</v>
      </c>
      <c r="AE70" s="40">
        <f>+S70*O70/SUMPRODUCT(O$20:O$619, S$20:S$619)</f>
        <v>0</v>
      </c>
      <c r="AF70" s="41">
        <f>+T70*P70/SUMPRODUCT(P$20:P$619, T$20:T$619)</f>
        <v>0</v>
      </c>
      <c r="AG70" s="41">
        <f>+AF70-AE70</f>
        <v>0</v>
      </c>
      <c r="AH70" s="42">
        <f>+AG70*AI$4</f>
        <v>0</v>
      </c>
      <c r="AI70" s="43">
        <f>+AH70/$H70*10^6</f>
        <v>0</v>
      </c>
      <c r="AJ70" s="42">
        <f>+X70+AC70+AH70</f>
        <v>1.2199758997109047</v>
      </c>
      <c r="AK70" s="31">
        <f>+Y70+AD70+AI70</f>
        <v>108345.99464572866</v>
      </c>
      <c r="AL70" s="44">
        <f>+$AL$6*W70/H70*10^6</f>
        <v>1455.6810574258009</v>
      </c>
      <c r="AM70" s="31">
        <v>1370742</v>
      </c>
      <c r="AN70" s="45">
        <f>+AK70/AM70</f>
        <v>7.9041858092718145E-2</v>
      </c>
      <c r="AR70" s="33"/>
    </row>
    <row r="71" spans="1:44">
      <c r="A71" s="6" t="s">
        <v>1455</v>
      </c>
      <c r="B71" s="6" t="s">
        <v>2251</v>
      </c>
      <c r="C71" s="119" t="s">
        <v>2875</v>
      </c>
      <c r="D71" s="30">
        <v>2897040</v>
      </c>
      <c r="E71" s="6" t="s">
        <v>939</v>
      </c>
      <c r="F71" s="31" t="s">
        <v>4471</v>
      </c>
      <c r="G71" s="6" t="str">
        <f>+IF(AND(L71&gt;K71, AJ71&gt;0), "Float Increase", IF(AND(L71&lt;K71, AJ71&lt;0), "Float Decrease", IF(AND(J71&gt;I71, AJ71&gt;0), "Share Increase", IF(AND(J71&lt;I71, AJ71&lt;0), "Share Decrease", IF(AJ71&gt;0, "Reinvestment", "Funding")))))</f>
        <v>Share Increase</v>
      </c>
      <c r="H71" s="32">
        <v>67.08</v>
      </c>
      <c r="I71" s="33">
        <v>55.668999999999997</v>
      </c>
      <c r="J71" s="33">
        <v>55.997</v>
      </c>
      <c r="K71" s="34">
        <v>1</v>
      </c>
      <c r="L71" s="34">
        <v>1</v>
      </c>
      <c r="M71" s="7">
        <v>1</v>
      </c>
      <c r="N71" s="7">
        <v>1</v>
      </c>
      <c r="O71" s="7">
        <v>0</v>
      </c>
      <c r="P71" s="7">
        <v>0</v>
      </c>
      <c r="Q71" s="35">
        <f>+I71*K71</f>
        <v>55.668999999999997</v>
      </c>
      <c r="R71" s="35">
        <f>+J71*L71</f>
        <v>55.997</v>
      </c>
      <c r="S71" s="35">
        <f>+$H71*Q71</f>
        <v>3734.2765199999999</v>
      </c>
      <c r="T71" s="35">
        <f>+$H71*R71</f>
        <v>3756.2787599999997</v>
      </c>
      <c r="U71" s="36">
        <f>+S71/SUM(S$20:S$619)</f>
        <v>5.4243625572142108E-3</v>
      </c>
      <c r="V71" s="37">
        <f>+T71/SUM(T$20:T$619)</f>
        <v>5.4498001919870715E-3</v>
      </c>
      <c r="W71" s="37">
        <f>+V71-U71</f>
        <v>2.5437634772860693E-5</v>
      </c>
      <c r="X71" s="38">
        <f>+W71*Y$4</f>
        <v>0.77052577057795479</v>
      </c>
      <c r="Y71" s="39">
        <f>+X71/$H71*10^6</f>
        <v>11486.669209569987</v>
      </c>
      <c r="Z71" s="40">
        <f>+S71*M71/SUMPRODUCT(M$20:M$619, S$20:S$619)</f>
        <v>1.0646490141108855E-2</v>
      </c>
      <c r="AA71" s="41">
        <f>+T71*N71/SUMPRODUCT(N$20:N$619, T$20:T$619)</f>
        <v>1.0676087698577542E-2</v>
      </c>
      <c r="AB71" s="41">
        <f>+AA71-Z71</f>
        <v>2.9597557468686794E-5</v>
      </c>
      <c r="AC71" s="42">
        <f>+AB71*AD$4</f>
        <v>0.11419539086002656</v>
      </c>
      <c r="AD71" s="43">
        <f>+AC71/$H71*10^6</f>
        <v>1702.3761308888872</v>
      </c>
      <c r="AE71" s="40">
        <f>+S71*O71/SUMPRODUCT(O$20:O$619, S$20:S$619)</f>
        <v>0</v>
      </c>
      <c r="AF71" s="41">
        <f>+T71*P71/SUMPRODUCT(P$20:P$619, T$20:T$619)</f>
        <v>0</v>
      </c>
      <c r="AG71" s="41">
        <f>+AF71-AE71</f>
        <v>0</v>
      </c>
      <c r="AH71" s="42">
        <f>+AG71*AI$4</f>
        <v>0</v>
      </c>
      <c r="AI71" s="43">
        <f>+AH71/$H71*10^6</f>
        <v>0</v>
      </c>
      <c r="AJ71" s="42">
        <f>+X71+AC71+AH71</f>
        <v>0.8847211614379813</v>
      </c>
      <c r="AK71" s="31">
        <f>+Y71+AD71+AI71</f>
        <v>13189.045340458875</v>
      </c>
      <c r="AL71" s="44">
        <f>+$AL$6*W71/H71*10^6</f>
        <v>189.60669926103679</v>
      </c>
      <c r="AM71" s="31">
        <v>168374.75</v>
      </c>
      <c r="AN71" s="45">
        <f>+AK71/AM71</f>
        <v>7.8331491749557905E-2</v>
      </c>
      <c r="AR71" s="33"/>
    </row>
    <row r="72" spans="1:44">
      <c r="A72" s="6" t="s">
        <v>4243</v>
      </c>
      <c r="B72" s="6" t="s">
        <v>5853</v>
      </c>
      <c r="C72" s="119" t="s">
        <v>2474</v>
      </c>
      <c r="D72" s="30">
        <v>2325206</v>
      </c>
      <c r="E72" s="6" t="s">
        <v>735</v>
      </c>
      <c r="F72" s="31" t="s">
        <v>4459</v>
      </c>
      <c r="G72" s="6" t="str">
        <f>+IF(AND(L72&gt;K72, AJ72&gt;0), "Float Increase", IF(AND(L72&lt;K72, AJ72&lt;0), "Float Decrease", IF(AND(J72&gt;I72, AJ72&gt;0), "Share Increase", IF(AND(J72&lt;I72, AJ72&lt;0), "Share Decrease", IF(AJ72&gt;0, "Reinvestment", "Funding")))))</f>
        <v>Share Increase</v>
      </c>
      <c r="H72" s="32">
        <v>10.63</v>
      </c>
      <c r="I72" s="33">
        <v>47.075000000000003</v>
      </c>
      <c r="J72" s="33">
        <v>47.442999999999998</v>
      </c>
      <c r="K72" s="34">
        <v>1</v>
      </c>
      <c r="L72" s="34">
        <v>1</v>
      </c>
      <c r="M72" s="7">
        <v>0.44</v>
      </c>
      <c r="N72" s="7">
        <v>0.44</v>
      </c>
      <c r="O72" s="7">
        <v>0.56000000000000005</v>
      </c>
      <c r="P72" s="7">
        <v>0.56000000000000005</v>
      </c>
      <c r="Q72" s="35">
        <f>+I72*K72</f>
        <v>47.075000000000003</v>
      </c>
      <c r="R72" s="35">
        <f>+J72*L72</f>
        <v>47.442999999999998</v>
      </c>
      <c r="S72" s="35">
        <f>+$H72*Q72</f>
        <v>500.40725000000009</v>
      </c>
      <c r="T72" s="35">
        <f>+$H72*R72</f>
        <v>504.31909000000002</v>
      </c>
      <c r="U72" s="36">
        <f>+S72/SUM(S$20:S$619)</f>
        <v>7.2688520406049932E-4</v>
      </c>
      <c r="V72" s="37">
        <f>+T72/SUM(T$20:T$619)</f>
        <v>7.3169177505472084E-4</v>
      </c>
      <c r="W72" s="37">
        <f>+V72-U72</f>
        <v>4.8065709942215172E-6</v>
      </c>
      <c r="X72" s="38">
        <f>+W72*Y$4</f>
        <v>0.145594779240699</v>
      </c>
      <c r="Y72" s="39">
        <f>+X72/$H72*10^6</f>
        <v>13696.592590846565</v>
      </c>
      <c r="Z72" s="40">
        <f>+S72*M72/SUMPRODUCT(M$20:M$619, S$20:S$619)</f>
        <v>6.2773486726481998E-4</v>
      </c>
      <c r="AA72" s="41">
        <f>+T72*N72/SUMPRODUCT(N$20:N$619, T$20:T$619)</f>
        <v>6.3068485536973333E-4</v>
      </c>
      <c r="AB72" s="41">
        <f>+AA72-Z72</f>
        <v>2.9499881049133495E-6</v>
      </c>
      <c r="AC72" s="42">
        <f>+AB72*AD$4</f>
        <v>1.1381852878549564E-2</v>
      </c>
      <c r="AD72" s="43">
        <f>+AC72/$H72*10^6</f>
        <v>1070.7293394684443</v>
      </c>
      <c r="AE72" s="40">
        <f>+S72*O72/SUMPRODUCT(O$20:O$619, S$20:S$619)</f>
        <v>8.298752911101451E-4</v>
      </c>
      <c r="AF72" s="41">
        <f>+T72*P72/SUMPRODUCT(P$20:P$619, T$20:T$619)</f>
        <v>8.3701845859386799E-4</v>
      </c>
      <c r="AG72" s="41">
        <f>+AF72-AE72</f>
        <v>7.1431674837228905E-6</v>
      </c>
      <c r="AH72" s="42">
        <f>+AG72*AI$4</f>
        <v>2.4120684007123552E-2</v>
      </c>
      <c r="AI72" s="43">
        <f>+AH72/$H72*10^6</f>
        <v>2269.1142057500988</v>
      </c>
      <c r="AJ72" s="42">
        <f>+X72+AC72+AH72</f>
        <v>0.18109731612637212</v>
      </c>
      <c r="AK72" s="31">
        <f>+Y72+AD72+AI72</f>
        <v>17036.436136065109</v>
      </c>
      <c r="AL72" s="44">
        <f>+$AL$6*W72/H72*10^6</f>
        <v>226.08518317128488</v>
      </c>
      <c r="AM72" s="31">
        <v>220405.796875</v>
      </c>
      <c r="AN72" s="45">
        <f>+AK72/AM72</f>
        <v>7.7295771606801622E-2</v>
      </c>
      <c r="AR72" s="33"/>
    </row>
    <row r="73" spans="1:44">
      <c r="A73" s="6" t="s">
        <v>4239</v>
      </c>
      <c r="B73" s="6" t="s">
        <v>1624</v>
      </c>
      <c r="C73" s="119" t="s">
        <v>2470</v>
      </c>
      <c r="D73" s="30">
        <v>2310440</v>
      </c>
      <c r="E73" s="6" t="s">
        <v>731</v>
      </c>
      <c r="F73" s="31" t="s">
        <v>4454</v>
      </c>
      <c r="G73" s="6" t="str">
        <f>+IF(AND(L73&gt;K73, AJ73&gt;0), "Float Increase", IF(AND(L73&lt;K73, AJ73&lt;0), "Float Decrease", IF(AND(J73&gt;I73, AJ73&gt;0), "Share Increase", IF(AND(J73&lt;I73, AJ73&lt;0), "Share Decrease", IF(AJ73&gt;0, "Reinvestment", "Funding")))))</f>
        <v>Share Increase</v>
      </c>
      <c r="H73" s="32">
        <v>6.48</v>
      </c>
      <c r="I73" s="33">
        <v>30.216999999999999</v>
      </c>
      <c r="J73" s="33">
        <v>30.393999999999998</v>
      </c>
      <c r="K73" s="34">
        <v>0.88</v>
      </c>
      <c r="L73" s="34">
        <v>0.88</v>
      </c>
      <c r="M73" s="7">
        <v>0.3</v>
      </c>
      <c r="N73" s="7">
        <v>0.3</v>
      </c>
      <c r="O73" s="7">
        <v>0.7</v>
      </c>
      <c r="P73" s="7">
        <v>0.7</v>
      </c>
      <c r="Q73" s="35">
        <f>+I73*K73</f>
        <v>26.590959999999999</v>
      </c>
      <c r="R73" s="35">
        <f>+J73*L73</f>
        <v>26.74672</v>
      </c>
      <c r="S73" s="35">
        <f>+$H73*Q73</f>
        <v>172.3094208</v>
      </c>
      <c r="T73" s="35">
        <f>+$H73*R73</f>
        <v>173.3187456</v>
      </c>
      <c r="U73" s="36">
        <f>+S73/SUM(S$20:S$619)</f>
        <v>2.5029447215194111E-4</v>
      </c>
      <c r="V73" s="37">
        <f>+T73/SUM(T$20:T$619)</f>
        <v>2.5145964753846929E-4</v>
      </c>
      <c r="W73" s="37">
        <f>+V73-U73</f>
        <v>1.1651753865281832E-6</v>
      </c>
      <c r="X73" s="38">
        <f>+W73*Y$4</f>
        <v>3.5294070010036913E-2</v>
      </c>
      <c r="Y73" s="39">
        <f>+X73/$H73*10^6</f>
        <v>5446.6157422896467</v>
      </c>
      <c r="Z73" s="40">
        <f>+S73*M73/SUMPRODUCT(M$20:M$619, S$20:S$619)</f>
        <v>1.4737718591075659E-4</v>
      </c>
      <c r="AA73" s="41">
        <f>+T73*N73/SUMPRODUCT(N$20:N$619, T$20:T$619)</f>
        <v>1.4778185374876576E-4</v>
      </c>
      <c r="AB73" s="41">
        <f>+AA73-Z73</f>
        <v>4.0466783800916927E-7</v>
      </c>
      <c r="AC73" s="42">
        <f>+AB73*AD$4</f>
        <v>1.5613180911576527E-3</v>
      </c>
      <c r="AD73" s="43">
        <f>+AC73/$H73*10^6</f>
        <v>240.94414987000812</v>
      </c>
      <c r="AE73" s="40">
        <f>+S73*O73/SUMPRODUCT(O$20:O$619, S$20:S$619)</f>
        <v>3.5719738959472618E-4</v>
      </c>
      <c r="AF73" s="41">
        <f>+T73*P73/SUMPRODUCT(P$20:P$619, T$20:T$619)</f>
        <v>3.5957143047949736E-4</v>
      </c>
      <c r="AG73" s="41">
        <f>+AF73-AE73</f>
        <v>2.374040884771183E-6</v>
      </c>
      <c r="AH73" s="42">
        <f>+AG73*AI$4</f>
        <v>8.0165402998101081E-3</v>
      </c>
      <c r="AI73" s="43">
        <f>+AH73/$H73*10^6</f>
        <v>1237.1204166373625</v>
      </c>
      <c r="AJ73" s="42">
        <f>+X73+AC73+AH73</f>
        <v>4.4871928401004672E-2</v>
      </c>
      <c r="AK73" s="31">
        <f>+Y73+AD73+AI73</f>
        <v>6924.6803087970175</v>
      </c>
      <c r="AL73" s="44">
        <f>+$AL$6*W73/H73*10^6</f>
        <v>89.905508219767214</v>
      </c>
      <c r="AM73" s="31">
        <v>91273.453125</v>
      </c>
      <c r="AN73" s="45">
        <f>+AK73/AM73</f>
        <v>7.5867408010887802E-2</v>
      </c>
      <c r="AR73" s="33"/>
    </row>
    <row r="74" spans="1:44">
      <c r="A74" s="6" t="s">
        <v>983</v>
      </c>
      <c r="B74" s="6" t="s">
        <v>1502</v>
      </c>
      <c r="C74" s="119" t="s">
        <v>2346</v>
      </c>
      <c r="D74" s="30">
        <v>2049175</v>
      </c>
      <c r="E74" s="6" t="s">
        <v>3809</v>
      </c>
      <c r="F74" s="31" t="s">
        <v>4459</v>
      </c>
      <c r="G74" s="6" t="str">
        <f>+IF(AND(L74&gt;K74, AJ74&gt;0), "Float Increase", IF(AND(L74&lt;K74, AJ74&lt;0), "Float Decrease", IF(AND(J74&gt;I74, AJ74&gt;0), "Share Increase", IF(AND(J74&lt;I74, AJ74&lt;0), "Share Decrease", IF(AJ74&gt;0, "Reinvestment", "Funding")))))</f>
        <v>Share Increase</v>
      </c>
      <c r="H74" s="32">
        <v>25.6</v>
      </c>
      <c r="I74" s="33">
        <v>40.095999999999997</v>
      </c>
      <c r="J74" s="33">
        <v>40.688000000000002</v>
      </c>
      <c r="K74" s="34">
        <v>0.94</v>
      </c>
      <c r="L74" s="34">
        <v>0.94</v>
      </c>
      <c r="M74" s="7">
        <v>0</v>
      </c>
      <c r="N74" s="7">
        <v>0</v>
      </c>
      <c r="O74" s="7">
        <v>1</v>
      </c>
      <c r="P74" s="7">
        <v>1</v>
      </c>
      <c r="Q74" s="35">
        <f>+I74*K74</f>
        <v>37.690239999999996</v>
      </c>
      <c r="R74" s="35">
        <f>+J74*L74</f>
        <v>38.246720000000003</v>
      </c>
      <c r="S74" s="35">
        <f>+$H74*Q74</f>
        <v>964.87014399999998</v>
      </c>
      <c r="T74" s="35">
        <f>+$H74*R74</f>
        <v>979.11603200000013</v>
      </c>
      <c r="U74" s="36">
        <f>+S74/SUM(S$20:S$619)</f>
        <v>1.4015580939591168E-3</v>
      </c>
      <c r="V74" s="37">
        <f>+T74/SUM(T$20:T$619)</f>
        <v>1.4205513169025883E-3</v>
      </c>
      <c r="W74" s="37">
        <f>+V74-U74</f>
        <v>1.8993222943471545E-5</v>
      </c>
      <c r="X74" s="38">
        <f>+W74*Y$4</f>
        <v>0.57531951673003323</v>
      </c>
      <c r="Y74" s="39">
        <f>+X74/$H74*10^6</f>
        <v>22473.41862226692</v>
      </c>
      <c r="Z74" s="40">
        <f>+S74*M74/SUMPRODUCT(M$20:M$619, S$20:S$619)</f>
        <v>0</v>
      </c>
      <c r="AA74" s="41">
        <f>+T74*N74/SUMPRODUCT(N$20:N$619, T$20:T$619)</f>
        <v>0</v>
      </c>
      <c r="AB74" s="41">
        <f>+AA74-Z74</f>
        <v>0</v>
      </c>
      <c r="AC74" s="42">
        <f>+AB74*AD$4</f>
        <v>0</v>
      </c>
      <c r="AD74" s="43">
        <f>+AC74/$H74*10^6</f>
        <v>0</v>
      </c>
      <c r="AE74" s="40">
        <f>+S74*O74/SUMPRODUCT(O$20:O$619, S$20:S$619)</f>
        <v>2.85739369439123E-3</v>
      </c>
      <c r="AF74" s="41">
        <f>+T74*P74/SUMPRODUCT(P$20:P$619, T$20:T$619)</f>
        <v>2.9018553649138522E-3</v>
      </c>
      <c r="AG74" s="41">
        <f>+AF74-AE74</f>
        <v>4.4461670522622215E-5</v>
      </c>
      <c r="AH74" s="42">
        <f>+AG74*AI$4</f>
        <v>0.15013590365181678</v>
      </c>
      <c r="AI74" s="43">
        <f>+AH74/$H74*10^6</f>
        <v>5864.6837363990926</v>
      </c>
      <c r="AJ74" s="42">
        <f>+X74+AC74+AH74</f>
        <v>0.72545542038184996</v>
      </c>
      <c r="AK74" s="31">
        <f>+Y74+AD74+AI74</f>
        <v>28338.102358666012</v>
      </c>
      <c r="AL74" s="44">
        <f>+$AL$6*W74/H74*10^6</f>
        <v>370.96138561467859</v>
      </c>
      <c r="AM74" s="31">
        <v>375886.75</v>
      </c>
      <c r="AN74" s="45">
        <f>+AK74/AM74</f>
        <v>7.5390000734705365E-2</v>
      </c>
      <c r="AR74" s="33"/>
    </row>
    <row r="75" spans="1:44">
      <c r="A75" s="6" t="s">
        <v>4757</v>
      </c>
      <c r="B75" s="6" t="s">
        <v>4722</v>
      </c>
      <c r="C75" s="119" t="s">
        <v>4836</v>
      </c>
      <c r="D75" s="30" t="s">
        <v>4804</v>
      </c>
      <c r="E75" s="6" t="s">
        <v>5001</v>
      </c>
      <c r="F75" s="31" t="s">
        <v>4459</v>
      </c>
      <c r="G75" s="6" t="str">
        <f>+IF(AND(L75&gt;K75, AJ75&gt;0), "Float Increase", IF(AND(L75&lt;K75, AJ75&lt;0), "Float Decrease", IF(AND(J75&gt;I75, AJ75&gt;0), "Share Increase", IF(AND(J75&lt;I75, AJ75&lt;0), "Share Decrease", IF(AJ75&gt;0, "Reinvestment", "Funding")))))</f>
        <v>Share Increase</v>
      </c>
      <c r="H75" s="32">
        <v>52.3</v>
      </c>
      <c r="I75" s="33">
        <v>38.744999999999997</v>
      </c>
      <c r="J75" s="33">
        <v>39.290999999999997</v>
      </c>
      <c r="K75" s="34">
        <v>0.93</v>
      </c>
      <c r="L75" s="34">
        <v>0.93</v>
      </c>
      <c r="M75" s="7">
        <v>1</v>
      </c>
      <c r="N75" s="7">
        <v>1</v>
      </c>
      <c r="O75" s="7">
        <v>0</v>
      </c>
      <c r="P75" s="7">
        <v>0</v>
      </c>
      <c r="Q75" s="35">
        <f>+I75*K75</f>
        <v>36.032849999999996</v>
      </c>
      <c r="R75" s="35">
        <f>+J75*L75</f>
        <v>36.54063</v>
      </c>
      <c r="S75" s="35">
        <f>+$H75*Q75</f>
        <v>1884.5180549999998</v>
      </c>
      <c r="T75" s="35">
        <f>+$H75*R75</f>
        <v>1911.0749489999998</v>
      </c>
      <c r="U75" s="36">
        <f>+S75/SUM(S$20:S$619)</f>
        <v>2.7374269476798546E-3</v>
      </c>
      <c r="V75" s="37">
        <f>+T75/SUM(T$20:T$619)</f>
        <v>2.7726846939234839E-3</v>
      </c>
      <c r="W75" s="37">
        <f>+V75-U75</f>
        <v>3.52577462436293E-5</v>
      </c>
      <c r="X75" s="38">
        <f>+W75*Y$4</f>
        <v>1.0679845958869896</v>
      </c>
      <c r="Y75" s="39">
        <f>+X75/$H75*10^6</f>
        <v>20420.355561892728</v>
      </c>
      <c r="Z75" s="40">
        <f>+S75*M75/SUMPRODUCT(M$20:M$619, S$20:S$619)</f>
        <v>5.3727951815681647E-3</v>
      </c>
      <c r="AA75" s="41">
        <f>+T75*N75/SUMPRODUCT(N$20:N$619, T$20:T$619)</f>
        <v>5.4316532551696465E-3</v>
      </c>
      <c r="AB75" s="41">
        <f>+AA75-Z75</f>
        <v>5.8858073601481854E-5</v>
      </c>
      <c r="AC75" s="42">
        <f>+AB75*AD$4</f>
        <v>0.22709038498532721</v>
      </c>
      <c r="AD75" s="43">
        <f>+AC75/$H75*10^6</f>
        <v>4342.0723706563522</v>
      </c>
      <c r="AE75" s="40">
        <f>+S75*O75/SUMPRODUCT(O$20:O$619, S$20:S$619)</f>
        <v>0</v>
      </c>
      <c r="AF75" s="41">
        <f>+T75*P75/SUMPRODUCT(P$20:P$619, T$20:T$619)</f>
        <v>0</v>
      </c>
      <c r="AG75" s="41">
        <f>+AF75-AE75</f>
        <v>0</v>
      </c>
      <c r="AH75" s="42">
        <f>+AG75*AI$4</f>
        <v>0</v>
      </c>
      <c r="AI75" s="43">
        <f>+AH75/$H75*10^6</f>
        <v>0</v>
      </c>
      <c r="AJ75" s="42">
        <f>+X75+AC75+AH75</f>
        <v>1.2950749808723168</v>
      </c>
      <c r="AK75" s="31">
        <f>+Y75+AD75+AI75</f>
        <v>24762.427932549079</v>
      </c>
      <c r="AL75" s="44">
        <f>+$AL$6*W75/H75*10^6</f>
        <v>337.07214382054786</v>
      </c>
      <c r="AM75" s="31">
        <v>330705.3125</v>
      </c>
      <c r="AN75" s="45">
        <f>+AK75/AM75</f>
        <v>7.4877623662453499E-2</v>
      </c>
      <c r="AR75" s="33"/>
    </row>
    <row r="76" spans="1:44">
      <c r="A76" s="6" t="s">
        <v>1034</v>
      </c>
      <c r="B76" s="6" t="s">
        <v>1553</v>
      </c>
      <c r="C76" s="119" t="s">
        <v>2397</v>
      </c>
      <c r="D76" s="30">
        <v>2145460</v>
      </c>
      <c r="E76" s="6" t="s">
        <v>3859</v>
      </c>
      <c r="F76" s="31" t="s">
        <v>4459</v>
      </c>
      <c r="G76" s="6" t="str">
        <f>+IF(AND(L76&gt;K76, AJ76&gt;0), "Float Increase", IF(AND(L76&lt;K76, AJ76&lt;0), "Float Decrease", IF(AND(J76&gt;I76, AJ76&gt;0), "Share Increase", IF(AND(J76&lt;I76, AJ76&lt;0), "Share Decrease", IF(AJ76&gt;0, "Reinvestment", "Funding")))))</f>
        <v>Share Increase</v>
      </c>
      <c r="H76" s="32">
        <v>11.49</v>
      </c>
      <c r="I76" s="33">
        <v>66.927000000000007</v>
      </c>
      <c r="J76" s="33">
        <v>67.313999999999993</v>
      </c>
      <c r="K76" s="34">
        <v>1</v>
      </c>
      <c r="L76" s="34">
        <v>1</v>
      </c>
      <c r="M76" s="7">
        <v>0</v>
      </c>
      <c r="N76" s="7">
        <v>0</v>
      </c>
      <c r="O76" s="7">
        <v>1</v>
      </c>
      <c r="P76" s="7">
        <v>1</v>
      </c>
      <c r="Q76" s="35">
        <f>+I76*K76</f>
        <v>66.927000000000007</v>
      </c>
      <c r="R76" s="35">
        <f>+J76*L76</f>
        <v>67.313999999999993</v>
      </c>
      <c r="S76" s="35">
        <f>+$H76*Q76</f>
        <v>768.99123000000009</v>
      </c>
      <c r="T76" s="35">
        <f>+$H76*R76</f>
        <v>773.43785999999989</v>
      </c>
      <c r="U76" s="36">
        <f>+S76/SUM(S$20:S$619)</f>
        <v>1.1170268758881577E-3</v>
      </c>
      <c r="V76" s="37">
        <f>+T76/SUM(T$20:T$619)</f>
        <v>1.1221429684089978E-3</v>
      </c>
      <c r="W76" s="37">
        <f>+V76-U76</f>
        <v>5.1160925208400525E-6</v>
      </c>
      <c r="X76" s="38">
        <f>+W76*Y$4</f>
        <v>0.15497042736749184</v>
      </c>
      <c r="Y76" s="39">
        <f>+X76/$H76*10^6</f>
        <v>13487.417525456209</v>
      </c>
      <c r="Z76" s="40">
        <f>+S76*M76/SUMPRODUCT(M$20:M$619, S$20:S$619)</f>
        <v>0</v>
      </c>
      <c r="AA76" s="41">
        <f>+T76*N76/SUMPRODUCT(N$20:N$619, T$20:T$619)</f>
        <v>0</v>
      </c>
      <c r="AB76" s="41">
        <f>+AA76-Z76</f>
        <v>0</v>
      </c>
      <c r="AC76" s="42">
        <f>+AB76*AD$4</f>
        <v>0</v>
      </c>
      <c r="AD76" s="43">
        <f>+AC76/$H76*10^6</f>
        <v>0</v>
      </c>
      <c r="AE76" s="40">
        <f>+S76*O76/SUMPRODUCT(O$20:O$619, S$20:S$619)</f>
        <v>2.2773123464416745E-3</v>
      </c>
      <c r="AF76" s="41">
        <f>+T76*P76/SUMPRODUCT(P$20:P$619, T$20:T$619)</f>
        <v>2.2922766353686754E-3</v>
      </c>
      <c r="AG76" s="41">
        <f>+AF76-AE76</f>
        <v>1.4964288927000937E-5</v>
      </c>
      <c r="AH76" s="42">
        <f>+AG76*AI$4</f>
        <v>5.0530648402404184E-2</v>
      </c>
      <c r="AI76" s="43">
        <f>+AH76/$H76*10^6</f>
        <v>4397.7935946391808</v>
      </c>
      <c r="AJ76" s="42">
        <f>+X76+AC76+AH76</f>
        <v>0.20550107576989601</v>
      </c>
      <c r="AK76" s="31">
        <f>+Y76+AD76+AI76</f>
        <v>17885.211120095388</v>
      </c>
      <c r="AL76" s="44">
        <f>+$AL$6*W76/H76*10^6</f>
        <v>222.63239864404059</v>
      </c>
      <c r="AM76" s="31">
        <v>240726.203125</v>
      </c>
      <c r="AN76" s="45">
        <f>+AK76/AM76</f>
        <v>7.4296901990383968E-2</v>
      </c>
      <c r="AR76" s="33"/>
    </row>
    <row r="77" spans="1:44">
      <c r="A77" s="6" t="s">
        <v>1274</v>
      </c>
      <c r="B77" s="6" t="s">
        <v>1678</v>
      </c>
      <c r="C77" s="119" t="s">
        <v>2699</v>
      </c>
      <c r="D77" s="30">
        <v>2250353</v>
      </c>
      <c r="E77" s="6" t="s">
        <v>785</v>
      </c>
      <c r="F77" s="31" t="s">
        <v>4466</v>
      </c>
      <c r="G77" s="6" t="str">
        <f>+IF(AND(L77&gt;K77, AJ77&gt;0), "Float Increase", IF(AND(L77&lt;K77, AJ77&lt;0), "Float Decrease", IF(AND(J77&gt;I77, AJ77&gt;0), "Share Increase", IF(AND(J77&lt;I77, AJ77&lt;0), "Share Decrease", IF(AJ77&gt;0, "Reinvestment", "Funding")))))</f>
        <v>Share Increase</v>
      </c>
      <c r="H77" s="32">
        <v>25.62</v>
      </c>
      <c r="I77" s="33">
        <v>24.855</v>
      </c>
      <c r="J77" s="33">
        <v>25.19</v>
      </c>
      <c r="K77" s="34">
        <v>1</v>
      </c>
      <c r="L77" s="34">
        <v>1</v>
      </c>
      <c r="M77" s="7">
        <v>0.55000000000000004</v>
      </c>
      <c r="N77" s="7">
        <v>0.55000000000000004</v>
      </c>
      <c r="O77" s="7">
        <v>0.45</v>
      </c>
      <c r="P77" s="7">
        <v>0.45</v>
      </c>
      <c r="Q77" s="35">
        <f>+I77*K77</f>
        <v>24.855</v>
      </c>
      <c r="R77" s="35">
        <f>+J77*L77</f>
        <v>25.19</v>
      </c>
      <c r="S77" s="35">
        <f>+$H77*Q77</f>
        <v>636.78510000000006</v>
      </c>
      <c r="T77" s="35">
        <f>+$H77*R77</f>
        <v>645.3678000000001</v>
      </c>
      <c r="U77" s="36">
        <f>+S77/SUM(S$20:S$619)</f>
        <v>9.2498593366939713E-4</v>
      </c>
      <c r="V77" s="37">
        <f>+T77/SUM(T$20:T$619)</f>
        <v>9.3633241435528468E-4</v>
      </c>
      <c r="W77" s="37">
        <f>+V77-U77</f>
        <v>1.1346480685887547E-5</v>
      </c>
      <c r="X77" s="38">
        <f>+W77*Y$4</f>
        <v>0.34369373772002554</v>
      </c>
      <c r="Y77" s="39">
        <f>+X77/$H77*10^6</f>
        <v>13415.056117097014</v>
      </c>
      <c r="Z77" s="40">
        <f>+S77*M77/SUMPRODUCT(M$20:M$619, S$20:S$619)</f>
        <v>9.9851723327528514E-4</v>
      </c>
      <c r="AA77" s="41">
        <f>+T77*N77/SUMPRODUCT(N$20:N$619, T$20:T$619)</f>
        <v>1.0088446622238787E-3</v>
      </c>
      <c r="AB77" s="41">
        <f>+AA77-Z77</f>
        <v>1.0327428948593521E-5</v>
      </c>
      <c r="AC77" s="42">
        <f>+AB77*AD$4</f>
        <v>3.9846017246912918E-2</v>
      </c>
      <c r="AD77" s="43">
        <f>+AC77/$H77*10^6</f>
        <v>1555.2699940247041</v>
      </c>
      <c r="AE77" s="40">
        <f>+S77*O77/SUMPRODUCT(O$20:O$619, S$20:S$619)</f>
        <v>8.4860702067700235E-4</v>
      </c>
      <c r="AF77" s="41">
        <f>+T77*P77/SUMPRODUCT(P$20:P$619, T$20:T$619)</f>
        <v>8.6071903452163319E-4</v>
      </c>
      <c r="AG77" s="41">
        <f>+AF77-AE77</f>
        <v>1.2112013844630841E-5</v>
      </c>
      <c r="AH77" s="42">
        <f>+AG77*AI$4</f>
        <v>4.0899231230678471E-2</v>
      </c>
      <c r="AI77" s="43">
        <f>+AH77/$H77*10^6</f>
        <v>1596.3790488164898</v>
      </c>
      <c r="AJ77" s="42">
        <f>+X77+AC77+AH77</f>
        <v>0.42443898619761694</v>
      </c>
      <c r="AK77" s="31">
        <f>+Y77+AD77+AI77</f>
        <v>16566.705159938207</v>
      </c>
      <c r="AL77" s="44">
        <f>+$AL$6*W77/H77*10^6</f>
        <v>221.43795249585375</v>
      </c>
      <c r="AM77" s="31">
        <v>225157.34375</v>
      </c>
      <c r="AN77" s="45">
        <f>+AK77/AM77</f>
        <v>7.3578346964035923E-2</v>
      </c>
      <c r="AR77" s="33"/>
    </row>
    <row r="78" spans="1:44">
      <c r="A78" s="6" t="s">
        <v>6039</v>
      </c>
      <c r="B78" s="6" t="s">
        <v>5991</v>
      </c>
      <c r="C78" s="119" t="s">
        <v>6363</v>
      </c>
      <c r="D78" s="30" t="s">
        <v>6350</v>
      </c>
      <c r="E78" s="6" t="s">
        <v>6167</v>
      </c>
      <c r="F78" s="31" t="s">
        <v>4463</v>
      </c>
      <c r="G78" s="6" t="str">
        <f>+IF(AND(L78&gt;K78, AJ78&gt;0), "Float Increase", IF(AND(L78&lt;K78, AJ78&lt;0), "Float Decrease", IF(AND(J78&gt;I78, AJ78&gt;0), "Share Increase", IF(AND(J78&lt;I78, AJ78&lt;0), "Share Decrease", IF(AJ78&gt;0, "Reinvestment", "Funding")))))</f>
        <v>Share Increase</v>
      </c>
      <c r="H78" s="32">
        <v>35.19</v>
      </c>
      <c r="I78" s="33">
        <v>47.497999999999998</v>
      </c>
      <c r="J78" s="33">
        <v>48.051000000000002</v>
      </c>
      <c r="K78" s="34">
        <v>1</v>
      </c>
      <c r="L78" s="34">
        <v>1</v>
      </c>
      <c r="M78" s="7">
        <v>1</v>
      </c>
      <c r="N78" s="7">
        <v>1</v>
      </c>
      <c r="O78" s="7">
        <v>0</v>
      </c>
      <c r="P78" s="7">
        <v>0</v>
      </c>
      <c r="Q78" s="35">
        <f>+I78*K78</f>
        <v>47.497999999999998</v>
      </c>
      <c r="R78" s="35">
        <f>+J78*L78</f>
        <v>48.051000000000002</v>
      </c>
      <c r="S78" s="35">
        <f>+$H78*Q78</f>
        <v>1671.4546199999997</v>
      </c>
      <c r="T78" s="35">
        <f>+$H78*R78</f>
        <v>1690.9146900000001</v>
      </c>
      <c r="U78" s="36">
        <f>+S78/SUM(S$20:S$619)</f>
        <v>2.4279337130638373E-3</v>
      </c>
      <c r="V78" s="37">
        <f>+T78/SUM(T$20:T$619)</f>
        <v>2.4532649973496006E-3</v>
      </c>
      <c r="W78" s="37">
        <f>+V78-U78</f>
        <v>2.5331284285763297E-5</v>
      </c>
      <c r="X78" s="38">
        <f>+W78*Y$4</f>
        <v>0.76730433148765509</v>
      </c>
      <c r="Y78" s="39">
        <f>+X78/$H78*10^6</f>
        <v>21804.613000501711</v>
      </c>
      <c r="Z78" s="40">
        <f>+S78*M78/SUMPRODUCT(M$20:M$619, S$20:S$619)</f>
        <v>4.7653474609697212E-3</v>
      </c>
      <c r="AA78" s="41">
        <f>+T78*N78/SUMPRODUCT(N$20:N$619, T$20:T$619)</f>
        <v>4.8059142238029906E-3</v>
      </c>
      <c r="AB78" s="41">
        <f>+AA78-Z78</f>
        <v>4.0566762833269335E-5</v>
      </c>
      <c r="AC78" s="42">
        <f>+AB78*AD$4</f>
        <v>0.15651755529395478</v>
      </c>
      <c r="AD78" s="43">
        <f>+AC78/$H78*10^6</f>
        <v>4447.7850325079507</v>
      </c>
      <c r="AE78" s="40">
        <f>+S78*O78/SUMPRODUCT(O$20:O$619, S$20:S$619)</f>
        <v>0</v>
      </c>
      <c r="AF78" s="41">
        <f>+T78*P78/SUMPRODUCT(P$20:P$619, T$20:T$619)</f>
        <v>0</v>
      </c>
      <c r="AG78" s="41">
        <f>+AF78-AE78</f>
        <v>0</v>
      </c>
      <c r="AH78" s="42">
        <f>+AG78*AI$4</f>
        <v>0</v>
      </c>
      <c r="AI78" s="43">
        <f>+AH78/$H78*10^6</f>
        <v>0</v>
      </c>
      <c r="AJ78" s="42">
        <f>+X78+AC78+AH78</f>
        <v>0.92382188678160992</v>
      </c>
      <c r="AK78" s="31">
        <f>+Y78+AD78+AI78</f>
        <v>26252.39803300966</v>
      </c>
      <c r="AL78" s="44">
        <f>+$AL$6*W78/H78*10^6</f>
        <v>359.92162952207019</v>
      </c>
      <c r="AM78" s="31">
        <v>359873.25</v>
      </c>
      <c r="AN78" s="45">
        <f>+AK78/AM78</f>
        <v>7.2949012000779884E-2</v>
      </c>
      <c r="AR78" s="33"/>
    </row>
    <row r="79" spans="1:44">
      <c r="A79" s="6" t="s">
        <v>991</v>
      </c>
      <c r="B79" s="6" t="s">
        <v>1510</v>
      </c>
      <c r="C79" s="119" t="s">
        <v>2354</v>
      </c>
      <c r="D79" s="30">
        <v>2566522</v>
      </c>
      <c r="E79" s="6" t="s">
        <v>3817</v>
      </c>
      <c r="F79" s="31" t="s">
        <v>4463</v>
      </c>
      <c r="G79" s="6" t="str">
        <f>+IF(AND(L79&gt;K79, AJ79&gt;0), "Float Increase", IF(AND(L79&lt;K79, AJ79&lt;0), "Float Decrease", IF(AND(J79&gt;I79, AJ79&gt;0), "Share Increase", IF(AND(J79&lt;I79, AJ79&lt;0), "Share Decrease", IF(AJ79&gt;0, "Reinvestment", "Funding")))))</f>
        <v>Share Increase</v>
      </c>
      <c r="H79" s="32">
        <v>33.19</v>
      </c>
      <c r="I79" s="33">
        <v>67.600999999999999</v>
      </c>
      <c r="J79" s="33">
        <v>68.147999999999996</v>
      </c>
      <c r="K79" s="34">
        <v>1</v>
      </c>
      <c r="L79" s="34">
        <v>1</v>
      </c>
      <c r="M79" s="7">
        <v>0.62</v>
      </c>
      <c r="N79" s="7">
        <v>0.62</v>
      </c>
      <c r="O79" s="7">
        <v>0.38</v>
      </c>
      <c r="P79" s="7">
        <v>0.38</v>
      </c>
      <c r="Q79" s="35">
        <f>+I79*K79</f>
        <v>67.600999999999999</v>
      </c>
      <c r="R79" s="35">
        <f>+J79*L79</f>
        <v>68.147999999999996</v>
      </c>
      <c r="S79" s="35">
        <f>+$H79*Q79</f>
        <v>2243.6771899999999</v>
      </c>
      <c r="T79" s="35">
        <f>+$H79*R79</f>
        <v>2261.8321199999996</v>
      </c>
      <c r="U79" s="36">
        <f>+S79/SUM(S$20:S$619)</f>
        <v>3.2591369371627555E-3</v>
      </c>
      <c r="V79" s="37">
        <f>+T79/SUM(T$20:T$619)</f>
        <v>3.2815810298963341E-3</v>
      </c>
      <c r="W79" s="37">
        <f>+V79-U79</f>
        <v>2.2444092733578565E-5</v>
      </c>
      <c r="X79" s="38">
        <f>+W79*Y$4</f>
        <v>0.6798490505459388</v>
      </c>
      <c r="Y79" s="39">
        <f>+X79/$H79*10^6</f>
        <v>20483.550784752602</v>
      </c>
      <c r="Z79" s="40">
        <f>+S79*M79/SUMPRODUCT(M$20:M$619, S$20:S$619)</f>
        <v>3.9659939247248914E-3</v>
      </c>
      <c r="AA79" s="41">
        <f>+T79*N79/SUMPRODUCT(N$20:N$619, T$20:T$619)</f>
        <v>3.9857162265026693E-3</v>
      </c>
      <c r="AB79" s="41">
        <f>+AA79-Z79</f>
        <v>1.9722301777777909E-5</v>
      </c>
      <c r="AC79" s="42">
        <f>+AB79*AD$4</f>
        <v>7.609398047644611E-2</v>
      </c>
      <c r="AD79" s="43">
        <f>+AC79/$H79*10^6</f>
        <v>2292.6779293897594</v>
      </c>
      <c r="AE79" s="40">
        <f>+S79*O79/SUMPRODUCT(O$20:O$619, S$20:S$619)</f>
        <v>2.5249058187078333E-3</v>
      </c>
      <c r="AF79" s="41">
        <f>+T79*P79/SUMPRODUCT(P$20:P$619, T$20:T$619)</f>
        <v>2.5473320769232983E-3</v>
      </c>
      <c r="AG79" s="41">
        <f>+AF79-AE79</f>
        <v>2.2426258215464939E-5</v>
      </c>
      <c r="AH79" s="42">
        <f>+AG79*AI$4</f>
        <v>7.5727846100489563E-2</v>
      </c>
      <c r="AI79" s="43">
        <f>+AH79/$H79*10^6</f>
        <v>2281.6464628047474</v>
      </c>
      <c r="AJ79" s="42">
        <f>+X79+AC79+AH79</f>
        <v>0.83167087712287446</v>
      </c>
      <c r="AK79" s="31">
        <f>+Y79+AD79+AI79</f>
        <v>25057.875176947109</v>
      </c>
      <c r="AL79" s="44">
        <f>+$AL$6*W79/H79*10^6</f>
        <v>338.11528673664611</v>
      </c>
      <c r="AM79" s="31">
        <v>344259.3125</v>
      </c>
      <c r="AN79" s="45">
        <f>+AK79/AM79</f>
        <v>7.2787791839173874E-2</v>
      </c>
      <c r="AR79" s="33"/>
    </row>
    <row r="80" spans="1:44">
      <c r="A80" s="6" t="s">
        <v>1301</v>
      </c>
      <c r="B80" s="6" t="s">
        <v>1704</v>
      </c>
      <c r="C80" s="119" t="s">
        <v>2724</v>
      </c>
      <c r="D80" s="30">
        <v>2534671</v>
      </c>
      <c r="E80" s="6" t="s">
        <v>810</v>
      </c>
      <c r="F80" s="31" t="s">
        <v>4471</v>
      </c>
      <c r="G80" s="6" t="str">
        <f>+IF(AND(L80&gt;K80, AJ80&gt;0), "Float Increase", IF(AND(L80&lt;K80, AJ80&lt;0), "Float Decrease", IF(AND(J80&gt;I80, AJ80&gt;0), "Share Increase", IF(AND(J80&lt;I80, AJ80&lt;0), "Share Decrease", IF(AJ80&gt;0, "Reinvestment", "Funding")))))</f>
        <v>Share Increase</v>
      </c>
      <c r="H80" s="32">
        <v>30.65</v>
      </c>
      <c r="I80" s="33">
        <v>17.155999999999999</v>
      </c>
      <c r="J80" s="33">
        <v>17.321999999999999</v>
      </c>
      <c r="K80" s="34">
        <v>1</v>
      </c>
      <c r="L80" s="34">
        <v>1</v>
      </c>
      <c r="M80" s="7">
        <v>1</v>
      </c>
      <c r="N80" s="7">
        <v>1</v>
      </c>
      <c r="O80" s="7">
        <v>0</v>
      </c>
      <c r="P80" s="7">
        <v>0</v>
      </c>
      <c r="Q80" s="35">
        <f>+I80*K80</f>
        <v>17.155999999999999</v>
      </c>
      <c r="R80" s="35">
        <f>+J80*L80</f>
        <v>17.321999999999999</v>
      </c>
      <c r="S80" s="35">
        <f>+$H80*Q80</f>
        <v>525.83139999999992</v>
      </c>
      <c r="T80" s="35">
        <f>+$H80*R80</f>
        <v>530.91929999999991</v>
      </c>
      <c r="U80" s="36">
        <f>+S80/SUM(S$20:S$619)</f>
        <v>7.6381600084814507E-4</v>
      </c>
      <c r="V80" s="37">
        <f>+T80/SUM(T$20:T$619)</f>
        <v>7.702847120615834E-4</v>
      </c>
      <c r="W80" s="37">
        <f>+V80-U80</f>
        <v>6.468711213438328E-6</v>
      </c>
      <c r="X80" s="38">
        <f>+W80*Y$4</f>
        <v>0.19594230111749869</v>
      </c>
      <c r="Y80" s="39">
        <f>+X80/$H80*10^6</f>
        <v>6392.8972632136611</v>
      </c>
      <c r="Z80" s="40">
        <f>+S80*M80/SUMPRODUCT(M$20:M$619, S$20:S$619)</f>
        <v>1.4991548660101546E-3</v>
      </c>
      <c r="AA80" s="41">
        <f>+T80*N80/SUMPRODUCT(N$20:N$619, T$20:T$619)</f>
        <v>1.5089777329697967E-3</v>
      </c>
      <c r="AB80" s="41">
        <f>+AA80-Z80</f>
        <v>9.8228669596421396E-6</v>
      </c>
      <c r="AC80" s="42">
        <f>+AB80*AD$4</f>
        <v>3.7899280473029665E-2</v>
      </c>
      <c r="AD80" s="43">
        <f>+AC80/$H80*10^6</f>
        <v>1236.5181231004783</v>
      </c>
      <c r="AE80" s="40">
        <f>+S80*O80/SUMPRODUCT(O$20:O$619, S$20:S$619)</f>
        <v>0</v>
      </c>
      <c r="AF80" s="41">
        <f>+T80*P80/SUMPRODUCT(P$20:P$619, T$20:T$619)</f>
        <v>0</v>
      </c>
      <c r="AG80" s="41">
        <f>+AF80-AE80</f>
        <v>0</v>
      </c>
      <c r="AH80" s="42">
        <f>+AG80*AI$4</f>
        <v>0</v>
      </c>
      <c r="AI80" s="43">
        <f>+AH80/$H80*10^6</f>
        <v>0</v>
      </c>
      <c r="AJ80" s="42">
        <f>+X80+AC80+AH80</f>
        <v>0.23384158159052837</v>
      </c>
      <c r="AK80" s="31">
        <f>+Y80+AD80+AI80</f>
        <v>7629.4153863141391</v>
      </c>
      <c r="AL80" s="44">
        <f>+$AL$6*W80/H80*10^6</f>
        <v>105.52546840845559</v>
      </c>
      <c r="AM80" s="31">
        <v>105088.8984375</v>
      </c>
      <c r="AN80" s="45">
        <f>+AK80/AM80</f>
        <v>7.2599632308940953E-2</v>
      </c>
      <c r="AR80" s="33"/>
    </row>
    <row r="81" spans="1:44">
      <c r="A81" s="6" t="s">
        <v>4275</v>
      </c>
      <c r="B81" s="6" t="s">
        <v>1659</v>
      </c>
      <c r="C81" s="119" t="s">
        <v>2681</v>
      </c>
      <c r="D81" s="30">
        <v>2417619</v>
      </c>
      <c r="E81" s="6" t="s">
        <v>767</v>
      </c>
      <c r="F81" s="31" t="s">
        <v>4470</v>
      </c>
      <c r="G81" s="6" t="str">
        <f>+IF(AND(L81&gt;K81, AJ81&gt;0), "Float Increase", IF(AND(L81&lt;K81, AJ81&lt;0), "Float Decrease", IF(AND(J81&gt;I81, AJ81&gt;0), "Share Increase", IF(AND(J81&lt;I81, AJ81&lt;0), "Share Decrease", IF(AJ81&gt;0, "Reinvestment", "Funding")))))</f>
        <v>Share Increase</v>
      </c>
      <c r="H81" s="32">
        <v>32.520000000000003</v>
      </c>
      <c r="I81" s="33">
        <v>70.671000000000006</v>
      </c>
      <c r="J81" s="33">
        <v>71.260999999999996</v>
      </c>
      <c r="K81" s="34">
        <v>1</v>
      </c>
      <c r="L81" s="34">
        <v>1</v>
      </c>
      <c r="M81" s="7">
        <v>1</v>
      </c>
      <c r="N81" s="7">
        <v>1</v>
      </c>
      <c r="O81" s="7">
        <v>0</v>
      </c>
      <c r="P81" s="7">
        <v>0</v>
      </c>
      <c r="Q81" s="35">
        <f>+I81*K81</f>
        <v>70.671000000000006</v>
      </c>
      <c r="R81" s="35">
        <f>+J81*L81</f>
        <v>71.260999999999996</v>
      </c>
      <c r="S81" s="35">
        <f>+$H81*Q81</f>
        <v>2298.2209200000002</v>
      </c>
      <c r="T81" s="35">
        <f>+$H81*R81</f>
        <v>2317.4077200000002</v>
      </c>
      <c r="U81" s="36">
        <f>+S81/SUM(S$20:S$619)</f>
        <v>3.3383664653346017E-3</v>
      </c>
      <c r="V81" s="37">
        <f>+T81/SUM(T$20:T$619)</f>
        <v>3.3622129358067995E-3</v>
      </c>
      <c r="W81" s="37">
        <f>+V81-U81</f>
        <v>2.3846470472197769E-5</v>
      </c>
      <c r="X81" s="38">
        <f>+W81*Y$4</f>
        <v>0.72232816455711202</v>
      </c>
      <c r="Y81" s="39">
        <f>+X81/$H81*10^6</f>
        <v>22211.813178262975</v>
      </c>
      <c r="Z81" s="40">
        <f>+S81*M81/SUMPRODUCT(M$20:M$619, S$20:S$619)</f>
        <v>6.552269558996163E-3</v>
      </c>
      <c r="AA81" s="41">
        <f>+T81*N81/SUMPRODUCT(N$20:N$619, T$20:T$619)</f>
        <v>6.5865314138934235E-3</v>
      </c>
      <c r="AB81" s="41">
        <f>+AA81-Z81</f>
        <v>3.4261854897260462E-5</v>
      </c>
      <c r="AC81" s="42">
        <f>+AB81*AD$4</f>
        <v>0.13219151329367343</v>
      </c>
      <c r="AD81" s="43">
        <f>+AC81/$H81*10^6</f>
        <v>4064.9296830772882</v>
      </c>
      <c r="AE81" s="40">
        <f>+S81*O81/SUMPRODUCT(O$20:O$619, S$20:S$619)</f>
        <v>0</v>
      </c>
      <c r="AF81" s="41">
        <f>+T81*P81/SUMPRODUCT(P$20:P$619, T$20:T$619)</f>
        <v>0</v>
      </c>
      <c r="AG81" s="41">
        <f>+AF81-AE81</f>
        <v>0</v>
      </c>
      <c r="AH81" s="42">
        <f>+AG81*AI$4</f>
        <v>0</v>
      </c>
      <c r="AI81" s="43">
        <f>+AH81/$H81*10^6</f>
        <v>0</v>
      </c>
      <c r="AJ81" s="42">
        <f>+X81+AC81+AH81</f>
        <v>0.85451967785078542</v>
      </c>
      <c r="AK81" s="31">
        <f>+Y81+AD81+AI81</f>
        <v>26276.742861340263</v>
      </c>
      <c r="AL81" s="44">
        <f>+$AL$6*W81/H81*10^6</f>
        <v>366.64314994154006</v>
      </c>
      <c r="AM81" s="31">
        <v>366119.25</v>
      </c>
      <c r="AN81" s="45">
        <f>+AK81/AM81</f>
        <v>7.177099500050943E-2</v>
      </c>
      <c r="AR81" s="33"/>
    </row>
    <row r="82" spans="1:44">
      <c r="A82" s="6" t="s">
        <v>6459</v>
      </c>
      <c r="B82" s="6" t="s">
        <v>6446</v>
      </c>
      <c r="C82" s="119" t="s">
        <v>6502</v>
      </c>
      <c r="D82" s="30" t="s">
        <v>6472</v>
      </c>
      <c r="E82" s="6" t="s">
        <v>6482</v>
      </c>
      <c r="F82" s="31" t="s">
        <v>4456</v>
      </c>
      <c r="G82" s="6" t="str">
        <f>+IF(AND(L82&gt;K82, AJ82&gt;0), "Float Increase", IF(AND(L82&lt;K82, AJ82&lt;0), "Float Decrease", IF(AND(J82&gt;I82, AJ82&gt;0), "Share Increase", IF(AND(J82&lt;I82, AJ82&lt;0), "Share Decrease", IF(AJ82&gt;0, "Reinvestment", "Funding")))))</f>
        <v>Share Increase</v>
      </c>
      <c r="H82" s="32">
        <v>39.07</v>
      </c>
      <c r="I82" s="33">
        <v>40.048999999999999</v>
      </c>
      <c r="J82" s="33">
        <v>40.741999999999997</v>
      </c>
      <c r="K82" s="34">
        <v>0.85</v>
      </c>
      <c r="L82" s="34">
        <v>0.85</v>
      </c>
      <c r="M82" s="7">
        <v>1</v>
      </c>
      <c r="N82" s="7">
        <v>1</v>
      </c>
      <c r="O82" s="7">
        <v>0</v>
      </c>
      <c r="P82" s="7">
        <v>0</v>
      </c>
      <c r="Q82" s="35">
        <f>+I82*K82</f>
        <v>34.041649999999997</v>
      </c>
      <c r="R82" s="35">
        <f>+J82*L82</f>
        <v>34.630699999999997</v>
      </c>
      <c r="S82" s="35">
        <f>+$H82*Q82</f>
        <v>1330.0072654999999</v>
      </c>
      <c r="T82" s="35">
        <f>+$H82*R82</f>
        <v>1353.0214489999998</v>
      </c>
      <c r="U82" s="36">
        <f>+S82/SUM(S$20:S$619)</f>
        <v>1.9319516305667313E-3</v>
      </c>
      <c r="V82" s="37">
        <f>+T82/SUM(T$20:T$619)</f>
        <v>1.9630323050153034E-3</v>
      </c>
      <c r="W82" s="37">
        <f>+V82-U82</f>
        <v>3.1080674448572031E-5</v>
      </c>
      <c r="X82" s="38">
        <f>+W82*Y$4</f>
        <v>0.94145783770427549</v>
      </c>
      <c r="Y82" s="39">
        <f>+X82/$H82*10^6</f>
        <v>24096.694079966099</v>
      </c>
      <c r="Z82" s="40">
        <f>+S82*M82/SUMPRODUCT(M$20:M$619, S$20:S$619)</f>
        <v>3.7918748555205808E-3</v>
      </c>
      <c r="AA82" s="41">
        <f>+T82*N82/SUMPRODUCT(N$20:N$619, T$20:T$619)</f>
        <v>3.8455547552547621E-3</v>
      </c>
      <c r="AB82" s="41">
        <f>+AA82-Z82</f>
        <v>5.3679899734181309E-5</v>
      </c>
      <c r="AC82" s="42">
        <f>+AB82*AD$4</f>
        <v>0.2071115881084849</v>
      </c>
      <c r="AD82" s="43">
        <f>+AC82/$H82*10^6</f>
        <v>5301.0388561168393</v>
      </c>
      <c r="AE82" s="40">
        <f>+S82*O82/SUMPRODUCT(O$20:O$619, S$20:S$619)</f>
        <v>0</v>
      </c>
      <c r="AF82" s="41">
        <f>+T82*P82/SUMPRODUCT(P$20:P$619, T$20:T$619)</f>
        <v>0</v>
      </c>
      <c r="AG82" s="41">
        <f>+AF82-AE82</f>
        <v>0</v>
      </c>
      <c r="AH82" s="42">
        <f>+AG82*AI$4</f>
        <v>0</v>
      </c>
      <c r="AI82" s="43">
        <f>+AH82/$H82*10^6</f>
        <v>0</v>
      </c>
      <c r="AJ82" s="42">
        <f>+X82+AC82+AH82</f>
        <v>1.1485694258127603</v>
      </c>
      <c r="AK82" s="31">
        <f>+Y82+AD82+AI82</f>
        <v>29397.732936082939</v>
      </c>
      <c r="AL82" s="44">
        <f>+$AL$6*W82/H82*10^6</f>
        <v>397.75626373908403</v>
      </c>
      <c r="AM82" s="31">
        <v>411433.9375</v>
      </c>
      <c r="AN82" s="45">
        <f>+AK82/AM82</f>
        <v>7.1451891194763043E-2</v>
      </c>
      <c r="AR82" s="33"/>
    </row>
    <row r="83" spans="1:44">
      <c r="A83" s="6" t="s">
        <v>1496</v>
      </c>
      <c r="B83" s="6" t="s">
        <v>2292</v>
      </c>
      <c r="C83" s="119" t="s">
        <v>2913</v>
      </c>
      <c r="D83" s="30">
        <v>2717557</v>
      </c>
      <c r="E83" s="6" t="s">
        <v>977</v>
      </c>
      <c r="F83" s="31" t="s">
        <v>4473</v>
      </c>
      <c r="G83" s="6" t="str">
        <f>+IF(AND(L83&gt;K83, AJ83&gt;0), "Float Increase", IF(AND(L83&lt;K83, AJ83&lt;0), "Float Decrease", IF(AND(J83&gt;I83, AJ83&gt;0), "Share Increase", IF(AND(J83&lt;I83, AJ83&lt;0), "Share Decrease", IF(AJ83&gt;0, "Reinvestment", "Funding")))))</f>
        <v>Share Increase</v>
      </c>
      <c r="H83" s="32">
        <v>1.58</v>
      </c>
      <c r="I83" s="33">
        <v>171.13800000000001</v>
      </c>
      <c r="J83" s="33">
        <v>174.256</v>
      </c>
      <c r="K83" s="34">
        <v>0.72</v>
      </c>
      <c r="L83" s="34">
        <v>0.72</v>
      </c>
      <c r="M83" s="7">
        <v>0</v>
      </c>
      <c r="N83" s="7">
        <v>0</v>
      </c>
      <c r="O83" s="7">
        <v>1</v>
      </c>
      <c r="P83" s="7">
        <v>1</v>
      </c>
      <c r="Q83" s="35">
        <f>+I83*K83</f>
        <v>123.21935999999999</v>
      </c>
      <c r="R83" s="35">
        <f>+J83*L83</f>
        <v>125.46432</v>
      </c>
      <c r="S83" s="35">
        <f>+$H83*Q83</f>
        <v>194.68658880000001</v>
      </c>
      <c r="T83" s="35">
        <f>+$H83*R83</f>
        <v>198.23362560000001</v>
      </c>
      <c r="U83" s="36">
        <f>+S83/SUM(S$20:S$619)</f>
        <v>2.8279926165684151E-4</v>
      </c>
      <c r="V83" s="37">
        <f>+T83/SUM(T$20:T$619)</f>
        <v>2.8760742210015675E-4</v>
      </c>
      <c r="W83" s="37">
        <f>+V83-U83</f>
        <v>4.8081604433152349E-6</v>
      </c>
      <c r="X83" s="38">
        <f>+W83*Y$4</f>
        <v>0.1456429248917655</v>
      </c>
      <c r="Y83" s="39">
        <f>+X83/$H83*10^6</f>
        <v>92179.06638719335</v>
      </c>
      <c r="Z83" s="40">
        <f>+S83*M83/SUMPRODUCT(M$20:M$619, S$20:S$619)</f>
        <v>0</v>
      </c>
      <c r="AA83" s="41">
        <f>+T83*N83/SUMPRODUCT(N$20:N$619, T$20:T$619)</f>
        <v>0</v>
      </c>
      <c r="AB83" s="41">
        <f>+AA83-Z83</f>
        <v>0</v>
      </c>
      <c r="AC83" s="42">
        <f>+AB83*AD$4</f>
        <v>0</v>
      </c>
      <c r="AD83" s="43">
        <f>+AC83/$H83*10^6</f>
        <v>0</v>
      </c>
      <c r="AE83" s="40">
        <f>+S83*O83/SUMPRODUCT(O$20:O$619, S$20:S$619)</f>
        <v>5.7655036242852003E-4</v>
      </c>
      <c r="AF83" s="41">
        <f>+T83*P83/SUMPRODUCT(P$20:P$619, T$20:T$619)</f>
        <v>5.8751495344086437E-4</v>
      </c>
      <c r="AG83" s="41">
        <f>+AF83-AE83</f>
        <v>1.0964591012344342E-5</v>
      </c>
      <c r="AH83" s="42">
        <f>+AG83*AI$4</f>
        <v>3.7024672273016063E-2</v>
      </c>
      <c r="AI83" s="43">
        <f>+AH83/$H83*10^6</f>
        <v>23433.336881655734</v>
      </c>
      <c r="AJ83" s="42">
        <f>+X83+AC83+AH83</f>
        <v>0.18266759716478156</v>
      </c>
      <c r="AK83" s="31">
        <f>+Y83+AD83+AI83</f>
        <v>115612.40326884908</v>
      </c>
      <c r="AL83" s="44">
        <f>+$AL$6*W83/H83*10^6</f>
        <v>1521.5697605427958</v>
      </c>
      <c r="AM83" s="31">
        <v>1633976</v>
      </c>
      <c r="AN83" s="45">
        <f>+AK83/AM83</f>
        <v>7.0755264011741356E-2</v>
      </c>
      <c r="AR83" s="33"/>
    </row>
    <row r="84" spans="1:44">
      <c r="A84" s="6" t="s">
        <v>5725</v>
      </c>
      <c r="B84" s="6" t="s">
        <v>5716</v>
      </c>
      <c r="C84" s="119" t="s">
        <v>5733</v>
      </c>
      <c r="D84" s="30">
        <v>2817651</v>
      </c>
      <c r="E84" s="6" t="s">
        <v>5744</v>
      </c>
      <c r="F84" s="31" t="s">
        <v>4472</v>
      </c>
      <c r="G84" s="6" t="str">
        <f>+IF(AND(L84&gt;K84, AJ84&gt;0), "Float Increase", IF(AND(L84&lt;K84, AJ84&lt;0), "Float Decrease", IF(AND(J84&gt;I84, AJ84&gt;0), "Share Increase", IF(AND(J84&lt;I84, AJ84&lt;0), "Share Decrease", IF(AJ84&gt;0, "Reinvestment", "Funding")))))</f>
        <v>Share Increase</v>
      </c>
      <c r="H84" s="32">
        <v>31.05</v>
      </c>
      <c r="I84" s="33">
        <v>74.766999999999996</v>
      </c>
      <c r="J84" s="33">
        <v>75.192999999999998</v>
      </c>
      <c r="K84" s="34">
        <v>0.86</v>
      </c>
      <c r="L84" s="34">
        <v>0.86</v>
      </c>
      <c r="M84" s="7">
        <v>1</v>
      </c>
      <c r="N84" s="7">
        <v>1</v>
      </c>
      <c r="O84" s="7">
        <v>0</v>
      </c>
      <c r="P84" s="7">
        <v>0</v>
      </c>
      <c r="Q84" s="35">
        <f>+I84*K84</f>
        <v>64.29961999999999</v>
      </c>
      <c r="R84" s="35">
        <f>+J84*L84</f>
        <v>64.66597999999999</v>
      </c>
      <c r="S84" s="35">
        <f>+$H84*Q84</f>
        <v>1996.5032009999998</v>
      </c>
      <c r="T84" s="35">
        <f>+$H84*R84</f>
        <v>2007.8786789999997</v>
      </c>
      <c r="U84" s="36">
        <f>+S84/SUM(S$20:S$619)</f>
        <v>2.9000951458363657E-3</v>
      </c>
      <c r="V84" s="37">
        <f>+T84/SUM(T$20:T$619)</f>
        <v>2.9131324668515675E-3</v>
      </c>
      <c r="W84" s="37">
        <f>+V84-U84</f>
        <v>1.3037321015201865E-5</v>
      </c>
      <c r="X84" s="38">
        <f>+W84*Y$4</f>
        <v>0.39491060828612029</v>
      </c>
      <c r="Y84" s="39">
        <f>+X84/$H84*10^6</f>
        <v>12718.538109053794</v>
      </c>
      <c r="Z84" s="40">
        <f>+S84*M84/SUMPRODUCT(M$20:M$619, S$20:S$619)</f>
        <v>5.6920668655086023E-3</v>
      </c>
      <c r="AA84" s="41">
        <f>+T84*N84/SUMPRODUCT(N$20:N$619, T$20:T$619)</f>
        <v>5.7067886157384194E-3</v>
      </c>
      <c r="AB84" s="41">
        <f>+AA84-Z84</f>
        <v>1.4721750229817164E-5</v>
      </c>
      <c r="AC84" s="42">
        <f>+AB84*AD$4</f>
        <v>5.6800498602503351E-2</v>
      </c>
      <c r="AD84" s="43">
        <f>+AC84/$H84*10^6</f>
        <v>1829.3236264896409</v>
      </c>
      <c r="AE84" s="40">
        <f>+S84*O84/SUMPRODUCT(O$20:O$619, S$20:S$619)</f>
        <v>0</v>
      </c>
      <c r="AF84" s="41">
        <f>+T84*P84/SUMPRODUCT(P$20:P$619, T$20:T$619)</f>
        <v>0</v>
      </c>
      <c r="AG84" s="41">
        <f>+AF84-AE84</f>
        <v>0</v>
      </c>
      <c r="AH84" s="42">
        <f>+AG84*AI$4</f>
        <v>0</v>
      </c>
      <c r="AI84" s="43">
        <f>+AH84/$H84*10^6</f>
        <v>0</v>
      </c>
      <c r="AJ84" s="42">
        <f>+X84+AC84+AH84</f>
        <v>0.45171110688862365</v>
      </c>
      <c r="AK84" s="31">
        <f>+Y84+AD84+AI84</f>
        <v>14547.861735543434</v>
      </c>
      <c r="AL84" s="44">
        <f>+$AL$6*W84/H84*10^6</f>
        <v>209.94075708859685</v>
      </c>
      <c r="AM84" s="31">
        <v>208625.046875</v>
      </c>
      <c r="AN84" s="45">
        <f>+AK84/AM84</f>
        <v>6.9732095706897299E-2</v>
      </c>
      <c r="AR84" s="33"/>
    </row>
    <row r="85" spans="1:44">
      <c r="A85" s="6" t="s">
        <v>5539</v>
      </c>
      <c r="B85" s="6" t="s">
        <v>5592</v>
      </c>
      <c r="C85" s="119" t="s">
        <v>5614</v>
      </c>
      <c r="D85" s="30" t="s">
        <v>5576</v>
      </c>
      <c r="E85" s="6" t="s">
        <v>5560</v>
      </c>
      <c r="F85" s="31" t="s">
        <v>4458</v>
      </c>
      <c r="G85" s="6" t="str">
        <f>+IF(AND(L85&gt;K85, AJ85&gt;0), "Float Increase", IF(AND(L85&lt;K85, AJ85&lt;0), "Float Decrease", IF(AND(J85&gt;I85, AJ85&gt;0), "Share Increase", IF(AND(J85&lt;I85, AJ85&lt;0), "Share Decrease", IF(AJ85&gt;0, "Reinvestment", "Funding")))))</f>
        <v>Share Increase</v>
      </c>
      <c r="H85" s="32">
        <v>8.92</v>
      </c>
      <c r="I85" s="33">
        <v>53.148000000000003</v>
      </c>
      <c r="J85" s="33">
        <v>54.015999999999998</v>
      </c>
      <c r="K85" s="34">
        <v>0.7</v>
      </c>
      <c r="L85" s="34">
        <v>0.7</v>
      </c>
      <c r="M85" s="7">
        <v>1</v>
      </c>
      <c r="N85" s="7">
        <v>1</v>
      </c>
      <c r="O85" s="7">
        <v>0</v>
      </c>
      <c r="P85" s="7">
        <v>0</v>
      </c>
      <c r="Q85" s="35">
        <f>+I85*K85</f>
        <v>37.203600000000002</v>
      </c>
      <c r="R85" s="35">
        <f>+J85*L85</f>
        <v>37.811199999999999</v>
      </c>
      <c r="S85" s="35">
        <f>+$H85*Q85</f>
        <v>331.856112</v>
      </c>
      <c r="T85" s="35">
        <f>+$H85*R85</f>
        <v>337.27590399999997</v>
      </c>
      <c r="U85" s="36">
        <f>+S85/SUM(S$20:S$619)</f>
        <v>4.8204996568263923E-4</v>
      </c>
      <c r="V85" s="37">
        <f>+T85/SUM(T$20:T$619)</f>
        <v>4.8933702842965073E-4</v>
      </c>
      <c r="W85" s="37">
        <f>+V85-U85</f>
        <v>7.2870627470114982E-6</v>
      </c>
      <c r="X85" s="38">
        <f>+W85*Y$4</f>
        <v>0.22073080648132523</v>
      </c>
      <c r="Y85" s="39">
        <f>+X85/$H85*10^6</f>
        <v>24745.606107771888</v>
      </c>
      <c r="Z85" s="40">
        <f>+S85*M85/SUMPRODUCT(M$20:M$619, S$20:S$619)</f>
        <v>9.4612779898654007E-4</v>
      </c>
      <c r="AA85" s="41">
        <f>+T85*N85/SUMPRODUCT(N$20:N$619, T$20:T$619)</f>
        <v>9.5860487460760774E-4</v>
      </c>
      <c r="AB85" s="41">
        <f>+AA85-Z85</f>
        <v>1.2477075621067672E-5</v>
      </c>
      <c r="AC85" s="42">
        <f>+AB85*AD$4</f>
        <v>4.8139936170251453E-2</v>
      </c>
      <c r="AD85" s="43">
        <f>+AC85/$H85*10^6</f>
        <v>5396.8538307456793</v>
      </c>
      <c r="AE85" s="40">
        <f>+S85*O85/SUMPRODUCT(O$20:O$619, S$20:S$619)</f>
        <v>0</v>
      </c>
      <c r="AF85" s="41">
        <f>+T85*P85/SUMPRODUCT(P$20:P$619, T$20:T$619)</f>
        <v>0</v>
      </c>
      <c r="AG85" s="41">
        <f>+AF85-AE85</f>
        <v>0</v>
      </c>
      <c r="AH85" s="42">
        <f>+AG85*AI$4</f>
        <v>0</v>
      </c>
      <c r="AI85" s="43">
        <f>+AH85/$H85*10^6</f>
        <v>0</v>
      </c>
      <c r="AJ85" s="42">
        <f>+X85+AC85+AH85</f>
        <v>0.26887074265157668</v>
      </c>
      <c r="AK85" s="31">
        <f>+Y85+AD85+AI85</f>
        <v>30142.459938517568</v>
      </c>
      <c r="AL85" s="44">
        <f>+$AL$6*W85/H85*10^6</f>
        <v>408.46764276970282</v>
      </c>
      <c r="AM85" s="31">
        <v>435133.5</v>
      </c>
      <c r="AN85" s="45">
        <f>+AK85/AM85</f>
        <v>6.9271752091065314E-2</v>
      </c>
      <c r="AR85" s="33"/>
    </row>
    <row r="86" spans="1:44">
      <c r="A86" s="6" t="s">
        <v>4232</v>
      </c>
      <c r="B86" s="6" t="s">
        <v>1617</v>
      </c>
      <c r="C86" s="119" t="s">
        <v>2464</v>
      </c>
      <c r="D86" s="30">
        <v>2455761</v>
      </c>
      <c r="E86" s="6" t="s">
        <v>3923</v>
      </c>
      <c r="F86" s="31" t="s">
        <v>4463</v>
      </c>
      <c r="G86" s="6" t="str">
        <f>+IF(AND(L86&gt;K86, AJ86&gt;0), "Float Increase", IF(AND(L86&lt;K86, AJ86&lt;0), "Float Decrease", IF(AND(J86&gt;I86, AJ86&gt;0), "Share Increase", IF(AND(J86&lt;I86, AJ86&lt;0), "Share Decrease", IF(AJ86&gt;0, "Reinvestment", "Funding")))))</f>
        <v>Share Increase</v>
      </c>
      <c r="H86" s="32">
        <v>59.08</v>
      </c>
      <c r="I86" s="33">
        <v>31.93</v>
      </c>
      <c r="J86" s="33">
        <v>32.204999999999998</v>
      </c>
      <c r="K86" s="34">
        <v>1</v>
      </c>
      <c r="L86" s="34">
        <v>1</v>
      </c>
      <c r="M86" s="7">
        <v>0.64</v>
      </c>
      <c r="N86" s="7">
        <v>0.64</v>
      </c>
      <c r="O86" s="7">
        <v>0.36</v>
      </c>
      <c r="P86" s="7">
        <v>0.36</v>
      </c>
      <c r="Q86" s="35">
        <f>+I86*K86</f>
        <v>31.93</v>
      </c>
      <c r="R86" s="35">
        <f>+J86*L86</f>
        <v>32.204999999999998</v>
      </c>
      <c r="S86" s="35">
        <f>+$H86*Q86</f>
        <v>1886.4243999999999</v>
      </c>
      <c r="T86" s="35">
        <f>+$H86*R86</f>
        <v>1902.6713999999999</v>
      </c>
      <c r="U86" s="36">
        <f>+S86/SUM(S$20:S$619)</f>
        <v>2.7401960801701109E-3</v>
      </c>
      <c r="V86" s="37">
        <f>+T86/SUM(T$20:T$619)</f>
        <v>2.7604923978028486E-3</v>
      </c>
      <c r="W86" s="37">
        <f>+V86-U86</f>
        <v>2.0296317632737763E-5</v>
      </c>
      <c r="X86" s="38">
        <f>+W86*Y$4</f>
        <v>0.61479126984499388</v>
      </c>
      <c r="Y86" s="39">
        <f>+X86/$H86*10^6</f>
        <v>10406.081073882768</v>
      </c>
      <c r="Z86" s="40">
        <f>+S86*M86/SUMPRODUCT(M$20:M$619, S$20:S$619)</f>
        <v>3.4420673316903163E-3</v>
      </c>
      <c r="AA86" s="41">
        <f>+T86*N86/SUMPRODUCT(N$20:N$619, T$20:T$619)</f>
        <v>3.4609719716073998E-3</v>
      </c>
      <c r="AB86" s="41">
        <f>+AA86-Z86</f>
        <v>1.8904639917083441E-5</v>
      </c>
      <c r="AC86" s="42">
        <f>+AB86*AD$4</f>
        <v>7.2939219619165011E-2</v>
      </c>
      <c r="AD86" s="43">
        <f>+AC86/$H86*10^6</f>
        <v>1234.5839475146415</v>
      </c>
      <c r="AE86" s="40">
        <f>+S86*O86/SUMPRODUCT(O$20:O$619, S$20:S$619)</f>
        <v>2.0111437781020957E-3</v>
      </c>
      <c r="AF86" s="41">
        <f>+T86*P86/SUMPRODUCT(P$20:P$619, T$20:T$619)</f>
        <v>2.0300554076852595E-3</v>
      </c>
      <c r="AG86" s="41">
        <f>+AF86-AE86</f>
        <v>1.8911629583163742E-5</v>
      </c>
      <c r="AH86" s="42">
        <f>+AG86*AI$4</f>
        <v>6.3859827208967976E-2</v>
      </c>
      <c r="AI86" s="43">
        <f>+AH86/$H86*10^6</f>
        <v>1080.9043197184831</v>
      </c>
      <c r="AJ86" s="42">
        <f>+X86+AC86+AH86</f>
        <v>0.75159031667312692</v>
      </c>
      <c r="AK86" s="31">
        <f>+Y86+AD86+AI86</f>
        <v>12721.569341115894</v>
      </c>
      <c r="AL86" s="44">
        <f>+$AL$6*W86/H86*10^6</f>
        <v>171.76978362168046</v>
      </c>
      <c r="AM86" s="31">
        <v>188214.34375</v>
      </c>
      <c r="AN86" s="45">
        <f>+AK86/AM86</f>
        <v>6.7590859908177925E-2</v>
      </c>
      <c r="AR86" s="33"/>
    </row>
    <row r="87" spans="1:44">
      <c r="A87" s="6" t="s">
        <v>1048</v>
      </c>
      <c r="B87" s="6" t="s">
        <v>1567</v>
      </c>
      <c r="C87" s="119" t="s">
        <v>2411</v>
      </c>
      <c r="D87" s="30">
        <v>2222062</v>
      </c>
      <c r="E87" s="6" t="s">
        <v>3872</v>
      </c>
      <c r="F87" s="31" t="s">
        <v>4472</v>
      </c>
      <c r="G87" s="6" t="str">
        <f>+IF(AND(L87&gt;K87, AJ87&gt;0), "Float Increase", IF(AND(L87&lt;K87, AJ87&lt;0), "Float Decrease", IF(AND(J87&gt;I87, AJ87&gt;0), "Share Increase", IF(AND(J87&lt;I87, AJ87&lt;0), "Share Decrease", IF(AJ87&gt;0, "Reinvestment", "Funding")))))</f>
        <v>Share Increase</v>
      </c>
      <c r="H87" s="32">
        <v>35.33</v>
      </c>
      <c r="I87" s="33">
        <v>40.597999999999999</v>
      </c>
      <c r="J87" s="33">
        <v>40.792999999999999</v>
      </c>
      <c r="K87" s="34">
        <v>1</v>
      </c>
      <c r="L87" s="34">
        <v>1</v>
      </c>
      <c r="M87" s="7">
        <v>0</v>
      </c>
      <c r="N87" s="7">
        <v>0</v>
      </c>
      <c r="O87" s="7">
        <v>1</v>
      </c>
      <c r="P87" s="7">
        <v>1</v>
      </c>
      <c r="Q87" s="35">
        <f>+I87*K87</f>
        <v>40.597999999999999</v>
      </c>
      <c r="R87" s="35">
        <f>+J87*L87</f>
        <v>40.792999999999999</v>
      </c>
      <c r="S87" s="35">
        <f>+$H87*Q87</f>
        <v>1434.3273399999998</v>
      </c>
      <c r="T87" s="35">
        <f>+$H87*R87</f>
        <v>1441.21669</v>
      </c>
      <c r="U87" s="36">
        <f>+S87/SUM(S$20:S$619)</f>
        <v>2.0834856433943612E-3</v>
      </c>
      <c r="V87" s="37">
        <f>+T87/SUM(T$20:T$619)</f>
        <v>2.0909904444517246E-3</v>
      </c>
      <c r="W87" s="37">
        <f>+V87-U87</f>
        <v>7.5048010573634284E-6</v>
      </c>
      <c r="X87" s="38">
        <f>+W87*Y$4</f>
        <v>0.22732626949769258</v>
      </c>
      <c r="Y87" s="39">
        <f>+X87/$H87*10^6</f>
        <v>6434.3693602517005</v>
      </c>
      <c r="Z87" s="40">
        <f>+S87*M87/SUMPRODUCT(M$20:M$619, S$20:S$619)</f>
        <v>0</v>
      </c>
      <c r="AA87" s="41">
        <f>+T87*N87/SUMPRODUCT(N$20:N$619, T$20:T$619)</f>
        <v>0</v>
      </c>
      <c r="AB87" s="41">
        <f>+AA87-Z87</f>
        <v>0</v>
      </c>
      <c r="AC87" s="42">
        <f>+AB87*AD$4</f>
        <v>0</v>
      </c>
      <c r="AD87" s="43">
        <f>+AC87/$H87*10^6</f>
        <v>0</v>
      </c>
      <c r="AE87" s="40">
        <f>+S87*O87/SUMPRODUCT(O$20:O$619, S$20:S$619)</f>
        <v>4.2476574930781002E-3</v>
      </c>
      <c r="AF87" s="41">
        <f>+T87*P87/SUMPRODUCT(P$20:P$619, T$20:T$619)</f>
        <v>4.2714062962865302E-3</v>
      </c>
      <c r="AG87" s="41">
        <f>+AF87-AE87</f>
        <v>2.3748803208429974E-5</v>
      </c>
      <c r="AH87" s="42">
        <f>+AG87*AI$4</f>
        <v>8.0193748647672591E-2</v>
      </c>
      <c r="AI87" s="43">
        <f>+AH87/$H87*10^6</f>
        <v>2269.8485323428417</v>
      </c>
      <c r="AJ87" s="42">
        <f>+X87+AC87+AH87</f>
        <v>0.30752001814536517</v>
      </c>
      <c r="AK87" s="31">
        <f>+Y87+AD87+AI87</f>
        <v>8704.2178925945427</v>
      </c>
      <c r="AL87" s="44">
        <f>+$AL$6*W87/H87*10^6</f>
        <v>106.21003477729165</v>
      </c>
      <c r="AM87" s="31">
        <v>129668.8515625</v>
      </c>
      <c r="AN87" s="45">
        <f>+AK87/AM87</f>
        <v>6.712651332767558E-2</v>
      </c>
      <c r="AR87" s="33"/>
    </row>
    <row r="88" spans="1:44">
      <c r="A88" s="6" t="s">
        <v>996</v>
      </c>
      <c r="B88" s="6" t="s">
        <v>1515</v>
      </c>
      <c r="C88" s="119" t="s">
        <v>2359</v>
      </c>
      <c r="D88" s="30" t="s">
        <v>2295</v>
      </c>
      <c r="E88" s="6" t="s">
        <v>3822</v>
      </c>
      <c r="F88" s="31" t="s">
        <v>4462</v>
      </c>
      <c r="G88" s="6" t="str">
        <f>+IF(AND(L88&gt;K88, AJ88&gt;0), "Float Increase", IF(AND(L88&lt;K88, AJ88&lt;0), "Float Decrease", IF(AND(J88&gt;I88, AJ88&gt;0), "Share Increase", IF(AND(J88&lt;I88, AJ88&lt;0), "Share Decrease", IF(AJ88&gt;0, "Reinvestment", "Funding")))))</f>
        <v>Share Increase</v>
      </c>
      <c r="H88" s="32">
        <v>40.31</v>
      </c>
      <c r="I88" s="33">
        <v>18.823</v>
      </c>
      <c r="J88" s="33">
        <v>18.920000000000002</v>
      </c>
      <c r="K88" s="34">
        <v>1</v>
      </c>
      <c r="L88" s="34">
        <v>1</v>
      </c>
      <c r="M88" s="7">
        <v>0.51</v>
      </c>
      <c r="N88" s="7">
        <v>0.51</v>
      </c>
      <c r="O88" s="7">
        <v>0.49</v>
      </c>
      <c r="P88" s="7">
        <v>0.49</v>
      </c>
      <c r="Q88" s="35">
        <f>+I88*K88</f>
        <v>18.823</v>
      </c>
      <c r="R88" s="35">
        <f>+J88*L88</f>
        <v>18.920000000000002</v>
      </c>
      <c r="S88" s="35">
        <f>+$H88*Q88</f>
        <v>758.75513000000001</v>
      </c>
      <c r="T88" s="35">
        <f>+$H88*R88</f>
        <v>762.66520000000014</v>
      </c>
      <c r="U88" s="36">
        <f>+S88/SUM(S$20:S$619)</f>
        <v>1.1021580472744962E-3</v>
      </c>
      <c r="V88" s="37">
        <f>+T88/SUM(T$20:T$619)</f>
        <v>1.1065134456053681E-3</v>
      </c>
      <c r="W88" s="37">
        <f>+V88-U88</f>
        <v>4.3553983308719166E-6</v>
      </c>
      <c r="X88" s="38">
        <f>+W88*Y$4</f>
        <v>0.13192840785061777</v>
      </c>
      <c r="Y88" s="39">
        <f>+X88/$H88*10^6</f>
        <v>3272.8456425357913</v>
      </c>
      <c r="Z88" s="40">
        <f>+S88*M88/SUMPRODUCT(M$20:M$619, S$20:S$619)</f>
        <v>1.1032445705549925E-3</v>
      </c>
      <c r="AA88" s="41">
        <f>+T88*N88/SUMPRODUCT(N$20:N$619, T$20:T$619)</f>
        <v>1.1054991790665515E-3</v>
      </c>
      <c r="AB88" s="41">
        <f>+AA88-Z88</f>
        <v>2.2546085115589948E-6</v>
      </c>
      <c r="AC88" s="42">
        <f>+AB88*AD$4</f>
        <v>8.6988901190989242E-3</v>
      </c>
      <c r="AD88" s="43">
        <f>+AC88/$H88*10^6</f>
        <v>215.79980449265503</v>
      </c>
      <c r="AE88" s="40">
        <f>+S88*O88/SUMPRODUCT(O$20:O$619, S$20:S$619)</f>
        <v>1.1010294466982792E-3</v>
      </c>
      <c r="AF88" s="41">
        <f>+T88*P88/SUMPRODUCT(P$20:P$619, T$20:T$619)</f>
        <v>1.1075710892904846E-3</v>
      </c>
      <c r="AG88" s="41">
        <f>+AF88-AE88</f>
        <v>6.5416425922054568E-6</v>
      </c>
      <c r="AH88" s="42">
        <f>+AG88*AI$4</f>
        <v>2.2089485401774689E-2</v>
      </c>
      <c r="AI88" s="43">
        <f>+AH88/$H88*10^6</f>
        <v>547.99021090981614</v>
      </c>
      <c r="AJ88" s="42">
        <f>+X88+AC88+AH88</f>
        <v>0.16271678337149137</v>
      </c>
      <c r="AK88" s="31">
        <f>+Y88+AD88+AI88</f>
        <v>4036.6356579382623</v>
      </c>
      <c r="AL88" s="44">
        <f>+$AL$6*W88/H88*10^6</f>
        <v>54.023794726766511</v>
      </c>
      <c r="AM88" s="31">
        <v>60483.80078125</v>
      </c>
      <c r="AN88" s="45">
        <f>+AK88/AM88</f>
        <v>6.6739120323100143E-2</v>
      </c>
      <c r="AR88" s="33"/>
    </row>
    <row r="89" spans="1:44">
      <c r="A89" s="6" t="s">
        <v>6467</v>
      </c>
      <c r="B89" s="6" t="s">
        <v>6454</v>
      </c>
      <c r="C89" s="119" t="s">
        <v>6510</v>
      </c>
      <c r="D89" s="30" t="s">
        <v>6478</v>
      </c>
      <c r="E89" s="6" t="s">
        <v>6492</v>
      </c>
      <c r="F89" s="31" t="s">
        <v>4462</v>
      </c>
      <c r="G89" s="6" t="str">
        <f>+IF(AND(L89&gt;K89, AJ89&gt;0), "Float Increase", IF(AND(L89&lt;K89, AJ89&lt;0), "Float Decrease", IF(AND(J89&gt;I89, AJ89&gt;0), "Share Increase", IF(AND(J89&lt;I89, AJ89&lt;0), "Share Decrease", IF(AJ89&gt;0, "Reinvestment", "Funding")))))</f>
        <v>Share Increase</v>
      </c>
      <c r="H89" s="32">
        <v>22.76</v>
      </c>
      <c r="I89" s="33">
        <v>20.905000000000001</v>
      </c>
      <c r="J89" s="33">
        <v>21.474</v>
      </c>
      <c r="K89" s="34">
        <v>0.77</v>
      </c>
      <c r="L89" s="34">
        <v>0.77</v>
      </c>
      <c r="M89" s="7">
        <v>0.71</v>
      </c>
      <c r="N89" s="7">
        <v>0.71</v>
      </c>
      <c r="O89" s="7">
        <v>0.28999999999999998</v>
      </c>
      <c r="P89" s="7">
        <v>0.28999999999999998</v>
      </c>
      <c r="Q89" s="35">
        <f>+I89*K89</f>
        <v>16.09685</v>
      </c>
      <c r="R89" s="35">
        <f>+J89*L89</f>
        <v>16.534980000000001</v>
      </c>
      <c r="S89" s="35">
        <f>+$H89*Q89</f>
        <v>366.364306</v>
      </c>
      <c r="T89" s="35">
        <f>+$H89*R89</f>
        <v>376.33614480000006</v>
      </c>
      <c r="U89" s="36">
        <f>+S89/SUM(S$20:S$619)</f>
        <v>5.3217612919735505E-4</v>
      </c>
      <c r="V89" s="37">
        <f>+T89/SUM(T$20:T$619)</f>
        <v>5.4600761158171208E-4</v>
      </c>
      <c r="W89" s="37">
        <f>+V89-U89</f>
        <v>1.3831482384357024E-5</v>
      </c>
      <c r="X89" s="38">
        <f>+W89*Y$4</f>
        <v>0.41896637472806875</v>
      </c>
      <c r="Y89" s="39">
        <f>+X89/$H89*10^6</f>
        <v>18408.012949387907</v>
      </c>
      <c r="Z89" s="40">
        <f>+S89*M89/SUMPRODUCT(M$20:M$619, S$20:S$619)</f>
        <v>7.4160301338291443E-4</v>
      </c>
      <c r="AA89" s="41">
        <f>+T89*N89/SUMPRODUCT(N$20:N$619, T$20:T$619)</f>
        <v>7.5943148507989289E-4</v>
      </c>
      <c r="AB89" s="41">
        <f>+AA89-Z89</f>
        <v>1.7828471696978467E-5</v>
      </c>
      <c r="AC89" s="42">
        <f>+AB89*AD$4</f>
        <v>6.8787071231378491E-2</v>
      </c>
      <c r="AD89" s="43">
        <f>+AC89/$H89*10^6</f>
        <v>3022.2790523452763</v>
      </c>
      <c r="AE89" s="40">
        <f>+S89*O89/SUMPRODUCT(O$20:O$619, S$20:S$619)</f>
        <v>3.1463886477783019E-4</v>
      </c>
      <c r="AF89" s="41">
        <f>+T89*P89/SUMPRODUCT(P$20:P$619, T$20:T$619)</f>
        <v>3.2345623734171899E-4</v>
      </c>
      <c r="AG89" s="41">
        <f>+AF89-AE89</f>
        <v>8.8173725638888045E-6</v>
      </c>
      <c r="AH89" s="42">
        <f>+AG89*AI$4</f>
        <v>2.9774054419314432E-2</v>
      </c>
      <c r="AI89" s="43">
        <f>+AH89/$H89*10^6</f>
        <v>1308.1746229927253</v>
      </c>
      <c r="AJ89" s="42">
        <f>+X89+AC89+AH89</f>
        <v>0.51752750037876172</v>
      </c>
      <c r="AK89" s="31">
        <f>+Y89+AD89+AI89</f>
        <v>22738.466624725908</v>
      </c>
      <c r="AL89" s="44">
        <f>+$AL$6*W89/H89*10^6</f>
        <v>303.85506116777293</v>
      </c>
      <c r="AM89" s="31">
        <v>343824.0625</v>
      </c>
      <c r="AN89" s="45">
        <f>+AK89/AM89</f>
        <v>6.6134017669941023E-2</v>
      </c>
      <c r="AR89" s="33"/>
    </row>
    <row r="90" spans="1:44">
      <c r="A90" s="6" t="s">
        <v>1033</v>
      </c>
      <c r="B90" s="6" t="s">
        <v>1552</v>
      </c>
      <c r="C90" s="119" t="s">
        <v>2396</v>
      </c>
      <c r="D90" s="30">
        <v>2967675</v>
      </c>
      <c r="E90" s="6" t="s">
        <v>3858</v>
      </c>
      <c r="F90" s="31" t="s">
        <v>4472</v>
      </c>
      <c r="G90" s="6" t="str">
        <f>+IF(AND(L90&gt;K90, AJ90&gt;0), "Float Increase", IF(AND(L90&lt;K90, AJ90&lt;0), "Float Decrease", IF(AND(J90&gt;I90, AJ90&gt;0), "Share Increase", IF(AND(J90&lt;I90, AJ90&lt;0), "Share Decrease", IF(AJ90&gt;0, "Reinvestment", "Funding")))))</f>
        <v>Share Increase</v>
      </c>
      <c r="H90" s="32">
        <v>9.7100000000000009</v>
      </c>
      <c r="I90" s="33">
        <v>69.760999999999996</v>
      </c>
      <c r="J90" s="33">
        <v>70.039000000000001</v>
      </c>
      <c r="K90" s="34">
        <v>1</v>
      </c>
      <c r="L90" s="34">
        <v>1</v>
      </c>
      <c r="M90" s="7">
        <v>0.49</v>
      </c>
      <c r="N90" s="7">
        <v>0.49</v>
      </c>
      <c r="O90" s="7">
        <v>0.51</v>
      </c>
      <c r="P90" s="7">
        <v>0.51</v>
      </c>
      <c r="Q90" s="35">
        <f>+I90*K90</f>
        <v>69.760999999999996</v>
      </c>
      <c r="R90" s="35">
        <f>+J90*L90</f>
        <v>70.039000000000001</v>
      </c>
      <c r="S90" s="35">
        <f>+$H90*Q90</f>
        <v>677.37931000000003</v>
      </c>
      <c r="T90" s="35">
        <f>+$H90*R90</f>
        <v>680.07869000000005</v>
      </c>
      <c r="U90" s="36">
        <f>+S90/SUM(S$20:S$619)</f>
        <v>9.8395256658593611E-4</v>
      </c>
      <c r="V90" s="37">
        <f>+T90/SUM(T$20:T$619)</f>
        <v>9.8669273824829686E-4</v>
      </c>
      <c r="W90" s="37">
        <f>+V90-U90</f>
        <v>2.7401716623607492E-6</v>
      </c>
      <c r="X90" s="38">
        <f>+W90*Y$4</f>
        <v>8.3001933965535457E-2</v>
      </c>
      <c r="Y90" s="39">
        <f>+X90/$H90*10^6</f>
        <v>8548.0879470170385</v>
      </c>
      <c r="Z90" s="40">
        <f>+S90*M90/SUMPRODUCT(M$20:M$619, S$20:S$619)</f>
        <v>9.4629814703598824E-4</v>
      </c>
      <c r="AA90" s="41">
        <f>+T90*N90/SUMPRODUCT(N$20:N$619, T$20:T$619)</f>
        <v>9.4712993846684807E-4</v>
      </c>
      <c r="AB90" s="41">
        <f>+AA90-Z90</f>
        <v>8.3179143085983231E-7</v>
      </c>
      <c r="AC90" s="42">
        <f>+AB90*AD$4</f>
        <v>3.209276564850057E-3</v>
      </c>
      <c r="AD90" s="43">
        <f>+AC90/$H90*10^6</f>
        <v>330.51251955201406</v>
      </c>
      <c r="AE90" s="40">
        <f>+S90*O90/SUMPRODUCT(O$20:O$619, S$20:S$619)</f>
        <v>1.0230652118131994E-3</v>
      </c>
      <c r="AF90" s="41">
        <f>+T90*P90/SUMPRODUCT(P$20:P$619, T$20:T$619)</f>
        <v>1.0279475206483423E-3</v>
      </c>
      <c r="AG90" s="41">
        <f>+AF90-AE90</f>
        <v>4.8823088351428959E-6</v>
      </c>
      <c r="AH90" s="42">
        <f>+AG90*AI$4</f>
        <v>1.6486331715729625E-2</v>
      </c>
      <c r="AI90" s="43">
        <f>+AH90/$H90*10^6</f>
        <v>1697.871443432505</v>
      </c>
      <c r="AJ90" s="42">
        <f>+X90+AC90+AH90</f>
        <v>0.10269754224611513</v>
      </c>
      <c r="AK90" s="31">
        <f>+Y90+AD90+AI90</f>
        <v>10576.471910001557</v>
      </c>
      <c r="AL90" s="44">
        <f>+$AL$6*W90/H90*10^6</f>
        <v>141.10049754689746</v>
      </c>
      <c r="AM90" s="31">
        <v>164877.84375</v>
      </c>
      <c r="AN90" s="45">
        <f>+AK90/AM90</f>
        <v>6.4147320643265976E-2</v>
      </c>
      <c r="AR90" s="33"/>
    </row>
    <row r="91" spans="1:44">
      <c r="A91" s="6" t="s">
        <v>6056</v>
      </c>
      <c r="B91" s="6" t="s">
        <v>6009</v>
      </c>
      <c r="C91" s="119" t="s">
        <v>6102</v>
      </c>
      <c r="D91" s="30">
        <v>2982399</v>
      </c>
      <c r="E91" s="6" t="s">
        <v>6186</v>
      </c>
      <c r="F91" s="31" t="s">
        <v>4474</v>
      </c>
      <c r="G91" s="6" t="str">
        <f>+IF(AND(L91&gt;K91, AJ91&gt;0), "Float Increase", IF(AND(L91&lt;K91, AJ91&lt;0), "Float Decrease", IF(AND(J91&gt;I91, AJ91&gt;0), "Share Increase", IF(AND(J91&lt;I91, AJ91&lt;0), "Share Decrease", IF(AJ91&gt;0, "Reinvestment", "Funding")))))</f>
        <v>Share Increase</v>
      </c>
      <c r="H91" s="32">
        <v>44.7</v>
      </c>
      <c r="I91" s="33">
        <v>24.757000000000001</v>
      </c>
      <c r="J91" s="33">
        <v>25.09</v>
      </c>
      <c r="K91" s="34">
        <v>1</v>
      </c>
      <c r="L91" s="34">
        <v>1</v>
      </c>
      <c r="M91" s="7">
        <v>1</v>
      </c>
      <c r="N91" s="7">
        <v>1</v>
      </c>
      <c r="O91" s="7">
        <v>0</v>
      </c>
      <c r="P91" s="7">
        <v>0</v>
      </c>
      <c r="Q91" s="35">
        <f>+I91*K91</f>
        <v>24.757000000000001</v>
      </c>
      <c r="R91" s="35">
        <f>+J91*L91</f>
        <v>25.09</v>
      </c>
      <c r="S91" s="35">
        <f>+$H91*Q91</f>
        <v>1106.6379000000002</v>
      </c>
      <c r="T91" s="35">
        <f>+$H91*R91</f>
        <v>1121.5230000000001</v>
      </c>
      <c r="U91" s="36">
        <f>+S91/SUM(S$20:S$619)</f>
        <v>1.6074881324412915E-3</v>
      </c>
      <c r="V91" s="37">
        <f>+T91/SUM(T$20:T$619)</f>
        <v>1.6271625859625811E-3</v>
      </c>
      <c r="W91" s="37">
        <f>+V91-U91</f>
        <v>1.9674453521289657E-5</v>
      </c>
      <c r="X91" s="38">
        <f>+W91*Y$4</f>
        <v>0.59595452154088091</v>
      </c>
      <c r="Y91" s="39">
        <f>+X91/$H91*10^6</f>
        <v>13332.315918140512</v>
      </c>
      <c r="Z91" s="40">
        <f>+S91*M91/SUMPRODUCT(M$20:M$619, S$20:S$619)</f>
        <v>3.1550447399989034E-3</v>
      </c>
      <c r="AA91" s="41">
        <f>+T91*N91/SUMPRODUCT(N$20:N$619, T$20:T$619)</f>
        <v>3.187590343793277E-3</v>
      </c>
      <c r="AB91" s="41">
        <f>+AA91-Z91</f>
        <v>3.2545603794373584E-5</v>
      </c>
      <c r="AC91" s="42">
        <f>+AB91*AD$4</f>
        <v>0.12556975182854349</v>
      </c>
      <c r="AD91" s="43">
        <f>+AC91/$H91*10^6</f>
        <v>2809.16670757368</v>
      </c>
      <c r="AE91" s="40">
        <f>+S91*O91/SUMPRODUCT(O$20:O$619, S$20:S$619)</f>
        <v>0</v>
      </c>
      <c r="AF91" s="41">
        <f>+T91*P91/SUMPRODUCT(P$20:P$619, T$20:T$619)</f>
        <v>0</v>
      </c>
      <c r="AG91" s="41">
        <f>+AF91-AE91</f>
        <v>0</v>
      </c>
      <c r="AH91" s="42">
        <f>+AG91*AI$4</f>
        <v>0</v>
      </c>
      <c r="AI91" s="43">
        <f>+AH91/$H91*10^6</f>
        <v>0</v>
      </c>
      <c r="AJ91" s="42">
        <f>+X91+AC91+AH91</f>
        <v>0.72152427336942437</v>
      </c>
      <c r="AK91" s="31">
        <f>+Y91+AD91+AI91</f>
        <v>16141.482625714192</v>
      </c>
      <c r="AL91" s="44">
        <f>+$AL$6*W91/H91*10^6</f>
        <v>220.07218703903419</v>
      </c>
      <c r="AM91" s="31">
        <v>255732.90625</v>
      </c>
      <c r="AN91" s="45">
        <f>+AK91/AM91</f>
        <v>6.311852026557177E-2</v>
      </c>
      <c r="AR91" s="33"/>
    </row>
    <row r="92" spans="1:44">
      <c r="A92" s="6" t="s">
        <v>1310</v>
      </c>
      <c r="B92" s="6" t="s">
        <v>1713</v>
      </c>
      <c r="C92" s="119" t="s">
        <v>2732</v>
      </c>
      <c r="D92" s="30">
        <v>2139151</v>
      </c>
      <c r="E92" s="6" t="s">
        <v>817</v>
      </c>
      <c r="F92" s="31" t="s">
        <v>4463</v>
      </c>
      <c r="G92" s="6" t="str">
        <f>+IF(AND(L92&gt;K92, AJ92&gt;0), "Float Increase", IF(AND(L92&lt;K92, AJ92&lt;0), "Float Decrease", IF(AND(J92&gt;I92, AJ92&gt;0), "Share Increase", IF(AND(J92&lt;I92, AJ92&lt;0), "Share Decrease", IF(AJ92&gt;0, "Reinvestment", "Funding")))))</f>
        <v>Share Increase</v>
      </c>
      <c r="H92" s="32">
        <v>9.76</v>
      </c>
      <c r="I92" s="33">
        <v>232.23</v>
      </c>
      <c r="J92" s="33">
        <v>234.81899999999999</v>
      </c>
      <c r="K92" s="34">
        <v>0.9</v>
      </c>
      <c r="L92" s="34">
        <v>0.9</v>
      </c>
      <c r="M92" s="7">
        <v>0.62</v>
      </c>
      <c r="N92" s="7">
        <v>0.62</v>
      </c>
      <c r="O92" s="7">
        <v>0.38</v>
      </c>
      <c r="P92" s="7">
        <v>0.38</v>
      </c>
      <c r="Q92" s="35">
        <f>+I92*K92</f>
        <v>209.00700000000001</v>
      </c>
      <c r="R92" s="35">
        <f>+J92*L92</f>
        <v>211.33709999999999</v>
      </c>
      <c r="S92" s="35">
        <f>+$H92*Q92</f>
        <v>2039.90832</v>
      </c>
      <c r="T92" s="35">
        <f>+$H92*R92</f>
        <v>2062.6500959999998</v>
      </c>
      <c r="U92" s="36">
        <f>+S92/SUM(S$20:S$619)</f>
        <v>2.9631448693996942E-3</v>
      </c>
      <c r="V92" s="37">
        <f>+T92/SUM(T$20:T$619)</f>
        <v>2.9925976231814466E-3</v>
      </c>
      <c r="W92" s="37">
        <f>+V92-U92</f>
        <v>2.9452753781752418E-5</v>
      </c>
      <c r="X92" s="38">
        <f>+W92*Y$4</f>
        <v>0.89214685272310779</v>
      </c>
      <c r="Y92" s="39">
        <f>+X92/$H92*10^6</f>
        <v>91408.489008515142</v>
      </c>
      <c r="Z92" s="40">
        <f>+S92*M92/SUMPRODUCT(M$20:M$619, S$20:S$619)</f>
        <v>3.6058057015393376E-3</v>
      </c>
      <c r="AA92" s="41">
        <f>+T92*N92/SUMPRODUCT(N$20:N$619, T$20:T$619)</f>
        <v>3.634725090571484E-3</v>
      </c>
      <c r="AB92" s="41">
        <f>+AA92-Z92</f>
        <v>2.8919389032146421E-5</v>
      </c>
      <c r="AC92" s="42">
        <f>+AB92*AD$4</f>
        <v>0.11157883340383802</v>
      </c>
      <c r="AD92" s="43">
        <f>+AC92/$H92*10^6</f>
        <v>11432.257520885043</v>
      </c>
      <c r="AE92" s="40">
        <f>+S92*O92/SUMPRODUCT(O$20:O$619, S$20:S$619)</f>
        <v>2.2955960018466474E-3</v>
      </c>
      <c r="AF92" s="41">
        <f>+T92*P92/SUMPRODUCT(P$20:P$619, T$20:T$619)</f>
        <v>2.3230082845448852E-3</v>
      </c>
      <c r="AG92" s="41">
        <f>+AF92-AE92</f>
        <v>2.7412282698237745E-5</v>
      </c>
      <c r="AH92" s="42">
        <f>+AG92*AI$4</f>
        <v>9.2564399530714311E-2</v>
      </c>
      <c r="AI92" s="43">
        <f>+AH92/$H92*10^6</f>
        <v>9484.0573289666299</v>
      </c>
      <c r="AJ92" s="42">
        <f>+X92+AC92+AH92</f>
        <v>1.0962900856576603</v>
      </c>
      <c r="AK92" s="31">
        <f>+Y92+AD92+AI92</f>
        <v>112324.80385836682</v>
      </c>
      <c r="AL92" s="44">
        <f>+$AL$6*W92/H92*10^6</f>
        <v>1508.8500912783002</v>
      </c>
      <c r="AM92" s="31">
        <v>1800165.25</v>
      </c>
      <c r="AN92" s="45">
        <f>+AK92/AM92</f>
        <v>6.2396940424423161E-2</v>
      </c>
      <c r="AR92" s="33"/>
    </row>
    <row r="93" spans="1:44">
      <c r="A93" s="6" t="s">
        <v>4280</v>
      </c>
      <c r="B93" s="6" t="s">
        <v>1664</v>
      </c>
      <c r="C93" s="119" t="s">
        <v>2685</v>
      </c>
      <c r="D93" s="30">
        <v>2510659</v>
      </c>
      <c r="E93" s="6" t="s">
        <v>771</v>
      </c>
      <c r="F93" s="31" t="s">
        <v>4454</v>
      </c>
      <c r="G93" s="6" t="str">
        <f>+IF(AND(L93&gt;K93, AJ93&gt;0), "Float Increase", IF(AND(L93&lt;K93, AJ93&lt;0), "Float Decrease", IF(AND(J93&gt;I93, AJ93&gt;0), "Share Increase", IF(AND(J93&lt;I93, AJ93&lt;0), "Share Decrease", IF(AJ93&gt;0, "Reinvestment", "Funding")))))</f>
        <v>Share Increase</v>
      </c>
      <c r="H93" s="32">
        <v>7.59</v>
      </c>
      <c r="I93" s="33">
        <v>88.058999999999997</v>
      </c>
      <c r="J93" s="33">
        <v>88.635999999999996</v>
      </c>
      <c r="K93" s="34">
        <v>1</v>
      </c>
      <c r="L93" s="34">
        <v>1</v>
      </c>
      <c r="M93" s="7">
        <v>0</v>
      </c>
      <c r="N93" s="7">
        <v>0</v>
      </c>
      <c r="O93" s="7">
        <v>1</v>
      </c>
      <c r="P93" s="7">
        <v>1</v>
      </c>
      <c r="Q93" s="35">
        <f>+I93*K93</f>
        <v>88.058999999999997</v>
      </c>
      <c r="R93" s="35">
        <f>+J93*L93</f>
        <v>88.635999999999996</v>
      </c>
      <c r="S93" s="35">
        <f>+$H93*Q93</f>
        <v>668.36780999999996</v>
      </c>
      <c r="T93" s="35">
        <f>+$H93*R93</f>
        <v>672.74723999999992</v>
      </c>
      <c r="U93" s="36">
        <f>+S93/SUM(S$20:S$619)</f>
        <v>9.708625763502006E-4</v>
      </c>
      <c r="V93" s="37">
        <f>+T93/SUM(T$20:T$619)</f>
        <v>9.7605589786173709E-4</v>
      </c>
      <c r="W93" s="37">
        <f>+V93-U93</f>
        <v>5.1933215115364858E-6</v>
      </c>
      <c r="X93" s="38">
        <f>+W93*Y$4</f>
        <v>0.15730975364914815</v>
      </c>
      <c r="Y93" s="39">
        <f>+X93/$H93*10^6</f>
        <v>20725.922746923341</v>
      </c>
      <c r="Z93" s="40">
        <f>+S93*M93/SUMPRODUCT(M$20:M$619, S$20:S$619)</f>
        <v>0</v>
      </c>
      <c r="AA93" s="41">
        <f>+T93*N93/SUMPRODUCT(N$20:N$619, T$20:T$619)</f>
        <v>0</v>
      </c>
      <c r="AB93" s="41">
        <f>+AA93-Z93</f>
        <v>0</v>
      </c>
      <c r="AC93" s="42">
        <f>+AB93*AD$4</f>
        <v>0</v>
      </c>
      <c r="AD93" s="43">
        <f>+AC93/$H93*10^6</f>
        <v>0</v>
      </c>
      <c r="AE93" s="40">
        <f>+S93*O93/SUMPRODUCT(O$20:O$619, S$20:S$619)</f>
        <v>1.9793233086379714E-3</v>
      </c>
      <c r="AF93" s="41">
        <f>+T93*P93/SUMPRODUCT(P$20:P$619, T$20:T$619)</f>
        <v>1.993854787197465E-3</v>
      </c>
      <c r="AG93" s="41">
        <f>+AF93-AE93</f>
        <v>1.4531478559493601E-5</v>
      </c>
      <c r="AH93" s="42">
        <f>+AG93*AI$4</f>
        <v>4.9069156405549798E-2</v>
      </c>
      <c r="AI93" s="43">
        <f>+AH93/$H93*10^6</f>
        <v>6464.9744934848213</v>
      </c>
      <c r="AJ93" s="42">
        <f>+X93+AC93+AH93</f>
        <v>0.20637891005469794</v>
      </c>
      <c r="AK93" s="31">
        <f>+Y93+AD93+AI93</f>
        <v>27190.897240408161</v>
      </c>
      <c r="AL93" s="44">
        <f>+$AL$6*W93/H93*10^6</f>
        <v>342.11604160319405</v>
      </c>
      <c r="AM93" s="31">
        <v>441986.15625</v>
      </c>
      <c r="AN93" s="45">
        <f>+AK93/AM93</f>
        <v>6.1519793902839376E-2</v>
      </c>
      <c r="AR93" s="33"/>
    </row>
    <row r="94" spans="1:44">
      <c r="A94" s="6" t="s">
        <v>4753</v>
      </c>
      <c r="B94" s="6" t="s">
        <v>4718</v>
      </c>
      <c r="C94" s="119" t="s">
        <v>4832</v>
      </c>
      <c r="D94" s="30" t="s">
        <v>4803</v>
      </c>
      <c r="E94" s="6" t="s">
        <v>4787</v>
      </c>
      <c r="F94" s="31" t="s">
        <v>4458</v>
      </c>
      <c r="G94" s="6" t="str">
        <f>+IF(AND(L94&gt;K94, AJ94&gt;0), "Float Increase", IF(AND(L94&lt;K94, AJ94&lt;0), "Float Decrease", IF(AND(J94&gt;I94, AJ94&gt;0), "Share Increase", IF(AND(J94&lt;I94, AJ94&lt;0), "Share Decrease", IF(AJ94&gt;0, "Reinvestment", "Funding")))))</f>
        <v>Share Increase</v>
      </c>
      <c r="H94" s="32">
        <v>44.35</v>
      </c>
      <c r="I94" s="33">
        <v>42.343000000000004</v>
      </c>
      <c r="J94" s="33">
        <v>43.027000000000001</v>
      </c>
      <c r="K94" s="34">
        <v>0.85</v>
      </c>
      <c r="L94" s="34">
        <v>0.85</v>
      </c>
      <c r="M94" s="7">
        <v>1</v>
      </c>
      <c r="N94" s="7">
        <v>1</v>
      </c>
      <c r="O94" s="7">
        <v>0</v>
      </c>
      <c r="P94" s="7">
        <v>0</v>
      </c>
      <c r="Q94" s="35">
        <f>+I94*K94</f>
        <v>35.991550000000004</v>
      </c>
      <c r="R94" s="35">
        <f>+J94*L94</f>
        <v>36.572949999999999</v>
      </c>
      <c r="S94" s="35">
        <f>+$H94*Q94</f>
        <v>1596.2252425000001</v>
      </c>
      <c r="T94" s="35">
        <f>+$H94*R94</f>
        <v>1622.0103325</v>
      </c>
      <c r="U94" s="36">
        <f>+S94/SUM(S$20:S$619)</f>
        <v>2.3186564765421214E-3</v>
      </c>
      <c r="V94" s="37">
        <f>+T94/SUM(T$20:T$619)</f>
        <v>2.3532950524320284E-3</v>
      </c>
      <c r="W94" s="37">
        <f>+V94-U94</f>
        <v>3.4638575889906972E-5</v>
      </c>
      <c r="X94" s="38">
        <f>+W94*Y$4</f>
        <v>1.0492294436025513</v>
      </c>
      <c r="Y94" s="39">
        <f>+X94/$H94*10^6</f>
        <v>23657.935594195071</v>
      </c>
      <c r="Z94" s="40">
        <f>+S94*M94/SUMPRODUCT(M$20:M$619, S$20:S$619)</f>
        <v>4.5508671401938237E-3</v>
      </c>
      <c r="AA94" s="41">
        <f>+T94*N94/SUMPRODUCT(N$20:N$619, T$20:T$619)</f>
        <v>4.6100744018713145E-3</v>
      </c>
      <c r="AB94" s="41">
        <f>+AA94-Z94</f>
        <v>5.9207261677490797E-5</v>
      </c>
      <c r="AC94" s="42">
        <f>+AB94*AD$4</f>
        <v>0.22843764713240436</v>
      </c>
      <c r="AD94" s="43">
        <f>+AC94/$H94*10^6</f>
        <v>5150.7924945299737</v>
      </c>
      <c r="AE94" s="40">
        <f>+S94*O94/SUMPRODUCT(O$20:O$619, S$20:S$619)</f>
        <v>0</v>
      </c>
      <c r="AF94" s="41">
        <f>+T94*P94/SUMPRODUCT(P$20:P$619, T$20:T$619)</f>
        <v>0</v>
      </c>
      <c r="AG94" s="41">
        <f>+AF94-AE94</f>
        <v>0</v>
      </c>
      <c r="AH94" s="42">
        <f>+AG94*AI$4</f>
        <v>0</v>
      </c>
      <c r="AI94" s="43">
        <f>+AH94/$H94*10^6</f>
        <v>0</v>
      </c>
      <c r="AJ94" s="42">
        <f>+X94+AC94+AH94</f>
        <v>1.2776670907349557</v>
      </c>
      <c r="AK94" s="31">
        <f>+Y94+AD94+AI94</f>
        <v>28808.728088725045</v>
      </c>
      <c r="AL94" s="44">
        <f>+$AL$6*W94/H94*10^6</f>
        <v>390.5138206302928</v>
      </c>
      <c r="AM94" s="31">
        <v>472350.1875</v>
      </c>
      <c r="AN94" s="45">
        <f>+AK94/AM94</f>
        <v>6.0990190860726705E-2</v>
      </c>
      <c r="AR94" s="33"/>
    </row>
    <row r="95" spans="1:44">
      <c r="A95" s="6" t="s">
        <v>1430</v>
      </c>
      <c r="B95" s="6" t="s">
        <v>2227</v>
      </c>
      <c r="C95" s="119" t="s">
        <v>2851</v>
      </c>
      <c r="D95" s="30">
        <v>2809250</v>
      </c>
      <c r="E95" s="6" t="s">
        <v>916</v>
      </c>
      <c r="F95" s="31" t="s">
        <v>4471</v>
      </c>
      <c r="G95" s="6" t="str">
        <f>+IF(AND(L95&gt;K95, AJ95&gt;0), "Float Increase", IF(AND(L95&lt;K95, AJ95&lt;0), "Float Decrease", IF(AND(J95&gt;I95, AJ95&gt;0), "Share Increase", IF(AND(J95&lt;I95, AJ95&lt;0), "Share Decrease", IF(AJ95&gt;0, "Reinvestment", "Funding")))))</f>
        <v>Share Increase</v>
      </c>
      <c r="H95" s="32">
        <v>35.54</v>
      </c>
      <c r="I95" s="33">
        <v>48.948</v>
      </c>
      <c r="J95" s="33">
        <v>49.295000000000002</v>
      </c>
      <c r="K95" s="34">
        <v>0.85</v>
      </c>
      <c r="L95" s="34">
        <v>0.85</v>
      </c>
      <c r="M95" s="7">
        <v>0.46</v>
      </c>
      <c r="N95" s="7">
        <v>0.46</v>
      </c>
      <c r="O95" s="7">
        <v>0.54</v>
      </c>
      <c r="P95" s="7">
        <v>0.54</v>
      </c>
      <c r="Q95" s="35">
        <f>+I95*K95</f>
        <v>41.605800000000002</v>
      </c>
      <c r="R95" s="35">
        <f>+J95*L95</f>
        <v>41.900750000000002</v>
      </c>
      <c r="S95" s="35">
        <f>+$H95*Q95</f>
        <v>1478.670132</v>
      </c>
      <c r="T95" s="35">
        <f>+$H95*R95</f>
        <v>1489.1526550000001</v>
      </c>
      <c r="U95" s="36">
        <f>+S95/SUM(S$20:S$619)</f>
        <v>2.1478974188263366E-3</v>
      </c>
      <c r="V95" s="37">
        <f>+T95/SUM(T$20:T$619)</f>
        <v>2.1605383795096876E-3</v>
      </c>
      <c r="W95" s="37">
        <f>+V95-U95</f>
        <v>1.2640960683350973E-5</v>
      </c>
      <c r="X95" s="38">
        <f>+W95*Y$4</f>
        <v>0.3829045451103183</v>
      </c>
      <c r="Y95" s="39">
        <f>+X95/$H95*10^6</f>
        <v>10773.903914190161</v>
      </c>
      <c r="Z95" s="40">
        <f>+S95*M95/SUMPRODUCT(M$20:M$619, S$20:S$619)</f>
        <v>1.939229077726001E-3</v>
      </c>
      <c r="AA95" s="41">
        <f>+T95*N95/SUMPRODUCT(N$20:N$619, T$20:T$619)</f>
        <v>1.9469346297985649E-3</v>
      </c>
      <c r="AB95" s="41">
        <f>+AA95-Z95</f>
        <v>7.7055520725638742E-6</v>
      </c>
      <c r="AC95" s="42">
        <f>+AB95*AD$4</f>
        <v>2.9730106332242594E-2</v>
      </c>
      <c r="AD95" s="43">
        <f>+AC95/$H95*10^6</f>
        <v>836.52522037823837</v>
      </c>
      <c r="AE95" s="40">
        <f>+S95*O95/SUMPRODUCT(O$20:O$619, S$20:S$619)</f>
        <v>2.3646467644056176E-3</v>
      </c>
      <c r="AF95" s="41">
        <f>+T95*P95/SUMPRODUCT(P$20:P$619, T$20:T$619)</f>
        <v>2.383277322730251E-3</v>
      </c>
      <c r="AG95" s="41">
        <f>+AF95-AE95</f>
        <v>1.8630558324633437E-5</v>
      </c>
      <c r="AH95" s="42">
        <f>+AG95*AI$4</f>
        <v>6.2910720104039697E-2</v>
      </c>
      <c r="AI95" s="43">
        <f>+AH95/$H95*10^6</f>
        <v>1770.138438492957</v>
      </c>
      <c r="AJ95" s="42">
        <f>+X95+AC95+AH95</f>
        <v>0.47554537154660059</v>
      </c>
      <c r="AK95" s="31">
        <f>+Y95+AD95+AI95</f>
        <v>13380.567573061357</v>
      </c>
      <c r="AL95" s="44">
        <f>+$AL$6*W95/H95*10^6</f>
        <v>177.8413151850165</v>
      </c>
      <c r="AM95" s="31">
        <v>222660.703125</v>
      </c>
      <c r="AN95" s="45">
        <f>+AK95/AM95</f>
        <v>6.0093978799436419E-2</v>
      </c>
      <c r="AR95" s="33"/>
    </row>
    <row r="96" spans="1:44">
      <c r="A96" s="6" t="s">
        <v>1490</v>
      </c>
      <c r="B96" s="6" t="s">
        <v>2286</v>
      </c>
      <c r="C96" s="119" t="s">
        <v>2907</v>
      </c>
      <c r="D96" s="30">
        <v>2950482</v>
      </c>
      <c r="E96" s="6" t="s">
        <v>971</v>
      </c>
      <c r="F96" s="31" t="s">
        <v>4456</v>
      </c>
      <c r="G96" s="6" t="str">
        <f>+IF(AND(L96&gt;K96, AJ96&gt;0), "Float Increase", IF(AND(L96&lt;K96, AJ96&lt;0), "Float Decrease", IF(AND(J96&gt;I96, AJ96&gt;0), "Share Increase", IF(AND(J96&lt;I96, AJ96&lt;0), "Share Decrease", IF(AJ96&gt;0, "Reinvestment", "Funding")))))</f>
        <v>Share Increase</v>
      </c>
      <c r="H96" s="32">
        <v>54.28</v>
      </c>
      <c r="I96" s="33">
        <v>71.069999999999993</v>
      </c>
      <c r="J96" s="33">
        <v>71.495000000000005</v>
      </c>
      <c r="K96" s="34">
        <v>1</v>
      </c>
      <c r="L96" s="34">
        <v>1</v>
      </c>
      <c r="M96" s="7">
        <v>0.59</v>
      </c>
      <c r="N96" s="7">
        <v>0.59</v>
      </c>
      <c r="O96" s="7">
        <v>0.41</v>
      </c>
      <c r="P96" s="7">
        <v>0.41</v>
      </c>
      <c r="Q96" s="35">
        <f>+I96*K96</f>
        <v>71.069999999999993</v>
      </c>
      <c r="R96" s="35">
        <f>+J96*L96</f>
        <v>71.495000000000005</v>
      </c>
      <c r="S96" s="35">
        <f>+$H96*Q96</f>
        <v>3857.6795999999999</v>
      </c>
      <c r="T96" s="35">
        <f>+$H96*R96</f>
        <v>3880.7486000000004</v>
      </c>
      <c r="U96" s="36">
        <f>+S96/SUM(S$20:S$619)</f>
        <v>5.6036163010148732E-3</v>
      </c>
      <c r="V96" s="37">
        <f>+T96/SUM(T$20:T$619)</f>
        <v>5.6303873638317414E-3</v>
      </c>
      <c r="W96" s="37">
        <f>+V96-U96</f>
        <v>2.6771062816868113E-5</v>
      </c>
      <c r="X96" s="38">
        <f>+W96*Y$4</f>
        <v>0.81091634463459805</v>
      </c>
      <c r="Y96" s="39">
        <f>+X96/$H96*10^6</f>
        <v>14939.505243820893</v>
      </c>
      <c r="Z96" s="40">
        <f>+S96*M96/SUMPRODUCT(M$20:M$619, S$20:S$619)</f>
        <v>6.4890055916599571E-3</v>
      </c>
      <c r="AA96" s="41">
        <f>+T96*N96/SUMPRODUCT(N$20:N$619, T$20:T$619)</f>
        <v>6.5076148155580162E-3</v>
      </c>
      <c r="AB96" s="41">
        <f>+AA96-Z96</f>
        <v>1.8609223898059107E-5</v>
      </c>
      <c r="AC96" s="42">
        <f>+AB96*AD$4</f>
        <v>7.1799424627821976E-2</v>
      </c>
      <c r="AD96" s="43">
        <f>+AC96/$H96*10^6</f>
        <v>1322.7602179038684</v>
      </c>
      <c r="AE96" s="40">
        <f>+S96*O96/SUMPRODUCT(O$20:O$619, S$20:S$619)</f>
        <v>4.6839389397138297E-3</v>
      </c>
      <c r="AF96" s="41">
        <f>+T96*P96/SUMPRODUCT(P$20:P$619, T$20:T$619)</f>
        <v>4.71564351768748E-3</v>
      </c>
      <c r="AG96" s="41">
        <f>+AF96-AE96</f>
        <v>3.1704577973650297E-5</v>
      </c>
      <c r="AH96" s="42">
        <f>+AG96*AI$4</f>
        <v>0.10705840351975923</v>
      </c>
      <c r="AI96" s="43">
        <f>+AH96/$H96*10^6</f>
        <v>1972.33610021664</v>
      </c>
      <c r="AJ96" s="42">
        <f>+X96+AC96+AH96</f>
        <v>0.98977417278217927</v>
      </c>
      <c r="AK96" s="31">
        <f>+Y96+AD96+AI96</f>
        <v>18234.601561941399</v>
      </c>
      <c r="AL96" s="44">
        <f>+$AL$6*W96/H96*10^6</f>
        <v>246.6015366329045</v>
      </c>
      <c r="AM96" s="31">
        <v>304306.9375</v>
      </c>
      <c r="AN96" s="45">
        <f>+AK96/AM96</f>
        <v>5.9921741225309397E-2</v>
      </c>
      <c r="AR96" s="33"/>
    </row>
    <row r="97" spans="1:44">
      <c r="A97" s="6" t="s">
        <v>3369</v>
      </c>
      <c r="B97" s="6" t="s">
        <v>209</v>
      </c>
      <c r="C97" s="119" t="s">
        <v>507</v>
      </c>
      <c r="D97" s="30">
        <v>2034988</v>
      </c>
      <c r="E97" s="6" t="s">
        <v>2150</v>
      </c>
      <c r="F97" s="31" t="s">
        <v>4457</v>
      </c>
      <c r="G97" s="6" t="str">
        <f>+IF(AND(L97&gt;K97, AJ97&gt;0), "Float Increase", IF(AND(L97&lt;K97, AJ97&lt;0), "Float Decrease", IF(AND(J97&gt;I97, AJ97&gt;0), "Share Increase", IF(AND(J97&lt;I97, AJ97&lt;0), "Share Decrease", IF(AJ97&gt;0, "Reinvestment", "Funding")))))</f>
        <v>Share Increase</v>
      </c>
      <c r="H97" s="32">
        <v>12.29</v>
      </c>
      <c r="I97" s="33">
        <v>73.584000000000003</v>
      </c>
      <c r="J97" s="33">
        <v>74.715000000000003</v>
      </c>
      <c r="K97" s="34">
        <v>1</v>
      </c>
      <c r="L97" s="34">
        <v>1</v>
      </c>
      <c r="M97" s="7">
        <v>1</v>
      </c>
      <c r="N97" s="7">
        <v>1</v>
      </c>
      <c r="O97" s="7">
        <v>0</v>
      </c>
      <c r="P97" s="7">
        <v>0</v>
      </c>
      <c r="Q97" s="35">
        <f>+I97*K97</f>
        <v>73.584000000000003</v>
      </c>
      <c r="R97" s="35">
        <f>+J97*L97</f>
        <v>74.715000000000003</v>
      </c>
      <c r="S97" s="35">
        <f>+$H97*Q97</f>
        <v>904.34735999999998</v>
      </c>
      <c r="T97" s="35">
        <f>+$H97*R97</f>
        <v>918.24734999999998</v>
      </c>
      <c r="U97" s="36">
        <f>+S97/SUM(S$20:S$619)</f>
        <v>1.3136434680256406E-3</v>
      </c>
      <c r="V97" s="37">
        <f>+T97/SUM(T$20:T$619)</f>
        <v>1.3322399385293812E-3</v>
      </c>
      <c r="W97" s="37">
        <f>+V97-U97</f>
        <v>1.8596470503740633E-5</v>
      </c>
      <c r="X97" s="38">
        <f>+W97*Y$4</f>
        <v>0.56330157630113364</v>
      </c>
      <c r="Y97" s="39">
        <f>+X97/$H97*10^6</f>
        <v>45834.139650214296</v>
      </c>
      <c r="Z97" s="40">
        <f>+S97*M97/SUMPRODUCT(M$20:M$619, S$20:S$619)</f>
        <v>2.5783107385892838E-3</v>
      </c>
      <c r="AA97" s="41">
        <f>+T97*N97/SUMPRODUCT(N$20:N$619, T$20:T$619)</f>
        <v>2.609840713096178E-3</v>
      </c>
      <c r="AB97" s="41">
        <f>+AA97-Z97</f>
        <v>3.1529974506894209E-5</v>
      </c>
      <c r="AC97" s="42">
        <f>+AB97*AD$4</f>
        <v>0.12165117903498442</v>
      </c>
      <c r="AD97" s="43">
        <f>+AC97/$H97*10^6</f>
        <v>9898.3872282330685</v>
      </c>
      <c r="AE97" s="40">
        <f>+S97*O97/SUMPRODUCT(O$20:O$619, S$20:S$619)</f>
        <v>0</v>
      </c>
      <c r="AF97" s="41">
        <f>+T97*P97/SUMPRODUCT(P$20:P$619, T$20:T$619)</f>
        <v>0</v>
      </c>
      <c r="AG97" s="41">
        <f>+AF97-AE97</f>
        <v>0</v>
      </c>
      <c r="AH97" s="42">
        <f>+AG97*AI$4</f>
        <v>0</v>
      </c>
      <c r="AI97" s="43">
        <f>+AH97/$H97*10^6</f>
        <v>0</v>
      </c>
      <c r="AJ97" s="42">
        <f>+X97+AC97+AH97</f>
        <v>0.6849527553361181</v>
      </c>
      <c r="AK97" s="31">
        <f>+Y97+AD97+AI97</f>
        <v>55732.526878447366</v>
      </c>
      <c r="AL97" s="44">
        <f>+$AL$6*W97/H97*10^6</f>
        <v>756.56918241418373</v>
      </c>
      <c r="AM97" s="31">
        <v>934325.625</v>
      </c>
      <c r="AN97" s="45">
        <f>+AK97/AM97</f>
        <v>5.9650003582474118E-2</v>
      </c>
      <c r="AR97" s="33"/>
    </row>
    <row r="98" spans="1:44">
      <c r="A98" s="6" t="s">
        <v>1471</v>
      </c>
      <c r="B98" s="6" t="s">
        <v>2267</v>
      </c>
      <c r="C98" s="119" t="s">
        <v>2889</v>
      </c>
      <c r="D98" s="30">
        <v>2918510</v>
      </c>
      <c r="E98" s="6" t="s">
        <v>954</v>
      </c>
      <c r="F98" s="31" t="s">
        <v>4472</v>
      </c>
      <c r="G98" s="6" t="str">
        <f>+IF(AND(L98&gt;K98, AJ98&gt;0), "Float Increase", IF(AND(L98&lt;K98, AJ98&lt;0), "Float Decrease", IF(AND(J98&gt;I98, AJ98&gt;0), "Share Increase", IF(AND(J98&lt;I98, AJ98&lt;0), "Share Decrease", IF(AJ98&gt;0, "Reinvestment", "Funding")))))</f>
        <v>Share Increase</v>
      </c>
      <c r="H98" s="32">
        <v>51.89</v>
      </c>
      <c r="I98" s="33">
        <v>45.493000000000002</v>
      </c>
      <c r="J98" s="33">
        <v>45.749000000000002</v>
      </c>
      <c r="K98" s="34">
        <v>0.83</v>
      </c>
      <c r="L98" s="34">
        <v>0.83</v>
      </c>
      <c r="M98" s="7">
        <v>0</v>
      </c>
      <c r="N98" s="7">
        <v>0</v>
      </c>
      <c r="O98" s="7">
        <v>1</v>
      </c>
      <c r="P98" s="7">
        <v>1</v>
      </c>
      <c r="Q98" s="35">
        <f>+I98*K98</f>
        <v>37.759189999999997</v>
      </c>
      <c r="R98" s="35">
        <f>+J98*L98</f>
        <v>37.971670000000003</v>
      </c>
      <c r="S98" s="35">
        <f>+$H98*Q98</f>
        <v>1959.3243690999998</v>
      </c>
      <c r="T98" s="35">
        <f>+$H98*R98</f>
        <v>1970.3499563000003</v>
      </c>
      <c r="U98" s="36">
        <f>+S98/SUM(S$20:S$619)</f>
        <v>2.8460896476898809E-3</v>
      </c>
      <c r="V98" s="37">
        <f>+T98/SUM(T$20:T$619)</f>
        <v>2.858683888020457E-3</v>
      </c>
      <c r="W98" s="37">
        <f>+V98-U98</f>
        <v>1.2594240330576073E-5</v>
      </c>
      <c r="X98" s="38">
        <f>+W98*Y$4</f>
        <v>0.38148934923440453</v>
      </c>
      <c r="Y98" s="39">
        <f>+X98/$H98*10^6</f>
        <v>7351.8857050376673</v>
      </c>
      <c r="Z98" s="40">
        <f>+S98*M98/SUMPRODUCT(M$20:M$619, S$20:S$619)</f>
        <v>0</v>
      </c>
      <c r="AA98" s="41">
        <f>+T98*N98/SUMPRODUCT(N$20:N$619, T$20:T$619)</f>
        <v>0</v>
      </c>
      <c r="AB98" s="41">
        <f>+AA98-Z98</f>
        <v>0</v>
      </c>
      <c r="AC98" s="42">
        <f>+AB98*AD$4</f>
        <v>0</v>
      </c>
      <c r="AD98" s="43">
        <f>+AC98/$H98*10^6</f>
        <v>0</v>
      </c>
      <c r="AE98" s="40">
        <f>+S98*O98/SUMPRODUCT(O$20:O$619, S$20:S$619)</f>
        <v>5.8023985220682864E-3</v>
      </c>
      <c r="AF98" s="41">
        <f>+T98*P98/SUMPRODUCT(P$20:P$619, T$20:T$619)</f>
        <v>5.8396251359174242E-3</v>
      </c>
      <c r="AG98" s="41">
        <f>+AF98-AE98</f>
        <v>3.7226613849137766E-5</v>
      </c>
      <c r="AH98" s="42">
        <f>+AG98*AI$4</f>
        <v>0.12570493291055745</v>
      </c>
      <c r="AI98" s="43">
        <f>+AH98/$H98*10^6</f>
        <v>2422.5271325989106</v>
      </c>
      <c r="AJ98" s="42">
        <f>+X98+AC98+AH98</f>
        <v>0.50719428214496198</v>
      </c>
      <c r="AK98" s="31">
        <f>+Y98+AD98+AI98</f>
        <v>9774.412837636577</v>
      </c>
      <c r="AL98" s="44">
        <f>+$AL$6*W98/H98*10^6</f>
        <v>121.35517759275461</v>
      </c>
      <c r="AM98" s="31">
        <v>164961.34375</v>
      </c>
      <c r="AN98" s="45">
        <f>+AK98/AM98</f>
        <v>5.9252747434270198E-2</v>
      </c>
      <c r="AR98" s="33"/>
    </row>
    <row r="99" spans="1:44">
      <c r="A99" s="6" t="s">
        <v>1331</v>
      </c>
      <c r="B99" s="6" t="s">
        <v>1734</v>
      </c>
      <c r="C99" s="119" t="s">
        <v>2753</v>
      </c>
      <c r="D99" s="30">
        <v>2144047</v>
      </c>
      <c r="E99" s="6" t="s">
        <v>5571</v>
      </c>
      <c r="F99" s="31" t="s">
        <v>4454</v>
      </c>
      <c r="G99" s="6" t="str">
        <f>+IF(AND(L99&gt;K99, AJ99&gt;0), "Float Increase", IF(AND(L99&lt;K99, AJ99&lt;0), "Float Decrease", IF(AND(J99&gt;I99, AJ99&gt;0), "Share Increase", IF(AND(J99&lt;I99, AJ99&lt;0), "Share Decrease", IF(AJ99&gt;0, "Reinvestment", "Funding")))))</f>
        <v>Share Increase</v>
      </c>
      <c r="H99" s="32">
        <v>16.100000000000001</v>
      </c>
      <c r="I99" s="33">
        <v>33.920999999999999</v>
      </c>
      <c r="J99" s="33">
        <v>34.15</v>
      </c>
      <c r="K99" s="34">
        <v>0.95</v>
      </c>
      <c r="L99" s="34">
        <v>0.95</v>
      </c>
      <c r="M99" s="7">
        <v>0</v>
      </c>
      <c r="N99" s="7">
        <v>0</v>
      </c>
      <c r="O99" s="7">
        <v>1</v>
      </c>
      <c r="P99" s="7">
        <v>1</v>
      </c>
      <c r="Q99" s="35">
        <f>+I99*K99</f>
        <v>32.22495</v>
      </c>
      <c r="R99" s="35">
        <f>+J99*L99</f>
        <v>32.442499999999995</v>
      </c>
      <c r="S99" s="35">
        <f>+$H99*Q99</f>
        <v>518.82169500000009</v>
      </c>
      <c r="T99" s="35">
        <f>+$H99*R99</f>
        <v>522.32425000000001</v>
      </c>
      <c r="U99" s="36">
        <f>+S99/SUM(S$20:S$619)</f>
        <v>7.5363379255813964E-4</v>
      </c>
      <c r="V99" s="37">
        <f>+T99/SUM(T$20:T$619)</f>
        <v>7.5781457655435124E-4</v>
      </c>
      <c r="W99" s="37">
        <f>+V99-U99</f>
        <v>4.1807839962115963E-6</v>
      </c>
      <c r="X99" s="38">
        <f>+W99*Y$4</f>
        <v>0.12663920364710252</v>
      </c>
      <c r="Y99" s="39">
        <f>+X99/$H99*10^6</f>
        <v>7865.7890464038819</v>
      </c>
      <c r="Z99" s="40">
        <f>+S99*M99/SUMPRODUCT(M$20:M$619, S$20:S$619)</f>
        <v>0</v>
      </c>
      <c r="AA99" s="41">
        <f>+T99*N99/SUMPRODUCT(N$20:N$619, T$20:T$619)</f>
        <v>0</v>
      </c>
      <c r="AB99" s="41">
        <f>+AA99-Z99</f>
        <v>0</v>
      </c>
      <c r="AC99" s="42">
        <f>+AB99*AD$4</f>
        <v>0</v>
      </c>
      <c r="AD99" s="43">
        <f>+AC99/$H99*10^6</f>
        <v>0</v>
      </c>
      <c r="AE99" s="40">
        <f>+S99*O99/SUMPRODUCT(O$20:O$619, S$20:S$619)</f>
        <v>1.536453220182104E-3</v>
      </c>
      <c r="AF99" s="41">
        <f>+T99*P99/SUMPRODUCT(P$20:P$619, T$20:T$619)</f>
        <v>1.548038616006549E-3</v>
      </c>
      <c r="AG99" s="41">
        <f>+AF99-AE99</f>
        <v>1.158539582444499E-5</v>
      </c>
      <c r="AH99" s="42">
        <f>+AG99*AI$4</f>
        <v>3.9120974331858051E-2</v>
      </c>
      <c r="AI99" s="43">
        <f>+AH99/$H99*10^6</f>
        <v>2429.8741821029844</v>
      </c>
      <c r="AJ99" s="42">
        <f>+X99+AC99+AH99</f>
        <v>0.16576017797896056</v>
      </c>
      <c r="AK99" s="31">
        <f>+Y99+AD99+AI99</f>
        <v>10295.663228506866</v>
      </c>
      <c r="AL99" s="44">
        <f>+$AL$6*W99/H99*10^6</f>
        <v>129.83801230470795</v>
      </c>
      <c r="AM99" s="31">
        <v>173766.203125</v>
      </c>
      <c r="AN99" s="45">
        <f>+AK99/AM99</f>
        <v>5.9250090313020219E-2</v>
      </c>
      <c r="AR99" s="33"/>
    </row>
    <row r="100" spans="1:44">
      <c r="A100" s="6" t="s">
        <v>1020</v>
      </c>
      <c r="B100" s="6" t="s">
        <v>1539</v>
      </c>
      <c r="C100" s="119" t="s">
        <v>2383</v>
      </c>
      <c r="D100" s="30">
        <v>2072074</v>
      </c>
      <c r="E100" s="6" t="s">
        <v>3846</v>
      </c>
      <c r="F100" s="31" t="s">
        <v>4455</v>
      </c>
      <c r="G100" s="6" t="str">
        <f>+IF(AND(L100&gt;K100, AJ100&gt;0), "Float Increase", IF(AND(L100&lt;K100, AJ100&lt;0), "Float Decrease", IF(AND(J100&gt;I100, AJ100&gt;0), "Share Increase", IF(AND(J100&lt;I100, AJ100&lt;0), "Share Decrease", IF(AJ100&gt;0, "Reinvestment", "Funding")))))</f>
        <v>Share Increase</v>
      </c>
      <c r="H100" s="32">
        <v>56.43</v>
      </c>
      <c r="I100" s="33">
        <v>30.742000000000001</v>
      </c>
      <c r="J100" s="33">
        <v>30.945</v>
      </c>
      <c r="K100" s="34">
        <v>1</v>
      </c>
      <c r="L100" s="34">
        <v>1</v>
      </c>
      <c r="M100" s="7">
        <v>1</v>
      </c>
      <c r="N100" s="7">
        <v>1</v>
      </c>
      <c r="O100" s="7">
        <v>0</v>
      </c>
      <c r="P100" s="7">
        <v>0</v>
      </c>
      <c r="Q100" s="35">
        <f>+I100*K100</f>
        <v>30.742000000000001</v>
      </c>
      <c r="R100" s="35">
        <f>+J100*L100</f>
        <v>30.945</v>
      </c>
      <c r="S100" s="35">
        <f>+$H100*Q100</f>
        <v>1734.77106</v>
      </c>
      <c r="T100" s="35">
        <f>+$H100*R100</f>
        <v>1746.2263499999999</v>
      </c>
      <c r="U100" s="36">
        <f>+S100/SUM(S$20:S$619)</f>
        <v>2.5199063681558341E-3</v>
      </c>
      <c r="V100" s="37">
        <f>+T100/SUM(T$20:T$619)</f>
        <v>2.5335139656895121E-3</v>
      </c>
      <c r="W100" s="37">
        <f>+V100-U100</f>
        <v>1.3607597533678035E-5</v>
      </c>
      <c r="X100" s="38">
        <f>+W100*Y$4</f>
        <v>0.41218472821767038</v>
      </c>
      <c r="Y100" s="39">
        <f>+X100/$H100*10^6</f>
        <v>7304.3545670329686</v>
      </c>
      <c r="Z100" s="40">
        <f>+S100*M100/SUMPRODUCT(M$20:M$619, S$20:S$619)</f>
        <v>4.9458637806958552E-3</v>
      </c>
      <c r="AA100" s="41">
        <f>+T100*N100/SUMPRODUCT(N$20:N$619, T$20:T$619)</f>
        <v>4.9631209091007301E-3</v>
      </c>
      <c r="AB100" s="41">
        <f>+AA100-Z100</f>
        <v>1.7257128404874963E-5</v>
      </c>
      <c r="AC100" s="42">
        <f>+AB100*AD$4</f>
        <v>6.6582674107526607E-2</v>
      </c>
      <c r="AD100" s="43">
        <f>+AC100/$H100*10^6</f>
        <v>1179.9162521269998</v>
      </c>
      <c r="AE100" s="40">
        <f>+S100*O100/SUMPRODUCT(O$20:O$619, S$20:S$619)</f>
        <v>0</v>
      </c>
      <c r="AF100" s="41">
        <f>+T100*P100/SUMPRODUCT(P$20:P$619, T$20:T$619)</f>
        <v>0</v>
      </c>
      <c r="AG100" s="41">
        <f>+AF100-AE100</f>
        <v>0</v>
      </c>
      <c r="AH100" s="42">
        <f>+AG100*AI$4</f>
        <v>0</v>
      </c>
      <c r="AI100" s="43">
        <f>+AH100/$H100*10^6</f>
        <v>0</v>
      </c>
      <c r="AJ100" s="42">
        <f>+X100+AC100+AH100</f>
        <v>0.47876740232519699</v>
      </c>
      <c r="AK100" s="31">
        <f>+Y100+AD100+AI100</f>
        <v>8484.2708191599686</v>
      </c>
      <c r="AL100" s="44">
        <f>+$AL$6*W100/H100*10^6</f>
        <v>120.57059661242278</v>
      </c>
      <c r="AM100" s="31">
        <v>144026.453125</v>
      </c>
      <c r="AN100" s="45">
        <f>+AK100/AM100</f>
        <v>5.8907725873083211E-2</v>
      </c>
      <c r="AR100" s="33"/>
    </row>
    <row r="101" spans="1:44">
      <c r="A101" s="6" t="s">
        <v>5508</v>
      </c>
      <c r="B101" s="6" t="s">
        <v>5516</v>
      </c>
      <c r="C101" s="119" t="s">
        <v>5632</v>
      </c>
      <c r="D101" s="30" t="s">
        <v>5521</v>
      </c>
      <c r="E101" s="6" t="s">
        <v>5530</v>
      </c>
      <c r="F101" s="31" t="s">
        <v>4474</v>
      </c>
      <c r="G101" s="6" t="str">
        <f>+IF(AND(L101&gt;K101, AJ101&gt;0), "Float Increase", IF(AND(L101&lt;K101, AJ101&lt;0), "Float Decrease", IF(AND(J101&gt;I101, AJ101&gt;0), "Share Increase", IF(AND(J101&lt;I101, AJ101&lt;0), "Share Decrease", IF(AJ101&gt;0, "Reinvestment", "Funding")))))</f>
        <v>Share Increase</v>
      </c>
      <c r="H101" s="32">
        <v>39.57</v>
      </c>
      <c r="I101" s="33">
        <v>43.040999999999997</v>
      </c>
      <c r="J101" s="33">
        <v>43.384999999999998</v>
      </c>
      <c r="K101" s="34">
        <v>1</v>
      </c>
      <c r="L101" s="34">
        <v>1</v>
      </c>
      <c r="M101" s="7">
        <v>1</v>
      </c>
      <c r="N101" s="7">
        <v>1</v>
      </c>
      <c r="O101" s="7">
        <v>0</v>
      </c>
      <c r="P101" s="7">
        <v>0</v>
      </c>
      <c r="Q101" s="35">
        <f>+I101*K101</f>
        <v>43.040999999999997</v>
      </c>
      <c r="R101" s="35">
        <f>+J101*L101</f>
        <v>43.384999999999998</v>
      </c>
      <c r="S101" s="35">
        <f>+$H101*Q101</f>
        <v>1703.1323699999998</v>
      </c>
      <c r="T101" s="35">
        <f>+$H101*R101</f>
        <v>1716.7444499999999</v>
      </c>
      <c r="U101" s="36">
        <f>+S101/SUM(S$20:S$619)</f>
        <v>2.4739484096393317E-3</v>
      </c>
      <c r="V101" s="37">
        <f>+T101/SUM(T$20:T$619)</f>
        <v>2.4907401263272433E-3</v>
      </c>
      <c r="W101" s="37">
        <f>+V101-U101</f>
        <v>1.6791716687911649E-5</v>
      </c>
      <c r="X101" s="38">
        <f>+W101*Y$4</f>
        <v>0.50863417750158935</v>
      </c>
      <c r="Y101" s="39">
        <f>+X101/$H101*10^6</f>
        <v>12854.035317199628</v>
      </c>
      <c r="Z101" s="40">
        <f>+S101*M101/SUMPRODUCT(M$20:M$619, S$20:S$619)</f>
        <v>4.8556613012172862E-3</v>
      </c>
      <c r="AA101" s="41">
        <f>+T101*N101/SUMPRODUCT(N$20:N$619, T$20:T$619)</f>
        <v>4.8793275140863804E-3</v>
      </c>
      <c r="AB101" s="41">
        <f>+AA101-Z101</f>
        <v>2.3666212869094191E-5</v>
      </c>
      <c r="AC101" s="42">
        <f>+AB101*AD$4</f>
        <v>9.1310657361575565E-2</v>
      </c>
      <c r="AD101" s="43">
        <f>+AC101/$H101*10^6</f>
        <v>2307.5728420918767</v>
      </c>
      <c r="AE101" s="40">
        <f>+S101*O101/SUMPRODUCT(O$20:O$619, S$20:S$619)</f>
        <v>0</v>
      </c>
      <c r="AF101" s="41">
        <f>+T101*P101/SUMPRODUCT(P$20:P$619, T$20:T$619)</f>
        <v>0</v>
      </c>
      <c r="AG101" s="41">
        <f>+AF101-AE101</f>
        <v>0</v>
      </c>
      <c r="AH101" s="42">
        <f>+AG101*AI$4</f>
        <v>0</v>
      </c>
      <c r="AI101" s="43">
        <f>+AH101/$H101*10^6</f>
        <v>0</v>
      </c>
      <c r="AJ101" s="42">
        <f>+X101+AC101+AH101</f>
        <v>0.59994483486316486</v>
      </c>
      <c r="AK101" s="31">
        <f>+Y101+AD101+AI101</f>
        <v>15161.608159291505</v>
      </c>
      <c r="AL101" s="44">
        <f>+$AL$6*W101/H101*10^6</f>
        <v>212.17736527560839</v>
      </c>
      <c r="AM101" s="31">
        <v>260860.09375</v>
      </c>
      <c r="AN101" s="45">
        <f>+AK101/AM101</f>
        <v>5.8121608182131176E-2</v>
      </c>
      <c r="AR101" s="33"/>
    </row>
    <row r="102" spans="1:44">
      <c r="A102" s="6" t="s">
        <v>6464</v>
      </c>
      <c r="B102" s="6" t="s">
        <v>6451</v>
      </c>
      <c r="C102" s="119" t="s">
        <v>6507</v>
      </c>
      <c r="D102" s="30">
        <v>2485876</v>
      </c>
      <c r="E102" s="6" t="s">
        <v>6489</v>
      </c>
      <c r="F102" s="31" t="s">
        <v>4472</v>
      </c>
      <c r="G102" s="6" t="str">
        <f>+IF(AND(L102&gt;K102, AJ102&gt;0), "Float Increase", IF(AND(L102&lt;K102, AJ102&lt;0), "Float Decrease", IF(AND(J102&gt;I102, AJ102&gt;0), "Share Increase", IF(AND(J102&lt;I102, AJ102&lt;0), "Share Decrease", IF(AJ102&gt;0, "Reinvestment", "Funding")))))</f>
        <v>Share Increase</v>
      </c>
      <c r="H102" s="32">
        <v>29.62</v>
      </c>
      <c r="I102" s="33">
        <v>23.952000000000002</v>
      </c>
      <c r="J102" s="33">
        <v>24.085000000000001</v>
      </c>
      <c r="K102" s="34">
        <v>0.92</v>
      </c>
      <c r="L102" s="34">
        <v>0.92</v>
      </c>
      <c r="M102" s="7">
        <v>0.49</v>
      </c>
      <c r="N102" s="7">
        <v>0.49</v>
      </c>
      <c r="O102" s="7">
        <v>0.51</v>
      </c>
      <c r="P102" s="7">
        <v>0.51</v>
      </c>
      <c r="Q102" s="35">
        <f>+I102*K102</f>
        <v>22.035840000000004</v>
      </c>
      <c r="R102" s="35">
        <f>+J102*L102</f>
        <v>22.158200000000001</v>
      </c>
      <c r="S102" s="35">
        <f>+$H102*Q102</f>
        <v>652.7015808000001</v>
      </c>
      <c r="T102" s="35">
        <f>+$H102*R102</f>
        <v>656.32588400000009</v>
      </c>
      <c r="U102" s="36">
        <f>+S102/SUM(S$20:S$619)</f>
        <v>9.4810601115475138E-4</v>
      </c>
      <c r="V102" s="37">
        <f>+T102/SUM(T$20:T$619)</f>
        <v>9.5223095972496073E-4</v>
      </c>
      <c r="W102" s="37">
        <f>+V102-U102</f>
        <v>4.1249485702093492E-6</v>
      </c>
      <c r="X102" s="38">
        <f>+W102*Y$4</f>
        <v>0.12494790510342539</v>
      </c>
      <c r="Y102" s="39">
        <f>+X102/$H102*10^6</f>
        <v>4218.3627651392771</v>
      </c>
      <c r="Z102" s="40">
        <f>+S102*M102/SUMPRODUCT(M$20:M$619, S$20:S$619)</f>
        <v>9.118233866317831E-4</v>
      </c>
      <c r="AA102" s="41">
        <f>+T102*N102/SUMPRODUCT(N$20:N$619, T$20:T$619)</f>
        <v>9.1404995225937704E-4</v>
      </c>
      <c r="AB102" s="41">
        <f>+AA102-Z102</f>
        <v>2.2265656275939454E-6</v>
      </c>
      <c r="AC102" s="42">
        <f>+AB102*AD$4</f>
        <v>8.5906930795756724E-3</v>
      </c>
      <c r="AD102" s="43">
        <f>+AC102/$H102*10^6</f>
        <v>290.03015123483027</v>
      </c>
      <c r="AE102" s="40">
        <f>+S102*O102/SUMPRODUCT(O$20:O$619, S$20:S$619)</f>
        <v>9.8579373646939718E-4</v>
      </c>
      <c r="AF102" s="41">
        <f>+T102*P102/SUMPRODUCT(P$20:P$619, T$20:T$619)</f>
        <v>9.9204485468458318E-4</v>
      </c>
      <c r="AG102" s="41">
        <f>+AF102-AE102</f>
        <v>6.2511182151859905E-6</v>
      </c>
      <c r="AH102" s="42">
        <f>+AG102*AI$4</f>
        <v>2.1108457487978564E-2</v>
      </c>
      <c r="AI102" s="43">
        <f>+AH102/$H102*10^6</f>
        <v>712.64204888516429</v>
      </c>
      <c r="AJ102" s="42">
        <f>+X102+AC102+AH102</f>
        <v>0.15464705567097964</v>
      </c>
      <c r="AK102" s="31">
        <f>+Y102+AD102+AI102</f>
        <v>5221.0349652592722</v>
      </c>
      <c r="AL102" s="44">
        <f>+$AL$6*W102/H102*10^6</f>
        <v>69.631137241886378</v>
      </c>
      <c r="AM102" s="31">
        <v>94552.6484375</v>
      </c>
      <c r="AN102" s="45">
        <f>+AK102/AM102</f>
        <v>5.5218283692078859E-2</v>
      </c>
      <c r="AR102" s="33"/>
    </row>
    <row r="103" spans="1:44">
      <c r="A103" s="6" t="s">
        <v>1328</v>
      </c>
      <c r="B103" s="6" t="s">
        <v>1731</v>
      </c>
      <c r="C103" s="119" t="s">
        <v>2750</v>
      </c>
      <c r="D103" s="30">
        <v>2212706</v>
      </c>
      <c r="E103" s="6" t="s">
        <v>833</v>
      </c>
      <c r="F103" s="31" t="s">
        <v>4456</v>
      </c>
      <c r="G103" s="6" t="str">
        <f>+IF(AND(L103&gt;K103, AJ103&gt;0), "Float Increase", IF(AND(L103&lt;K103, AJ103&lt;0), "Float Decrease", IF(AND(J103&gt;I103, AJ103&gt;0), "Share Increase", IF(AND(J103&lt;I103, AJ103&lt;0), "Share Decrease", IF(AJ103&gt;0, "Reinvestment", "Funding")))))</f>
        <v>Share Increase</v>
      </c>
      <c r="H103" s="32">
        <v>62</v>
      </c>
      <c r="I103" s="33">
        <v>48.396999999999998</v>
      </c>
      <c r="J103" s="33">
        <v>49.872999999999998</v>
      </c>
      <c r="K103" s="34">
        <v>0.65</v>
      </c>
      <c r="L103" s="34">
        <v>0.65</v>
      </c>
      <c r="M103" s="7">
        <v>1</v>
      </c>
      <c r="N103" s="7">
        <v>1</v>
      </c>
      <c r="O103" s="7">
        <v>0</v>
      </c>
      <c r="P103" s="7">
        <v>0</v>
      </c>
      <c r="Q103" s="35">
        <f>+I103*K103</f>
        <v>31.45805</v>
      </c>
      <c r="R103" s="35">
        <f>+J103*L103</f>
        <v>32.417450000000002</v>
      </c>
      <c r="S103" s="35">
        <f>+$H103*Q103</f>
        <v>1950.3991000000001</v>
      </c>
      <c r="T103" s="35">
        <f>+$H103*R103</f>
        <v>2009.8819000000001</v>
      </c>
      <c r="U103" s="36">
        <f>+S103/SUM(S$20:S$619)</f>
        <v>2.8331249153622654E-3</v>
      </c>
      <c r="V103" s="37">
        <f>+T103/SUM(T$20:T$619)</f>
        <v>2.9160388417209327E-3</v>
      </c>
      <c r="W103" s="37">
        <f>+V103-U103</f>
        <v>8.2913926358667289E-5</v>
      </c>
      <c r="X103" s="38">
        <f>+W103*Y$4</f>
        <v>2.5115274108470582</v>
      </c>
      <c r="Y103" s="39">
        <f>+X103/$H103*10^6</f>
        <v>40508.506626565453</v>
      </c>
      <c r="Z103" s="40">
        <f>+S103*M103/SUMPRODUCT(M$20:M$619, S$20:S$619)</f>
        <v>5.5606232367006354E-3</v>
      </c>
      <c r="AA103" s="41">
        <f>+T103*N103/SUMPRODUCT(N$20:N$619, T$20:T$619)</f>
        <v>5.7124821663085681E-3</v>
      </c>
      <c r="AB103" s="41">
        <f>+AA103-Z103</f>
        <v>1.5185892960793267E-4</v>
      </c>
      <c r="AC103" s="42">
        <f>+AB103*AD$4</f>
        <v>0.58591286934774733</v>
      </c>
      <c r="AD103" s="43">
        <f>+AC103/$H103*10^6</f>
        <v>9450.207570124956</v>
      </c>
      <c r="AE103" s="40">
        <f>+S103*O103/SUMPRODUCT(O$20:O$619, S$20:S$619)</f>
        <v>0</v>
      </c>
      <c r="AF103" s="41">
        <f>+T103*P103/SUMPRODUCT(P$20:P$619, T$20:T$619)</f>
        <v>0</v>
      </c>
      <c r="AG103" s="41">
        <f>+AF103-AE103</f>
        <v>0</v>
      </c>
      <c r="AH103" s="42">
        <f>+AG103*AI$4</f>
        <v>0</v>
      </c>
      <c r="AI103" s="43">
        <f>+AH103/$H103*10^6</f>
        <v>0</v>
      </c>
      <c r="AJ103" s="42">
        <f>+X103+AC103+AH103</f>
        <v>3.0974402801948058</v>
      </c>
      <c r="AK103" s="31">
        <f>+Y103+AD103+AI103</f>
        <v>49958.714196690409</v>
      </c>
      <c r="AL103" s="44">
        <f>+$AL$6*W103/H103*10^6</f>
        <v>668.66069644086519</v>
      </c>
      <c r="AM103" s="31">
        <v>933980.5625</v>
      </c>
      <c r="AN103" s="45">
        <f>+AK103/AM103</f>
        <v>5.349010054659506E-2</v>
      </c>
      <c r="AR103" s="33"/>
    </row>
    <row r="104" spans="1:44">
      <c r="A104" s="6" t="s">
        <v>1290</v>
      </c>
      <c r="B104" s="6" t="s">
        <v>1694</v>
      </c>
      <c r="C104" s="119" t="s">
        <v>5355</v>
      </c>
      <c r="D104" s="30" t="s">
        <v>5365</v>
      </c>
      <c r="E104" s="6" t="s">
        <v>5340</v>
      </c>
      <c r="F104" s="31" t="s">
        <v>4458</v>
      </c>
      <c r="G104" s="6" t="str">
        <f>+IF(AND(L104&gt;K104, AJ104&gt;0), "Float Increase", IF(AND(L104&lt;K104, AJ104&lt;0), "Float Decrease", IF(AND(J104&gt;I104, AJ104&gt;0), "Share Increase", IF(AND(J104&lt;I104, AJ104&lt;0), "Share Decrease", IF(AJ104&gt;0, "Reinvestment", "Funding")))))</f>
        <v>Share Increase</v>
      </c>
      <c r="H104" s="32">
        <v>67.88</v>
      </c>
      <c r="I104" s="33">
        <v>47.805999999999997</v>
      </c>
      <c r="J104" s="33">
        <v>48.238999999999997</v>
      </c>
      <c r="K104" s="34">
        <v>0.95</v>
      </c>
      <c r="L104" s="34">
        <v>0.95</v>
      </c>
      <c r="M104" s="7">
        <v>1</v>
      </c>
      <c r="N104" s="7">
        <v>1</v>
      </c>
      <c r="O104" s="7">
        <v>0</v>
      </c>
      <c r="P104" s="7">
        <v>0</v>
      </c>
      <c r="Q104" s="35">
        <f>+I104*K104</f>
        <v>45.415699999999994</v>
      </c>
      <c r="R104" s="35">
        <f>+J104*L104</f>
        <v>45.827049999999993</v>
      </c>
      <c r="S104" s="35">
        <f>+$H104*Q104</f>
        <v>3082.8177159999996</v>
      </c>
      <c r="T104" s="35">
        <f>+$H104*R104</f>
        <v>3110.7401539999992</v>
      </c>
      <c r="U104" s="36">
        <f>+S104/SUM(S$20:S$619)</f>
        <v>4.4780617878257796E-3</v>
      </c>
      <c r="V104" s="37">
        <f>+T104/SUM(T$20:T$619)</f>
        <v>4.5132199636033106E-3</v>
      </c>
      <c r="W104" s="37">
        <f>+V104-U104</f>
        <v>3.5158175777530963E-5</v>
      </c>
      <c r="X104" s="38">
        <f>+W104*Y$4</f>
        <v>1.0649685289136921</v>
      </c>
      <c r="Y104" s="39">
        <f>+X104/$H104*10^6</f>
        <v>15688.988345811609</v>
      </c>
      <c r="Z104" s="40">
        <f>+S104*M104/SUMPRODUCT(M$20:M$619, S$20:S$619)</f>
        <v>8.7891692659732967E-3</v>
      </c>
      <c r="AA104" s="41">
        <f>+T104*N104/SUMPRODUCT(N$20:N$619, T$20:T$619)</f>
        <v>8.8413392118934769E-3</v>
      </c>
      <c r="AB104" s="41">
        <f>+AA104-Z104</f>
        <v>5.2169945920180205E-5</v>
      </c>
      <c r="AC104" s="42">
        <f>+AB104*AD$4</f>
        <v>0.20128577744309911</v>
      </c>
      <c r="AD104" s="43">
        <f>+AC104/$H104*10^6</f>
        <v>2965.317876297866</v>
      </c>
      <c r="AE104" s="40">
        <f>+S104*O104/SUMPRODUCT(O$20:O$619, S$20:S$619)</f>
        <v>0</v>
      </c>
      <c r="AF104" s="41">
        <f>+T104*P104/SUMPRODUCT(P$20:P$619, T$20:T$619)</f>
        <v>0</v>
      </c>
      <c r="AG104" s="41">
        <f>+AF104-AE104</f>
        <v>0</v>
      </c>
      <c r="AH104" s="42">
        <f>+AG104*AI$4</f>
        <v>0</v>
      </c>
      <c r="AI104" s="43">
        <f>+AH104/$H104*10^6</f>
        <v>0</v>
      </c>
      <c r="AJ104" s="42">
        <f>+X104+AC104+AH104</f>
        <v>1.2662543063567913</v>
      </c>
      <c r="AK104" s="31">
        <f>+Y104+AD104+AI104</f>
        <v>18654.306222109473</v>
      </c>
      <c r="AL104" s="44">
        <f>+$AL$6*W104/H104*10^6</f>
        <v>258.97300955753514</v>
      </c>
      <c r="AM104" s="31">
        <v>378075.5625</v>
      </c>
      <c r="AN104" s="45">
        <f>+AK104/AM104</f>
        <v>4.9340153324798595E-2</v>
      </c>
      <c r="AR104" s="33"/>
    </row>
    <row r="105" spans="1:44">
      <c r="A105" s="6" t="s">
        <v>1410</v>
      </c>
      <c r="B105" s="6" t="s">
        <v>2206</v>
      </c>
      <c r="C105" s="119" t="s">
        <v>2832</v>
      </c>
      <c r="D105" s="30">
        <v>2767756</v>
      </c>
      <c r="E105" s="6" t="s">
        <v>898</v>
      </c>
      <c r="F105" s="31" t="s">
        <v>4454</v>
      </c>
      <c r="G105" s="6" t="str">
        <f>+IF(AND(L105&gt;K105, AJ105&gt;0), "Float Increase", IF(AND(L105&lt;K105, AJ105&lt;0), "Float Decrease", IF(AND(J105&gt;I105, AJ105&gt;0), "Share Increase", IF(AND(J105&lt;I105, AJ105&lt;0), "Share Decrease", IF(AJ105&gt;0, "Reinvestment", "Funding")))))</f>
        <v>Share Increase</v>
      </c>
      <c r="H105" s="32">
        <v>37.4</v>
      </c>
      <c r="I105" s="33">
        <v>28.550999999999998</v>
      </c>
      <c r="J105" s="33">
        <v>28.66</v>
      </c>
      <c r="K105" s="34">
        <v>1</v>
      </c>
      <c r="L105" s="34">
        <v>1</v>
      </c>
      <c r="M105" s="7">
        <v>0</v>
      </c>
      <c r="N105" s="7">
        <v>0</v>
      </c>
      <c r="O105" s="7">
        <v>1</v>
      </c>
      <c r="P105" s="7">
        <v>1</v>
      </c>
      <c r="Q105" s="35">
        <f>+I105*K105</f>
        <v>28.550999999999998</v>
      </c>
      <c r="R105" s="35">
        <f>+J105*L105</f>
        <v>28.66</v>
      </c>
      <c r="S105" s="35">
        <f>+$H105*Q105</f>
        <v>1067.8073999999999</v>
      </c>
      <c r="T105" s="35">
        <f>+$H105*R105</f>
        <v>1071.884</v>
      </c>
      <c r="U105" s="36">
        <f>+S105/SUM(S$20:S$619)</f>
        <v>1.5510834422289266E-3</v>
      </c>
      <c r="V105" s="37">
        <f>+T105/SUM(T$20:T$619)</f>
        <v>1.5551438011453312E-3</v>
      </c>
      <c r="W105" s="37">
        <f>+V105-U105</f>
        <v>4.0603589164045842E-6</v>
      </c>
      <c r="X105" s="38">
        <f>+W105*Y$4</f>
        <v>0.12299143418096459</v>
      </c>
      <c r="Y105" s="39">
        <f>+X105/$H105*10^6</f>
        <v>3288.5410208814064</v>
      </c>
      <c r="Z105" s="40">
        <f>+S105*M105/SUMPRODUCT(M$20:M$619, S$20:S$619)</f>
        <v>0</v>
      </c>
      <c r="AA105" s="41">
        <f>+T105*N105/SUMPRODUCT(N$20:N$619, T$20:T$619)</f>
        <v>0</v>
      </c>
      <c r="AB105" s="41">
        <f>+AA105-Z105</f>
        <v>0</v>
      </c>
      <c r="AC105" s="42">
        <f>+AB105*AD$4</f>
        <v>0</v>
      </c>
      <c r="AD105" s="43">
        <f>+AC105/$H105*10^6</f>
        <v>0</v>
      </c>
      <c r="AE105" s="40">
        <f>+S105*O105/SUMPRODUCT(O$20:O$619, S$20:S$619)</f>
        <v>3.162234991472898E-3</v>
      </c>
      <c r="AF105" s="41">
        <f>+T105*P105/SUMPRODUCT(P$20:P$619, T$20:T$619)</f>
        <v>3.1767964513988462E-3</v>
      </c>
      <c r="AG105" s="41">
        <f>+AF105-AE105</f>
        <v>1.4561459925948195E-5</v>
      </c>
      <c r="AH105" s="42">
        <f>+AG105*AI$4</f>
        <v>4.9170395956211449E-2</v>
      </c>
      <c r="AI105" s="43">
        <f>+AH105/$H105*10^6</f>
        <v>1314.7164694174185</v>
      </c>
      <c r="AJ105" s="42">
        <f>+X105+AC105+AH105</f>
        <v>0.17216183013717604</v>
      </c>
      <c r="AK105" s="31">
        <f>+Y105+AD105+AI105</f>
        <v>4603.2574902988254</v>
      </c>
      <c r="AL105" s="44">
        <f>+$AL$6*W105/H105*10^6</f>
        <v>54.282873213965033</v>
      </c>
      <c r="AM105" s="31">
        <v>94061.75</v>
      </c>
      <c r="AN105" s="45">
        <f>+AK105/AM105</f>
        <v>4.8938675819861159E-2</v>
      </c>
      <c r="AR105" s="33"/>
    </row>
    <row r="106" spans="1:44">
      <c r="A106" s="6" t="s">
        <v>1397</v>
      </c>
      <c r="B106" s="6" t="s">
        <v>2194</v>
      </c>
      <c r="C106" s="119" t="s">
        <v>2819</v>
      </c>
      <c r="D106" s="30">
        <v>2746700</v>
      </c>
      <c r="E106" s="6" t="s">
        <v>885</v>
      </c>
      <c r="F106" s="31" t="s">
        <v>4454</v>
      </c>
      <c r="G106" s="6" t="str">
        <f>+IF(AND(L106&gt;K106, AJ106&gt;0), "Float Increase", IF(AND(L106&lt;K106, AJ106&lt;0), "Float Decrease", IF(AND(J106&gt;I106, AJ106&gt;0), "Share Increase", IF(AND(J106&lt;I106, AJ106&lt;0), "Share Decrease", IF(AJ106&gt;0, "Reinvestment", "Funding")))))</f>
        <v>Share Increase</v>
      </c>
      <c r="H106" s="32">
        <v>77.569999999999993</v>
      </c>
      <c r="I106" s="33">
        <v>18.288</v>
      </c>
      <c r="J106" s="33">
        <v>18.416</v>
      </c>
      <c r="K106" s="34">
        <v>1</v>
      </c>
      <c r="L106" s="34">
        <v>1</v>
      </c>
      <c r="M106" s="7">
        <v>0.48</v>
      </c>
      <c r="N106" s="7">
        <v>0.48</v>
      </c>
      <c r="O106" s="7">
        <v>0.52</v>
      </c>
      <c r="P106" s="7">
        <v>0.52</v>
      </c>
      <c r="Q106" s="35">
        <f>+I106*K106</f>
        <v>18.288</v>
      </c>
      <c r="R106" s="35">
        <f>+J106*L106</f>
        <v>18.416</v>
      </c>
      <c r="S106" s="35">
        <f>+$H106*Q106</f>
        <v>1418.60016</v>
      </c>
      <c r="T106" s="35">
        <f>+$H106*R106</f>
        <v>1428.5291199999999</v>
      </c>
      <c r="U106" s="36">
        <f>+S106/SUM(S$20:S$619)</f>
        <v>2.0606405418423829E-3</v>
      </c>
      <c r="V106" s="37">
        <f>+T106/SUM(T$20:T$619)</f>
        <v>2.0725826728672085E-3</v>
      </c>
      <c r="W106" s="37">
        <f>+V106-U106</f>
        <v>1.1942131024825567E-5</v>
      </c>
      <c r="X106" s="38">
        <f>+W106*Y$4</f>
        <v>0.36173645043696823</v>
      </c>
      <c r="Y106" s="39">
        <f>+X106/$H106*10^6</f>
        <v>4663.3550397959034</v>
      </c>
      <c r="Z106" s="40">
        <f>+S106*M106/SUMPRODUCT(M$20:M$619, S$20:S$619)</f>
        <v>1.9413383067988263E-3</v>
      </c>
      <c r="AA106" s="41">
        <f>+T106*N106/SUMPRODUCT(N$20:N$619, T$20:T$619)</f>
        <v>1.9488780005358455E-3</v>
      </c>
      <c r="AB106" s="41">
        <f>+AA106-Z106</f>
        <v>7.5396937370192027E-6</v>
      </c>
      <c r="AC106" s="42">
        <f>+AB106*AD$4</f>
        <v>2.9090179964164572E-2</v>
      </c>
      <c r="AD106" s="43">
        <f>+AC106/$H106*10^6</f>
        <v>375.0184344999945</v>
      </c>
      <c r="AE106" s="40">
        <f>+S106*O106/SUMPRODUCT(O$20:O$619, S$20:S$619)</f>
        <v>2.1845629405899858E-3</v>
      </c>
      <c r="AF106" s="41">
        <f>+T106*P106/SUMPRODUCT(P$20:P$619, T$20:T$619)</f>
        <v>2.2015778240468899E-3</v>
      </c>
      <c r="AG106" s="41">
        <f>+AF106-AE106</f>
        <v>1.7014883456904079E-5</v>
      </c>
      <c r="AH106" s="42">
        <f>+AG106*AI$4</f>
        <v>5.7454991531028565E-2</v>
      </c>
      <c r="AI106" s="43">
        <f>+AH106/$H106*10^6</f>
        <v>740.685722973167</v>
      </c>
      <c r="AJ106" s="42">
        <f>+X106+AC106+AH106</f>
        <v>0.44828162193216137</v>
      </c>
      <c r="AK106" s="31">
        <f>+Y106+AD106+AI106</f>
        <v>5779.0591972690645</v>
      </c>
      <c r="AL106" s="44">
        <f>+$AL$6*W106/H106*10^6</f>
        <v>76.976479469031631</v>
      </c>
      <c r="AM106" s="31">
        <v>120140.75</v>
      </c>
      <c r="AN106" s="45">
        <f>+AK106/AM106</f>
        <v>4.8102406529583544E-2</v>
      </c>
      <c r="AR106" s="33"/>
    </row>
    <row r="107" spans="1:44">
      <c r="A107" s="6" t="s">
        <v>1439</v>
      </c>
      <c r="B107" s="6" t="s">
        <v>2236</v>
      </c>
      <c r="C107" s="119" t="s">
        <v>2859</v>
      </c>
      <c r="D107" s="30">
        <v>2858876</v>
      </c>
      <c r="E107" s="6" t="s">
        <v>924</v>
      </c>
      <c r="F107" s="31" t="s">
        <v>4472</v>
      </c>
      <c r="G107" s="6" t="str">
        <f>+IF(AND(L107&gt;K107, AJ107&gt;0), "Float Increase", IF(AND(L107&lt;K107, AJ107&lt;0), "Float Decrease", IF(AND(J107&gt;I107, AJ107&gt;0), "Share Increase", IF(AND(J107&lt;I107, AJ107&lt;0), "Share Decrease", IF(AJ107&gt;0, "Reinvestment", "Funding")))))</f>
        <v>Share Increase</v>
      </c>
      <c r="H107" s="32">
        <v>13.59</v>
      </c>
      <c r="I107" s="33">
        <v>181.27199999999999</v>
      </c>
      <c r="J107" s="33">
        <v>182.12700000000001</v>
      </c>
      <c r="K107" s="34">
        <v>1</v>
      </c>
      <c r="L107" s="34">
        <v>1</v>
      </c>
      <c r="M107" s="7">
        <v>0</v>
      </c>
      <c r="N107" s="7">
        <v>0</v>
      </c>
      <c r="O107" s="7">
        <v>1</v>
      </c>
      <c r="P107" s="7">
        <v>1</v>
      </c>
      <c r="Q107" s="35">
        <f>+I107*K107</f>
        <v>181.27199999999999</v>
      </c>
      <c r="R107" s="35">
        <f>+J107*L107</f>
        <v>182.12700000000001</v>
      </c>
      <c r="S107" s="35">
        <f>+$H107*Q107</f>
        <v>2463.48648</v>
      </c>
      <c r="T107" s="35">
        <f>+$H107*R107</f>
        <v>2475.1059300000002</v>
      </c>
      <c r="U107" s="36">
        <f>+S107/SUM(S$20:S$619)</f>
        <v>3.5784291149160625E-3</v>
      </c>
      <c r="V107" s="37">
        <f>+T107/SUM(T$20:T$619)</f>
        <v>3.5910095161580452E-3</v>
      </c>
      <c r="W107" s="37">
        <f>+V107-U107</f>
        <v>1.2580401241982665E-5</v>
      </c>
      <c r="X107" s="38">
        <f>+W107*Y$4</f>
        <v>0.38107015246167986</v>
      </c>
      <c r="Y107" s="39">
        <f>+X107/$H107*10^6</f>
        <v>28040.482153177327</v>
      </c>
      <c r="Z107" s="40">
        <f>+S107*M107/SUMPRODUCT(M$20:M$619, S$20:S$619)</f>
        <v>0</v>
      </c>
      <c r="AA107" s="41">
        <f>+T107*N107/SUMPRODUCT(N$20:N$619, T$20:T$619)</f>
        <v>0</v>
      </c>
      <c r="AB107" s="41">
        <f>+AA107-Z107</f>
        <v>0</v>
      </c>
      <c r="AC107" s="42">
        <f>+AB107*AD$4</f>
        <v>0</v>
      </c>
      <c r="AD107" s="43">
        <f>+AC107/$H107*10^6</f>
        <v>0</v>
      </c>
      <c r="AE107" s="40">
        <f>+S107*O107/SUMPRODUCT(O$20:O$619, S$20:S$619)</f>
        <v>7.2954384358793548E-3</v>
      </c>
      <c r="AF107" s="41">
        <f>+T107*P107/SUMPRODUCT(P$20:P$619, T$20:T$619)</f>
        <v>7.335595769001349E-3</v>
      </c>
      <c r="AG107" s="41">
        <f>+AF107-AE107</f>
        <v>4.0157333121994265E-5</v>
      </c>
      <c r="AH107" s="42">
        <f>+AG107*AI$4</f>
        <v>0.13560123642790348</v>
      </c>
      <c r="AI107" s="43">
        <f>+AH107/$H107*10^6</f>
        <v>9978.015925526377</v>
      </c>
      <c r="AJ107" s="42">
        <f>+X107+AC107+AH107</f>
        <v>0.51667138888958331</v>
      </c>
      <c r="AK107" s="31">
        <f>+Y107+AD107+AI107</f>
        <v>38018.498078703706</v>
      </c>
      <c r="AL107" s="44">
        <f>+$AL$6*W107/H107*10^6</f>
        <v>462.85508616566096</v>
      </c>
      <c r="AM107" s="31">
        <v>805191.75</v>
      </c>
      <c r="AN107" s="45">
        <f>+AK107/AM107</f>
        <v>4.7216700964340115E-2</v>
      </c>
      <c r="AR107" s="33"/>
    </row>
    <row r="108" spans="1:44">
      <c r="A108" s="6" t="s">
        <v>1046</v>
      </c>
      <c r="B108" s="6" t="s">
        <v>1565</v>
      </c>
      <c r="C108" s="119" t="s">
        <v>2409</v>
      </c>
      <c r="D108" s="30">
        <v>2200240</v>
      </c>
      <c r="E108" s="6" t="s">
        <v>3870</v>
      </c>
      <c r="F108" s="31" t="s">
        <v>4458</v>
      </c>
      <c r="G108" s="6" t="str">
        <f>+IF(AND(L108&gt;K108, AJ108&gt;0), "Float Increase", IF(AND(L108&lt;K108, AJ108&lt;0), "Float Decrease", IF(AND(J108&gt;I108, AJ108&gt;0), "Share Increase", IF(AND(J108&lt;I108, AJ108&lt;0), "Share Decrease", IF(AJ108&gt;0, "Reinvestment", "Funding")))))</f>
        <v>Share Increase</v>
      </c>
      <c r="H108" s="32">
        <v>3.85</v>
      </c>
      <c r="I108" s="33">
        <v>78.444000000000003</v>
      </c>
      <c r="J108" s="33">
        <v>78.652000000000001</v>
      </c>
      <c r="K108" s="34">
        <v>0.9</v>
      </c>
      <c r="L108" s="34">
        <v>0.9</v>
      </c>
      <c r="M108" s="7">
        <v>0</v>
      </c>
      <c r="N108" s="7">
        <v>0</v>
      </c>
      <c r="O108" s="7">
        <v>1</v>
      </c>
      <c r="P108" s="7">
        <v>1</v>
      </c>
      <c r="Q108" s="35">
        <f>+I108*K108</f>
        <v>70.599600000000009</v>
      </c>
      <c r="R108" s="35">
        <f>+J108*L108</f>
        <v>70.786799999999999</v>
      </c>
      <c r="S108" s="35">
        <f>+$H108*Q108</f>
        <v>271.80846000000003</v>
      </c>
      <c r="T108" s="35">
        <f>+$H108*R108</f>
        <v>272.52918</v>
      </c>
      <c r="U108" s="36">
        <f>+S108/SUM(S$20:S$619)</f>
        <v>3.948255104466813E-4</v>
      </c>
      <c r="V108" s="37">
        <f>+T108/SUM(T$20:T$619)</f>
        <v>3.9539918956549416E-4</v>
      </c>
      <c r="W108" s="37">
        <f>+V108-U108</f>
        <v>5.7367911881285767E-7</v>
      </c>
      <c r="X108" s="38">
        <f>+W108*Y$4</f>
        <v>1.7377187346024957E-2</v>
      </c>
      <c r="Y108" s="39">
        <f>+X108/$H108*10^6</f>
        <v>4513.5551548116773</v>
      </c>
      <c r="Z108" s="40">
        <f>+S108*M108/SUMPRODUCT(M$20:M$619, S$20:S$619)</f>
        <v>0</v>
      </c>
      <c r="AA108" s="41">
        <f>+T108*N108/SUMPRODUCT(N$20:N$619, T$20:T$619)</f>
        <v>0</v>
      </c>
      <c r="AB108" s="41">
        <f>+AA108-Z108</f>
        <v>0</v>
      </c>
      <c r="AC108" s="42">
        <f>+AB108*AD$4</f>
        <v>0</v>
      </c>
      <c r="AD108" s="43">
        <f>+AC108/$H108*10^6</f>
        <v>0</v>
      </c>
      <c r="AE108" s="40">
        <f>+S108*O108/SUMPRODUCT(O$20:O$619, S$20:S$619)</f>
        <v>8.0494124988304231E-4</v>
      </c>
      <c r="AF108" s="41">
        <f>+T108*P108/SUMPRODUCT(P$20:P$619, T$20:T$619)</f>
        <v>8.0770841987252105E-4</v>
      </c>
      <c r="AG108" s="41">
        <f>+AF108-AE108</f>
        <v>2.7671699894787471E-6</v>
      </c>
      <c r="AH108" s="42">
        <f>+AG108*AI$4</f>
        <v>9.3440386302443851E-3</v>
      </c>
      <c r="AI108" s="43">
        <f>+AH108/$H108*10^6</f>
        <v>2427.0230208426974</v>
      </c>
      <c r="AJ108" s="42">
        <f>+X108+AC108+AH108</f>
        <v>2.6721225976269344E-2</v>
      </c>
      <c r="AK108" s="31">
        <f>+Y108+AD108+AI108</f>
        <v>6940.5781756543747</v>
      </c>
      <c r="AL108" s="44">
        <f>+$AL$6*W108/H108*10^6</f>
        <v>74.503781664007491</v>
      </c>
      <c r="AM108" s="31">
        <v>161796</v>
      </c>
      <c r="AN108" s="45">
        <f>+AK108/AM108</f>
        <v>4.2897093720823599E-2</v>
      </c>
      <c r="AR108" s="33"/>
    </row>
    <row r="109" spans="1:44">
      <c r="A109" s="6" t="s">
        <v>4982</v>
      </c>
      <c r="B109" s="6" t="s">
        <v>4988</v>
      </c>
      <c r="C109" s="119" t="s">
        <v>5008</v>
      </c>
      <c r="D109" s="30" t="s">
        <v>4994</v>
      </c>
      <c r="E109" s="6" t="s">
        <v>4999</v>
      </c>
      <c r="F109" s="31" t="s">
        <v>4458</v>
      </c>
      <c r="G109" s="6" t="str">
        <f>+IF(AND(L109&gt;K109, AJ109&gt;0), "Float Increase", IF(AND(L109&lt;K109, AJ109&lt;0), "Float Decrease", IF(AND(J109&gt;I109, AJ109&gt;0), "Share Increase", IF(AND(J109&lt;I109, AJ109&lt;0), "Share Decrease", IF(AJ109&gt;0, "Reinvestment", "Funding")))))</f>
        <v>Share Increase</v>
      </c>
      <c r="H109" s="32">
        <v>36.46</v>
      </c>
      <c r="I109" s="33">
        <v>44.524000000000001</v>
      </c>
      <c r="J109" s="33">
        <v>44.807000000000002</v>
      </c>
      <c r="K109" s="34">
        <v>1</v>
      </c>
      <c r="L109" s="34">
        <v>1</v>
      </c>
      <c r="M109" s="7">
        <v>1</v>
      </c>
      <c r="N109" s="7">
        <v>1</v>
      </c>
      <c r="O109" s="7">
        <v>0</v>
      </c>
      <c r="P109" s="7">
        <v>0</v>
      </c>
      <c r="Q109" s="35">
        <f>+I109*K109</f>
        <v>44.524000000000001</v>
      </c>
      <c r="R109" s="35">
        <f>+J109*L109</f>
        <v>44.807000000000002</v>
      </c>
      <c r="S109" s="35">
        <f>+$H109*Q109</f>
        <v>1623.3450400000002</v>
      </c>
      <c r="T109" s="35">
        <f>+$H109*R109</f>
        <v>1633.6632200000001</v>
      </c>
      <c r="U109" s="36">
        <f>+S109/SUM(S$20:S$619)</f>
        <v>2.3580503493124839E-3</v>
      </c>
      <c r="V109" s="37">
        <f>+T109/SUM(T$20:T$619)</f>
        <v>2.3702016540429016E-3</v>
      </c>
      <c r="W109" s="37">
        <f>+V109-U109</f>
        <v>1.2151304730417724E-5</v>
      </c>
      <c r="X109" s="38">
        <f>+W109*Y$4</f>
        <v>0.36807248490421357</v>
      </c>
      <c r="Y109" s="39">
        <f>+X109/$H109*10^6</f>
        <v>10095.240946358024</v>
      </c>
      <c r="Z109" s="40">
        <f>+S109*M109/SUMPRODUCT(M$20:M$619, S$20:S$619)</f>
        <v>4.628186175130374E-3</v>
      </c>
      <c r="AA109" s="41">
        <f>+T109*N109/SUMPRODUCT(N$20:N$619, T$20:T$619)</f>
        <v>4.6431942145477457E-3</v>
      </c>
      <c r="AB109" s="41">
        <f>+AA109-Z109</f>
        <v>1.5008039417371659E-5</v>
      </c>
      <c r="AC109" s="42">
        <f>+AB109*AD$4</f>
        <v>5.7905079806758901E-2</v>
      </c>
      <c r="AD109" s="43">
        <f>+AC109/$H109*10^6</f>
        <v>1588.18101499613</v>
      </c>
      <c r="AE109" s="40">
        <f>+S109*O109/SUMPRODUCT(O$20:O$619, S$20:S$619)</f>
        <v>0</v>
      </c>
      <c r="AF109" s="41">
        <f>+T109*P109/SUMPRODUCT(P$20:P$619, T$20:T$619)</f>
        <v>0</v>
      </c>
      <c r="AG109" s="41">
        <f>+AF109-AE109</f>
        <v>0</v>
      </c>
      <c r="AH109" s="42">
        <f>+AG109*AI$4</f>
        <v>0</v>
      </c>
      <c r="AI109" s="43">
        <f>+AH109/$H109*10^6</f>
        <v>0</v>
      </c>
      <c r="AJ109" s="42">
        <f>+X109+AC109+AH109</f>
        <v>0.42597756471097248</v>
      </c>
      <c r="AK109" s="31">
        <f>+Y109+AD109+AI109</f>
        <v>11683.421961354154</v>
      </c>
      <c r="AL109" s="44">
        <f>+$AL$6*W109/H109*10^6</f>
        <v>166.63884709843285</v>
      </c>
      <c r="AM109" s="31">
        <v>276008.34375</v>
      </c>
      <c r="AN109" s="45">
        <f>+AK109/AM109</f>
        <v>4.2329959314333782E-2</v>
      </c>
      <c r="AR109" s="33"/>
    </row>
    <row r="110" spans="1:44">
      <c r="A110" s="6" t="s">
        <v>1353</v>
      </c>
      <c r="B110" s="6" t="s">
        <v>1756</v>
      </c>
      <c r="C110" s="119" t="s">
        <v>2775</v>
      </c>
      <c r="D110" s="30">
        <v>2649586</v>
      </c>
      <c r="E110" s="6" t="s">
        <v>3934</v>
      </c>
      <c r="F110" s="31" t="s">
        <v>4461</v>
      </c>
      <c r="G110" s="6" t="str">
        <f>+IF(AND(L110&gt;K110, AJ110&gt;0), "Float Increase", IF(AND(L110&lt;K110, AJ110&lt;0), "Float Decrease", IF(AND(J110&gt;I110, AJ110&gt;0), "Share Increase", IF(AND(J110&lt;I110, AJ110&lt;0), "Share Decrease", IF(AJ110&gt;0, "Reinvestment", "Funding")))))</f>
        <v>Share Increase</v>
      </c>
      <c r="H110" s="32">
        <v>45.24</v>
      </c>
      <c r="I110" s="33">
        <v>27.206</v>
      </c>
      <c r="J110" s="33">
        <v>27.303999999999998</v>
      </c>
      <c r="K110" s="34">
        <v>1</v>
      </c>
      <c r="L110" s="34">
        <v>1</v>
      </c>
      <c r="M110" s="7">
        <v>0</v>
      </c>
      <c r="N110" s="7">
        <v>0</v>
      </c>
      <c r="O110" s="7">
        <v>1</v>
      </c>
      <c r="P110" s="7">
        <v>1</v>
      </c>
      <c r="Q110" s="35">
        <f>+I110*K110</f>
        <v>27.206</v>
      </c>
      <c r="R110" s="35">
        <f>+J110*L110</f>
        <v>27.303999999999998</v>
      </c>
      <c r="S110" s="35">
        <f>+$H110*Q110</f>
        <v>1230.79944</v>
      </c>
      <c r="T110" s="35">
        <f>+$H110*R110</f>
        <v>1235.23296</v>
      </c>
      <c r="U110" s="36">
        <f>+S110/SUM(S$20:S$619)</f>
        <v>1.7878436055871456E-3</v>
      </c>
      <c r="V110" s="37">
        <f>+T110/SUM(T$20:T$619)</f>
        <v>1.7921387768773476E-3</v>
      </c>
      <c r="W110" s="37">
        <f>+V110-U110</f>
        <v>4.2951712902019375E-6</v>
      </c>
      <c r="X110" s="38">
        <f>+W110*Y$4</f>
        <v>0.13010408387803771</v>
      </c>
      <c r="Y110" s="39">
        <f>+X110/$H110*10^6</f>
        <v>2875.863923033548</v>
      </c>
      <c r="Z110" s="40">
        <f>+S110*M110/SUMPRODUCT(M$20:M$619, S$20:S$619)</f>
        <v>0</v>
      </c>
      <c r="AA110" s="41">
        <f>+T110*N110/SUMPRODUCT(N$20:N$619, T$20:T$619)</f>
        <v>0</v>
      </c>
      <c r="AB110" s="41">
        <f>+AA110-Z110</f>
        <v>0</v>
      </c>
      <c r="AC110" s="42">
        <f>+AB110*AD$4</f>
        <v>0</v>
      </c>
      <c r="AD110" s="43">
        <f>+AC110/$H110*10^6</f>
        <v>0</v>
      </c>
      <c r="AE110" s="40">
        <f>+S110*O110/SUMPRODUCT(O$20:O$619, S$20:S$619)</f>
        <v>3.6449242219647924E-3</v>
      </c>
      <c r="AF110" s="41">
        <f>+T110*P110/SUMPRODUCT(P$20:P$619, T$20:T$619)</f>
        <v>3.6609219691486144E-3</v>
      </c>
      <c r="AG110" s="41">
        <f>+AF110-AE110</f>
        <v>1.5997747183821992E-5</v>
      </c>
      <c r="AH110" s="42">
        <f>+AG110*AI$4</f>
        <v>5.402037758825011E-2</v>
      </c>
      <c r="AI110" s="43">
        <f>+AH110/$H110*10^6</f>
        <v>1194.0843852398343</v>
      </c>
      <c r="AJ110" s="42">
        <f>+X110+AC110+AH110</f>
        <v>0.1841244614662878</v>
      </c>
      <c r="AK110" s="31">
        <f>+Y110+AD110+AI110</f>
        <v>4069.9483082733823</v>
      </c>
      <c r="AL110" s="44">
        <f>+$AL$6*W110/H110*10^6</f>
        <v>47.470947062355627</v>
      </c>
      <c r="AM110" s="31">
        <v>96836.546875</v>
      </c>
      <c r="AN110" s="45">
        <f>+AK110/AM110</f>
        <v>4.2029052456063039E-2</v>
      </c>
      <c r="AR110" s="33"/>
    </row>
    <row r="111" spans="1:44">
      <c r="A111" s="6" t="s">
        <v>1373</v>
      </c>
      <c r="B111" s="6" t="s">
        <v>2170</v>
      </c>
      <c r="C111" s="119" t="s">
        <v>2795</v>
      </c>
      <c r="D111" s="30">
        <v>2675097</v>
      </c>
      <c r="E111" s="6" t="s">
        <v>4223</v>
      </c>
      <c r="F111" s="31" t="s">
        <v>4472</v>
      </c>
      <c r="G111" s="6" t="str">
        <f>+IF(AND(L111&gt;K111, AJ111&gt;0), "Float Increase", IF(AND(L111&lt;K111, AJ111&lt;0), "Float Decrease", IF(AND(J111&gt;I111, AJ111&gt;0), "Share Increase", IF(AND(J111&lt;I111, AJ111&lt;0), "Share Decrease", IF(AJ111&gt;0, "Reinvestment", "Funding")))))</f>
        <v>Share Increase</v>
      </c>
      <c r="H111" s="32">
        <v>42.58</v>
      </c>
      <c r="I111" s="33">
        <v>35.659999999999997</v>
      </c>
      <c r="J111" s="33">
        <v>35.81</v>
      </c>
      <c r="K111" s="34">
        <v>0.93</v>
      </c>
      <c r="L111" s="34">
        <v>0.93</v>
      </c>
      <c r="M111" s="7">
        <v>1</v>
      </c>
      <c r="N111" s="7">
        <v>1</v>
      </c>
      <c r="O111" s="7">
        <v>0</v>
      </c>
      <c r="P111" s="7">
        <v>0</v>
      </c>
      <c r="Q111" s="35">
        <f>+I111*K111</f>
        <v>33.163800000000002</v>
      </c>
      <c r="R111" s="35">
        <f>+J111*L111</f>
        <v>33.303300000000007</v>
      </c>
      <c r="S111" s="35">
        <f>+$H111*Q111</f>
        <v>1412.1146040000001</v>
      </c>
      <c r="T111" s="35">
        <f>+$H111*R111</f>
        <v>1418.0545140000002</v>
      </c>
      <c r="U111" s="36">
        <f>+S111/SUM(S$20:S$619)</f>
        <v>2.0512197057203931E-3</v>
      </c>
      <c r="V111" s="37">
        <f>+T111/SUM(T$20:T$619)</f>
        <v>2.0573855819596668E-3</v>
      </c>
      <c r="W111" s="37">
        <f>+V111-U111</f>
        <v>6.1658762392736641E-6</v>
      </c>
      <c r="X111" s="38">
        <f>+W111*Y$4</f>
        <v>0.18676919387267202</v>
      </c>
      <c r="Y111" s="39">
        <f>+X111/$H111*10^6</f>
        <v>4386.3126790200104</v>
      </c>
      <c r="Z111" s="40">
        <f>+S111*M111/SUMPRODUCT(M$20:M$619, S$20:S$619)</f>
        <v>4.0259643679525468E-3</v>
      </c>
      <c r="AA111" s="41">
        <f>+T111*N111/SUMPRODUCT(N$20:N$619, T$20:T$619)</f>
        <v>4.0303915976746514E-3</v>
      </c>
      <c r="AB111" s="41">
        <f>+AA111-Z111</f>
        <v>4.42722972210461E-6</v>
      </c>
      <c r="AC111" s="42">
        <f>+AB111*AD$4</f>
        <v>1.7081451031144636E-2</v>
      </c>
      <c r="AD111" s="43">
        <f>+AC111/$H111*10^6</f>
        <v>401.16136757032967</v>
      </c>
      <c r="AE111" s="40">
        <f>+S111*O111/SUMPRODUCT(O$20:O$619, S$20:S$619)</f>
        <v>0</v>
      </c>
      <c r="AF111" s="41">
        <f>+T111*P111/SUMPRODUCT(P$20:P$619, T$20:T$619)</f>
        <v>0</v>
      </c>
      <c r="AG111" s="41">
        <f>+AF111-AE111</f>
        <v>0</v>
      </c>
      <c r="AH111" s="42">
        <f>+AG111*AI$4</f>
        <v>0</v>
      </c>
      <c r="AI111" s="43">
        <f>+AH111/$H111*10^6</f>
        <v>0</v>
      </c>
      <c r="AJ111" s="42">
        <f>+X111+AC111+AH111</f>
        <v>0.20385064490381666</v>
      </c>
      <c r="AK111" s="31">
        <f>+Y111+AD111+AI111</f>
        <v>4787.4740465903396</v>
      </c>
      <c r="AL111" s="44">
        <f>+$AL$6*W111/H111*10^6</f>
        <v>72.403431649526354</v>
      </c>
      <c r="AM111" s="31">
        <v>114102.25</v>
      </c>
      <c r="AN111" s="45">
        <f>+AK111/AM111</f>
        <v>4.1957753213370814E-2</v>
      </c>
      <c r="AR111" s="33"/>
    </row>
    <row r="112" spans="1:44">
      <c r="A112" s="6" t="s">
        <v>1349</v>
      </c>
      <c r="B112" s="6" t="s">
        <v>1752</v>
      </c>
      <c r="C112" s="119" t="s">
        <v>2771</v>
      </c>
      <c r="D112" s="30">
        <v>2951292</v>
      </c>
      <c r="E112" s="6" t="s">
        <v>3931</v>
      </c>
      <c r="F112" s="31" t="s">
        <v>4471</v>
      </c>
      <c r="G112" s="6" t="str">
        <f>+IF(AND(L112&gt;K112, AJ112&gt;0), "Float Increase", IF(AND(L112&lt;K112, AJ112&lt;0), "Float Decrease", IF(AND(J112&gt;I112, AJ112&gt;0), "Share Increase", IF(AND(J112&lt;I112, AJ112&lt;0), "Share Decrease", IF(AJ112&gt;0, "Reinvestment", "Funding")))))</f>
        <v>Share Increase</v>
      </c>
      <c r="H112" s="32">
        <v>65.66</v>
      </c>
      <c r="I112" s="33">
        <v>23.986999999999998</v>
      </c>
      <c r="J112" s="33">
        <v>24.201000000000001</v>
      </c>
      <c r="K112" s="34">
        <v>1</v>
      </c>
      <c r="L112" s="34">
        <v>1</v>
      </c>
      <c r="M112" s="7">
        <v>0.49</v>
      </c>
      <c r="N112" s="7">
        <v>0.49</v>
      </c>
      <c r="O112" s="7">
        <v>0.51</v>
      </c>
      <c r="P112" s="7">
        <v>0.51</v>
      </c>
      <c r="Q112" s="35">
        <f>+I112*K112</f>
        <v>23.986999999999998</v>
      </c>
      <c r="R112" s="35">
        <f>+J112*L112</f>
        <v>24.201000000000001</v>
      </c>
      <c r="S112" s="35">
        <f>+$H112*Q112</f>
        <v>1574.9864199999997</v>
      </c>
      <c r="T112" s="35">
        <f>+$H112*R112</f>
        <v>1589.03766</v>
      </c>
      <c r="U112" s="36">
        <f>+S112/SUM(S$20:S$619)</f>
        <v>2.2878052332259671E-3</v>
      </c>
      <c r="V112" s="37">
        <f>+T112/SUM(T$20:T$619)</f>
        <v>2.3054566228579605E-3</v>
      </c>
      <c r="W112" s="37">
        <f>+V112-U112</f>
        <v>1.7651389631993374E-5</v>
      </c>
      <c r="X112" s="38">
        <f>+W112*Y$4</f>
        <v>0.53467434057485996</v>
      </c>
      <c r="Y112" s="39">
        <f>+X112/$H112*10^6</f>
        <v>8143.075549419128</v>
      </c>
      <c r="Z112" s="40">
        <f>+S112*M112/SUMPRODUCT(M$20:M$619, S$20:S$619)</f>
        <v>2.2002542871479855E-3</v>
      </c>
      <c r="AA112" s="41">
        <f>+T112*N112/SUMPRODUCT(N$20:N$619, T$20:T$619)</f>
        <v>2.2130161748448612E-3</v>
      </c>
      <c r="AB112" s="41">
        <f>+AA112-Z112</f>
        <v>1.2761887696875664E-5</v>
      </c>
      <c r="AC112" s="42">
        <f>+AB112*AD$4</f>
        <v>4.9238818277430693E-2</v>
      </c>
      <c r="AD112" s="43">
        <f>+AC112/$H112*10^6</f>
        <v>749.90585253473489</v>
      </c>
      <c r="AE112" s="40">
        <f>+S112*O112/SUMPRODUCT(O$20:O$619, S$20:S$619)</f>
        <v>2.3787467251992272E-3</v>
      </c>
      <c r="AF112" s="41">
        <f>+T112*P112/SUMPRODUCT(P$20:P$619, T$20:T$619)</f>
        <v>2.401850472353197E-3</v>
      </c>
      <c r="AG112" s="41">
        <f>+AF112-AE112</f>
        <v>2.3103747153969782E-5</v>
      </c>
      <c r="AH112" s="42">
        <f>+AG112*AI$4</f>
        <v>7.8015556229257252E-2</v>
      </c>
      <c r="AI112" s="43">
        <f>+AH112/$H112*10^6</f>
        <v>1188.1747826569792</v>
      </c>
      <c r="AJ112" s="42">
        <f>+X112+AC112+AH112</f>
        <v>0.66192871508154794</v>
      </c>
      <c r="AK112" s="31">
        <f>+Y112+AD112+AI112</f>
        <v>10081.156184610842</v>
      </c>
      <c r="AL112" s="44">
        <f>+$AL$6*W112/H112*10^6</f>
        <v>134.41509010046738</v>
      </c>
      <c r="AM112" s="31">
        <v>241007.90625</v>
      </c>
      <c r="AN112" s="45">
        <f>+AK112/AM112</f>
        <v>4.182915133976374E-2</v>
      </c>
      <c r="AR112" s="33"/>
    </row>
    <row r="113" spans="1:44">
      <c r="A113" s="6" t="s">
        <v>4266</v>
      </c>
      <c r="B113" s="6" t="s">
        <v>1650</v>
      </c>
      <c r="C113" s="119" t="s">
        <v>2672</v>
      </c>
      <c r="D113" s="30" t="s">
        <v>2314</v>
      </c>
      <c r="E113" s="6" t="s">
        <v>757</v>
      </c>
      <c r="F113" s="31" t="s">
        <v>4464</v>
      </c>
      <c r="G113" s="6" t="str">
        <f>+IF(AND(L113&gt;K113, AJ113&gt;0), "Float Increase", IF(AND(L113&lt;K113, AJ113&lt;0), "Float Decrease", IF(AND(J113&gt;I113, AJ113&gt;0), "Share Increase", IF(AND(J113&lt;I113, AJ113&lt;0), "Share Decrease", IF(AJ113&gt;0, "Reinvestment", "Funding")))))</f>
        <v>Share Increase</v>
      </c>
      <c r="H113" s="32">
        <v>37.700000000000003</v>
      </c>
      <c r="I113" s="33">
        <v>28.138999999999999</v>
      </c>
      <c r="J113" s="33">
        <v>28.478999999999999</v>
      </c>
      <c r="K113" s="34">
        <v>0.94</v>
      </c>
      <c r="L113" s="34">
        <v>0.94</v>
      </c>
      <c r="M113" s="7">
        <v>0.51</v>
      </c>
      <c r="N113" s="7">
        <v>0.51</v>
      </c>
      <c r="O113" s="7">
        <v>0.49</v>
      </c>
      <c r="P113" s="7">
        <v>0.49</v>
      </c>
      <c r="Q113" s="35">
        <f>+I113*K113</f>
        <v>26.450659999999999</v>
      </c>
      <c r="R113" s="35">
        <f>+J113*L113</f>
        <v>26.770259999999997</v>
      </c>
      <c r="S113" s="35">
        <f>+$H113*Q113</f>
        <v>997.18988200000001</v>
      </c>
      <c r="T113" s="35">
        <f>+$H113*R113</f>
        <v>1009.238802</v>
      </c>
      <c r="U113" s="36">
        <f>+S113/SUM(S$20:S$619)</f>
        <v>1.4485053341346176E-3</v>
      </c>
      <c r="V113" s="37">
        <f>+T113/SUM(T$20:T$619)</f>
        <v>1.464254963042307E-3</v>
      </c>
      <c r="W113" s="37">
        <f>+V113-U113</f>
        <v>1.5749628907689396E-5</v>
      </c>
      <c r="X113" s="38">
        <f>+W113*Y$4</f>
        <v>0.47706852695917762</v>
      </c>
      <c r="Y113" s="39">
        <f>+X113/$H113*10^6</f>
        <v>12654.337585124074</v>
      </c>
      <c r="Z113" s="40">
        <f>+S113*M113/SUMPRODUCT(M$20:M$619, S$20:S$619)</f>
        <v>1.4499332915599184E-3</v>
      </c>
      <c r="AA113" s="41">
        <f>+T113*N113/SUMPRODUCT(N$20:N$619, T$20:T$619)</f>
        <v>1.4629127788879177E-3</v>
      </c>
      <c r="AB113" s="41">
        <f>+AA113-Z113</f>
        <v>1.2979487327999337E-5</v>
      </c>
      <c r="AC113" s="42">
        <f>+AB113*AD$4</f>
        <v>5.0078376573869668E-2</v>
      </c>
      <c r="AD113" s="43">
        <f>+AC113/$H113*10^6</f>
        <v>1328.3389011636516</v>
      </c>
      <c r="AE113" s="40">
        <f>+S113*O113/SUMPRODUCT(O$20:O$619, S$20:S$619)</f>
        <v>1.447022076847879E-3</v>
      </c>
      <c r="AF113" s="41">
        <f>+T113*P113/SUMPRODUCT(P$20:P$619, T$20:T$619)</f>
        <v>1.4656545483986469E-3</v>
      </c>
      <c r="AG113" s="41">
        <f>+AF113-AE113</f>
        <v>1.8632471550767814E-5</v>
      </c>
      <c r="AH113" s="42">
        <f>+AG113*AI$4</f>
        <v>6.2917180588569377E-2</v>
      </c>
      <c r="AI113" s="43">
        <f>+AH113/$H113*10^6</f>
        <v>1668.890731792291</v>
      </c>
      <c r="AJ113" s="42">
        <f>+X113+AC113+AH113</f>
        <v>0.59006408412161671</v>
      </c>
      <c r="AK113" s="31">
        <f>+Y113+AD113+AI113</f>
        <v>15651.567218080017</v>
      </c>
      <c r="AL113" s="44">
        <f>+$AL$6*W113/H113*10^6</f>
        <v>208.88101999588059</v>
      </c>
      <c r="AM113" s="31">
        <v>379737.25</v>
      </c>
      <c r="AN113" s="45">
        <f>+AK113/AM113</f>
        <v>4.1216834055863676E-2</v>
      </c>
      <c r="AR113" s="33"/>
    </row>
    <row r="114" spans="1:44">
      <c r="A114" s="6" t="s">
        <v>986</v>
      </c>
      <c r="B114" s="6" t="s">
        <v>1505</v>
      </c>
      <c r="C114" s="119" t="s">
        <v>2349</v>
      </c>
      <c r="D114" s="30">
        <v>2813552</v>
      </c>
      <c r="E114" s="6" t="s">
        <v>3812</v>
      </c>
      <c r="F114" s="31" t="s">
        <v>4456</v>
      </c>
      <c r="G114" s="6" t="str">
        <f>+IF(AND(L114&gt;K114, AJ114&gt;0), "Float Increase", IF(AND(L114&lt;K114, AJ114&lt;0), "Float Decrease", IF(AND(J114&gt;I114, AJ114&gt;0), "Share Increase", IF(AND(J114&lt;I114, AJ114&lt;0), "Share Decrease", IF(AJ114&gt;0, "Reinvestment", "Funding")))))</f>
        <v>Share Increase</v>
      </c>
      <c r="H114" s="32">
        <v>21.09</v>
      </c>
      <c r="I114" s="33">
        <v>46.631999999999998</v>
      </c>
      <c r="J114" s="33">
        <v>47.11</v>
      </c>
      <c r="K114" s="34">
        <v>1</v>
      </c>
      <c r="L114" s="34">
        <v>1</v>
      </c>
      <c r="M114" s="7">
        <v>1</v>
      </c>
      <c r="N114" s="7">
        <v>1</v>
      </c>
      <c r="O114" s="7">
        <v>0</v>
      </c>
      <c r="P114" s="7">
        <v>0</v>
      </c>
      <c r="Q114" s="35">
        <f>+I114*K114</f>
        <v>46.631999999999998</v>
      </c>
      <c r="R114" s="35">
        <f>+J114*L114</f>
        <v>47.11</v>
      </c>
      <c r="S114" s="35">
        <f>+$H114*Q114</f>
        <v>983.4688799999999</v>
      </c>
      <c r="T114" s="35">
        <f>+$H114*R114</f>
        <v>993.54989999999998</v>
      </c>
      <c r="U114" s="36">
        <f>+S114/SUM(S$20:S$619)</f>
        <v>1.4285743812183986E-3</v>
      </c>
      <c r="V114" s="37">
        <f>+T114/SUM(T$20:T$619)</f>
        <v>1.4414927064062564E-3</v>
      </c>
      <c r="W114" s="37">
        <f>+V114-U114</f>
        <v>1.2918325187857762E-5</v>
      </c>
      <c r="X114" s="38">
        <f>+W114*Y$4</f>
        <v>0.39130613199032493</v>
      </c>
      <c r="Y114" s="39">
        <f>+X114/$H114*10^6</f>
        <v>18554.107728322662</v>
      </c>
      <c r="Z114" s="40">
        <f>+S114*M114/SUMPRODUCT(M$20:M$619, S$20:S$619)</f>
        <v>2.80388762828077E-3</v>
      </c>
      <c r="AA114" s="41">
        <f>+T114*N114/SUMPRODUCT(N$20:N$619, T$20:T$619)</f>
        <v>2.8238654644771222E-3</v>
      </c>
      <c r="AB114" s="41">
        <f>+AA114-Z114</f>
        <v>1.9977836196352194E-5</v>
      </c>
      <c r="AC114" s="42">
        <f>+AB114*AD$4</f>
        <v>7.7079901454491437E-2</v>
      </c>
      <c r="AD114" s="43">
        <f>+AC114/$H114*10^6</f>
        <v>3654.8080348265262</v>
      </c>
      <c r="AE114" s="40">
        <f>+S114*O114/SUMPRODUCT(O$20:O$619, S$20:S$619)</f>
        <v>0</v>
      </c>
      <c r="AF114" s="41">
        <f>+T114*P114/SUMPRODUCT(P$20:P$619, T$20:T$619)</f>
        <v>0</v>
      </c>
      <c r="AG114" s="41">
        <f>+AF114-AE114</f>
        <v>0</v>
      </c>
      <c r="AH114" s="42">
        <f>+AG114*AI$4</f>
        <v>0</v>
      </c>
      <c r="AI114" s="43">
        <f>+AH114/$H114*10^6</f>
        <v>0</v>
      </c>
      <c r="AJ114" s="42">
        <f>+X114+AC114+AH114</f>
        <v>0.46838603344481639</v>
      </c>
      <c r="AK114" s="31">
        <f>+Y114+AD114+AI114</f>
        <v>22208.915763149187</v>
      </c>
      <c r="AL114" s="44">
        <f>+$AL$6*W114/H114*10^6</f>
        <v>306.2665999966278</v>
      </c>
      <c r="AM114" s="31">
        <v>540054.25</v>
      </c>
      <c r="AN114" s="45">
        <f>+AK114/AM114</f>
        <v>4.1123490395917055E-2</v>
      </c>
      <c r="AR114" s="33"/>
    </row>
    <row r="115" spans="1:44">
      <c r="A115" s="6" t="s">
        <v>4724</v>
      </c>
      <c r="B115" s="6" t="s">
        <v>4692</v>
      </c>
      <c r="C115" s="119" t="s">
        <v>4805</v>
      </c>
      <c r="D115" s="30" t="s">
        <v>4793</v>
      </c>
      <c r="E115" s="6" t="s">
        <v>4759</v>
      </c>
      <c r="F115" s="31" t="s">
        <v>4454</v>
      </c>
      <c r="G115" s="6" t="str">
        <f>+IF(AND(L115&gt;K115, AJ115&gt;0), "Float Increase", IF(AND(L115&lt;K115, AJ115&lt;0), "Float Decrease", IF(AND(J115&gt;I115, AJ115&gt;0), "Share Increase", IF(AND(J115&lt;I115, AJ115&lt;0), "Share Decrease", IF(AJ115&gt;0, "Reinvestment", "Funding")))))</f>
        <v>Share Increase</v>
      </c>
      <c r="H115" s="32">
        <v>38.06</v>
      </c>
      <c r="I115" s="33">
        <v>45.976999999999997</v>
      </c>
      <c r="J115" s="33">
        <v>46.540999999999997</v>
      </c>
      <c r="K115" s="34">
        <v>0.76</v>
      </c>
      <c r="L115" s="34">
        <v>0.76</v>
      </c>
      <c r="M115" s="7">
        <v>1</v>
      </c>
      <c r="N115" s="7">
        <v>1</v>
      </c>
      <c r="O115" s="7">
        <v>0</v>
      </c>
      <c r="P115" s="7">
        <v>0</v>
      </c>
      <c r="Q115" s="35">
        <f>+I115*K115</f>
        <v>34.942519999999995</v>
      </c>
      <c r="R115" s="35">
        <f>+J115*L115</f>
        <v>35.371159999999996</v>
      </c>
      <c r="S115" s="35">
        <f>+$H115*Q115</f>
        <v>1329.9123112</v>
      </c>
      <c r="T115" s="35">
        <f>+$H115*R115</f>
        <v>1346.2263495999998</v>
      </c>
      <c r="U115" s="36">
        <f>+S115/SUM(S$20:S$619)</f>
        <v>1.9318137011587705E-3</v>
      </c>
      <c r="V115" s="37">
        <f>+T115/SUM(T$20:T$619)</f>
        <v>1.9531736293469694E-3</v>
      </c>
      <c r="W115" s="37">
        <f>+V115-U115</f>
        <v>2.1359928188198919E-5</v>
      </c>
      <c r="X115" s="38">
        <f>+W115*Y$4</f>
        <v>0.647008862013426</v>
      </c>
      <c r="Y115" s="39">
        <f>+X115/$H115*10^6</f>
        <v>16999.707357157804</v>
      </c>
      <c r="Z115" s="40">
        <f>+S115*M115/SUMPRODUCT(M$20:M$619, S$20:S$619)</f>
        <v>3.7916041390877214E-3</v>
      </c>
      <c r="AA115" s="41">
        <f>+T115*N115/SUMPRODUCT(N$20:N$619, T$20:T$619)</f>
        <v>3.8262417378377715E-3</v>
      </c>
      <c r="AB115" s="41">
        <f>+AA115-Z115</f>
        <v>3.4637598750050097E-5</v>
      </c>
      <c r="AC115" s="42">
        <f>+AB115*AD$4</f>
        <v>0.13364123481809179</v>
      </c>
      <c r="AD115" s="43">
        <f>+AC115/$H115*10^6</f>
        <v>3511.3303945899052</v>
      </c>
      <c r="AE115" s="40">
        <f>+S115*O115/SUMPRODUCT(O$20:O$619, S$20:S$619)</f>
        <v>0</v>
      </c>
      <c r="AF115" s="41">
        <f>+T115*P115/SUMPRODUCT(P$20:P$619, T$20:T$619)</f>
        <v>0</v>
      </c>
      <c r="AG115" s="41">
        <f>+AF115-AE115</f>
        <v>0</v>
      </c>
      <c r="AH115" s="42">
        <f>+AG115*AI$4</f>
        <v>0</v>
      </c>
      <c r="AI115" s="43">
        <f>+AH115/$H115*10^6</f>
        <v>0</v>
      </c>
      <c r="AJ115" s="42">
        <f>+X115+AC115+AH115</f>
        <v>0.78065009683151776</v>
      </c>
      <c r="AK115" s="31">
        <f>+Y115+AD115+AI115</f>
        <v>20511.03775174771</v>
      </c>
      <c r="AL115" s="44">
        <f>+$AL$6*W115/H115*10^6</f>
        <v>280.60862044402154</v>
      </c>
      <c r="AM115" s="31">
        <v>503379.25</v>
      </c>
      <c r="AN115" s="45">
        <f>+AK115/AM115</f>
        <v>4.0746689005849386E-2</v>
      </c>
      <c r="AR115" s="33"/>
    </row>
    <row r="116" spans="1:44">
      <c r="A116" s="6" t="s">
        <v>5024</v>
      </c>
      <c r="B116" s="6" t="s">
        <v>5038</v>
      </c>
      <c r="C116" s="119" t="s">
        <v>5088</v>
      </c>
      <c r="D116" s="30">
        <v>2415594</v>
      </c>
      <c r="E116" s="6" t="s">
        <v>5056</v>
      </c>
      <c r="F116" s="31" t="s">
        <v>4455</v>
      </c>
      <c r="G116" s="6" t="str">
        <f>+IF(AND(L116&gt;K116, AJ116&gt;0), "Float Increase", IF(AND(L116&lt;K116, AJ116&lt;0), "Float Decrease", IF(AND(J116&gt;I116, AJ116&gt;0), "Share Increase", IF(AND(J116&lt;I116, AJ116&lt;0), "Share Decrease", IF(AJ116&gt;0, "Reinvestment", "Funding")))))</f>
        <v>Share Increase</v>
      </c>
      <c r="H116" s="32">
        <v>37.97</v>
      </c>
      <c r="I116" s="33">
        <v>10.621</v>
      </c>
      <c r="J116" s="33">
        <v>10.645</v>
      </c>
      <c r="K116" s="34">
        <v>0.89</v>
      </c>
      <c r="L116" s="34">
        <v>0.89</v>
      </c>
      <c r="M116" s="7">
        <v>0</v>
      </c>
      <c r="N116" s="7">
        <v>0</v>
      </c>
      <c r="O116" s="7">
        <v>1</v>
      </c>
      <c r="P116" s="7">
        <v>1</v>
      </c>
      <c r="Q116" s="35">
        <f>+I116*K116</f>
        <v>9.4526900000000005</v>
      </c>
      <c r="R116" s="35">
        <f>+J116*L116</f>
        <v>9.4740500000000001</v>
      </c>
      <c r="S116" s="35">
        <f>+$H116*Q116</f>
        <v>358.9186393</v>
      </c>
      <c r="T116" s="35">
        <f>+$H116*R116</f>
        <v>359.72967849999998</v>
      </c>
      <c r="U116" s="36">
        <f>+S116/SUM(S$20:S$619)</f>
        <v>5.2136064848919996E-4</v>
      </c>
      <c r="V116" s="37">
        <f>+T116/SUM(T$20:T$619)</f>
        <v>5.2191410601079764E-4</v>
      </c>
      <c r="W116" s="37">
        <f>+V116-U116</f>
        <v>5.534575215976811E-7</v>
      </c>
      <c r="X116" s="38">
        <f>+W116*Y$4</f>
        <v>1.6764659415827433E-2</v>
      </c>
      <c r="Y116" s="39">
        <f>+X116/$H116*10^6</f>
        <v>441.52381922115967</v>
      </c>
      <c r="Z116" s="40">
        <f>+S116*M116/SUMPRODUCT(M$20:M$619, S$20:S$619)</f>
        <v>0</v>
      </c>
      <c r="AA116" s="41">
        <f>+T116*N116/SUMPRODUCT(N$20:N$619, T$20:T$619)</f>
        <v>0</v>
      </c>
      <c r="AB116" s="41">
        <f>+AA116-Z116</f>
        <v>0</v>
      </c>
      <c r="AC116" s="42">
        <f>+AB116*AD$4</f>
        <v>0</v>
      </c>
      <c r="AD116" s="43">
        <f>+AC116/$H116*10^6</f>
        <v>0</v>
      </c>
      <c r="AE116" s="40">
        <f>+S116*O116/SUMPRODUCT(O$20:O$619, S$20:S$619)</f>
        <v>1.0629117950356026E-3</v>
      </c>
      <c r="AF116" s="41">
        <f>+T116*P116/SUMPRODUCT(P$20:P$619, T$20:T$619)</f>
        <v>1.066148917347071E-3</v>
      </c>
      <c r="AG116" s="41">
        <f>+AF116-AE116</f>
        <v>3.2371223114683635E-6</v>
      </c>
      <c r="AH116" s="42">
        <f>+AG116*AI$4</f>
        <v>1.0930949686572804E-2</v>
      </c>
      <c r="AI116" s="43">
        <f>+AH116/$H116*10^6</f>
        <v>287.8838474209324</v>
      </c>
      <c r="AJ116" s="42">
        <f>+X116+AC116+AH116</f>
        <v>2.7695609102400237E-2</v>
      </c>
      <c r="AK116" s="31">
        <f>+Y116+AD116+AI116</f>
        <v>729.40766664209207</v>
      </c>
      <c r="AL116" s="44">
        <f>+$AL$6*W116/H116*10^6</f>
        <v>7.2880895654158691</v>
      </c>
      <c r="AM116" s="31">
        <v>18545.94921875</v>
      </c>
      <c r="AN116" s="45">
        <f>+AK116/AM116</f>
        <v>3.9329756489609013E-2</v>
      </c>
      <c r="AR116" s="33"/>
    </row>
    <row r="117" spans="1:44">
      <c r="A117" s="6" t="s">
        <v>5545</v>
      </c>
      <c r="B117" s="6" t="s">
        <v>5598</v>
      </c>
      <c r="C117" s="119" t="s">
        <v>5619</v>
      </c>
      <c r="D117" s="30">
        <v>2372008</v>
      </c>
      <c r="E117" s="6" t="s">
        <v>5665</v>
      </c>
      <c r="F117" s="31" t="s">
        <v>4455</v>
      </c>
      <c r="G117" s="6" t="str">
        <f>+IF(AND(L117&gt;K117, AJ117&gt;0), "Float Increase", IF(AND(L117&lt;K117, AJ117&lt;0), "Float Decrease", IF(AND(J117&gt;I117, AJ117&gt;0), "Share Increase", IF(AND(J117&lt;I117, AJ117&lt;0), "Share Decrease", IF(AJ117&gt;0, "Reinvestment", "Funding")))))</f>
        <v>Share Increase</v>
      </c>
      <c r="H117" s="32">
        <v>24.72</v>
      </c>
      <c r="I117" s="33">
        <v>42.942999999999998</v>
      </c>
      <c r="J117" s="33">
        <v>43.095999999999997</v>
      </c>
      <c r="K117" s="34">
        <v>1</v>
      </c>
      <c r="L117" s="34">
        <v>1</v>
      </c>
      <c r="M117" s="7">
        <v>0</v>
      </c>
      <c r="N117" s="7">
        <v>0</v>
      </c>
      <c r="O117" s="7">
        <v>1</v>
      </c>
      <c r="P117" s="7">
        <v>1</v>
      </c>
      <c r="Q117" s="35">
        <f>+I117*K117</f>
        <v>42.942999999999998</v>
      </c>
      <c r="R117" s="35">
        <f>+J117*L117</f>
        <v>43.095999999999997</v>
      </c>
      <c r="S117" s="35">
        <f>+$H117*Q117</f>
        <v>1061.5509599999998</v>
      </c>
      <c r="T117" s="35">
        <f>+$H117*R117</f>
        <v>1065.3331199999998</v>
      </c>
      <c r="U117" s="36">
        <f>+S117/SUM(S$20:S$619)</f>
        <v>1.541995417093215E-3</v>
      </c>
      <c r="V117" s="37">
        <f>+T117/SUM(T$20:T$619)</f>
        <v>1.545639451398486E-3</v>
      </c>
      <c r="W117" s="37">
        <f>+V117-U117</f>
        <v>3.6440343052709934E-6</v>
      </c>
      <c r="X117" s="38">
        <f>+W117*Y$4</f>
        <v>0.11038063743556412</v>
      </c>
      <c r="Y117" s="39">
        <f>+X117/$H117*10^6</f>
        <v>4465.2361422153763</v>
      </c>
      <c r="Z117" s="40">
        <f>+S117*M117/SUMPRODUCT(M$20:M$619, S$20:S$619)</f>
        <v>0</v>
      </c>
      <c r="AA117" s="41">
        <f>+T117*N117/SUMPRODUCT(N$20:N$619, T$20:T$619)</f>
        <v>0</v>
      </c>
      <c r="AB117" s="41">
        <f>+AA117-Z117</f>
        <v>0</v>
      </c>
      <c r="AC117" s="42">
        <f>+AB117*AD$4</f>
        <v>0</v>
      </c>
      <c r="AD117" s="43">
        <f>+AC117/$H117*10^6</f>
        <v>0</v>
      </c>
      <c r="AE117" s="40">
        <f>+S117*O117/SUMPRODUCT(O$20:O$619, S$20:S$619)</f>
        <v>3.1437069933619548E-3</v>
      </c>
      <c r="AF117" s="41">
        <f>+T117*P117/SUMPRODUCT(P$20:P$619, T$20:T$619)</f>
        <v>3.157381279292965E-3</v>
      </c>
      <c r="AG117" s="41">
        <f>+AF117-AE117</f>
        <v>1.3674285931010183E-5</v>
      </c>
      <c r="AH117" s="42">
        <f>+AG117*AI$4</f>
        <v>4.617463201255486E-2</v>
      </c>
      <c r="AI117" s="43">
        <f>+AH117/$H117*10^6</f>
        <v>1867.9058257506013</v>
      </c>
      <c r="AJ117" s="42">
        <f>+X117+AC117+AH117</f>
        <v>0.15655526944811898</v>
      </c>
      <c r="AK117" s="31">
        <f>+Y117+AD117+AI117</f>
        <v>6333.1419679659775</v>
      </c>
      <c r="AL117" s="44">
        <f>+$AL$6*W117/H117*10^6</f>
        <v>73.706195494963467</v>
      </c>
      <c r="AM117" s="31">
        <v>164560.75</v>
      </c>
      <c r="AN117" s="45">
        <f>+AK117/AM117</f>
        <v>3.8485130676458257E-2</v>
      </c>
      <c r="AR117" s="33"/>
    </row>
    <row r="118" spans="1:44">
      <c r="A118" s="6" t="s">
        <v>1295</v>
      </c>
      <c r="B118" s="6" t="s">
        <v>1698</v>
      </c>
      <c r="C118" s="119" t="s">
        <v>2719</v>
      </c>
      <c r="D118" s="30">
        <v>2487690</v>
      </c>
      <c r="E118" s="6" t="s">
        <v>804</v>
      </c>
      <c r="F118" s="31" t="s">
        <v>4474</v>
      </c>
      <c r="G118" s="6" t="str">
        <f>+IF(AND(L118&gt;K118, AJ118&gt;0), "Float Increase", IF(AND(L118&lt;K118, AJ118&lt;0), "Float Decrease", IF(AND(J118&gt;I118, AJ118&gt;0), "Share Increase", IF(AND(J118&lt;I118, AJ118&lt;0), "Share Decrease", IF(AJ118&gt;0, "Reinvestment", "Funding")))))</f>
        <v>Share Increase</v>
      </c>
      <c r="H118" s="32">
        <v>31.8</v>
      </c>
      <c r="I118" s="33">
        <v>81.147999999999996</v>
      </c>
      <c r="J118" s="33">
        <v>81.986999999999995</v>
      </c>
      <c r="K118" s="34">
        <v>0.75</v>
      </c>
      <c r="L118" s="34">
        <v>0.75</v>
      </c>
      <c r="M118" s="7">
        <v>1</v>
      </c>
      <c r="N118" s="7">
        <v>1</v>
      </c>
      <c r="O118" s="7">
        <v>0</v>
      </c>
      <c r="P118" s="7">
        <v>0</v>
      </c>
      <c r="Q118" s="35">
        <f>+I118*K118</f>
        <v>60.860999999999997</v>
      </c>
      <c r="R118" s="35">
        <f>+J118*L118</f>
        <v>61.490249999999996</v>
      </c>
      <c r="S118" s="35">
        <f>+$H118*Q118</f>
        <v>1935.3797999999999</v>
      </c>
      <c r="T118" s="35">
        <f>+$H118*R118</f>
        <v>1955.38995</v>
      </c>
      <c r="U118" s="36">
        <f>+S118/SUM(S$20:S$619)</f>
        <v>2.8113080712910696E-3</v>
      </c>
      <c r="V118" s="37">
        <f>+T118/SUM(T$20:T$619)</f>
        <v>2.8369791503225898E-3</v>
      </c>
      <c r="W118" s="37">
        <f>+V118-U118</f>
        <v>2.5671079031520157E-5</v>
      </c>
      <c r="X118" s="38">
        <f>+W118*Y$4</f>
        <v>0.77759697900187996</v>
      </c>
      <c r="Y118" s="39">
        <f>+X118/$H118*10^6</f>
        <v>24452.735188738363</v>
      </c>
      <c r="Z118" s="40">
        <f>+S118*M118/SUMPRODUCT(M$20:M$619, S$20:S$619)</f>
        <v>5.5178029397783398E-3</v>
      </c>
      <c r="AA118" s="41">
        <f>+T118*N118/SUMPRODUCT(N$20:N$619, T$20:T$619)</f>
        <v>5.5576052590721884E-3</v>
      </c>
      <c r="AB118" s="41">
        <f>+AA118-Z118</f>
        <v>3.9802319293848545E-5</v>
      </c>
      <c r="AC118" s="42">
        <f>+AB118*AD$4</f>
        <v>0.15356812513009971</v>
      </c>
      <c r="AD118" s="43">
        <f>+AC118/$H118*10^6</f>
        <v>4829.1863248459031</v>
      </c>
      <c r="AE118" s="40">
        <f>+S118*O118/SUMPRODUCT(O$20:O$619, S$20:S$619)</f>
        <v>0</v>
      </c>
      <c r="AF118" s="41">
        <f>+T118*P118/SUMPRODUCT(P$20:P$619, T$20:T$619)</f>
        <v>0</v>
      </c>
      <c r="AG118" s="41">
        <f>+AF118-AE118</f>
        <v>0</v>
      </c>
      <c r="AH118" s="42">
        <f>+AG118*AI$4</f>
        <v>0</v>
      </c>
      <c r="AI118" s="43">
        <f>+AH118/$H118*10^6</f>
        <v>0</v>
      </c>
      <c r="AJ118" s="42">
        <f>+X118+AC118+AH118</f>
        <v>0.93116510413197973</v>
      </c>
      <c r="AK118" s="31">
        <f>+Y118+AD118+AI118</f>
        <v>29281.921513584268</v>
      </c>
      <c r="AL118" s="44">
        <f>+$AL$6*W118/H118*10^6</f>
        <v>403.63331810566285</v>
      </c>
      <c r="AM118" s="31">
        <v>766094.0625</v>
      </c>
      <c r="AN118" s="45">
        <f>+AK118/AM118</f>
        <v>3.8222357993518932E-2</v>
      </c>
      <c r="AR118" s="33"/>
    </row>
    <row r="119" spans="1:44">
      <c r="A119" s="6" t="s">
        <v>1346</v>
      </c>
      <c r="B119" s="6" t="s">
        <v>1749</v>
      </c>
      <c r="C119" s="119" t="s">
        <v>2768</v>
      </c>
      <c r="D119" s="30" t="s">
        <v>2329</v>
      </c>
      <c r="E119" s="6" t="s">
        <v>3928</v>
      </c>
      <c r="F119" s="31" t="s">
        <v>4455</v>
      </c>
      <c r="G119" s="6" t="str">
        <f>+IF(AND(L119&gt;K119, AJ119&gt;0), "Float Increase", IF(AND(L119&lt;K119, AJ119&lt;0), "Float Decrease", IF(AND(J119&gt;I119, AJ119&gt;0), "Share Increase", IF(AND(J119&lt;I119, AJ119&lt;0), "Share Decrease", IF(AJ119&gt;0, "Reinvestment", "Funding")))))</f>
        <v>Share Increase</v>
      </c>
      <c r="H119" s="32">
        <v>60.06</v>
      </c>
      <c r="I119" s="33">
        <v>16.63</v>
      </c>
      <c r="J119" s="33">
        <v>16.7</v>
      </c>
      <c r="K119" s="34">
        <v>1</v>
      </c>
      <c r="L119" s="34">
        <v>1</v>
      </c>
      <c r="M119" s="7">
        <v>1</v>
      </c>
      <c r="N119" s="7">
        <v>1</v>
      </c>
      <c r="O119" s="7">
        <v>0</v>
      </c>
      <c r="P119" s="7">
        <v>0</v>
      </c>
      <c r="Q119" s="35">
        <f>+I119*K119</f>
        <v>16.63</v>
      </c>
      <c r="R119" s="35">
        <f>+J119*L119</f>
        <v>16.7</v>
      </c>
      <c r="S119" s="35">
        <f>+$H119*Q119</f>
        <v>998.79779999999994</v>
      </c>
      <c r="T119" s="35">
        <f>+$H119*R119</f>
        <v>1003.002</v>
      </c>
      <c r="U119" s="36">
        <f>+S119/SUM(S$20:S$619)</f>
        <v>1.4508409753619229E-3</v>
      </c>
      <c r="V119" s="37">
        <f>+T119/SUM(T$20:T$619)</f>
        <v>1.455206293625401E-3</v>
      </c>
      <c r="W119" s="37">
        <f>+V119-U119</f>
        <v>4.3653182634781698E-6</v>
      </c>
      <c r="X119" s="38">
        <f>+W119*Y$4</f>
        <v>0.13222889033587104</v>
      </c>
      <c r="Y119" s="39">
        <f>+X119/$H119*10^6</f>
        <v>2201.6132257054783</v>
      </c>
      <c r="Z119" s="40">
        <f>+S119*M119/SUMPRODUCT(M$20:M$619, S$20:S$619)</f>
        <v>2.8475906574431222E-3</v>
      </c>
      <c r="AA119" s="41">
        <f>+T119*N119/SUMPRODUCT(N$20:N$619, T$20:T$619)</f>
        <v>2.8507302034869939E-3</v>
      </c>
      <c r="AB119" s="41">
        <f>+AA119-Z119</f>
        <v>3.1395460438716702E-6</v>
      </c>
      <c r="AC119" s="42">
        <f>+AB119*AD$4</f>
        <v>1.2113218733751228E-2</v>
      </c>
      <c r="AD119" s="43">
        <f>+AC119/$H119*10^6</f>
        <v>201.68529360225153</v>
      </c>
      <c r="AE119" s="40">
        <f>+S119*O119/SUMPRODUCT(O$20:O$619, S$20:S$619)</f>
        <v>0</v>
      </c>
      <c r="AF119" s="41">
        <f>+T119*P119/SUMPRODUCT(P$20:P$619, T$20:T$619)</f>
        <v>0</v>
      </c>
      <c r="AG119" s="41">
        <f>+AF119-AE119</f>
        <v>0</v>
      </c>
      <c r="AH119" s="42">
        <f>+AG119*AI$4</f>
        <v>0</v>
      </c>
      <c r="AI119" s="43">
        <f>+AH119/$H119*10^6</f>
        <v>0</v>
      </c>
      <c r="AJ119" s="42">
        <f>+X119+AC119+AH119</f>
        <v>0.14434210906962228</v>
      </c>
      <c r="AK119" s="31">
        <f>+Y119+AD119+AI119</f>
        <v>2403.2985193077297</v>
      </c>
      <c r="AL119" s="44">
        <f>+$AL$6*W119/H119*10^6</f>
        <v>36.341310884766649</v>
      </c>
      <c r="AM119" s="31">
        <v>63055.6015625</v>
      </c>
      <c r="AN119" s="45">
        <f>+AK119/AM119</f>
        <v>3.811395751931107E-2</v>
      </c>
      <c r="AR119" s="33"/>
    </row>
    <row r="120" spans="1:44">
      <c r="A120" s="6" t="s">
        <v>6024</v>
      </c>
      <c r="B120" s="6" t="s">
        <v>5976</v>
      </c>
      <c r="C120" s="119" t="s">
        <v>6070</v>
      </c>
      <c r="D120" s="30" t="s">
        <v>6118</v>
      </c>
      <c r="E120" s="6" t="s">
        <v>6151</v>
      </c>
      <c r="F120" s="31" t="s">
        <v>4463</v>
      </c>
      <c r="G120" s="6" t="str">
        <f>+IF(AND(L120&gt;K120, AJ120&gt;0), "Float Increase", IF(AND(L120&lt;K120, AJ120&lt;0), "Float Decrease", IF(AND(J120&gt;I120, AJ120&gt;0), "Share Increase", IF(AND(J120&lt;I120, AJ120&lt;0), "Share Decrease", IF(AJ120&gt;0, "Reinvestment", "Funding")))))</f>
        <v>Share Increase</v>
      </c>
      <c r="H120" s="32">
        <v>12.21</v>
      </c>
      <c r="I120" s="33">
        <v>31.41</v>
      </c>
      <c r="J120" s="33">
        <v>31.565000000000001</v>
      </c>
      <c r="K120" s="34">
        <v>0.89</v>
      </c>
      <c r="L120" s="34">
        <v>0.89</v>
      </c>
      <c r="M120" s="7">
        <v>1</v>
      </c>
      <c r="N120" s="7">
        <v>1</v>
      </c>
      <c r="O120" s="7">
        <v>0</v>
      </c>
      <c r="P120" s="7">
        <v>0</v>
      </c>
      <c r="Q120" s="35">
        <f>+I120*K120</f>
        <v>27.954900000000002</v>
      </c>
      <c r="R120" s="35">
        <f>+J120*L120</f>
        <v>28.092850000000002</v>
      </c>
      <c r="S120" s="35">
        <f>+$H120*Q120</f>
        <v>341.32932900000003</v>
      </c>
      <c r="T120" s="35">
        <f>+$H120*R120</f>
        <v>343.01369850000003</v>
      </c>
      <c r="U120" s="36">
        <f>+S120/SUM(S$20:S$619)</f>
        <v>4.9581064015758825E-4</v>
      </c>
      <c r="V120" s="37">
        <f>+T120/SUM(T$20:T$619)</f>
        <v>4.9766171239631213E-4</v>
      </c>
      <c r="W120" s="37">
        <f>+V120-U120</f>
        <v>1.8510722387238797E-6</v>
      </c>
      <c r="X120" s="38">
        <f>+W120*Y$4</f>
        <v>5.6070419906330667E-2</v>
      </c>
      <c r="Y120" s="39">
        <f>+X120/$H120*10^6</f>
        <v>4592.1719825004639</v>
      </c>
      <c r="Z120" s="40">
        <f>+S120*M120/SUMPRODUCT(M$20:M$619, S$20:S$619)</f>
        <v>9.7313611260630513E-4</v>
      </c>
      <c r="AA120" s="41">
        <f>+T120*N120/SUMPRODUCT(N$20:N$619, T$20:T$619)</f>
        <v>9.7491282223139287E-4</v>
      </c>
      <c r="AB120" s="41">
        <f>+AA120-Z120</f>
        <v>1.7767096250877407E-6</v>
      </c>
      <c r="AC120" s="42">
        <f>+AB120*AD$4</f>
        <v>6.8550268141659544E-3</v>
      </c>
      <c r="AD120" s="43">
        <f>+AC120/$H120*10^6</f>
        <v>561.4272575074491</v>
      </c>
      <c r="AE120" s="40">
        <f>+S120*O120/SUMPRODUCT(O$20:O$619, S$20:S$619)</f>
        <v>0</v>
      </c>
      <c r="AF120" s="41">
        <f>+T120*P120/SUMPRODUCT(P$20:P$619, T$20:T$619)</f>
        <v>0</v>
      </c>
      <c r="AG120" s="41">
        <f>+AF120-AE120</f>
        <v>0</v>
      </c>
      <c r="AH120" s="42">
        <f>+AG120*AI$4</f>
        <v>0</v>
      </c>
      <c r="AI120" s="43">
        <f>+AH120/$H120*10^6</f>
        <v>0</v>
      </c>
      <c r="AJ120" s="42">
        <f>+X120+AC120+AH120</f>
        <v>6.2925446720496617E-2</v>
      </c>
      <c r="AK120" s="31">
        <f>+Y120+AD120+AI120</f>
        <v>5153.5992400079131</v>
      </c>
      <c r="AL120" s="44">
        <f>+$AL$6*W120/H120*10^6</f>
        <v>75.801483977226837</v>
      </c>
      <c r="AM120" s="31">
        <v>136207.046875</v>
      </c>
      <c r="AN120" s="45">
        <f>+AK120/AM120</f>
        <v>3.7836509624479833E-2</v>
      </c>
      <c r="AR120" s="33"/>
    </row>
    <row r="121" spans="1:44">
      <c r="A121" s="6" t="s">
        <v>1375</v>
      </c>
      <c r="B121" s="6" t="s">
        <v>2172</v>
      </c>
      <c r="C121" s="119" t="s">
        <v>2797</v>
      </c>
      <c r="D121" s="30">
        <v>2688147</v>
      </c>
      <c r="E121" s="6" t="s">
        <v>4225</v>
      </c>
      <c r="F121" s="31" t="s">
        <v>4461</v>
      </c>
      <c r="G121" s="6" t="str">
        <f>+IF(AND(L121&gt;K121, AJ121&gt;0), "Float Increase", IF(AND(L121&lt;K121, AJ121&lt;0), "Float Decrease", IF(AND(J121&gt;I121, AJ121&gt;0), "Share Increase", IF(AND(J121&lt;I121, AJ121&lt;0), "Share Decrease", IF(AJ121&gt;0, "Reinvestment", "Funding")))))</f>
        <v>Share Increase</v>
      </c>
      <c r="H121" s="32">
        <v>35.299999999999997</v>
      </c>
      <c r="I121" s="33">
        <v>78.34</v>
      </c>
      <c r="J121" s="33">
        <v>78.650000000000006</v>
      </c>
      <c r="K121" s="34">
        <v>1</v>
      </c>
      <c r="L121" s="34">
        <v>1</v>
      </c>
      <c r="M121" s="7">
        <v>0.46</v>
      </c>
      <c r="N121" s="7">
        <v>0.46</v>
      </c>
      <c r="O121" s="7">
        <v>0.54</v>
      </c>
      <c r="P121" s="7">
        <v>0.54</v>
      </c>
      <c r="Q121" s="35">
        <f>+I121*K121</f>
        <v>78.34</v>
      </c>
      <c r="R121" s="35">
        <f>+J121*L121</f>
        <v>78.650000000000006</v>
      </c>
      <c r="S121" s="35">
        <f>+$H121*Q121</f>
        <v>2765.402</v>
      </c>
      <c r="T121" s="35">
        <f>+$H121*R121</f>
        <v>2776.3449999999998</v>
      </c>
      <c r="U121" s="36">
        <f>+S121/SUM(S$20:S$619)</f>
        <v>4.0169877576300356E-3</v>
      </c>
      <c r="V121" s="37">
        <f>+T121/SUM(T$20:T$619)</f>
        <v>4.0280624737292787E-3</v>
      </c>
      <c r="W121" s="37">
        <f>+V121-U121</f>
        <v>1.1074716099243077E-5</v>
      </c>
      <c r="X121" s="38">
        <f>+W121*Y$4</f>
        <v>0.3354617767138301</v>
      </c>
      <c r="Y121" s="39">
        <f>+X121/$H121*10^6</f>
        <v>9503.1664791453295</v>
      </c>
      <c r="Z121" s="40">
        <f>+S121*M121/SUMPRODUCT(M$20:M$619, S$20:S$619)</f>
        <v>3.6267371971246648E-3</v>
      </c>
      <c r="AA121" s="41">
        <f>+T121*N121/SUMPRODUCT(N$20:N$619, T$20:T$619)</f>
        <v>3.6298241195212425E-3</v>
      </c>
      <c r="AB121" s="41">
        <f>+AA121-Z121</f>
        <v>3.0869223965777556E-6</v>
      </c>
      <c r="AC121" s="42">
        <f>+AB121*AD$4</f>
        <v>1.1910182453559308E-2</v>
      </c>
      <c r="AD121" s="43">
        <f>+AC121/$H121*10^6</f>
        <v>337.39893636145354</v>
      </c>
      <c r="AE121" s="40">
        <f>+S121*O121/SUMPRODUCT(O$20:O$619, S$20:S$619)</f>
        <v>4.4223513751076582E-3</v>
      </c>
      <c r="AF121" s="41">
        <f>+T121*P121/SUMPRODUCT(P$20:P$619, T$20:T$619)</f>
        <v>4.4433322912589626E-3</v>
      </c>
      <c r="AG121" s="41">
        <f>+AF121-AE121</f>
        <v>2.098091615130443E-5</v>
      </c>
      <c r="AH121" s="42">
        <f>+AG121*AI$4</f>
        <v>7.0847288659933852E-2</v>
      </c>
      <c r="AI121" s="43">
        <f>+AH121/$H121*10^6</f>
        <v>2007.005344474047</v>
      </c>
      <c r="AJ121" s="42">
        <f>+X121+AC121+AH121</f>
        <v>0.41821924782732323</v>
      </c>
      <c r="AK121" s="31">
        <f>+Y121+AD121+AI121</f>
        <v>11847.57075998083</v>
      </c>
      <c r="AL121" s="44">
        <f>+$AL$6*W121/H121*10^6</f>
        <v>156.86566712808892</v>
      </c>
      <c r="AM121" s="31">
        <v>317419.1875</v>
      </c>
      <c r="AN121" s="45">
        <f>+AK121/AM121</f>
        <v>3.7324683656626237E-2</v>
      </c>
      <c r="AR121" s="33"/>
    </row>
    <row r="122" spans="1:44">
      <c r="A122" s="6" t="s">
        <v>6457</v>
      </c>
      <c r="B122" s="6" t="s">
        <v>6444</v>
      </c>
      <c r="C122" s="119" t="s">
        <v>6499</v>
      </c>
      <c r="D122" s="30" t="s">
        <v>6470</v>
      </c>
      <c r="E122" s="6" t="s">
        <v>6480</v>
      </c>
      <c r="F122" s="31" t="s">
        <v>4467</v>
      </c>
      <c r="G122" s="6" t="str">
        <f>+IF(AND(L122&gt;K122, AJ122&gt;0), "Float Increase", IF(AND(L122&lt;K122, AJ122&lt;0), "Float Decrease", IF(AND(J122&gt;I122, AJ122&gt;0), "Share Increase", IF(AND(J122&lt;I122, AJ122&lt;0), "Share Decrease", IF(AJ122&gt;0, "Reinvestment", "Funding")))))</f>
        <v>Share Increase</v>
      </c>
      <c r="H122" s="32">
        <v>26.1</v>
      </c>
      <c r="I122" s="33">
        <v>48.238</v>
      </c>
      <c r="J122" s="33">
        <v>49.335000000000001</v>
      </c>
      <c r="K122" s="34">
        <v>0.78</v>
      </c>
      <c r="L122" s="34">
        <v>0.78</v>
      </c>
      <c r="M122" s="7">
        <v>0.59</v>
      </c>
      <c r="N122" s="7">
        <v>0.59</v>
      </c>
      <c r="O122" s="7">
        <v>0.41</v>
      </c>
      <c r="P122" s="7">
        <v>0.41</v>
      </c>
      <c r="Q122" s="35">
        <f>+I122*K122</f>
        <v>37.625640000000004</v>
      </c>
      <c r="R122" s="35">
        <f>+J122*L122</f>
        <v>38.481300000000005</v>
      </c>
      <c r="S122" s="35">
        <f>+$H122*Q122</f>
        <v>982.02920400000016</v>
      </c>
      <c r="T122" s="35">
        <f>+$H122*R122</f>
        <v>1004.3619300000001</v>
      </c>
      <c r="U122" s="36">
        <f>+S122/SUM(S$20:S$619)</f>
        <v>1.4264831261795463E-3</v>
      </c>
      <c r="V122" s="37">
        <f>+T122/SUM(T$20:T$619)</f>
        <v>1.4571793492074341E-3</v>
      </c>
      <c r="W122" s="37">
        <f>+V122-U122</f>
        <v>3.0696223027887803E-5</v>
      </c>
      <c r="X122" s="38">
        <f>+W122*Y$4</f>
        <v>0.92981250472353183</v>
      </c>
      <c r="Y122" s="39">
        <f>+X122/$H122*10^6</f>
        <v>35625.000180978226</v>
      </c>
      <c r="Z122" s="40">
        <f>+S122*M122/SUMPRODUCT(M$20:M$619, S$20:S$619)</f>
        <v>1.6518720206648001E-3</v>
      </c>
      <c r="AA122" s="41">
        <f>+T122*N122/SUMPRODUCT(N$20:N$619, T$20:T$619)</f>
        <v>1.6842112822898253E-3</v>
      </c>
      <c r="AB122" s="41">
        <f>+AA122-Z122</f>
        <v>3.2339261625025182E-5</v>
      </c>
      <c r="AC122" s="42">
        <f>+AB122*AD$4</f>
        <v>0.12477362786782221</v>
      </c>
      <c r="AD122" s="43">
        <f>+AC122/$H122*10^6</f>
        <v>4780.5987688820769</v>
      </c>
      <c r="AE122" s="40">
        <f>+S122*O122/SUMPRODUCT(O$20:O$619, S$20:S$619)</f>
        <v>1.1923656979060098E-3</v>
      </c>
      <c r="AF122" s="41">
        <f>+T122*P122/SUMPRODUCT(P$20:P$619, T$20:T$619)</f>
        <v>1.2204379393750441E-3</v>
      </c>
      <c r="AG122" s="41">
        <f>+AF122-AE122</f>
        <v>2.80722414690343E-5</v>
      </c>
      <c r="AH122" s="42">
        <f>+AG122*AI$4</f>
        <v>9.4792914682345172E-2</v>
      </c>
      <c r="AI122" s="43">
        <f>+AH122/$H122*10^6</f>
        <v>3631.9124399365965</v>
      </c>
      <c r="AJ122" s="42">
        <f>+X122+AC122+AH122</f>
        <v>1.1493790472736993</v>
      </c>
      <c r="AK122" s="31">
        <f>+Y122+AD122+AI122</f>
        <v>44037.511389796899</v>
      </c>
      <c r="AL122" s="44">
        <f>+$AL$6*W122/H122*10^6</f>
        <v>588.05024957639466</v>
      </c>
      <c r="AM122" s="31">
        <v>1249274.5</v>
      </c>
      <c r="AN122" s="45">
        <f>+AK122/AM122</f>
        <v>3.5250468483745488E-2</v>
      </c>
      <c r="AR122" s="33"/>
    </row>
    <row r="123" spans="1:44">
      <c r="A123" s="6" t="s">
        <v>3579</v>
      </c>
      <c r="B123" s="6" t="s">
        <v>417</v>
      </c>
      <c r="C123" s="119" t="s">
        <v>3736</v>
      </c>
      <c r="D123" s="30">
        <v>2761101</v>
      </c>
      <c r="E123" s="6" t="s">
        <v>2948</v>
      </c>
      <c r="F123" s="31" t="s">
        <v>4473</v>
      </c>
      <c r="G123" s="6" t="str">
        <f>+IF(AND(L123&gt;K123, AJ123&gt;0), "Float Increase", IF(AND(L123&lt;K123, AJ123&lt;0), "Float Decrease", IF(AND(J123&gt;I123, AJ123&gt;0), "Share Increase", IF(AND(J123&lt;I123, AJ123&lt;0), "Share Decrease", IF(AJ123&gt;0, "Reinvestment", "Funding")))))</f>
        <v>Share Increase</v>
      </c>
      <c r="H123" s="32">
        <v>44.66</v>
      </c>
      <c r="I123" s="33">
        <v>46.112000000000002</v>
      </c>
      <c r="J123" s="33">
        <v>46.680999999999997</v>
      </c>
      <c r="K123" s="34">
        <v>1</v>
      </c>
      <c r="L123" s="34">
        <v>1</v>
      </c>
      <c r="M123" s="7">
        <v>1</v>
      </c>
      <c r="N123" s="7">
        <v>1</v>
      </c>
      <c r="O123" s="7">
        <v>0</v>
      </c>
      <c r="P123" s="7">
        <v>0</v>
      </c>
      <c r="Q123" s="35">
        <f>+I123*K123</f>
        <v>46.112000000000002</v>
      </c>
      <c r="R123" s="35">
        <f>+J123*L123</f>
        <v>46.680999999999997</v>
      </c>
      <c r="S123" s="35">
        <f>+$H123*Q123</f>
        <v>2059.3619199999998</v>
      </c>
      <c r="T123" s="35">
        <f>+$H123*R123</f>
        <v>2084.7734599999999</v>
      </c>
      <c r="U123" s="36">
        <f>+S123/SUM(S$20:S$619)</f>
        <v>2.9914029212279023E-3</v>
      </c>
      <c r="V123" s="37">
        <f>+T123/SUM(T$20:T$619)</f>
        <v>3.0246953244113203E-3</v>
      </c>
      <c r="W123" s="37">
        <f>+V123-U123</f>
        <v>3.3292403183417946E-5</v>
      </c>
      <c r="X123" s="38">
        <f>+W123*Y$4</f>
        <v>1.0084528237925556</v>
      </c>
      <c r="Y123" s="39">
        <f>+X123/$H123*10^6</f>
        <v>22580.672274799723</v>
      </c>
      <c r="Z123" s="40">
        <f>+S123*M123/SUMPRODUCT(M$20:M$619, S$20:S$619)</f>
        <v>5.8712782143554281E-3</v>
      </c>
      <c r="AA123" s="41">
        <f>+T123*N123/SUMPRODUCT(N$20:N$619, T$20:T$619)</f>
        <v>5.9253388027641863E-3</v>
      </c>
      <c r="AB123" s="41">
        <f>+AA123-Z123</f>
        <v>5.4060588408758221E-5</v>
      </c>
      <c r="AC123" s="42">
        <f>+AB123*AD$4</f>
        <v>0.20858038809427051</v>
      </c>
      <c r="AD123" s="43">
        <f>+AC123/$H123*10^6</f>
        <v>4670.4072569250011</v>
      </c>
      <c r="AE123" s="40">
        <f>+S123*O123/SUMPRODUCT(O$20:O$619, S$20:S$619)</f>
        <v>0</v>
      </c>
      <c r="AF123" s="41">
        <f>+T123*P123/SUMPRODUCT(P$20:P$619, T$20:T$619)</f>
        <v>0</v>
      </c>
      <c r="AG123" s="41">
        <f>+AF123-AE123</f>
        <v>0</v>
      </c>
      <c r="AH123" s="42">
        <f>+AG123*AI$4</f>
        <v>0</v>
      </c>
      <c r="AI123" s="43">
        <f>+AH123/$H123*10^6</f>
        <v>0</v>
      </c>
      <c r="AJ123" s="42">
        <f>+X123+AC123+AH123</f>
        <v>1.2170332118868261</v>
      </c>
      <c r="AK123" s="31">
        <f>+Y123+AD123+AI123</f>
        <v>27251.079531724725</v>
      </c>
      <c r="AL123" s="44">
        <f>+$AL$6*W123/H123*10^6</f>
        <v>372.73178664820813</v>
      </c>
      <c r="AM123" s="31">
        <v>786928.625</v>
      </c>
      <c r="AN123" s="45">
        <f>+AK123/AM123</f>
        <v>3.4629671187427859E-2</v>
      </c>
      <c r="AR123" s="33"/>
    </row>
    <row r="124" spans="1:44">
      <c r="A124" s="6" t="s">
        <v>1303</v>
      </c>
      <c r="B124" s="6" t="s">
        <v>1706</v>
      </c>
      <c r="C124" s="119" t="s">
        <v>2726</v>
      </c>
      <c r="D124" s="30">
        <v>2531832</v>
      </c>
      <c r="E124" s="6" t="s">
        <v>812</v>
      </c>
      <c r="F124" s="31" t="s">
        <v>4454</v>
      </c>
      <c r="G124" s="6" t="str">
        <f>+IF(AND(L124&gt;K124, AJ124&gt;0), "Float Increase", IF(AND(L124&lt;K124, AJ124&lt;0), "Float Decrease", IF(AND(J124&gt;I124, AJ124&gt;0), "Share Increase", IF(AND(J124&lt;I124, AJ124&lt;0), "Share Decrease", IF(AJ124&gt;0, "Reinvestment", "Funding")))))</f>
        <v>Share Increase</v>
      </c>
      <c r="H124" s="32">
        <v>97.8</v>
      </c>
      <c r="I124" s="33">
        <v>22.489000000000001</v>
      </c>
      <c r="J124" s="33">
        <v>22.593</v>
      </c>
      <c r="K124" s="34">
        <v>1</v>
      </c>
      <c r="L124" s="34">
        <v>1</v>
      </c>
      <c r="M124" s="7">
        <v>0.63</v>
      </c>
      <c r="N124" s="7">
        <v>0.63</v>
      </c>
      <c r="O124" s="7">
        <v>0.37</v>
      </c>
      <c r="P124" s="7">
        <v>0.37</v>
      </c>
      <c r="Q124" s="35">
        <f>+I124*K124</f>
        <v>22.489000000000001</v>
      </c>
      <c r="R124" s="35">
        <f>+J124*L124</f>
        <v>22.593</v>
      </c>
      <c r="S124" s="35">
        <f>+$H124*Q124</f>
        <v>2199.4241999999999</v>
      </c>
      <c r="T124" s="35">
        <f>+$H124*R124</f>
        <v>2209.5954000000002</v>
      </c>
      <c r="U124" s="36">
        <f>+S124/SUM(S$20:S$619)</f>
        <v>3.1948556069733205E-3</v>
      </c>
      <c r="V124" s="37">
        <f>+T124/SUM(T$20:T$619)</f>
        <v>3.2057933408365445E-3</v>
      </c>
      <c r="W124" s="37">
        <f>+V124-U124</f>
        <v>1.0937733863224022E-5</v>
      </c>
      <c r="X124" s="38">
        <f>+W124*Y$4</f>
        <v>0.33131247808970321</v>
      </c>
      <c r="Y124" s="39">
        <f>+X124/$H124*10^6</f>
        <v>3387.6531502014645</v>
      </c>
      <c r="Z124" s="40">
        <f>+S124*M124/SUMPRODUCT(M$20:M$619, S$20:S$619)</f>
        <v>3.9504769396917147E-3</v>
      </c>
      <c r="AA124" s="41">
        <f>+T124*N124/SUMPRODUCT(N$20:N$619, T$20:T$619)</f>
        <v>3.9564677008495832E-3</v>
      </c>
      <c r="AB124" s="41">
        <f>+AA124-Z124</f>
        <v>5.9907611578684933E-6</v>
      </c>
      <c r="AC124" s="42">
        <f>+AB124*AD$4</f>
        <v>2.3113978668531366E-2</v>
      </c>
      <c r="AD124" s="43">
        <f>+AC124/$H124*10^6</f>
        <v>236.33925018948227</v>
      </c>
      <c r="AE124" s="40">
        <f>+S124*O124/SUMPRODUCT(O$20:O$619, S$20:S$619)</f>
        <v>2.4099716686201518E-3</v>
      </c>
      <c r="AF124" s="41">
        <f>+T124*P124/SUMPRODUCT(P$20:P$619, T$20:T$619)</f>
        <v>2.4230148836315024E-3</v>
      </c>
      <c r="AG124" s="41">
        <f>+AF124-AE124</f>
        <v>1.3043215011350646E-5</v>
      </c>
      <c r="AH124" s="42">
        <f>+AG124*AI$4</f>
        <v>4.4043663884777012E-2</v>
      </c>
      <c r="AI124" s="43">
        <f>+AH124/$H124*10^6</f>
        <v>450.34421150078748</v>
      </c>
      <c r="AJ124" s="42">
        <f>+X124+AC124+AH124</f>
        <v>0.39847012064301157</v>
      </c>
      <c r="AK124" s="31">
        <f>+Y124+AD124+AI124</f>
        <v>4074.3366118917343</v>
      </c>
      <c r="AL124" s="44">
        <f>+$AL$6*W124/H124*10^6</f>
        <v>55.918884781308904</v>
      </c>
      <c r="AM124" s="31">
        <v>117717.6015625</v>
      </c>
      <c r="AN124" s="45">
        <f>+AK124/AM124</f>
        <v>3.4611107921091476E-2</v>
      </c>
      <c r="AR124" s="33"/>
    </row>
    <row r="125" spans="1:44">
      <c r="A125" s="6" t="s">
        <v>6346</v>
      </c>
      <c r="B125" s="6" t="s">
        <v>6340</v>
      </c>
      <c r="C125" s="119" t="s">
        <v>6365</v>
      </c>
      <c r="D125" s="30">
        <v>2956888</v>
      </c>
      <c r="E125" s="6" t="s">
        <v>6357</v>
      </c>
      <c r="F125" s="31" t="s">
        <v>4462</v>
      </c>
      <c r="G125" s="6" t="str">
        <f>+IF(AND(L125&gt;K125, AJ125&gt;0), "Float Increase", IF(AND(L125&lt;K125, AJ125&lt;0), "Float Decrease", IF(AND(J125&gt;I125, AJ125&gt;0), "Share Increase", IF(AND(J125&lt;I125, AJ125&lt;0), "Share Decrease", IF(AJ125&gt;0, "Reinvestment", "Funding")))))</f>
        <v>Share Increase</v>
      </c>
      <c r="H125" s="32">
        <v>36.07</v>
      </c>
      <c r="I125" s="33">
        <v>43.36</v>
      </c>
      <c r="J125" s="33">
        <v>43.619</v>
      </c>
      <c r="K125" s="34">
        <v>0.85</v>
      </c>
      <c r="L125" s="34">
        <v>0.85</v>
      </c>
      <c r="M125" s="7">
        <v>0.54</v>
      </c>
      <c r="N125" s="7">
        <v>0.54</v>
      </c>
      <c r="O125" s="7">
        <v>0.46</v>
      </c>
      <c r="P125" s="7">
        <v>0.46</v>
      </c>
      <c r="Q125" s="35">
        <f>+I125*K125</f>
        <v>36.856000000000002</v>
      </c>
      <c r="R125" s="35">
        <f>+J125*L125</f>
        <v>37.076149999999998</v>
      </c>
      <c r="S125" s="35">
        <f>+$H125*Q125</f>
        <v>1329.3959200000002</v>
      </c>
      <c r="T125" s="35">
        <f>+$H125*R125</f>
        <v>1337.3367304999999</v>
      </c>
      <c r="U125" s="36">
        <f>+S125/SUM(S$20:S$619)</f>
        <v>1.9310635978723233E-3</v>
      </c>
      <c r="V125" s="37">
        <f>+T125/SUM(T$20:T$619)</f>
        <v>1.9402761180137395E-3</v>
      </c>
      <c r="W125" s="37">
        <f>+V125-U125</f>
        <v>9.2125201414162451E-6</v>
      </c>
      <c r="X125" s="38">
        <f>+W125*Y$4</f>
        <v>0.27905441069163495</v>
      </c>
      <c r="Y125" s="39">
        <f>+X125/$H125*10^6</f>
        <v>7736.4682753433581</v>
      </c>
      <c r="Z125" s="40">
        <f>+S125*M125/SUMPRODUCT(M$20:M$619, S$20:S$619)</f>
        <v>2.0466712251377634E-3</v>
      </c>
      <c r="AA125" s="41">
        <f>+T125*N125/SUMPRODUCT(N$20:N$619, T$20:T$619)</f>
        <v>2.0525268676724515E-3</v>
      </c>
      <c r="AB125" s="41">
        <f>+AA125-Z125</f>
        <v>5.8556425346881387E-6</v>
      </c>
      <c r="AC125" s="42">
        <f>+AB125*AD$4</f>
        <v>2.2592654434162585E-2</v>
      </c>
      <c r="AD125" s="43">
        <f>+AC125/$H125*10^6</f>
        <v>626.35582018748494</v>
      </c>
      <c r="AE125" s="40">
        <f>+S125*O125/SUMPRODUCT(O$20:O$619, S$20:S$619)</f>
        <v>1.810978886307438E-3</v>
      </c>
      <c r="AF125" s="41">
        <f>+T125*P125/SUMPRODUCT(P$20:P$619, T$20:T$619)</f>
        <v>1.8232247395219615E-3</v>
      </c>
      <c r="AG125" s="41">
        <f>+AF125-AE125</f>
        <v>1.2245853214523476E-5</v>
      </c>
      <c r="AH125" s="42">
        <f>+AG125*AI$4</f>
        <v>4.135117319567496E-2</v>
      </c>
      <c r="AI125" s="43">
        <f>+AH125/$H125*10^6</f>
        <v>1146.4145604567498</v>
      </c>
      <c r="AJ125" s="42">
        <f>+X125+AC125+AH125</f>
        <v>0.34299823832147247</v>
      </c>
      <c r="AK125" s="31">
        <f>+Y125+AD125+AI125</f>
        <v>9509.2386559875922</v>
      </c>
      <c r="AL125" s="44">
        <f>+$AL$6*W125/H125*10^6</f>
        <v>127.70335654860334</v>
      </c>
      <c r="AM125" s="31">
        <v>276677.25</v>
      </c>
      <c r="AN125" s="45">
        <f>+AK125/AM125</f>
        <v>3.4369427395955367E-2</v>
      </c>
      <c r="AR125" s="33"/>
    </row>
    <row r="126" spans="1:44">
      <c r="A126" s="6" t="s">
        <v>1377</v>
      </c>
      <c r="B126" s="6" t="s">
        <v>2174</v>
      </c>
      <c r="C126" s="119" t="s">
        <v>2799</v>
      </c>
      <c r="D126" s="30">
        <v>2781585</v>
      </c>
      <c r="E126" s="6" t="s">
        <v>866</v>
      </c>
      <c r="F126" s="31" t="s">
        <v>4466</v>
      </c>
      <c r="G126" s="6" t="str">
        <f>+IF(AND(L126&gt;K126, AJ126&gt;0), "Float Increase", IF(AND(L126&lt;K126, AJ126&lt;0), "Float Decrease", IF(AND(J126&gt;I126, AJ126&gt;0), "Share Increase", IF(AND(J126&lt;I126, AJ126&lt;0), "Share Decrease", IF(AJ126&gt;0, "Reinvestment", "Funding")))))</f>
        <v>Share Increase</v>
      </c>
      <c r="H126" s="32">
        <v>68.099999999999994</v>
      </c>
      <c r="I126" s="33">
        <v>43.424999999999997</v>
      </c>
      <c r="J126" s="33">
        <v>43.62</v>
      </c>
      <c r="K126" s="34">
        <v>1</v>
      </c>
      <c r="L126" s="34">
        <v>1</v>
      </c>
      <c r="M126" s="7">
        <v>1</v>
      </c>
      <c r="N126" s="7">
        <v>1</v>
      </c>
      <c r="O126" s="7">
        <v>0</v>
      </c>
      <c r="P126" s="7">
        <v>0</v>
      </c>
      <c r="Q126" s="35">
        <f>+I126*K126</f>
        <v>43.424999999999997</v>
      </c>
      <c r="R126" s="35">
        <f>+J126*L126</f>
        <v>43.62</v>
      </c>
      <c r="S126" s="35">
        <f>+$H126*Q126</f>
        <v>2957.2424999999994</v>
      </c>
      <c r="T126" s="35">
        <f>+$H126*R126</f>
        <v>2970.5219999999995</v>
      </c>
      <c r="U126" s="36">
        <f>+S126/SUM(S$20:S$619)</f>
        <v>4.2956528269102422E-3</v>
      </c>
      <c r="V126" s="37">
        <f>+T126/SUM(T$20:T$619)</f>
        <v>4.3097843371725213E-3</v>
      </c>
      <c r="W126" s="37">
        <f>+V126-U126</f>
        <v>1.4131510262279171E-5</v>
      </c>
      <c r="X126" s="38">
        <f>+W126*Y$4</f>
        <v>0.42805445284126947</v>
      </c>
      <c r="Y126" s="39">
        <f>+X126/$H126*10^6</f>
        <v>6285.6747847469824</v>
      </c>
      <c r="Z126" s="40">
        <f>+S126*M126/SUMPRODUCT(M$20:M$619, S$20:S$619)</f>
        <v>8.4311520457831819E-3</v>
      </c>
      <c r="AA126" s="41">
        <f>+T126*N126/SUMPRODUCT(N$20:N$619, T$20:T$619)</f>
        <v>8.4428114655031496E-3</v>
      </c>
      <c r="AB126" s="41">
        <f>+AA126-Z126</f>
        <v>1.1659419719967784E-5</v>
      </c>
      <c r="AC126" s="42">
        <f>+AB126*AD$4</f>
        <v>4.4985198306699913E-2</v>
      </c>
      <c r="AD126" s="43">
        <f>+AC126/$H126*10^6</f>
        <v>660.57559921732616</v>
      </c>
      <c r="AE126" s="40">
        <f>+S126*O126/SUMPRODUCT(O$20:O$619, S$20:S$619)</f>
        <v>0</v>
      </c>
      <c r="AF126" s="41">
        <f>+T126*P126/SUMPRODUCT(P$20:P$619, T$20:T$619)</f>
        <v>0</v>
      </c>
      <c r="AG126" s="41">
        <f>+AF126-AE126</f>
        <v>0</v>
      </c>
      <c r="AH126" s="42">
        <f>+AG126*AI$4</f>
        <v>0</v>
      </c>
      <c r="AI126" s="43">
        <f>+AH126/$H126*10^6</f>
        <v>0</v>
      </c>
      <c r="AJ126" s="42">
        <f>+X126+AC126+AH126</f>
        <v>0.47303965114796936</v>
      </c>
      <c r="AK126" s="31">
        <f>+Y126+AD126+AI126</f>
        <v>6946.2503839643086</v>
      </c>
      <c r="AL126" s="44">
        <f>+$AL$6*W126/H126*10^6</f>
        <v>103.75558195505999</v>
      </c>
      <c r="AM126" s="31">
        <v>203972.953125</v>
      </c>
      <c r="AN126" s="45">
        <f>+AK126/AM126</f>
        <v>3.4054762053219202E-2</v>
      </c>
      <c r="AR126" s="33"/>
    </row>
    <row r="127" spans="1:44">
      <c r="A127" s="6" t="s">
        <v>5172</v>
      </c>
      <c r="B127" s="6" t="s">
        <v>5160</v>
      </c>
      <c r="C127" s="119" t="s">
        <v>5201</v>
      </c>
      <c r="D127" s="30" t="s">
        <v>5182</v>
      </c>
      <c r="E127" s="6" t="s">
        <v>5148</v>
      </c>
      <c r="F127" s="31" t="s">
        <v>4458</v>
      </c>
      <c r="G127" s="6" t="str">
        <f>+IF(AND(L127&gt;K127, AJ127&gt;0), "Float Increase", IF(AND(L127&lt;K127, AJ127&lt;0), "Float Decrease", IF(AND(J127&gt;I127, AJ127&gt;0), "Share Increase", IF(AND(J127&lt;I127, AJ127&lt;0), "Share Decrease", IF(AJ127&gt;0, "Reinvestment", "Funding")))))</f>
        <v>Share Increase</v>
      </c>
      <c r="H127" s="32">
        <v>38.72</v>
      </c>
      <c r="I127" s="33">
        <v>29.497</v>
      </c>
      <c r="J127" s="33">
        <v>29.602</v>
      </c>
      <c r="K127" s="34">
        <v>0.91</v>
      </c>
      <c r="L127" s="34">
        <v>0.91</v>
      </c>
      <c r="M127" s="7">
        <v>1</v>
      </c>
      <c r="N127" s="7">
        <v>1</v>
      </c>
      <c r="O127" s="7">
        <v>0</v>
      </c>
      <c r="P127" s="7">
        <v>0</v>
      </c>
      <c r="Q127" s="35">
        <f>+I127*K127</f>
        <v>26.842269999999999</v>
      </c>
      <c r="R127" s="35">
        <f>+J127*L127</f>
        <v>26.937820000000002</v>
      </c>
      <c r="S127" s="35">
        <f>+$H127*Q127</f>
        <v>1039.3326944</v>
      </c>
      <c r="T127" s="35">
        <f>+$H127*R127</f>
        <v>1043.0323903999999</v>
      </c>
      <c r="U127" s="36">
        <f>+S127/SUM(S$20:S$619)</f>
        <v>1.5097214471926465E-3</v>
      </c>
      <c r="V127" s="37">
        <f>+T127/SUM(T$20:T$619)</f>
        <v>1.5132844191389711E-3</v>
      </c>
      <c r="W127" s="37">
        <f>+V127-U127</f>
        <v>3.562971946324562E-6</v>
      </c>
      <c r="X127" s="38">
        <f>+W127*Y$4</f>
        <v>0.10792519544381475</v>
      </c>
      <c r="Y127" s="39">
        <f>+X127/$H127*10^6</f>
        <v>2787.3242624952154</v>
      </c>
      <c r="Z127" s="40">
        <f>+S127*M127/SUMPRODUCT(M$20:M$619, S$20:S$619)</f>
        <v>2.9631563771452319E-3</v>
      </c>
      <c r="AA127" s="41">
        <f>+T127*N127/SUMPRODUCT(N$20:N$619, T$20:T$619)</f>
        <v>2.9645044960314314E-3</v>
      </c>
      <c r="AB127" s="41">
        <f>+AA127-Z127</f>
        <v>1.3481188861994703E-6</v>
      </c>
      <c r="AC127" s="42">
        <f>+AB127*AD$4</f>
        <v>5.2014076938005751E-3</v>
      </c>
      <c r="AD127" s="43">
        <f>+AC127/$H127*10^6</f>
        <v>134.33387638947767</v>
      </c>
      <c r="AE127" s="40">
        <f>+S127*O127/SUMPRODUCT(O$20:O$619, S$20:S$619)</f>
        <v>0</v>
      </c>
      <c r="AF127" s="41">
        <f>+T127*P127/SUMPRODUCT(P$20:P$619, T$20:T$619)</f>
        <v>0</v>
      </c>
      <c r="AG127" s="41">
        <f>+AF127-AE127</f>
        <v>0</v>
      </c>
      <c r="AH127" s="42">
        <f>+AG127*AI$4</f>
        <v>0</v>
      </c>
      <c r="AI127" s="43">
        <f>+AH127/$H127*10^6</f>
        <v>0</v>
      </c>
      <c r="AJ127" s="42">
        <f>+X127+AC127+AH127</f>
        <v>0.11312660313761533</v>
      </c>
      <c r="AK127" s="31">
        <f>+Y127+AD127+AI127</f>
        <v>2921.658138884693</v>
      </c>
      <c r="AL127" s="44">
        <f>+$AL$6*W127/H127*10^6</f>
        <v>46.009451786215934</v>
      </c>
      <c r="AM127" s="31">
        <v>87469.296875</v>
      </c>
      <c r="AN127" s="45">
        <f>+AK127/AM127</f>
        <v>3.3402099288164573E-2</v>
      </c>
      <c r="AR127" s="33"/>
    </row>
    <row r="128" spans="1:44">
      <c r="A128" s="6" t="s">
        <v>1334</v>
      </c>
      <c r="B128" s="6" t="s">
        <v>1737</v>
      </c>
      <c r="C128" s="119" t="s">
        <v>2756</v>
      </c>
      <c r="D128" s="30">
        <v>2572068</v>
      </c>
      <c r="E128" s="6" t="s">
        <v>838</v>
      </c>
      <c r="F128" s="31" t="s">
        <v>4467</v>
      </c>
      <c r="G128" s="6" t="str">
        <f>+IF(AND(L128&gt;K128, AJ128&gt;0), "Float Increase", IF(AND(L128&lt;K128, AJ128&lt;0), "Float Decrease", IF(AND(J128&gt;I128, AJ128&gt;0), "Share Increase", IF(AND(J128&lt;I128, AJ128&lt;0), "Share Decrease", IF(AJ128&gt;0, "Reinvestment", "Funding")))))</f>
        <v>Share Increase</v>
      </c>
      <c r="H128" s="32">
        <v>18.13</v>
      </c>
      <c r="I128" s="33">
        <v>26.533999999999999</v>
      </c>
      <c r="J128" s="33">
        <v>26.710999999999999</v>
      </c>
      <c r="K128" s="34">
        <v>1</v>
      </c>
      <c r="L128" s="34">
        <v>1</v>
      </c>
      <c r="M128" s="7">
        <v>0</v>
      </c>
      <c r="N128" s="7">
        <v>0</v>
      </c>
      <c r="O128" s="7">
        <v>1</v>
      </c>
      <c r="P128" s="7">
        <v>1</v>
      </c>
      <c r="Q128" s="35">
        <f>+I128*K128</f>
        <v>26.533999999999999</v>
      </c>
      <c r="R128" s="35">
        <f>+J128*L128</f>
        <v>26.710999999999999</v>
      </c>
      <c r="S128" s="35">
        <f>+$H128*Q128</f>
        <v>481.06141999999994</v>
      </c>
      <c r="T128" s="35">
        <f>+$H128*R128</f>
        <v>484.27042999999992</v>
      </c>
      <c r="U128" s="36">
        <f>+S128/SUM(S$20:S$619)</f>
        <v>6.9878369756300185E-4</v>
      </c>
      <c r="V128" s="37">
        <f>+T128/SUM(T$20:T$619)</f>
        <v>7.026041598647651E-4</v>
      </c>
      <c r="W128" s="37">
        <f>+V128-U128</f>
        <v>3.8204623017632508E-6</v>
      </c>
      <c r="X128" s="38">
        <f>+W128*Y$4</f>
        <v>0.11572477886862524</v>
      </c>
      <c r="Y128" s="39">
        <f>+X128/$H128*10^6</f>
        <v>6383.0545432225726</v>
      </c>
      <c r="Z128" s="40">
        <f>+S128*M128/SUMPRODUCT(M$20:M$619, S$20:S$619)</f>
        <v>0</v>
      </c>
      <c r="AA128" s="41">
        <f>+T128*N128/SUMPRODUCT(N$20:N$619, T$20:T$619)</f>
        <v>0</v>
      </c>
      <c r="AB128" s="41">
        <f>+AA128-Z128</f>
        <v>0</v>
      </c>
      <c r="AC128" s="42">
        <f>+AB128*AD$4</f>
        <v>0</v>
      </c>
      <c r="AD128" s="43">
        <f>+AC128/$H128*10^6</f>
        <v>0</v>
      </c>
      <c r="AE128" s="40">
        <f>+S128*O128/SUMPRODUCT(O$20:O$619, S$20:S$619)</f>
        <v>1.4246288753680112E-3</v>
      </c>
      <c r="AF128" s="41">
        <f>+T128*P128/SUMPRODUCT(P$20:P$619, T$20:T$619)</f>
        <v>1.4352565982339444E-3</v>
      </c>
      <c r="AG128" s="41">
        <f>+AF128-AE128</f>
        <v>1.0627722865933159E-5</v>
      </c>
      <c r="AH128" s="42">
        <f>+AG128*AI$4</f>
        <v>3.5887153080001885E-2</v>
      </c>
      <c r="AI128" s="43">
        <f>+AH128/$H128*10^6</f>
        <v>1979.4348086046268</v>
      </c>
      <c r="AJ128" s="42">
        <f>+X128+AC128+AH128</f>
        <v>0.15161193194862713</v>
      </c>
      <c r="AK128" s="31">
        <f>+Y128+AD128+AI128</f>
        <v>8362.4893518272002</v>
      </c>
      <c r="AL128" s="44">
        <f>+$AL$6*W128/H128*10^6</f>
        <v>105.36299784234008</v>
      </c>
      <c r="AM128" s="31">
        <v>251013.953125</v>
      </c>
      <c r="AN128" s="45">
        <f>+AK128/AM128</f>
        <v>3.3314838668202819E-2</v>
      </c>
      <c r="AR128" s="33"/>
    </row>
    <row r="129" spans="1:44">
      <c r="A129" s="6" t="s">
        <v>5162</v>
      </c>
      <c r="B129" s="6" t="s">
        <v>5150</v>
      </c>
      <c r="C129" s="119" t="s">
        <v>5189</v>
      </c>
      <c r="D129" s="30" t="s">
        <v>5174</v>
      </c>
      <c r="E129" s="6" t="s">
        <v>5138</v>
      </c>
      <c r="F129" s="31" t="s">
        <v>4467</v>
      </c>
      <c r="G129" s="6" t="str">
        <f>+IF(AND(L129&gt;K129, AJ129&gt;0), "Float Increase", IF(AND(L129&lt;K129, AJ129&lt;0), "Float Decrease", IF(AND(J129&gt;I129, AJ129&gt;0), "Share Increase", IF(AND(J129&lt;I129, AJ129&lt;0), "Share Decrease", IF(AJ129&gt;0, "Reinvestment", "Funding")))))</f>
        <v>Share Increase</v>
      </c>
      <c r="H129" s="32">
        <v>6.61</v>
      </c>
      <c r="I129" s="33">
        <v>39.555</v>
      </c>
      <c r="J129" s="33">
        <v>40.581000000000003</v>
      </c>
      <c r="K129" s="34">
        <v>0.92</v>
      </c>
      <c r="L129" s="34">
        <v>0.92</v>
      </c>
      <c r="M129" s="7">
        <v>0.47</v>
      </c>
      <c r="N129" s="7">
        <v>0.47</v>
      </c>
      <c r="O129" s="7">
        <v>0.53</v>
      </c>
      <c r="P129" s="7">
        <v>0.53</v>
      </c>
      <c r="Q129" s="35">
        <f>+I129*K129</f>
        <v>36.390599999999999</v>
      </c>
      <c r="R129" s="35">
        <f>+J129*L129</f>
        <v>37.334520000000005</v>
      </c>
      <c r="S129" s="35">
        <f>+$H129*Q129</f>
        <v>240.541866</v>
      </c>
      <c r="T129" s="35">
        <f>+$H129*R129</f>
        <v>246.78117720000003</v>
      </c>
      <c r="U129" s="36">
        <f>+S129/SUM(S$20:S$619)</f>
        <v>3.4940805384514964E-4</v>
      </c>
      <c r="V129" s="37">
        <f>+T129/SUM(T$20:T$619)</f>
        <v>3.5804267809009892E-4</v>
      </c>
      <c r="W129" s="37">
        <f>+V129-U129</f>
        <v>8.6346242449492831E-6</v>
      </c>
      <c r="X129" s="38">
        <f>+W129*Y$4</f>
        <v>0.26154949386602994</v>
      </c>
      <c r="Y129" s="39">
        <f>+X129/$H129*10^6</f>
        <v>39568.758527387283</v>
      </c>
      <c r="Z129" s="40">
        <f>+S129*M129/SUMPRODUCT(M$20:M$619, S$20:S$619)</f>
        <v>3.2232093629201193E-4</v>
      </c>
      <c r="AA129" s="41">
        <f>+T129*N129/SUMPRODUCT(N$20:N$619, T$20:T$619)</f>
        <v>3.2965844642700065E-4</v>
      </c>
      <c r="AB129" s="41">
        <f>+AA129-Z129</f>
        <v>7.3375101349887231E-6</v>
      </c>
      <c r="AC129" s="42">
        <f>+AB129*AD$4</f>
        <v>2.8310100882173249E-2</v>
      </c>
      <c r="AD129" s="43">
        <f>+AC129/$H129*10^6</f>
        <v>4282.9199519172844</v>
      </c>
      <c r="AE129" s="40">
        <f>+S129*O129/SUMPRODUCT(O$20:O$619, S$20:S$619)</f>
        <v>3.7754416195006149E-4</v>
      </c>
      <c r="AF129" s="41">
        <f>+T129*P129/SUMPRODUCT(P$20:P$619, T$20:T$619)</f>
        <v>3.876408184472617E-4</v>
      </c>
      <c r="AG129" s="41">
        <f>+AF129-AE129</f>
        <v>1.0096656497200209E-5</v>
      </c>
      <c r="AH129" s="42">
        <f>+AG129*AI$4</f>
        <v>3.4093875224455665E-2</v>
      </c>
      <c r="AI129" s="43">
        <f>+AH129/$H129*10^6</f>
        <v>5157.9236345621275</v>
      </c>
      <c r="AJ129" s="42">
        <f>+X129+AC129+AH129</f>
        <v>0.32395346997265884</v>
      </c>
      <c r="AK129" s="31">
        <f>+Y129+AD129+AI129</f>
        <v>49009.602113866691</v>
      </c>
      <c r="AL129" s="44">
        <f>+$AL$6*W129/H129*10^6</f>
        <v>653.14858131235121</v>
      </c>
      <c r="AM129" s="31">
        <v>1507258.25</v>
      </c>
      <c r="AN129" s="45">
        <f>+AK129/AM129</f>
        <v>3.2515729878318259E-2</v>
      </c>
      <c r="AR129" s="33"/>
    </row>
    <row r="130" spans="1:44">
      <c r="A130" s="6" t="s">
        <v>4688</v>
      </c>
      <c r="B130" s="6" t="s">
        <v>1995</v>
      </c>
      <c r="C130" s="119" t="s">
        <v>3271</v>
      </c>
      <c r="D130" s="30">
        <v>2892045</v>
      </c>
      <c r="E130" s="6" t="s">
        <v>68</v>
      </c>
      <c r="F130" s="31" t="s">
        <v>4458</v>
      </c>
      <c r="G130" s="6" t="str">
        <f>+IF(AND(L130&gt;K130, AJ130&gt;0), "Float Increase", IF(AND(L130&lt;K130, AJ130&lt;0), "Float Decrease", IF(AND(J130&gt;I130, AJ130&gt;0), "Share Increase", IF(AND(J130&lt;I130, AJ130&lt;0), "Share Decrease", IF(AJ130&gt;0, "Reinvestment", "Funding")))))</f>
        <v>Share Increase</v>
      </c>
      <c r="H130" s="32">
        <v>6.54</v>
      </c>
      <c r="I130" s="33">
        <v>88.71</v>
      </c>
      <c r="J130" s="33">
        <v>90.816999999999993</v>
      </c>
      <c r="K130" s="34">
        <v>1</v>
      </c>
      <c r="L130" s="34">
        <v>1</v>
      </c>
      <c r="M130" s="7">
        <v>0</v>
      </c>
      <c r="N130" s="7">
        <v>0</v>
      </c>
      <c r="O130" s="7">
        <v>1</v>
      </c>
      <c r="P130" s="7">
        <v>1</v>
      </c>
      <c r="Q130" s="35">
        <f>+I130*K130</f>
        <v>88.71</v>
      </c>
      <c r="R130" s="35">
        <f>+J130*L130</f>
        <v>90.816999999999993</v>
      </c>
      <c r="S130" s="35">
        <f>+$H130*Q130</f>
        <v>580.16339999999991</v>
      </c>
      <c r="T130" s="35">
        <f>+$H130*R130</f>
        <v>593.94317999999998</v>
      </c>
      <c r="U130" s="36">
        <f>+S130/SUM(S$20:S$619)</f>
        <v>8.4273797271608864E-4</v>
      </c>
      <c r="V130" s="37">
        <f>+T130/SUM(T$20:T$619)</f>
        <v>8.6172296126217531E-4</v>
      </c>
      <c r="W130" s="37">
        <f>+V130-U130</f>
        <v>1.898498854608667E-5</v>
      </c>
      <c r="X130" s="38">
        <f>+W130*Y$4</f>
        <v>0.57507009041949453</v>
      </c>
      <c r="Y130" s="39">
        <f>+X130/$H130*10^6</f>
        <v>87931.206486161245</v>
      </c>
      <c r="Z130" s="40">
        <f>+S130*M130/SUMPRODUCT(M$20:M$619, S$20:S$619)</f>
        <v>0</v>
      </c>
      <c r="AA130" s="41">
        <f>+T130*N130/SUMPRODUCT(N$20:N$619, T$20:T$619)</f>
        <v>0</v>
      </c>
      <c r="AB130" s="41">
        <f>+AA130-Z130</f>
        <v>0</v>
      </c>
      <c r="AC130" s="42">
        <f>+AB130*AD$4</f>
        <v>0</v>
      </c>
      <c r="AD130" s="43">
        <f>+AC130/$H130*10^6</f>
        <v>0</v>
      </c>
      <c r="AE130" s="40">
        <f>+S130*O130/SUMPRODUCT(O$20:O$619, S$20:S$619)</f>
        <v>1.7181122777870685E-3</v>
      </c>
      <c r="AF130" s="41">
        <f>+T130*P130/SUMPRODUCT(P$20:P$619, T$20:T$619)</f>
        <v>1.7602992362574178E-3</v>
      </c>
      <c r="AG130" s="41">
        <f>+AF130-AE130</f>
        <v>4.2186958470349359E-5</v>
      </c>
      <c r="AH130" s="42">
        <f>+AG130*AI$4</f>
        <v>0.1424547718926783</v>
      </c>
      <c r="AI130" s="43">
        <f>+AH130/$H130*10^6</f>
        <v>21782.075212947751</v>
      </c>
      <c r="AJ130" s="42">
        <f>+X130+AC130+AH130</f>
        <v>0.71752486231217283</v>
      </c>
      <c r="AK130" s="31">
        <f>+Y130+AD130+AI130</f>
        <v>109713.28169910899</v>
      </c>
      <c r="AL130" s="44">
        <f>+$AL$6*W130/H130*10^6</f>
        <v>1451.4517237069319</v>
      </c>
      <c r="AM130" s="31">
        <v>3420620.5</v>
      </c>
      <c r="AN130" s="45">
        <f>+AK130/AM130</f>
        <v>3.2074087639686714E-2</v>
      </c>
      <c r="AR130" s="33"/>
    </row>
    <row r="131" spans="1:44">
      <c r="A131" s="6" t="s">
        <v>1395</v>
      </c>
      <c r="B131" s="6" t="s">
        <v>2192</v>
      </c>
      <c r="C131" s="119" t="s">
        <v>2817</v>
      </c>
      <c r="D131" s="30">
        <v>2719070</v>
      </c>
      <c r="E131" s="6" t="s">
        <v>883</v>
      </c>
      <c r="F131" s="31" t="s">
        <v>4462</v>
      </c>
      <c r="G131" s="6" t="str">
        <f>+IF(AND(L131&gt;K131, AJ131&gt;0), "Float Increase", IF(AND(L131&lt;K131, AJ131&lt;0), "Float Decrease", IF(AND(J131&gt;I131, AJ131&gt;0), "Share Increase", IF(AND(J131&lt;I131, AJ131&lt;0), "Share Decrease", IF(AJ131&gt;0, "Reinvestment", "Funding")))))</f>
        <v>Share Increase</v>
      </c>
      <c r="H131" s="32">
        <v>48.7</v>
      </c>
      <c r="I131" s="33">
        <v>43.027000000000001</v>
      </c>
      <c r="J131" s="33">
        <v>43.14</v>
      </c>
      <c r="K131" s="34">
        <v>0.86</v>
      </c>
      <c r="L131" s="34">
        <v>0.86</v>
      </c>
      <c r="M131" s="7">
        <v>0.42</v>
      </c>
      <c r="N131" s="7">
        <v>0.42</v>
      </c>
      <c r="O131" s="7">
        <v>0.57999999999999996</v>
      </c>
      <c r="P131" s="7">
        <v>0.57999999999999996</v>
      </c>
      <c r="Q131" s="35">
        <f>+I131*K131</f>
        <v>37.003219999999999</v>
      </c>
      <c r="R131" s="35">
        <f>+J131*L131</f>
        <v>37.1004</v>
      </c>
      <c r="S131" s="35">
        <f>+$H131*Q131</f>
        <v>1802.056814</v>
      </c>
      <c r="T131" s="35">
        <f>+$H131*R131</f>
        <v>1806.7894800000001</v>
      </c>
      <c r="U131" s="36">
        <f>+S131/SUM(S$20:S$619)</f>
        <v>2.617644798257825E-3</v>
      </c>
      <c r="V131" s="37">
        <f>+T131/SUM(T$20:T$619)</f>
        <v>2.6213820336870373E-3</v>
      </c>
      <c r="W131" s="37">
        <f>+V131-U131</f>
        <v>3.7372354292123343E-6</v>
      </c>
      <c r="X131" s="38">
        <f>+W131*Y$4</f>
        <v>0.11320377207386198</v>
      </c>
      <c r="Y131" s="39">
        <f>+X131/$H131*10^6</f>
        <v>2324.5127735905949</v>
      </c>
      <c r="Z131" s="40">
        <f>+S131*M131/SUMPRODUCT(M$20:M$619, S$20:S$619)</f>
        <v>2.1578326084076374E-3</v>
      </c>
      <c r="AA131" s="41">
        <f>+T131*N131/SUMPRODUCT(N$20:N$619, T$20:T$619)</f>
        <v>2.1568063908456764E-3</v>
      </c>
      <c r="AB131" s="41">
        <f>+AA131-Z131</f>
        <v>-1.0262175619609598E-6</v>
      </c>
      <c r="AC131" s="42">
        <f>+AB131*AD$4</f>
        <v>-3.9594252235015549E-3</v>
      </c>
      <c r="AD131" s="43">
        <f>+AC131/$H131*10^6</f>
        <v>-81.302365985658199</v>
      </c>
      <c r="AE131" s="40">
        <f>+S131*O131/SUMPRODUCT(O$20:O$619, S$20:S$619)</f>
        <v>3.0952639268417895E-3</v>
      </c>
      <c r="AF131" s="41">
        <f>+T131*P131/SUMPRODUCT(P$20:P$619, T$20:T$619)</f>
        <v>3.105826187277247E-3</v>
      </c>
      <c r="AG131" s="41">
        <f>+AF131-AE131</f>
        <v>1.0562260435457473E-5</v>
      </c>
      <c r="AH131" s="42">
        <f>+AG131*AI$4</f>
        <v>3.5666102880151415E-2</v>
      </c>
      <c r="AI131" s="43">
        <f>+AH131/$H131*10^6</f>
        <v>732.36350883267789</v>
      </c>
      <c r="AJ131" s="42">
        <f>+X131+AC131+AH131</f>
        <v>0.14491044973051184</v>
      </c>
      <c r="AK131" s="31">
        <f>+Y131+AD131+AI131</f>
        <v>2975.5739164376146</v>
      </c>
      <c r="AL131" s="44">
        <f>+$AL$6*W131/H131*10^6</f>
        <v>38.369973605876119</v>
      </c>
      <c r="AM131" s="31">
        <v>93152.453125</v>
      </c>
      <c r="AN131" s="45">
        <f>+AK131/AM131</f>
        <v>3.1943054816224031E-2</v>
      </c>
      <c r="AR131" s="33"/>
    </row>
    <row r="132" spans="1:44">
      <c r="A132" s="6" t="s">
        <v>1323</v>
      </c>
      <c r="B132" s="6" t="s">
        <v>1726</v>
      </c>
      <c r="C132" s="119" t="s">
        <v>2745</v>
      </c>
      <c r="D132" s="30">
        <v>2404871</v>
      </c>
      <c r="E132" s="6" t="s">
        <v>828</v>
      </c>
      <c r="F132" s="31" t="s">
        <v>4459</v>
      </c>
      <c r="G132" s="6" t="str">
        <f>+IF(AND(L132&gt;K132, AJ132&gt;0), "Float Increase", IF(AND(L132&lt;K132, AJ132&lt;0), "Float Decrease", IF(AND(J132&gt;I132, AJ132&gt;0), "Share Increase", IF(AND(J132&lt;I132, AJ132&lt;0), "Share Decrease", IF(AJ132&gt;0, "Reinvestment", "Funding")))))</f>
        <v>Share Increase</v>
      </c>
      <c r="H132" s="32">
        <v>34.81</v>
      </c>
      <c r="I132" s="33">
        <v>53.043999999999997</v>
      </c>
      <c r="J132" s="33">
        <v>53.198999999999998</v>
      </c>
      <c r="K132" s="34">
        <v>1</v>
      </c>
      <c r="L132" s="34">
        <v>1</v>
      </c>
      <c r="M132" s="7">
        <v>0.44</v>
      </c>
      <c r="N132" s="7">
        <v>0.44</v>
      </c>
      <c r="O132" s="7">
        <v>0.56000000000000005</v>
      </c>
      <c r="P132" s="7">
        <v>0.56000000000000005</v>
      </c>
      <c r="Q132" s="35">
        <f>+I132*K132</f>
        <v>53.043999999999997</v>
      </c>
      <c r="R132" s="35">
        <f>+J132*L132</f>
        <v>53.198999999999998</v>
      </c>
      <c r="S132" s="35">
        <f>+$H132*Q132</f>
        <v>1846.46164</v>
      </c>
      <c r="T132" s="35">
        <f>+$H132*R132</f>
        <v>1851.8571899999999</v>
      </c>
      <c r="U132" s="36">
        <f>+S132/SUM(S$20:S$619)</f>
        <v>2.6821466834888665E-3</v>
      </c>
      <c r="V132" s="37">
        <f>+T132/SUM(T$20:T$619)</f>
        <v>2.6867685585706211E-3</v>
      </c>
      <c r="W132" s="37">
        <f>+V132-U132</f>
        <v>4.6218750817546804E-6</v>
      </c>
      <c r="X132" s="38">
        <f>+W132*Y$4</f>
        <v>0.14000019619290946</v>
      </c>
      <c r="Y132" s="39">
        <f>+X132/$H132*10^6</f>
        <v>4021.8384427724636</v>
      </c>
      <c r="Z132" s="40">
        <f>+S132*M132/SUMPRODUCT(M$20:M$619, S$20:S$619)</f>
        <v>2.3162900867143344E-3</v>
      </c>
      <c r="AA132" s="41">
        <f>+T132*N132/SUMPRODUCT(N$20:N$619, T$20:T$619)</f>
        <v>2.315871651895134E-3</v>
      </c>
      <c r="AB132" s="41">
        <f>+AA132-Z132</f>
        <v>-4.1843481920047013E-7</v>
      </c>
      <c r="AC132" s="42">
        <f>+AB132*AD$4</f>
        <v>-1.6144348322862574E-3</v>
      </c>
      <c r="AD132" s="43">
        <f>+AC132/$H132*10^6</f>
        <v>-46.378478376508397</v>
      </c>
      <c r="AE132" s="40">
        <f>+S132*O132/SUMPRODUCT(O$20:O$619, S$20:S$619)</f>
        <v>3.0621716432340171E-3</v>
      </c>
      <c r="AF132" s="41">
        <f>+T132*P132/SUMPRODUCT(P$20:P$619, T$20:T$619)</f>
        <v>3.0735276166321038E-3</v>
      </c>
      <c r="AG132" s="41">
        <f>+AF132-AE132</f>
        <v>1.1355973398086746E-5</v>
      </c>
      <c r="AH132" s="42">
        <f>+AG132*AI$4</f>
        <v>3.8346272371845957E-2</v>
      </c>
      <c r="AI132" s="43">
        <f>+AH132/$H132*10^6</f>
        <v>1101.5878302742303</v>
      </c>
      <c r="AJ132" s="42">
        <f>+X132+AC132+AH132</f>
        <v>0.17673203373246915</v>
      </c>
      <c r="AK132" s="31">
        <f>+Y132+AD132+AI132</f>
        <v>5077.0477946701849</v>
      </c>
      <c r="AL132" s="44">
        <f>+$AL$6*W132/H132*10^6</f>
        <v>66.38717440038323</v>
      </c>
      <c r="AM132" s="31">
        <v>159400.09375</v>
      </c>
      <c r="AN132" s="45">
        <f>+AK132/AM132</f>
        <v>3.1850971195995205E-2</v>
      </c>
      <c r="AR132" s="33"/>
    </row>
    <row r="133" spans="1:44">
      <c r="A133" s="6" t="s">
        <v>5164</v>
      </c>
      <c r="B133" s="6" t="s">
        <v>5152</v>
      </c>
      <c r="C133" s="119" t="s">
        <v>5191</v>
      </c>
      <c r="D133" s="30" t="s">
        <v>5175</v>
      </c>
      <c r="E133" s="6" t="s">
        <v>5140</v>
      </c>
      <c r="F133" s="31" t="s">
        <v>4459</v>
      </c>
      <c r="G133" s="6" t="str">
        <f>+IF(AND(L133&gt;K133, AJ133&gt;0), "Float Increase", IF(AND(L133&lt;K133, AJ133&lt;0), "Float Decrease", IF(AND(J133&gt;I133, AJ133&gt;0), "Share Increase", IF(AND(J133&lt;I133, AJ133&lt;0), "Share Decrease", IF(AJ133&gt;0, "Reinvestment", "Funding")))))</f>
        <v>Share Increase</v>
      </c>
      <c r="H133" s="32">
        <v>2.97</v>
      </c>
      <c r="I133" s="33">
        <v>90.072999999999993</v>
      </c>
      <c r="J133" s="33">
        <v>90.966999999999999</v>
      </c>
      <c r="K133" s="34">
        <v>1</v>
      </c>
      <c r="L133" s="34">
        <v>1</v>
      </c>
      <c r="M133" s="7">
        <v>0.28000000000000003</v>
      </c>
      <c r="N133" s="7">
        <v>0.28000000000000003</v>
      </c>
      <c r="O133" s="7">
        <v>0.72</v>
      </c>
      <c r="P133" s="7">
        <v>0.72</v>
      </c>
      <c r="Q133" s="35">
        <f>+I133*K133</f>
        <v>90.072999999999993</v>
      </c>
      <c r="R133" s="35">
        <f>+J133*L133</f>
        <v>90.966999999999999</v>
      </c>
      <c r="S133" s="35">
        <f>+$H133*Q133</f>
        <v>267.51681000000002</v>
      </c>
      <c r="T133" s="35">
        <f>+$H133*R133</f>
        <v>270.17198999999999</v>
      </c>
      <c r="U133" s="36">
        <f>+S133/SUM(S$20:S$619)</f>
        <v>3.8859151426455914E-4</v>
      </c>
      <c r="V133" s="37">
        <f>+T133/SUM(T$20:T$619)</f>
        <v>3.919792584753559E-4</v>
      </c>
      <c r="W133" s="37">
        <f>+V133-U133</f>
        <v>3.3877442107967614E-6</v>
      </c>
      <c r="X133" s="38">
        <f>+W133*Y$4</f>
        <v>0.10261741085024718</v>
      </c>
      <c r="Y133" s="39">
        <f>+X133/$H133*10^6</f>
        <v>34551.316784595016</v>
      </c>
      <c r="Z133" s="40">
        <f>+S133*M133/SUMPRODUCT(M$20:M$619, S$20:S$619)</f>
        <v>2.1355467871694988E-4</v>
      </c>
      <c r="AA133" s="41">
        <f>+T133*N133/SUMPRODUCT(N$20:N$619, T$20:T$619)</f>
        <v>2.1500703544775795E-4</v>
      </c>
      <c r="AB133" s="41">
        <f>+AA133-Z133</f>
        <v>1.452356730808073E-6</v>
      </c>
      <c r="AC133" s="42">
        <f>+AB133*AD$4</f>
        <v>5.6035855228352711E-3</v>
      </c>
      <c r="AD133" s="43">
        <f>+AC133/$H133*10^6</f>
        <v>1886.7291322677679</v>
      </c>
      <c r="AE133" s="40">
        <f>+S133*O133/SUMPRODUCT(O$20:O$619, S$20:S$619)</f>
        <v>5.7040692218487065E-4</v>
      </c>
      <c r="AF133" s="41">
        <f>+T133*P133/SUMPRODUCT(P$20:P$619, T$20:T$619)</f>
        <v>5.7652005417707739E-4</v>
      </c>
      <c r="AG133" s="41">
        <f>+AF133-AE133</f>
        <v>6.1131319922067429E-6</v>
      </c>
      <c r="AH133" s="42">
        <f>+AG133*AI$4</f>
        <v>2.0642512640765734E-2</v>
      </c>
      <c r="AI133" s="43">
        <f>+AH133/$H133*10^6</f>
        <v>6950.3409564867789</v>
      </c>
      <c r="AJ133" s="42">
        <f>+X133+AC133+AH133</f>
        <v>0.12886350901384819</v>
      </c>
      <c r="AK133" s="31">
        <f>+Y133+AD133+AI133</f>
        <v>43388.386873349562</v>
      </c>
      <c r="AL133" s="44">
        <f>+$AL$6*W133/H133*10^6</f>
        <v>570.32730821494295</v>
      </c>
      <c r="AM133" s="31">
        <v>1387109.625</v>
      </c>
      <c r="AN133" s="45">
        <f>+AK133/AM133</f>
        <v>3.1279710046961548E-2</v>
      </c>
      <c r="AR133" s="33"/>
    </row>
    <row r="134" spans="1:44">
      <c r="A134" s="6" t="s">
        <v>3449</v>
      </c>
      <c r="B134" s="6" t="s">
        <v>289</v>
      </c>
      <c r="C134" s="119" t="s">
        <v>588</v>
      </c>
      <c r="D134" s="30" t="s">
        <v>489</v>
      </c>
      <c r="E134" s="6" t="s">
        <v>2568</v>
      </c>
      <c r="F134" s="31" t="s">
        <v>4467</v>
      </c>
      <c r="G134" s="6" t="str">
        <f>+IF(AND(L134&gt;K134, AJ134&gt;0), "Float Increase", IF(AND(L134&lt;K134, AJ134&lt;0), "Float Decrease", IF(AND(J134&gt;I134, AJ134&gt;0), "Share Increase", IF(AND(J134&lt;I134, AJ134&lt;0), "Share Decrease", IF(AJ134&gt;0, "Reinvestment", "Funding")))))</f>
        <v>Share Increase</v>
      </c>
      <c r="H134" s="32">
        <v>30.95</v>
      </c>
      <c r="I134" s="33">
        <v>68.260000000000005</v>
      </c>
      <c r="J134" s="33">
        <v>68.924000000000007</v>
      </c>
      <c r="K134" s="34">
        <v>1</v>
      </c>
      <c r="L134" s="34">
        <v>1</v>
      </c>
      <c r="M134" s="7">
        <v>0</v>
      </c>
      <c r="N134" s="7">
        <v>0</v>
      </c>
      <c r="O134" s="7">
        <v>1</v>
      </c>
      <c r="P134" s="7">
        <v>1</v>
      </c>
      <c r="Q134" s="35">
        <f>+I134*K134</f>
        <v>68.260000000000005</v>
      </c>
      <c r="R134" s="35">
        <f>+J134*L134</f>
        <v>68.924000000000007</v>
      </c>
      <c r="S134" s="35">
        <f>+$H134*Q134</f>
        <v>2112.6469999999999</v>
      </c>
      <c r="T134" s="35">
        <f>+$H134*R134</f>
        <v>2133.1978000000004</v>
      </c>
      <c r="U134" s="36">
        <f>+S134/SUM(S$20:S$619)</f>
        <v>3.0688041504250817E-3</v>
      </c>
      <c r="V134" s="37">
        <f>+T134/SUM(T$20:T$619)</f>
        <v>3.0949518187479786E-3</v>
      </c>
      <c r="W134" s="37">
        <f>+V134-U134</f>
        <v>2.6147668322896826E-5</v>
      </c>
      <c r="X134" s="38">
        <f>+W134*Y$4</f>
        <v>0.79203323985184704</v>
      </c>
      <c r="Y134" s="39">
        <f>+X134/$H134*10^6</f>
        <v>25590.734728654184</v>
      </c>
      <c r="Z134" s="40">
        <f>+S134*M134/SUMPRODUCT(M$20:M$619, S$20:S$619)</f>
        <v>0</v>
      </c>
      <c r="AA134" s="41">
        <f>+T134*N134/SUMPRODUCT(N$20:N$619, T$20:T$619)</f>
        <v>0</v>
      </c>
      <c r="AB134" s="41">
        <f>+AA134-Z134</f>
        <v>0</v>
      </c>
      <c r="AC134" s="42">
        <f>+AB134*AD$4</f>
        <v>0</v>
      </c>
      <c r="AD134" s="43">
        <f>+AC134/$H134*10^6</f>
        <v>0</v>
      </c>
      <c r="AE134" s="40">
        <f>+S134*O134/SUMPRODUCT(O$20:O$619, S$20:S$619)</f>
        <v>6.2564524913671172E-3</v>
      </c>
      <c r="AF134" s="41">
        <f>+T134*P134/SUMPRODUCT(P$20:P$619, T$20:T$619)</f>
        <v>6.322265470117874E-3</v>
      </c>
      <c r="AG134" s="41">
        <f>+AF134-AE134</f>
        <v>6.5812978750756819E-5</v>
      </c>
      <c r="AH134" s="42">
        <f>+AG134*AI$4</f>
        <v>0.22223391340492407</v>
      </c>
      <c r="AI134" s="43">
        <f>+AH134/$H134*10^6</f>
        <v>7180.4172344078861</v>
      </c>
      <c r="AJ134" s="42">
        <f>+X134+AC134+AH134</f>
        <v>1.0142671532567711</v>
      </c>
      <c r="AK134" s="31">
        <f>+Y134+AD134+AI134</f>
        <v>32771.151963062068</v>
      </c>
      <c r="AL134" s="44">
        <f>+$AL$6*W134/H134*10^6</f>
        <v>422.41790505487609</v>
      </c>
      <c r="AM134" s="31">
        <v>1050313.5</v>
      </c>
      <c r="AN134" s="45">
        <f>+AK134/AM134</f>
        <v>3.1201305098965279E-2</v>
      </c>
      <c r="AR134" s="33"/>
    </row>
    <row r="135" spans="1:44">
      <c r="A135" s="6" t="s">
        <v>5534</v>
      </c>
      <c r="B135" s="6" t="s">
        <v>5587</v>
      </c>
      <c r="C135" s="119" t="s">
        <v>5609</v>
      </c>
      <c r="D135" s="30">
        <v>2925844</v>
      </c>
      <c r="E135" s="6" t="s">
        <v>5555</v>
      </c>
      <c r="F135" s="31" t="s">
        <v>4457</v>
      </c>
      <c r="G135" s="6" t="str">
        <f>+IF(AND(L135&gt;K135, AJ135&gt;0), "Float Increase", IF(AND(L135&lt;K135, AJ135&lt;0), "Float Decrease", IF(AND(J135&gt;I135, AJ135&gt;0), "Share Increase", IF(AND(J135&lt;I135, AJ135&lt;0), "Share Decrease", IF(AJ135&gt;0, "Reinvestment", "Funding")))))</f>
        <v>Share Increase</v>
      </c>
      <c r="H135" s="32">
        <v>33.880000000000003</v>
      </c>
      <c r="I135" s="33">
        <v>41.948</v>
      </c>
      <c r="J135" s="33">
        <v>42.575000000000003</v>
      </c>
      <c r="K135" s="34">
        <v>1</v>
      </c>
      <c r="L135" s="34">
        <v>1</v>
      </c>
      <c r="M135" s="7">
        <v>0.63</v>
      </c>
      <c r="N135" s="7">
        <v>0.63</v>
      </c>
      <c r="O135" s="7">
        <v>0.37</v>
      </c>
      <c r="P135" s="7">
        <v>0.37</v>
      </c>
      <c r="Q135" s="35">
        <f>+I135*K135</f>
        <v>41.948</v>
      </c>
      <c r="R135" s="35">
        <f>+J135*L135</f>
        <v>42.575000000000003</v>
      </c>
      <c r="S135" s="35">
        <f>+$H135*Q135</f>
        <v>1421.1982400000002</v>
      </c>
      <c r="T135" s="35">
        <f>+$H135*R135</f>
        <v>1442.4410000000003</v>
      </c>
      <c r="U135" s="36">
        <f>+S135/SUM(S$20:S$619)</f>
        <v>2.0644144797918543E-3</v>
      </c>
      <c r="V135" s="37">
        <f>+T135/SUM(T$20:T$619)</f>
        <v>2.0927667356429175E-3</v>
      </c>
      <c r="W135" s="37">
        <f>+V135-U135</f>
        <v>2.8352255851063143E-5</v>
      </c>
      <c r="X135" s="38">
        <f>+W135*Y$4</f>
        <v>0.8588119132275347</v>
      </c>
      <c r="Y135" s="39">
        <f>+X135/$H135*10^6</f>
        <v>25348.639705653324</v>
      </c>
      <c r="Z135" s="40">
        <f>+S135*M135/SUMPRODUCT(M$20:M$619, S$20:S$619)</f>
        <v>2.5526730468140033E-3</v>
      </c>
      <c r="AA135" s="41">
        <f>+T135*N135/SUMPRODUCT(N$20:N$619, T$20:T$619)</f>
        <v>2.5828127750814351E-3</v>
      </c>
      <c r="AB135" s="41">
        <f>+AA135-Z135</f>
        <v>3.013972826743181E-5</v>
      </c>
      <c r="AC135" s="42">
        <f>+AB135*AD$4</f>
        <v>0.11628723260545039</v>
      </c>
      <c r="AD135" s="43">
        <f>+AC135/$H135*10^6</f>
        <v>3432.3268183426912</v>
      </c>
      <c r="AE135" s="40">
        <f>+S135*O135/SUMPRODUCT(O$20:O$619, S$20:S$619)</f>
        <v>1.5572473440516037E-3</v>
      </c>
      <c r="AF135" s="41">
        <f>+T135*P135/SUMPRODUCT(P$20:P$619, T$20:T$619)</f>
        <v>1.5817628927722734E-3</v>
      </c>
      <c r="AG135" s="41">
        <f>+AF135-AE135</f>
        <v>2.4515548720669723E-5</v>
      </c>
      <c r="AH135" s="42">
        <f>+AG135*AI$4</f>
        <v>8.2782855826911805E-2</v>
      </c>
      <c r="AI135" s="43">
        <f>+AH135/$H135*10^6</f>
        <v>2443.4136902866526</v>
      </c>
      <c r="AJ135" s="42">
        <f>+X135+AC135+AH135</f>
        <v>1.0578820016598969</v>
      </c>
      <c r="AK135" s="31">
        <f>+Y135+AD135+AI135</f>
        <v>31224.380214282668</v>
      </c>
      <c r="AL135" s="44">
        <f>+$AL$6*W135/H135*10^6</f>
        <v>418.42172153280904</v>
      </c>
      <c r="AM135" s="31">
        <v>1034337.375</v>
      </c>
      <c r="AN135" s="45">
        <f>+AK135/AM135</f>
        <v>3.0187810059829529E-2</v>
      </c>
      <c r="AR135" s="33"/>
    </row>
    <row r="136" spans="1:44">
      <c r="A136" s="6" t="s">
        <v>1426</v>
      </c>
      <c r="B136" s="6" t="s">
        <v>2223</v>
      </c>
      <c r="C136" s="119" t="s">
        <v>2848</v>
      </c>
      <c r="D136" s="30">
        <v>2821113</v>
      </c>
      <c r="E136" s="6" t="s">
        <v>913</v>
      </c>
      <c r="F136" s="31" t="s">
        <v>4468</v>
      </c>
      <c r="G136" s="6" t="str">
        <f>+IF(AND(L136&gt;K136, AJ136&gt;0), "Float Increase", IF(AND(L136&lt;K136, AJ136&lt;0), "Float Decrease", IF(AND(J136&gt;I136, AJ136&gt;0), "Share Increase", IF(AND(J136&lt;I136, AJ136&lt;0), "Share Decrease", IF(AJ136&gt;0, "Reinvestment", "Funding")))))</f>
        <v>Share Increase</v>
      </c>
      <c r="H136" s="32">
        <v>32.799999999999997</v>
      </c>
      <c r="I136" s="33">
        <v>53.018999999999998</v>
      </c>
      <c r="J136" s="33">
        <v>53.518000000000001</v>
      </c>
      <c r="K136" s="34">
        <v>0.95</v>
      </c>
      <c r="L136" s="34">
        <v>0.95</v>
      </c>
      <c r="M136" s="7">
        <v>1</v>
      </c>
      <c r="N136" s="7">
        <v>1</v>
      </c>
      <c r="O136" s="7">
        <v>0</v>
      </c>
      <c r="P136" s="7">
        <v>0</v>
      </c>
      <c r="Q136" s="35">
        <f>+I136*K136</f>
        <v>50.368049999999997</v>
      </c>
      <c r="R136" s="35">
        <f>+J136*L136</f>
        <v>50.842099999999995</v>
      </c>
      <c r="S136" s="35">
        <f>+$H136*Q136</f>
        <v>1652.0720399999998</v>
      </c>
      <c r="T136" s="35">
        <f>+$H136*R136</f>
        <v>1667.6208799999997</v>
      </c>
      <c r="U136" s="36">
        <f>+S136/SUM(S$20:S$619)</f>
        <v>2.3997788239839553E-3</v>
      </c>
      <c r="V136" s="37">
        <f>+T136/SUM(T$20:T$619)</f>
        <v>2.4194691535581476E-3</v>
      </c>
      <c r="W136" s="37">
        <f>+V136-U136</f>
        <v>1.9690329574192315E-5</v>
      </c>
      <c r="X136" s="38">
        <f>+W136*Y$4</f>
        <v>0.59643541954911905</v>
      </c>
      <c r="Y136" s="39">
        <f>+X136/$H136*10^6</f>
        <v>18184.006693570704</v>
      </c>
      <c r="Z136" s="40">
        <f>+S136*M136/SUMPRODUCT(M$20:M$619, S$20:S$619)</f>
        <v>4.7100873735675024E-3</v>
      </c>
      <c r="AA136" s="41">
        <f>+T136*N136/SUMPRODUCT(N$20:N$619, T$20:T$619)</f>
        <v>4.7397086053483032E-3</v>
      </c>
      <c r="AB136" s="41">
        <f>+AA136-Z136</f>
        <v>2.962123178080079E-5</v>
      </c>
      <c r="AC136" s="42">
        <f>+AB136*AD$4</f>
        <v>0.11428673276646799</v>
      </c>
      <c r="AD136" s="43">
        <f>+AC136/$H136*10^6</f>
        <v>3484.3516087337807</v>
      </c>
      <c r="AE136" s="40">
        <f>+S136*O136/SUMPRODUCT(O$20:O$619, S$20:S$619)</f>
        <v>0</v>
      </c>
      <c r="AF136" s="41">
        <f>+T136*P136/SUMPRODUCT(P$20:P$619, T$20:T$619)</f>
        <v>0</v>
      </c>
      <c r="AG136" s="41">
        <f>+AF136-AE136</f>
        <v>0</v>
      </c>
      <c r="AH136" s="42">
        <f>+AG136*AI$4</f>
        <v>0</v>
      </c>
      <c r="AI136" s="43">
        <f>+AH136/$H136*10^6</f>
        <v>0</v>
      </c>
      <c r="AJ136" s="42">
        <f>+X136+AC136+AH136</f>
        <v>0.710722152315587</v>
      </c>
      <c r="AK136" s="31">
        <f>+Y136+AD136+AI136</f>
        <v>21668.358302304485</v>
      </c>
      <c r="AL136" s="44">
        <f>+$AL$6*W136/H136*10^6</f>
        <v>300.15746302122432</v>
      </c>
      <c r="AM136" s="31">
        <v>730240.125</v>
      </c>
      <c r="AN136" s="45">
        <f>+AK136/AM136</f>
        <v>2.9672922043696908E-2</v>
      </c>
      <c r="AR136" s="33"/>
    </row>
    <row r="137" spans="1:44">
      <c r="A137" s="6" t="s">
        <v>3523</v>
      </c>
      <c r="B137" s="6" t="s">
        <v>364</v>
      </c>
      <c r="C137" s="119" t="s">
        <v>3684</v>
      </c>
      <c r="D137" s="30">
        <v>2568090</v>
      </c>
      <c r="E137" s="6" t="s">
        <v>2638</v>
      </c>
      <c r="F137" s="31" t="s">
        <v>4470</v>
      </c>
      <c r="G137" s="6" t="str">
        <f>+IF(AND(L137&gt;K137, AJ137&gt;0), "Float Increase", IF(AND(L137&lt;K137, AJ137&lt;0), "Float Decrease", IF(AND(J137&gt;I137, AJ137&gt;0), "Share Increase", IF(AND(J137&lt;I137, AJ137&lt;0), "Share Decrease", IF(AJ137&gt;0, "Reinvestment", "Funding")))))</f>
        <v>Share Increase</v>
      </c>
      <c r="H137" s="32">
        <v>46.97</v>
      </c>
      <c r="I137" s="33">
        <v>32.874000000000002</v>
      </c>
      <c r="J137" s="33">
        <v>32.976999999999997</v>
      </c>
      <c r="K137" s="34">
        <v>0.9</v>
      </c>
      <c r="L137" s="34">
        <v>0.9</v>
      </c>
      <c r="M137" s="7">
        <v>0.48</v>
      </c>
      <c r="N137" s="7">
        <v>0.48</v>
      </c>
      <c r="O137" s="7">
        <v>0.52</v>
      </c>
      <c r="P137" s="7">
        <v>0.52</v>
      </c>
      <c r="Q137" s="35">
        <f>+I137*K137</f>
        <v>29.586600000000004</v>
      </c>
      <c r="R137" s="35">
        <f>+J137*L137</f>
        <v>29.679299999999998</v>
      </c>
      <c r="S137" s="35">
        <f>+$H137*Q137</f>
        <v>1389.6826020000001</v>
      </c>
      <c r="T137" s="35">
        <f>+$H137*R137</f>
        <v>1394.0367209999999</v>
      </c>
      <c r="U137" s="36">
        <f>+S137/SUM(S$20:S$619)</f>
        <v>2.018635265044812E-3</v>
      </c>
      <c r="V137" s="37">
        <f>+T137/SUM(T$20:T$619)</f>
        <v>2.0225393468249488E-3</v>
      </c>
      <c r="W137" s="37">
        <f>+V137-U137</f>
        <v>3.9040817801368026E-6</v>
      </c>
      <c r="X137" s="38">
        <f>+W137*Y$4</f>
        <v>0.11825767799955579</v>
      </c>
      <c r="Y137" s="39">
        <f>+X137/$H137*10^6</f>
        <v>2517.7278688430019</v>
      </c>
      <c r="Z137" s="40">
        <f>+S137*M137/SUMPRODUCT(M$20:M$619, S$20:S$619)</f>
        <v>1.9017649550768891E-3</v>
      </c>
      <c r="AA137" s="41">
        <f>+T137*N137/SUMPRODUCT(N$20:N$619, T$20:T$619)</f>
        <v>1.9018215725949124E-3</v>
      </c>
      <c r="AB137" s="41">
        <f>+AA137-Z137</f>
        <v>5.6617518023275443E-8</v>
      </c>
      <c r="AC137" s="42">
        <f>+AB137*AD$4</f>
        <v>2.1844571488822254E-4</v>
      </c>
      <c r="AD137" s="43">
        <f>+AC137/$H137*10^6</f>
        <v>4.6507497314929216</v>
      </c>
      <c r="AE137" s="40">
        <f>+S137*O137/SUMPRODUCT(O$20:O$619, S$20:S$619)</f>
        <v>2.1400315586541756E-3</v>
      </c>
      <c r="AF137" s="41">
        <f>+T137*P137/SUMPRODUCT(P$20:P$619, T$20:T$619)</f>
        <v>2.1484198592049992E-3</v>
      </c>
      <c r="AG137" s="41">
        <f>+AF137-AE137</f>
        <v>8.3883005508236103E-6</v>
      </c>
      <c r="AH137" s="42">
        <f>+AG137*AI$4</f>
        <v>2.8325185907267174E-2</v>
      </c>
      <c r="AI137" s="43">
        <f>+AH137/$H137*10^6</f>
        <v>603.04845448727212</v>
      </c>
      <c r="AJ137" s="42">
        <f>+X137+AC137+AH137</f>
        <v>0.14680130962171117</v>
      </c>
      <c r="AK137" s="31">
        <f>+Y137+AD137+AI137</f>
        <v>3125.4270730617668</v>
      </c>
      <c r="AL137" s="44">
        <f>+$AL$6*W137/H137*10^6</f>
        <v>41.559312115571672</v>
      </c>
      <c r="AM137" s="31">
        <v>105653.75</v>
      </c>
      <c r="AN137" s="45">
        <f>+AK137/AM137</f>
        <v>2.9581790263589952E-2</v>
      </c>
      <c r="AR137" s="33"/>
    </row>
    <row r="138" spans="1:44">
      <c r="A138" s="6" t="s">
        <v>1388</v>
      </c>
      <c r="B138" s="6" t="s">
        <v>2185</v>
      </c>
      <c r="C138" s="119" t="s">
        <v>2810</v>
      </c>
      <c r="D138" s="30">
        <v>2486578</v>
      </c>
      <c r="E138" s="6" t="s">
        <v>877</v>
      </c>
      <c r="F138" s="31" t="s">
        <v>4472</v>
      </c>
      <c r="G138" s="6" t="str">
        <f>+IF(AND(L138&gt;K138, AJ138&gt;0), "Float Increase", IF(AND(L138&lt;K138, AJ138&lt;0), "Float Decrease", IF(AND(J138&gt;I138, AJ138&gt;0), "Share Increase", IF(AND(J138&lt;I138, AJ138&lt;0), "Share Decrease", IF(AJ138&gt;0, "Reinvestment", "Funding")))))</f>
        <v>Share Increase</v>
      </c>
      <c r="H138" s="32">
        <v>35.49</v>
      </c>
      <c r="I138" s="33">
        <v>78.13</v>
      </c>
      <c r="J138" s="33">
        <v>78.509</v>
      </c>
      <c r="K138" s="34">
        <v>0.9</v>
      </c>
      <c r="L138" s="34">
        <v>0.9</v>
      </c>
      <c r="M138" s="7">
        <v>1</v>
      </c>
      <c r="N138" s="7">
        <v>1</v>
      </c>
      <c r="O138" s="7">
        <v>0</v>
      </c>
      <c r="P138" s="7">
        <v>0</v>
      </c>
      <c r="Q138" s="35">
        <f>+I138*K138</f>
        <v>70.316999999999993</v>
      </c>
      <c r="R138" s="35">
        <f>+J138*L138</f>
        <v>70.658100000000005</v>
      </c>
      <c r="S138" s="35">
        <f>+$H138*Q138</f>
        <v>2495.55033</v>
      </c>
      <c r="T138" s="35">
        <f>+$H138*R138</f>
        <v>2507.6559690000004</v>
      </c>
      <c r="U138" s="36">
        <f>+S138/SUM(S$20:S$619)</f>
        <v>3.6250046554387374E-3</v>
      </c>
      <c r="V138" s="37">
        <f>+T138/SUM(T$20:T$619)</f>
        <v>3.6382347675638772E-3</v>
      </c>
      <c r="W138" s="37">
        <f>+V138-U138</f>
        <v>1.3230112125139828E-5</v>
      </c>
      <c r="X138" s="38">
        <f>+W138*Y$4</f>
        <v>0.40075040117063859</v>
      </c>
      <c r="Y138" s="39">
        <f>+X138/$H138*10^6</f>
        <v>11291.924518755664</v>
      </c>
      <c r="Z138" s="40">
        <f>+S138*M138/SUMPRODUCT(M$20:M$619, S$20:S$619)</f>
        <v>7.1148592887240051E-3</v>
      </c>
      <c r="AA138" s="41">
        <f>+T138*N138/SUMPRODUCT(N$20:N$619, T$20:T$619)</f>
        <v>7.1272545924960726E-3</v>
      </c>
      <c r="AB138" s="41">
        <f>+AA138-Z138</f>
        <v>1.239530377206751E-5</v>
      </c>
      <c r="AC138" s="42">
        <f>+AB138*AD$4</f>
        <v>4.7824438235403284E-2</v>
      </c>
      <c r="AD138" s="43">
        <f>+AC138/$H138*10^6</f>
        <v>1347.5468649028819</v>
      </c>
      <c r="AE138" s="40">
        <f>+S138*O138/SUMPRODUCT(O$20:O$619, S$20:S$619)</f>
        <v>0</v>
      </c>
      <c r="AF138" s="41">
        <f>+T138*P138/SUMPRODUCT(P$20:P$619, T$20:T$619)</f>
        <v>0</v>
      </c>
      <c r="AG138" s="41">
        <f>+AF138-AE138</f>
        <v>0</v>
      </c>
      <c r="AH138" s="42">
        <f>+AG138*AI$4</f>
        <v>0</v>
      </c>
      <c r="AI138" s="43">
        <f>+AH138/$H138*10^6</f>
        <v>0</v>
      </c>
      <c r="AJ138" s="42">
        <f>+X138+AC138+AH138</f>
        <v>0.44857483940604187</v>
      </c>
      <c r="AK138" s="31">
        <f>+Y138+AD138+AI138</f>
        <v>12639.471383658547</v>
      </c>
      <c r="AL138" s="44">
        <f>+$AL$6*W138/H138*10^6</f>
        <v>186.39211221667833</v>
      </c>
      <c r="AM138" s="31">
        <v>432854.6875</v>
      </c>
      <c r="AN138" s="45">
        <f>+AK138/AM138</f>
        <v>2.9200264542955993E-2</v>
      </c>
      <c r="AR138" s="33"/>
    </row>
    <row r="139" spans="1:44">
      <c r="A139" s="6" t="s">
        <v>1425</v>
      </c>
      <c r="B139" s="6" t="s">
        <v>2222</v>
      </c>
      <c r="C139" s="119" t="s">
        <v>2847</v>
      </c>
      <c r="D139" s="30">
        <v>2002554</v>
      </c>
      <c r="E139" s="6" t="s">
        <v>912</v>
      </c>
      <c r="F139" s="31" t="s">
        <v>4454</v>
      </c>
      <c r="G139" s="6" t="str">
        <f>+IF(AND(L139&gt;K139, AJ139&gt;0), "Float Increase", IF(AND(L139&lt;K139, AJ139&lt;0), "Float Decrease", IF(AND(J139&gt;I139, AJ139&gt;0), "Share Increase", IF(AND(J139&lt;I139, AJ139&lt;0), "Share Decrease", IF(AJ139&gt;0, "Reinvestment", "Funding")))))</f>
        <v>Share Increase</v>
      </c>
      <c r="H139" s="32">
        <v>74.709999999999994</v>
      </c>
      <c r="I139" s="33">
        <v>39.334000000000003</v>
      </c>
      <c r="J139" s="33">
        <v>39.511000000000003</v>
      </c>
      <c r="K139" s="34">
        <v>0.71</v>
      </c>
      <c r="L139" s="34">
        <v>0.71</v>
      </c>
      <c r="M139" s="7">
        <v>0</v>
      </c>
      <c r="N139" s="7">
        <v>0</v>
      </c>
      <c r="O139" s="7">
        <v>1</v>
      </c>
      <c r="P139" s="7">
        <v>1</v>
      </c>
      <c r="Q139" s="35">
        <f>+I139*K139</f>
        <v>27.927140000000001</v>
      </c>
      <c r="R139" s="35">
        <f>+J139*L139</f>
        <v>28.052810000000001</v>
      </c>
      <c r="S139" s="35">
        <f>+$H139*Q139</f>
        <v>2086.4366294000001</v>
      </c>
      <c r="T139" s="35">
        <f>+$H139*R139</f>
        <v>2095.8254351</v>
      </c>
      <c r="U139" s="36">
        <f>+S139/SUM(S$20:S$619)</f>
        <v>3.030731299597916E-3</v>
      </c>
      <c r="V139" s="37">
        <f>+T139/SUM(T$20:T$619)</f>
        <v>3.0407300917622442E-3</v>
      </c>
      <c r="W139" s="37">
        <f>+V139-U139</f>
        <v>9.9987921643282691E-6</v>
      </c>
      <c r="X139" s="38">
        <f>+W139*Y$4</f>
        <v>0.30287120269088741</v>
      </c>
      <c r="Y139" s="39">
        <f>+X139/$H139*10^6</f>
        <v>4053.9580068382738</v>
      </c>
      <c r="Z139" s="40">
        <f>+S139*M139/SUMPRODUCT(M$20:M$619, S$20:S$619)</f>
        <v>0</v>
      </c>
      <c r="AA139" s="41">
        <f>+T139*N139/SUMPRODUCT(N$20:N$619, T$20:T$619)</f>
        <v>0</v>
      </c>
      <c r="AB139" s="41">
        <f>+AA139-Z139</f>
        <v>0</v>
      </c>
      <c r="AC139" s="42">
        <f>+AB139*AD$4</f>
        <v>0</v>
      </c>
      <c r="AD139" s="43">
        <f>+AC139/$H139*10^6</f>
        <v>0</v>
      </c>
      <c r="AE139" s="40">
        <f>+S139*O139/SUMPRODUCT(O$20:O$619, S$20:S$619)</f>
        <v>6.1788323596366273E-3</v>
      </c>
      <c r="AF139" s="41">
        <f>+T139*P139/SUMPRODUCT(P$20:P$619, T$20:T$619)</f>
        <v>6.2115031150545424E-3</v>
      </c>
      <c r="AG139" s="41">
        <f>+AF139-AE139</f>
        <v>3.2670755417915122E-5</v>
      </c>
      <c r="AH139" s="42">
        <f>+AG139*AI$4</f>
        <v>0.11032094228579359</v>
      </c>
      <c r="AI139" s="43">
        <f>+AH139/$H139*10^6</f>
        <v>1476.6556322553017</v>
      </c>
      <c r="AJ139" s="42">
        <f>+X139+AC139+AH139</f>
        <v>0.413192144976681</v>
      </c>
      <c r="AK139" s="31">
        <f>+Y139+AD139+AI139</f>
        <v>5530.6136390935753</v>
      </c>
      <c r="AL139" s="44">
        <f>+$AL$6*W139/H139*10^6</f>
        <v>66.917361560221323</v>
      </c>
      <c r="AM139" s="31">
        <v>195372.90625</v>
      </c>
      <c r="AN139" s="45">
        <f>+AK139/AM139</f>
        <v>2.830798673802077E-2</v>
      </c>
      <c r="AR139" s="33"/>
    </row>
    <row r="140" spans="1:44">
      <c r="A140" s="6" t="s">
        <v>1090</v>
      </c>
      <c r="B140" s="6" t="s">
        <v>1607</v>
      </c>
      <c r="C140" s="119" t="s">
        <v>2454</v>
      </c>
      <c r="D140" s="30">
        <v>2456957</v>
      </c>
      <c r="E140" s="6" t="s">
        <v>3913</v>
      </c>
      <c r="F140" s="31" t="s">
        <v>4468</v>
      </c>
      <c r="G140" s="6" t="str">
        <f>+IF(AND(L140&gt;K140, AJ140&gt;0), "Float Increase", IF(AND(L140&lt;K140, AJ140&lt;0), "Float Decrease", IF(AND(J140&gt;I140, AJ140&gt;0), "Share Increase", IF(AND(J140&lt;I140, AJ140&lt;0), "Share Decrease", IF(AJ140&gt;0, "Reinvestment", "Funding")))))</f>
        <v>Share Increase</v>
      </c>
      <c r="H140" s="32">
        <v>106.84</v>
      </c>
      <c r="I140" s="33">
        <v>18.954999999999998</v>
      </c>
      <c r="J140" s="33">
        <v>19.119</v>
      </c>
      <c r="K140" s="34">
        <v>0.87</v>
      </c>
      <c r="L140" s="34">
        <v>0.87</v>
      </c>
      <c r="M140" s="7">
        <v>0.53</v>
      </c>
      <c r="N140" s="7">
        <v>0.53</v>
      </c>
      <c r="O140" s="7">
        <v>0.47</v>
      </c>
      <c r="P140" s="7">
        <v>0.47</v>
      </c>
      <c r="Q140" s="35">
        <f>+I140*K140</f>
        <v>16.490849999999998</v>
      </c>
      <c r="R140" s="35">
        <f>+J140*L140</f>
        <v>16.63353</v>
      </c>
      <c r="S140" s="35">
        <f>+$H140*Q140</f>
        <v>1761.8824139999999</v>
      </c>
      <c r="T140" s="35">
        <f>+$H140*R140</f>
        <v>1777.1263452000001</v>
      </c>
      <c r="U140" s="36">
        <f>+S140/SUM(S$20:S$619)</f>
        <v>2.5592879760055333E-3</v>
      </c>
      <c r="V140" s="37">
        <f>+T140/SUM(T$20:T$619)</f>
        <v>2.5783452496630586E-3</v>
      </c>
      <c r="W140" s="37">
        <f>+V140-U140</f>
        <v>1.9057273657525301E-5</v>
      </c>
      <c r="X140" s="38">
        <f>+W140*Y$4</f>
        <v>0.57725966274765728</v>
      </c>
      <c r="Y140" s="39">
        <f>+X140/$H140*10^6</f>
        <v>5403.0294154591656</v>
      </c>
      <c r="Z140" s="40">
        <f>+S140*M140/SUMPRODUCT(M$20:M$619, S$20:S$619)</f>
        <v>2.6622741338221409E-3</v>
      </c>
      <c r="AA140" s="41">
        <f>+T140*N140/SUMPRODUCT(N$20:N$619, T$20:T$619)</f>
        <v>2.6770007500157228E-3</v>
      </c>
      <c r="AB140" s="41">
        <f>+AA140-Z140</f>
        <v>1.4726616193581898E-5</v>
      </c>
      <c r="AC140" s="42">
        <f>+AB140*AD$4</f>
        <v>5.68192728082672E-2</v>
      </c>
      <c r="AD140" s="43">
        <f>+AC140/$H140*10^6</f>
        <v>531.81648079621118</v>
      </c>
      <c r="AE140" s="40">
        <f>+S140*O140/SUMPRODUCT(O$20:O$619, S$20:S$619)</f>
        <v>2.4523135198289722E-3</v>
      </c>
      <c r="AF140" s="41">
        <f>+T140*P140/SUMPRODUCT(P$20:P$619, T$20:T$619)</f>
        <v>2.4754705486282262E-3</v>
      </c>
      <c r="AG140" s="41">
        <f>+AF140-AE140</f>
        <v>2.3157028799253992E-5</v>
      </c>
      <c r="AH140" s="42">
        <f>+AG140*AI$4</f>
        <v>7.8195474974296991E-2</v>
      </c>
      <c r="AI140" s="43">
        <f>+AH140/$H140*10^6</f>
        <v>731.89325135058959</v>
      </c>
      <c r="AJ140" s="42">
        <f>+X140+AC140+AH140</f>
        <v>0.71227441053022145</v>
      </c>
      <c r="AK140" s="31">
        <f>+Y140+AD140+AI140</f>
        <v>6666.7391476059665</v>
      </c>
      <c r="AL140" s="44">
        <f>+$AL$6*W140/H140*10^6</f>
        <v>89.186042949856329</v>
      </c>
      <c r="AM140" s="31">
        <v>238148.453125</v>
      </c>
      <c r="AN140" s="45">
        <f>+AK140/AM140</f>
        <v>2.7994047662811022E-2</v>
      </c>
      <c r="AR140" s="33"/>
    </row>
    <row r="141" spans="1:44">
      <c r="A141" s="6" t="s">
        <v>5023</v>
      </c>
      <c r="B141" s="6" t="s">
        <v>5037</v>
      </c>
      <c r="C141" s="119" t="s">
        <v>5087</v>
      </c>
      <c r="D141" s="30">
        <v>2041308</v>
      </c>
      <c r="E141" s="6" t="s">
        <v>5055</v>
      </c>
      <c r="F141" s="31" t="s">
        <v>4472</v>
      </c>
      <c r="G141" s="6" t="str">
        <f>+IF(AND(L141&gt;K141, AJ141&gt;0), "Float Increase", IF(AND(L141&lt;K141, AJ141&lt;0), "Float Decrease", IF(AND(J141&gt;I141, AJ141&gt;0), "Share Increase", IF(AND(J141&lt;I141, AJ141&lt;0), "Share Decrease", IF(AJ141&gt;0, "Reinvestment", "Funding")))))</f>
        <v>Share Increase</v>
      </c>
      <c r="H141" s="32">
        <v>13</v>
      </c>
      <c r="I141" s="33">
        <v>173.49600000000001</v>
      </c>
      <c r="J141" s="33">
        <v>173.98099999999999</v>
      </c>
      <c r="K141" s="34">
        <v>1</v>
      </c>
      <c r="L141" s="34">
        <v>1</v>
      </c>
      <c r="M141" s="7">
        <v>0</v>
      </c>
      <c r="N141" s="7">
        <v>0</v>
      </c>
      <c r="O141" s="7">
        <v>1</v>
      </c>
      <c r="P141" s="7">
        <v>1</v>
      </c>
      <c r="Q141" s="35">
        <f>+I141*K141</f>
        <v>173.49600000000001</v>
      </c>
      <c r="R141" s="35">
        <f>+J141*L141</f>
        <v>173.98099999999999</v>
      </c>
      <c r="S141" s="35">
        <f>+$H141*Q141</f>
        <v>2255.4480000000003</v>
      </c>
      <c r="T141" s="35">
        <f>+$H141*R141</f>
        <v>2261.7529999999997</v>
      </c>
      <c r="U141" s="36">
        <f>+S141/SUM(S$20:S$619)</f>
        <v>3.2762350659944375E-3</v>
      </c>
      <c r="V141" s="37">
        <f>+T141/SUM(T$20:T$619)</f>
        <v>3.2814662385779203E-3</v>
      </c>
      <c r="W141" s="37">
        <f>+V141-U141</f>
        <v>5.2311725834827336E-6</v>
      </c>
      <c r="X141" s="38">
        <f>+W141*Y$4</f>
        <v>0.15845629210050213</v>
      </c>
      <c r="Y141" s="39">
        <f>+X141/$H141*10^6</f>
        <v>12188.945546192472</v>
      </c>
      <c r="Z141" s="40">
        <f>+S141*M141/SUMPRODUCT(M$20:M$619, S$20:S$619)</f>
        <v>0</v>
      </c>
      <c r="AA141" s="41">
        <f>+T141*N141/SUMPRODUCT(N$20:N$619, T$20:T$619)</f>
        <v>0</v>
      </c>
      <c r="AB141" s="41">
        <f>+AA141-Z141</f>
        <v>0</v>
      </c>
      <c r="AC141" s="42">
        <f>+AB141*AD$4</f>
        <v>0</v>
      </c>
      <c r="AD141" s="43">
        <f>+AC141/$H141*10^6</f>
        <v>0</v>
      </c>
      <c r="AE141" s="40">
        <f>+S141*O141/SUMPRODUCT(O$20:O$619, S$20:S$619)</f>
        <v>6.6793474057658397E-3</v>
      </c>
      <c r="AF141" s="41">
        <f>+T141*P141/SUMPRODUCT(P$20:P$619, T$20:T$619)</f>
        <v>6.7032709736694401E-3</v>
      </c>
      <c r="AG141" s="41">
        <f>+AF141-AE141</f>
        <v>2.3923567903600361E-5</v>
      </c>
      <c r="AH141" s="42">
        <f>+AG141*AI$4</f>
        <v>8.0783885165878547E-2</v>
      </c>
      <c r="AI141" s="43">
        <f>+AH141/$H141*10^6</f>
        <v>6214.1450127598882</v>
      </c>
      <c r="AJ141" s="42">
        <f>+X141+AC141+AH141</f>
        <v>0.23924017726638069</v>
      </c>
      <c r="AK141" s="31">
        <f>+Y141+AD141+AI141</f>
        <v>18403.090558952361</v>
      </c>
      <c r="AL141" s="44">
        <f>+$AL$6*W141/H141*10^6</f>
        <v>201.19894551856669</v>
      </c>
      <c r="AM141" s="31">
        <v>658756.125</v>
      </c>
      <c r="AN141" s="45">
        <f>+AK141/AM141</f>
        <v>2.7936120607534937E-2</v>
      </c>
      <c r="AR141" s="33"/>
    </row>
    <row r="142" spans="1:44">
      <c r="A142" s="6" t="s">
        <v>6040</v>
      </c>
      <c r="B142" s="6" t="s">
        <v>5992</v>
      </c>
      <c r="C142" s="119" t="s">
        <v>6085</v>
      </c>
      <c r="D142" s="30">
        <v>2184195</v>
      </c>
      <c r="E142" s="6" t="s">
        <v>6168</v>
      </c>
      <c r="F142" s="31" t="s">
        <v>4474</v>
      </c>
      <c r="G142" s="6" t="str">
        <f>+IF(AND(L142&gt;K142, AJ142&gt;0), "Float Increase", IF(AND(L142&lt;K142, AJ142&lt;0), "Float Decrease", IF(AND(J142&gt;I142, AJ142&gt;0), "Share Increase", IF(AND(J142&lt;I142, AJ142&lt;0), "Share Decrease", IF(AJ142&gt;0, "Reinvestment", "Funding")))))</f>
        <v>Share Increase</v>
      </c>
      <c r="H142" s="32">
        <v>25.08</v>
      </c>
      <c r="I142" s="33">
        <v>23.649000000000001</v>
      </c>
      <c r="J142" s="33">
        <v>23.768000000000001</v>
      </c>
      <c r="K142" s="34">
        <v>0.93</v>
      </c>
      <c r="L142" s="34">
        <v>0.93</v>
      </c>
      <c r="M142" s="7">
        <v>0</v>
      </c>
      <c r="N142" s="7">
        <v>0</v>
      </c>
      <c r="O142" s="7">
        <v>1</v>
      </c>
      <c r="P142" s="7">
        <v>1</v>
      </c>
      <c r="Q142" s="35">
        <f>+I142*K142</f>
        <v>21.993570000000002</v>
      </c>
      <c r="R142" s="35">
        <f>+J142*L142</f>
        <v>22.104240000000001</v>
      </c>
      <c r="S142" s="35">
        <f>+$H142*Q142</f>
        <v>551.59873560000005</v>
      </c>
      <c r="T142" s="35">
        <f>+$H142*R142</f>
        <v>554.37433920000001</v>
      </c>
      <c r="U142" s="36">
        <f>+S142/SUM(S$20:S$619)</f>
        <v>8.0124530467158377E-4</v>
      </c>
      <c r="V142" s="37">
        <f>+T142/SUM(T$20:T$619)</f>
        <v>8.0431447537319262E-4</v>
      </c>
      <c r="W142" s="37">
        <f>+V142-U142</f>
        <v>3.0691707016088478E-6</v>
      </c>
      <c r="X142" s="38">
        <f>+W142*Y$4</f>
        <v>9.2967571120862041E-2</v>
      </c>
      <c r="Y142" s="39">
        <f>+X142/$H142*10^6</f>
        <v>3706.8409537823786</v>
      </c>
      <c r="Z142" s="40">
        <f>+S142*M142/SUMPRODUCT(M$20:M$619, S$20:S$619)</f>
        <v>0</v>
      </c>
      <c r="AA142" s="41">
        <f>+T142*N142/SUMPRODUCT(N$20:N$619, T$20:T$619)</f>
        <v>0</v>
      </c>
      <c r="AB142" s="41">
        <f>+AA142-Z142</f>
        <v>0</v>
      </c>
      <c r="AC142" s="42">
        <f>+AB142*AD$4</f>
        <v>0</v>
      </c>
      <c r="AD142" s="43">
        <f>+AC142/$H142*10^6</f>
        <v>0</v>
      </c>
      <c r="AE142" s="40">
        <f>+S142*O142/SUMPRODUCT(O$20:O$619, S$20:S$619)</f>
        <v>1.6335200739070806E-3</v>
      </c>
      <c r="AF142" s="41">
        <f>+T142*P142/SUMPRODUCT(P$20:P$619, T$20:T$619)</f>
        <v>1.6430270752405486E-3</v>
      </c>
      <c r="AG142" s="41">
        <f>+AF142-AE142</f>
        <v>9.5070013334680199E-6</v>
      </c>
      <c r="AH142" s="42">
        <f>+AG142*AI$4</f>
        <v>3.2102757711116876E-2</v>
      </c>
      <c r="AI142" s="43">
        <f>+AH142/$H142*10^6</f>
        <v>1280.0142628037033</v>
      </c>
      <c r="AJ142" s="42">
        <f>+X142+AC142+AH142</f>
        <v>0.12507032883197891</v>
      </c>
      <c r="AK142" s="31">
        <f>+Y142+AD142+AI142</f>
        <v>4986.855216586082</v>
      </c>
      <c r="AL142" s="44">
        <f>+$AL$6*W142/H142*10^6</f>
        <v>61.187613668437962</v>
      </c>
      <c r="AM142" s="31">
        <v>183520.296875</v>
      </c>
      <c r="AN142" s="45">
        <f>+AK142/AM142</f>
        <v>2.7173317074474582E-2</v>
      </c>
      <c r="AR142" s="33"/>
    </row>
    <row r="143" spans="1:44">
      <c r="A143" s="6" t="s">
        <v>1488</v>
      </c>
      <c r="B143" s="6" t="s">
        <v>2284</v>
      </c>
      <c r="C143" s="119" t="s">
        <v>2905</v>
      </c>
      <c r="D143" s="30">
        <v>2981181</v>
      </c>
      <c r="E143" s="6" t="s">
        <v>970</v>
      </c>
      <c r="F143" s="31" t="s">
        <v>4464</v>
      </c>
      <c r="G143" s="6" t="str">
        <f>+IF(AND(L143&gt;K143, AJ143&gt;0), "Float Increase", IF(AND(L143&lt;K143, AJ143&lt;0), "Float Decrease", IF(AND(J143&gt;I143, AJ143&gt;0), "Share Increase", IF(AND(J143&lt;I143, AJ143&lt;0), "Share Decrease", IF(AJ143&gt;0, "Reinvestment", "Funding")))))</f>
        <v>Share Increase</v>
      </c>
      <c r="H143" s="32">
        <v>82.9</v>
      </c>
      <c r="I143" s="33">
        <v>9.4610000000000003</v>
      </c>
      <c r="J143" s="33">
        <v>9.5310000000000006</v>
      </c>
      <c r="K143" s="34">
        <v>0.95</v>
      </c>
      <c r="L143" s="34">
        <v>0.95</v>
      </c>
      <c r="M143" s="7">
        <v>0.56000000000000005</v>
      </c>
      <c r="N143" s="7">
        <v>0.56000000000000005</v>
      </c>
      <c r="O143" s="7">
        <v>0.44</v>
      </c>
      <c r="P143" s="7">
        <v>0.44</v>
      </c>
      <c r="Q143" s="35">
        <f>+I143*K143</f>
        <v>8.9879499999999997</v>
      </c>
      <c r="R143" s="35">
        <f>+J143*L143</f>
        <v>9.054450000000001</v>
      </c>
      <c r="S143" s="35">
        <f>+$H143*Q143</f>
        <v>745.10105499999997</v>
      </c>
      <c r="T143" s="35">
        <f>+$H143*R143</f>
        <v>750.61390500000016</v>
      </c>
      <c r="U143" s="36">
        <f>+S143/SUM(S$20:S$619)</f>
        <v>1.0823243116668837E-3</v>
      </c>
      <c r="V143" s="37">
        <f>+T143/SUM(T$20:T$619)</f>
        <v>1.0890288141386947E-3</v>
      </c>
      <c r="W143" s="37">
        <f>+V143-U143</f>
        <v>6.7045024718110757E-6</v>
      </c>
      <c r="X143" s="38">
        <f>+W143*Y$4</f>
        <v>0.20308460199081116</v>
      </c>
      <c r="Y143" s="39">
        <f>+X143/$H143*10^6</f>
        <v>2449.753944400617</v>
      </c>
      <c r="Z143" s="40">
        <f>+S143*M143/SUMPRODUCT(M$20:M$619, S$20:S$619)</f>
        <v>1.189606114189126E-3</v>
      </c>
      <c r="AA143" s="41">
        <f>+T143*N143/SUMPRODUCT(N$20:N$619, T$20:T$619)</f>
        <v>1.1947002387620942E-3</v>
      </c>
      <c r="AB143" s="41">
        <f>+AA143-Z143</f>
        <v>5.0941245729682356E-6</v>
      </c>
      <c r="AC143" s="42">
        <f>+AB143*AD$4</f>
        <v>1.9654511941237695E-2</v>
      </c>
      <c r="AD143" s="43">
        <f>+AC143/$H143*10^6</f>
        <v>237.08699567234854</v>
      </c>
      <c r="AE143" s="40">
        <f>+S143*O143/SUMPRODUCT(O$20:O$619, S$20:S$619)</f>
        <v>9.708878552948068E-4</v>
      </c>
      <c r="AF143" s="41">
        <f>+T143*P143/SUMPRODUCT(P$20:P$619, T$20:T$619)</f>
        <v>9.7883813873594319E-4</v>
      </c>
      <c r="AG143" s="41">
        <f>+AF143-AE143</f>
        <v>7.9502834411363963E-6</v>
      </c>
      <c r="AH143" s="42">
        <f>+AG143*AI$4</f>
        <v>2.6846112048708782E-2</v>
      </c>
      <c r="AI143" s="43">
        <f>+AH143/$H143*10^6</f>
        <v>323.83729853689726</v>
      </c>
      <c r="AJ143" s="42">
        <f>+X143+AC143+AH143</f>
        <v>0.24958522598075764</v>
      </c>
      <c r="AK143" s="31">
        <f>+Y143+AD143+AI143</f>
        <v>3010.678238609863</v>
      </c>
      <c r="AL143" s="44">
        <f>+$AL$6*W143/H143*10^6</f>
        <v>40.437288732274276</v>
      </c>
      <c r="AM143" s="31">
        <v>111186.25</v>
      </c>
      <c r="AN143" s="45">
        <f>+AK143/AM143</f>
        <v>2.7077792790114453E-2</v>
      </c>
      <c r="AR143" s="33"/>
    </row>
    <row r="144" spans="1:44">
      <c r="A144" s="6" t="s">
        <v>4278</v>
      </c>
      <c r="B144" s="6" t="s">
        <v>1662</v>
      </c>
      <c r="C144" s="119" t="s">
        <v>2683</v>
      </c>
      <c r="D144" s="30" t="s">
        <v>2315</v>
      </c>
      <c r="E144" s="6" t="s">
        <v>769</v>
      </c>
      <c r="F144" s="31" t="s">
        <v>4471</v>
      </c>
      <c r="G144" s="6" t="str">
        <f>+IF(AND(L144&gt;K144, AJ144&gt;0), "Float Increase", IF(AND(L144&lt;K144, AJ144&lt;0), "Float Decrease", IF(AND(J144&gt;I144, AJ144&gt;0), "Share Increase", IF(AND(J144&lt;I144, AJ144&lt;0), "Share Decrease", IF(AJ144&gt;0, "Reinvestment", "Funding")))))</f>
        <v>Share Increase</v>
      </c>
      <c r="H144" s="32">
        <v>30.82</v>
      </c>
      <c r="I144" s="33">
        <v>62.759</v>
      </c>
      <c r="J144" s="33">
        <v>62.957999999999998</v>
      </c>
      <c r="K144" s="34">
        <v>1</v>
      </c>
      <c r="L144" s="34">
        <v>1</v>
      </c>
      <c r="M144" s="7">
        <v>1</v>
      </c>
      <c r="N144" s="7">
        <v>1</v>
      </c>
      <c r="O144" s="7">
        <v>0</v>
      </c>
      <c r="P144" s="7">
        <v>0</v>
      </c>
      <c r="Q144" s="35">
        <f>+I144*K144</f>
        <v>62.759</v>
      </c>
      <c r="R144" s="35">
        <f>+J144*L144</f>
        <v>62.957999999999998</v>
      </c>
      <c r="S144" s="35">
        <f>+$H144*Q144</f>
        <v>1934.2323799999999</v>
      </c>
      <c r="T144" s="35">
        <f>+$H144*R144</f>
        <v>1940.36556</v>
      </c>
      <c r="U144" s="36">
        <f>+S144/SUM(S$20:S$619)</f>
        <v>2.8096413435990883E-3</v>
      </c>
      <c r="V144" s="37">
        <f>+T144/SUM(T$20:T$619)</f>
        <v>2.8151810014795343E-3</v>
      </c>
      <c r="W144" s="37">
        <f>+V144-U144</f>
        <v>5.5396578804460181E-6</v>
      </c>
      <c r="X144" s="38">
        <f>+W144*Y$4</f>
        <v>0.16780055202392083</v>
      </c>
      <c r="Y144" s="39">
        <f>+X144/$H144*10^6</f>
        <v>5444.5344589202086</v>
      </c>
      <c r="Z144" s="40">
        <f>+S144*M144/SUMPRODUCT(M$20:M$619, S$20:S$619)</f>
        <v>5.5145316245309864E-3</v>
      </c>
      <c r="AA144" s="41">
        <f>+T144*N144/SUMPRODUCT(N$20:N$619, T$20:T$619)</f>
        <v>5.5149029689850618E-3</v>
      </c>
      <c r="AB144" s="41">
        <f>+AA144-Z144</f>
        <v>3.7134445407538408E-7</v>
      </c>
      <c r="AC144" s="42">
        <f>+AB144*AD$4</f>
        <v>1.4327474529513317E-3</v>
      </c>
      <c r="AD144" s="43">
        <f>+AC144/$H144*10^6</f>
        <v>46.487587701211282</v>
      </c>
      <c r="AE144" s="40">
        <f>+S144*O144/SUMPRODUCT(O$20:O$619, S$20:S$619)</f>
        <v>0</v>
      </c>
      <c r="AF144" s="41">
        <f>+T144*P144/SUMPRODUCT(P$20:P$619, T$20:T$619)</f>
        <v>0</v>
      </c>
      <c r="AG144" s="41">
        <f>+AF144-AE144</f>
        <v>0</v>
      </c>
      <c r="AH144" s="42">
        <f>+AG144*AI$4</f>
        <v>0</v>
      </c>
      <c r="AI144" s="43">
        <f>+AH144/$H144*10^6</f>
        <v>0</v>
      </c>
      <c r="AJ144" s="42">
        <f>+X144+AC144+AH144</f>
        <v>0.16923329947687216</v>
      </c>
      <c r="AK144" s="31">
        <f>+Y144+AD144+AI144</f>
        <v>5491.0220466214196</v>
      </c>
      <c r="AL144" s="44">
        <f>+$AL$6*W144/H144*10^6</f>
        <v>89.871153154542796</v>
      </c>
      <c r="AM144" s="31">
        <v>205273.65625</v>
      </c>
      <c r="AN144" s="45">
        <f>+AK144/AM144</f>
        <v>2.6749764908625091E-2</v>
      </c>
      <c r="AR144" s="33"/>
    </row>
    <row r="145" spans="1:44">
      <c r="A145" s="6" t="s">
        <v>1442</v>
      </c>
      <c r="B145" s="6" t="s">
        <v>2239</v>
      </c>
      <c r="C145" s="119" t="s">
        <v>2862</v>
      </c>
      <c r="D145" s="30">
        <v>2831888</v>
      </c>
      <c r="E145" s="6" t="s">
        <v>927</v>
      </c>
      <c r="F145" s="31" t="s">
        <v>4461</v>
      </c>
      <c r="G145" s="6" t="str">
        <f>+IF(AND(L145&gt;K145, AJ145&gt;0), "Float Increase", IF(AND(L145&lt;K145, AJ145&lt;0), "Float Decrease", IF(AND(J145&gt;I145, AJ145&gt;0), "Share Increase", IF(AND(J145&lt;I145, AJ145&lt;0), "Share Decrease", IF(AJ145&gt;0, "Reinvestment", "Funding")))))</f>
        <v>Share Increase</v>
      </c>
      <c r="H145" s="32">
        <v>54</v>
      </c>
      <c r="I145" s="33">
        <v>46.518999999999998</v>
      </c>
      <c r="J145" s="33">
        <v>46.637999999999998</v>
      </c>
      <c r="K145" s="34">
        <v>1</v>
      </c>
      <c r="L145" s="34">
        <v>1</v>
      </c>
      <c r="M145" s="7">
        <v>0</v>
      </c>
      <c r="N145" s="7">
        <v>0</v>
      </c>
      <c r="O145" s="7">
        <v>1</v>
      </c>
      <c r="P145" s="7">
        <v>1</v>
      </c>
      <c r="Q145" s="35">
        <f>+I145*K145</f>
        <v>46.518999999999998</v>
      </c>
      <c r="R145" s="35">
        <f>+J145*L145</f>
        <v>46.637999999999998</v>
      </c>
      <c r="S145" s="35">
        <f>+$H145*Q145</f>
        <v>2512.0259999999998</v>
      </c>
      <c r="T145" s="35">
        <f>+$H145*R145</f>
        <v>2518.4519999999998</v>
      </c>
      <c r="U145" s="36">
        <f>+S145/SUM(S$20:S$619)</f>
        <v>3.6489370040407678E-3</v>
      </c>
      <c r="V145" s="37">
        <f>+T145/SUM(T$20:T$619)</f>
        <v>3.6538981982024744E-3</v>
      </c>
      <c r="W145" s="37">
        <f>+V145-U145</f>
        <v>4.9611941617066189E-6</v>
      </c>
      <c r="X145" s="38">
        <f>+W145*Y$4</f>
        <v>0.15027843541940841</v>
      </c>
      <c r="Y145" s="39">
        <f>+X145/$H145*10^6</f>
        <v>2782.933989248304</v>
      </c>
      <c r="Z145" s="40">
        <f>+S145*M145/SUMPRODUCT(M$20:M$619, S$20:S$619)</f>
        <v>0</v>
      </c>
      <c r="AA145" s="41">
        <f>+T145*N145/SUMPRODUCT(N$20:N$619, T$20:T$619)</f>
        <v>0</v>
      </c>
      <c r="AB145" s="41">
        <f>+AA145-Z145</f>
        <v>0</v>
      </c>
      <c r="AC145" s="42">
        <f>+AB145*AD$4</f>
        <v>0</v>
      </c>
      <c r="AD145" s="43">
        <f>+AC145/$H145*10^6</f>
        <v>0</v>
      </c>
      <c r="AE145" s="40">
        <f>+S145*O145/SUMPRODUCT(O$20:O$619, S$20:S$619)</f>
        <v>7.4391847412648556E-3</v>
      </c>
      <c r="AF145" s="41">
        <f>+T145*P145/SUMPRODUCT(P$20:P$619, T$20:T$619)</f>
        <v>7.4640626939280058E-3</v>
      </c>
      <c r="AG145" s="41">
        <f>+AF145-AE145</f>
        <v>2.4877952663150162E-5</v>
      </c>
      <c r="AH145" s="42">
        <f>+AG145*AI$4</f>
        <v>8.400660299501693E-2</v>
      </c>
      <c r="AI145" s="43">
        <f>+AH145/$H145*10^6</f>
        <v>1555.6778332410543</v>
      </c>
      <c r="AJ145" s="42">
        <f>+X145+AC145+AH145</f>
        <v>0.23428503841442533</v>
      </c>
      <c r="AK145" s="31">
        <f>+Y145+AD145+AI145</f>
        <v>4338.611822489358</v>
      </c>
      <c r="AL145" s="44">
        <f>+$AL$6*W145/H145*10^6</f>
        <v>45.936982978764988</v>
      </c>
      <c r="AM145" s="31">
        <v>166233.25</v>
      </c>
      <c r="AN145" s="45">
        <f>+AK145/AM145</f>
        <v>2.6099542795977086E-2</v>
      </c>
      <c r="AR145" s="33"/>
    </row>
    <row r="146" spans="1:44">
      <c r="A146" s="6" t="s">
        <v>5846</v>
      </c>
      <c r="B146" s="6" t="s">
        <v>5858</v>
      </c>
      <c r="C146" s="119" t="s">
        <v>5878</v>
      </c>
      <c r="D146" s="30" t="s">
        <v>5881</v>
      </c>
      <c r="E146" s="6" t="s">
        <v>5868</v>
      </c>
      <c r="F146" s="31" t="s">
        <v>4470</v>
      </c>
      <c r="G146" s="6" t="str">
        <f>+IF(AND(L146&gt;K146, AJ146&gt;0), "Float Increase", IF(AND(L146&lt;K146, AJ146&lt;0), "Float Decrease", IF(AND(J146&gt;I146, AJ146&gt;0), "Share Increase", IF(AND(J146&lt;I146, AJ146&lt;0), "Share Decrease", IF(AJ146&gt;0, "Reinvestment", "Funding")))))</f>
        <v>Share Increase</v>
      </c>
      <c r="H146" s="32">
        <v>56.24</v>
      </c>
      <c r="I146" s="33">
        <v>35.351999999999997</v>
      </c>
      <c r="J146" s="33">
        <v>35.54</v>
      </c>
      <c r="K146" s="34">
        <v>0.93</v>
      </c>
      <c r="L146" s="34">
        <v>0.93</v>
      </c>
      <c r="M146" s="7">
        <v>0.5</v>
      </c>
      <c r="N146" s="7">
        <v>0.5</v>
      </c>
      <c r="O146" s="7">
        <v>0.5</v>
      </c>
      <c r="P146" s="7">
        <v>0.5</v>
      </c>
      <c r="Q146" s="35">
        <f>+I146*K146</f>
        <v>32.877359999999996</v>
      </c>
      <c r="R146" s="35">
        <f>+J146*L146</f>
        <v>33.052199999999999</v>
      </c>
      <c r="S146" s="35">
        <f>+$H146*Q146</f>
        <v>1849.0227263999998</v>
      </c>
      <c r="T146" s="35">
        <f>+$H146*R146</f>
        <v>1858.855728</v>
      </c>
      <c r="U146" s="36">
        <f>+S146/SUM(S$20:S$619)</f>
        <v>2.6858668850056919E-3</v>
      </c>
      <c r="V146" s="37">
        <f>+T146/SUM(T$20:T$619)</f>
        <v>2.6969223933025325E-3</v>
      </c>
      <c r="W146" s="37">
        <f>+V146-U146</f>
        <v>1.1055508296840648E-5</v>
      </c>
      <c r="X146" s="38">
        <f>+W146*Y$4</f>
        <v>0.33487995741815285</v>
      </c>
      <c r="Y146" s="39">
        <f>+X146/$H146*10^6</f>
        <v>5954.4800394408403</v>
      </c>
      <c r="Z146" s="40">
        <f>+S146*M146/SUMPRODUCT(M$20:M$619, S$20:S$619)</f>
        <v>2.6357986777186784E-3</v>
      </c>
      <c r="AA146" s="41">
        <f>+T146*N146/SUMPRODUCT(N$20:N$619, T$20:T$619)</f>
        <v>2.6416179467909358E-3</v>
      </c>
      <c r="AB146" s="41">
        <f>+AA146-Z146</f>
        <v>5.8192690722573201E-6</v>
      </c>
      <c r="AC146" s="42">
        <f>+AB146*AD$4</f>
        <v>2.2452315767243387E-2</v>
      </c>
      <c r="AD146" s="43">
        <f>+AC146/$H146*10^6</f>
        <v>399.22325332936322</v>
      </c>
      <c r="AE146" s="40">
        <f>+S146*O146/SUMPRODUCT(O$20:O$619, S$20:S$619)</f>
        <v>2.7378740611137824E-3</v>
      </c>
      <c r="AF146" s="41">
        <f>+T146*P146/SUMPRODUCT(P$20:P$619, T$20:T$619)</f>
        <v>2.7545920455818067E-3</v>
      </c>
      <c r="AG146" s="41">
        <f>+AF146-AE146</f>
        <v>1.6717984468024322E-5</v>
      </c>
      <c r="AH146" s="42">
        <f>+AG146*AI$4</f>
        <v>5.6452438152695808E-2</v>
      </c>
      <c r="AI146" s="43">
        <f>+AH146/$H146*10^6</f>
        <v>1003.7773497990007</v>
      </c>
      <c r="AJ146" s="42">
        <f>+X146+AC146+AH146</f>
        <v>0.41378471133809203</v>
      </c>
      <c r="AK146" s="31">
        <f>+Y146+AD146+AI146</f>
        <v>7357.480642569205</v>
      </c>
      <c r="AL146" s="44">
        <f>+$AL$6*W146/H146*10^6</f>
        <v>98.288658400076883</v>
      </c>
      <c r="AM146" s="31">
        <v>285079.65625</v>
      </c>
      <c r="AN146" s="45">
        <f>+AK146/AM146</f>
        <v>2.580850818803106E-2</v>
      </c>
      <c r="AR146" s="33"/>
    </row>
    <row r="147" spans="1:44">
      <c r="A147" s="6" t="s">
        <v>3507</v>
      </c>
      <c r="B147" s="6" t="s">
        <v>348</v>
      </c>
      <c r="C147" s="119" t="s">
        <v>3667</v>
      </c>
      <c r="D147" s="30">
        <v>2752677</v>
      </c>
      <c r="E147" s="6" t="s">
        <v>2621</v>
      </c>
      <c r="F147" s="31" t="s">
        <v>4456</v>
      </c>
      <c r="G147" s="6" t="str">
        <f>+IF(AND(L147&gt;K147, AJ147&gt;0), "Float Increase", IF(AND(L147&lt;K147, AJ147&lt;0), "Float Decrease", IF(AND(J147&gt;I147, AJ147&gt;0), "Share Increase", IF(AND(J147&lt;I147, AJ147&lt;0), "Share Decrease", IF(AJ147&gt;0, "Reinvestment", "Funding")))))</f>
        <v>Share Increase</v>
      </c>
      <c r="H147" s="32">
        <v>21.21</v>
      </c>
      <c r="I147" s="33">
        <v>79.114000000000004</v>
      </c>
      <c r="J147" s="33">
        <v>79.968999999999994</v>
      </c>
      <c r="K147" s="34">
        <v>1</v>
      </c>
      <c r="L147" s="34">
        <v>1</v>
      </c>
      <c r="M147" s="7">
        <v>0</v>
      </c>
      <c r="N147" s="7">
        <v>0</v>
      </c>
      <c r="O147" s="7">
        <v>1</v>
      </c>
      <c r="P147" s="7">
        <v>1</v>
      </c>
      <c r="Q147" s="35">
        <f>+I147*K147</f>
        <v>79.114000000000004</v>
      </c>
      <c r="R147" s="35">
        <f>+J147*L147</f>
        <v>79.968999999999994</v>
      </c>
      <c r="S147" s="35">
        <f>+$H147*Q147</f>
        <v>1678.0079400000002</v>
      </c>
      <c r="T147" s="35">
        <f>+$H147*R147</f>
        <v>1696.14249</v>
      </c>
      <c r="U147" s="36">
        <f>+S147/SUM(S$20:S$619)</f>
        <v>2.4374529823099848E-3</v>
      </c>
      <c r="V147" s="37">
        <f>+T147/SUM(T$20:T$619)</f>
        <v>2.4608497553678444E-3</v>
      </c>
      <c r="W147" s="37">
        <f>+V147-U147</f>
        <v>2.3396773057859661E-5</v>
      </c>
      <c r="X147" s="38">
        <f>+W147*Y$4</f>
        <v>0.70870647960865651</v>
      </c>
      <c r="Y147" s="39">
        <f>+X147/$H147*10^6</f>
        <v>33413.789703378432</v>
      </c>
      <c r="Z147" s="40">
        <f>+S147*M147/SUMPRODUCT(M$20:M$619, S$20:S$619)</f>
        <v>0</v>
      </c>
      <c r="AA147" s="41">
        <f>+T147*N147/SUMPRODUCT(N$20:N$619, T$20:T$619)</f>
        <v>0</v>
      </c>
      <c r="AB147" s="41">
        <f>+AA147-Z147</f>
        <v>0</v>
      </c>
      <c r="AC147" s="42">
        <f>+AB147*AD$4</f>
        <v>0</v>
      </c>
      <c r="AD147" s="43">
        <f>+AC147/$H147*10^6</f>
        <v>0</v>
      </c>
      <c r="AE147" s="40">
        <f>+S147*O147/SUMPRODUCT(O$20:O$619, S$20:S$619)</f>
        <v>4.9693001039675848E-3</v>
      </c>
      <c r="AF147" s="41">
        <f>+T147*P147/SUMPRODUCT(P$20:P$619, T$20:T$619)</f>
        <v>5.0269426946374825E-3</v>
      </c>
      <c r="AG147" s="41">
        <f>+AF147-AE147</f>
        <v>5.7642590669897652E-5</v>
      </c>
      <c r="AH147" s="42">
        <f>+AG147*AI$4</f>
        <v>0.19464456322336282</v>
      </c>
      <c r="AI147" s="43">
        <f>+AH147/$H147*10^6</f>
        <v>9177.0185395267708</v>
      </c>
      <c r="AJ147" s="42">
        <f>+X147+AC147+AH147</f>
        <v>0.90335104283201928</v>
      </c>
      <c r="AK147" s="31">
        <f>+Y147+AD147+AI147</f>
        <v>42590.808242905201</v>
      </c>
      <c r="AL147" s="44">
        <f>+$AL$6*W147/H147*10^6</f>
        <v>551.55051998726219</v>
      </c>
      <c r="AM147" s="31">
        <v>1662889.875</v>
      </c>
      <c r="AN147" s="45">
        <f>+AK147/AM147</f>
        <v>2.5612524847988025E-2</v>
      </c>
      <c r="AR147" s="33"/>
    </row>
    <row r="148" spans="1:44">
      <c r="A148" s="6" t="s">
        <v>981</v>
      </c>
      <c r="B148" s="6" t="s">
        <v>1500</v>
      </c>
      <c r="C148" s="119" t="s">
        <v>2344</v>
      </c>
      <c r="D148" s="30">
        <v>2024901</v>
      </c>
      <c r="E148" s="6" t="s">
        <v>3807</v>
      </c>
      <c r="F148" s="31" t="s">
        <v>4470</v>
      </c>
      <c r="G148" s="6" t="str">
        <f>+IF(AND(L148&gt;K148, AJ148&gt;0), "Float Increase", IF(AND(L148&lt;K148, AJ148&lt;0), "Float Decrease", IF(AND(J148&gt;I148, AJ148&gt;0), "Share Increase", IF(AND(J148&lt;I148, AJ148&lt;0), "Share Decrease", IF(AJ148&gt;0, "Reinvestment", "Funding")))))</f>
        <v>Share Increase</v>
      </c>
      <c r="H148" s="32">
        <v>29.4</v>
      </c>
      <c r="I148" s="33">
        <v>55.747</v>
      </c>
      <c r="J148" s="33">
        <v>55.884999999999998</v>
      </c>
      <c r="K148" s="34">
        <v>0.93</v>
      </c>
      <c r="L148" s="34">
        <v>0.93</v>
      </c>
      <c r="M148" s="7">
        <v>0</v>
      </c>
      <c r="N148" s="7">
        <v>0</v>
      </c>
      <c r="O148" s="7">
        <v>1</v>
      </c>
      <c r="P148" s="7">
        <v>1</v>
      </c>
      <c r="Q148" s="35">
        <f>+I148*K148</f>
        <v>51.844709999999999</v>
      </c>
      <c r="R148" s="35">
        <f>+J148*L148</f>
        <v>51.973050000000001</v>
      </c>
      <c r="S148" s="35">
        <f>+$H148*Q148</f>
        <v>1524.2344739999999</v>
      </c>
      <c r="T148" s="35">
        <f>+$H148*R148</f>
        <v>1528.00767</v>
      </c>
      <c r="U148" s="36">
        <f>+S148/SUM(S$20:S$619)</f>
        <v>2.2140836022450467E-3</v>
      </c>
      <c r="V148" s="37">
        <f>+T148/SUM(T$20:T$619)</f>
        <v>2.216911210637551E-3</v>
      </c>
      <c r="W148" s="37">
        <f>+V148-U148</f>
        <v>2.8276083925042952E-6</v>
      </c>
      <c r="X148" s="38">
        <f>+W148*Y$4</f>
        <v>8.565046062582668E-2</v>
      </c>
      <c r="Y148" s="39">
        <f>+X148/$H148*10^6</f>
        <v>2913.2809736675745</v>
      </c>
      <c r="Z148" s="40">
        <f>+S148*M148/SUMPRODUCT(M$20:M$619, S$20:S$619)</f>
        <v>0</v>
      </c>
      <c r="AA148" s="41">
        <f>+T148*N148/SUMPRODUCT(N$20:N$619, T$20:T$619)</f>
        <v>0</v>
      </c>
      <c r="AB148" s="41">
        <f>+AA148-Z148</f>
        <v>0</v>
      </c>
      <c r="AC148" s="42">
        <f>+AB148*AD$4</f>
        <v>0</v>
      </c>
      <c r="AD148" s="43">
        <f>+AC148/$H148*10^6</f>
        <v>0</v>
      </c>
      <c r="AE148" s="40">
        <f>+S148*O148/SUMPRODUCT(O$20:O$619, S$20:S$619)</f>
        <v>4.5139110188710876E-3</v>
      </c>
      <c r="AF148" s="41">
        <f>+T148*P148/SUMPRODUCT(P$20:P$619, T$20:T$619)</f>
        <v>4.5286330832125668E-3</v>
      </c>
      <c r="AG148" s="41">
        <f>+AF148-AE148</f>
        <v>1.4722064341479192E-5</v>
      </c>
      <c r="AH148" s="42">
        <f>+AG148*AI$4</f>
        <v>4.9712716763612282E-2</v>
      </c>
      <c r="AI148" s="43">
        <f>+AH148/$H148*10^6</f>
        <v>1690.9087334562003</v>
      </c>
      <c r="AJ148" s="42">
        <f>+X148+AC148+AH148</f>
        <v>0.13536317738943895</v>
      </c>
      <c r="AK148" s="31">
        <f>+Y148+AD148+AI148</f>
        <v>4604.1897071237745</v>
      </c>
      <c r="AL148" s="44">
        <f>+$AL$6*W148/H148*10^6</f>
        <v>48.088578103814548</v>
      </c>
      <c r="AM148" s="31">
        <v>181985.84375</v>
      </c>
      <c r="AN148" s="45">
        <f>+AK148/AM148</f>
        <v>2.5299713495565639E-2</v>
      </c>
      <c r="AR148" s="33"/>
    </row>
    <row r="149" spans="1:44">
      <c r="A149" s="6" t="s">
        <v>6041</v>
      </c>
      <c r="B149" s="6" t="s">
        <v>5993</v>
      </c>
      <c r="C149" s="119" t="s">
        <v>6086</v>
      </c>
      <c r="D149" s="30">
        <v>2037170</v>
      </c>
      <c r="E149" s="6" t="s">
        <v>6169</v>
      </c>
      <c r="F149" s="31" t="s">
        <v>4465</v>
      </c>
      <c r="G149" s="6" t="str">
        <f>+IF(AND(L149&gt;K149, AJ149&gt;0), "Float Increase", IF(AND(L149&lt;K149, AJ149&lt;0), "Float Decrease", IF(AND(J149&gt;I149, AJ149&gt;0), "Share Increase", IF(AND(J149&lt;I149, AJ149&lt;0), "Share Decrease", IF(AJ149&gt;0, "Reinvestment", "Funding")))))</f>
        <v>Share Increase</v>
      </c>
      <c r="H149" s="32">
        <v>7.06</v>
      </c>
      <c r="I149" s="33">
        <v>89.462000000000003</v>
      </c>
      <c r="J149" s="33">
        <v>89.867999999999995</v>
      </c>
      <c r="K149" s="34">
        <v>1</v>
      </c>
      <c r="L149" s="34">
        <v>1</v>
      </c>
      <c r="M149" s="7">
        <v>0.45</v>
      </c>
      <c r="N149" s="7">
        <v>0.45</v>
      </c>
      <c r="O149" s="7">
        <v>0.55000000000000004</v>
      </c>
      <c r="P149" s="7">
        <v>0.55000000000000004</v>
      </c>
      <c r="Q149" s="35">
        <f>+I149*K149</f>
        <v>89.462000000000003</v>
      </c>
      <c r="R149" s="35">
        <f>+J149*L149</f>
        <v>89.867999999999995</v>
      </c>
      <c r="S149" s="35">
        <f>+$H149*Q149</f>
        <v>631.60172</v>
      </c>
      <c r="T149" s="35">
        <f>+$H149*R149</f>
        <v>634.46807999999999</v>
      </c>
      <c r="U149" s="36">
        <f>+S149/SUM(S$20:S$619)</f>
        <v>9.1745662183583931E-4</v>
      </c>
      <c r="V149" s="37">
        <f>+T149/SUM(T$20:T$619)</f>
        <v>9.2051854644399959E-4</v>
      </c>
      <c r="W149" s="37">
        <f>+V149-U149</f>
        <v>3.0619246081602753E-6</v>
      </c>
      <c r="X149" s="38">
        <f>+W149*Y$4</f>
        <v>9.274808130634131E-2</v>
      </c>
      <c r="Y149" s="39">
        <f>+X149/$H149*10^6</f>
        <v>13137.121998065342</v>
      </c>
      <c r="Z149" s="40">
        <f>+S149*M149/SUMPRODUCT(M$20:M$619, S$20:S$619)</f>
        <v>8.1031858569737848E-4</v>
      </c>
      <c r="AA149" s="41">
        <f>+T149*N149/SUMPRODUCT(N$20:N$619, T$20:T$619)</f>
        <v>8.114777372946225E-4</v>
      </c>
      <c r="AB149" s="41">
        <f>+AA149-Z149</f>
        <v>1.1591515972440153E-6</v>
      </c>
      <c r="AC149" s="42">
        <f>+AB149*AD$4</f>
        <v>4.4723207262405721E-3</v>
      </c>
      <c r="AD149" s="43">
        <f>+AC149/$H149*10^6</f>
        <v>633.47319068563343</v>
      </c>
      <c r="AE149" s="40">
        <f>+S149*O149/SUMPRODUCT(O$20:O$619, S$20:S$619)</f>
        <v>1.0287437442484081E-3</v>
      </c>
      <c r="AF149" s="41">
        <f>+T149*P149/SUMPRODUCT(P$20:P$619, T$20:T$619)</f>
        <v>1.0342227048714336E-3</v>
      </c>
      <c r="AG149" s="41">
        <f>+AF149-AE149</f>
        <v>5.4789606230255198E-6</v>
      </c>
      <c r="AH149" s="42">
        <f>+AG149*AI$4</f>
        <v>1.8501075073014229E-2</v>
      </c>
      <c r="AI149" s="43">
        <f>+AH149/$H149*10^6</f>
        <v>2620.5488771974829</v>
      </c>
      <c r="AJ149" s="42">
        <f>+X149+AC149+AH149</f>
        <v>0.1157214771055961</v>
      </c>
      <c r="AK149" s="31">
        <f>+Y149+AD149+AI149</f>
        <v>16391.144065948458</v>
      </c>
      <c r="AL149" s="44">
        <f>+$AL$6*W149/H149*10^6</f>
        <v>216.85018471390052</v>
      </c>
      <c r="AM149" s="31">
        <v>656107.75</v>
      </c>
      <c r="AN149" s="45">
        <f>+AK149/AM149</f>
        <v>2.4982396665712999E-2</v>
      </c>
      <c r="AR149" s="33"/>
    </row>
    <row r="150" spans="1:44">
      <c r="A150" s="6" t="s">
        <v>6044</v>
      </c>
      <c r="B150" s="6" t="s">
        <v>5996</v>
      </c>
      <c r="C150" s="119" t="s">
        <v>6089</v>
      </c>
      <c r="D150" s="30">
        <v>2100179</v>
      </c>
      <c r="E150" s="6" t="s">
        <v>6172</v>
      </c>
      <c r="F150" s="31" t="s">
        <v>4457</v>
      </c>
      <c r="G150" s="6" t="str">
        <f>+IF(AND(L150&gt;K150, AJ150&gt;0), "Float Increase", IF(AND(L150&lt;K150, AJ150&lt;0), "Float Decrease", IF(AND(J150&gt;I150, AJ150&gt;0), "Share Increase", IF(AND(J150&lt;I150, AJ150&lt;0), "Share Decrease", IF(AJ150&gt;0, "Reinvestment", "Funding")))))</f>
        <v>Share Increase</v>
      </c>
      <c r="H150" s="32">
        <v>24.14</v>
      </c>
      <c r="I150" s="33">
        <v>58.74</v>
      </c>
      <c r="J150" s="33">
        <v>59.558999999999997</v>
      </c>
      <c r="K150" s="34">
        <v>1</v>
      </c>
      <c r="L150" s="34">
        <v>1</v>
      </c>
      <c r="M150" s="7">
        <v>1</v>
      </c>
      <c r="N150" s="7">
        <v>1</v>
      </c>
      <c r="O150" s="7">
        <v>0</v>
      </c>
      <c r="P150" s="7">
        <v>0</v>
      </c>
      <c r="Q150" s="35">
        <f>+I150*K150</f>
        <v>58.74</v>
      </c>
      <c r="R150" s="35">
        <f>+J150*L150</f>
        <v>59.558999999999997</v>
      </c>
      <c r="S150" s="35">
        <f>+$H150*Q150</f>
        <v>1417.9836</v>
      </c>
      <c r="T150" s="35">
        <f>+$H150*R150</f>
        <v>1437.7542599999999</v>
      </c>
      <c r="U150" s="36">
        <f>+S150/SUM(S$20:S$619)</f>
        <v>2.0597449346316252E-3</v>
      </c>
      <c r="V150" s="37">
        <f>+T150/SUM(T$20:T$619)</f>
        <v>2.0859669749798415E-3</v>
      </c>
      <c r="W150" s="37">
        <f>+V150-U150</f>
        <v>2.6222040348216312E-5</v>
      </c>
      <c r="X150" s="38">
        <f>+W150*Y$4</f>
        <v>0.79428602642695256</v>
      </c>
      <c r="Y150" s="39">
        <f>+X150/$H150*10^6</f>
        <v>32903.315096394057</v>
      </c>
      <c r="Z150" s="40">
        <f>+S150*M150/SUMPRODUCT(M$20:M$619, S$20:S$619)</f>
        <v>4.0426969820794214E-3</v>
      </c>
      <c r="AA150" s="41">
        <f>+T150*N150/SUMPRODUCT(N$20:N$619, T$20:T$619)</f>
        <v>4.0863821748850868E-3</v>
      </c>
      <c r="AB150" s="41">
        <f>+AA150-Z150</f>
        <v>4.3685192805665435E-5</v>
      </c>
      <c r="AC150" s="42">
        <f>+AB150*AD$4</f>
        <v>0.16854930250634376</v>
      </c>
      <c r="AD150" s="43">
        <f>+AC150/$H150*10^6</f>
        <v>6982.1583474044637</v>
      </c>
      <c r="AE150" s="40">
        <f>+S150*O150/SUMPRODUCT(O$20:O$619, S$20:S$619)</f>
        <v>0</v>
      </c>
      <c r="AF150" s="41">
        <f>+T150*P150/SUMPRODUCT(P$20:P$619, T$20:T$619)</f>
        <v>0</v>
      </c>
      <c r="AG150" s="41">
        <f>+AF150-AE150</f>
        <v>0</v>
      </c>
      <c r="AH150" s="42">
        <f>+AG150*AI$4</f>
        <v>0</v>
      </c>
      <c r="AI150" s="43">
        <f>+AH150/$H150*10^6</f>
        <v>0</v>
      </c>
      <c r="AJ150" s="42">
        <f>+X150+AC150+AH150</f>
        <v>0.96283532893329626</v>
      </c>
      <c r="AK150" s="31">
        <f>+Y150+AD150+AI150</f>
        <v>39885.473443798517</v>
      </c>
      <c r="AL150" s="44">
        <f>+$AL$6*W150/H150*10^6</f>
        <v>543.12428227457156</v>
      </c>
      <c r="AM150" s="31">
        <v>1668723.125</v>
      </c>
      <c r="AN150" s="45">
        <f>+AK150/AM150</f>
        <v>2.3901792242376048E-2</v>
      </c>
      <c r="AR150" s="33"/>
    </row>
    <row r="151" spans="1:44">
      <c r="A151" s="6" t="s">
        <v>1437</v>
      </c>
      <c r="B151" s="6" t="s">
        <v>2234</v>
      </c>
      <c r="C151" s="119" t="s">
        <v>2857</v>
      </c>
      <c r="D151" s="30" t="s">
        <v>2335</v>
      </c>
      <c r="E151" s="6" t="s">
        <v>922</v>
      </c>
      <c r="F151" s="31" t="s">
        <v>4458</v>
      </c>
      <c r="G151" s="6" t="str">
        <f>+IF(AND(L151&gt;K151, AJ151&gt;0), "Float Increase", IF(AND(L151&lt;K151, AJ151&lt;0), "Float Decrease", IF(AND(J151&gt;I151, AJ151&gt;0), "Share Increase", IF(AND(J151&lt;I151, AJ151&lt;0), "Share Decrease", IF(AJ151&gt;0, "Reinvestment", "Funding")))))</f>
        <v>Share Increase</v>
      </c>
      <c r="H151" s="32">
        <v>56.14</v>
      </c>
      <c r="I151" s="33">
        <v>15.911</v>
      </c>
      <c r="J151" s="33">
        <v>16.03</v>
      </c>
      <c r="K151" s="34">
        <v>0.92</v>
      </c>
      <c r="L151" s="34">
        <v>0.92</v>
      </c>
      <c r="M151" s="7">
        <v>1</v>
      </c>
      <c r="N151" s="7">
        <v>1</v>
      </c>
      <c r="O151" s="7">
        <v>0</v>
      </c>
      <c r="P151" s="7">
        <v>0</v>
      </c>
      <c r="Q151" s="35">
        <f>+I151*K151</f>
        <v>14.638120000000001</v>
      </c>
      <c r="R151" s="35">
        <f>+J151*L151</f>
        <v>14.747600000000002</v>
      </c>
      <c r="S151" s="35">
        <f>+$H151*Q151</f>
        <v>821.78405680000003</v>
      </c>
      <c r="T151" s="35">
        <f>+$H151*R151</f>
        <v>827.93026400000008</v>
      </c>
      <c r="U151" s="36">
        <f>+S151/SUM(S$20:S$619)</f>
        <v>1.1937130643505523E-3</v>
      </c>
      <c r="V151" s="37">
        <f>+T151/SUM(T$20:T$619)</f>
        <v>1.2012033184936222E-3</v>
      </c>
      <c r="W151" s="37">
        <f>+V151-U151</f>
        <v>7.4902541430698407E-6</v>
      </c>
      <c r="X151" s="38">
        <f>+W151*Y$4</f>
        <v>0.22688563213318585</v>
      </c>
      <c r="Y151" s="39">
        <f>+X151/$H151*10^6</f>
        <v>4041.4255812822562</v>
      </c>
      <c r="Z151" s="40">
        <f>+S151*M151/SUMPRODUCT(M$20:M$619, S$20:S$619)</f>
        <v>2.3429212625211914E-3</v>
      </c>
      <c r="AA151" s="41">
        <f>+T151*N151/SUMPRODUCT(N$20:N$619, T$20:T$619)</f>
        <v>2.3531416786464641E-3</v>
      </c>
      <c r="AB151" s="41">
        <f>+AA151-Z151</f>
        <v>1.0220416125272715E-5</v>
      </c>
      <c r="AC151" s="42">
        <f>+AB151*AD$4</f>
        <v>3.9433132798624128E-2</v>
      </c>
      <c r="AD151" s="43">
        <f>+AC151/$H151*10^6</f>
        <v>702.40706801966746</v>
      </c>
      <c r="AE151" s="40">
        <f>+S151*O151/SUMPRODUCT(O$20:O$619, S$20:S$619)</f>
        <v>0</v>
      </c>
      <c r="AF151" s="41">
        <f>+T151*P151/SUMPRODUCT(P$20:P$619, T$20:T$619)</f>
        <v>0</v>
      </c>
      <c r="AG151" s="41">
        <f>+AF151-AE151</f>
        <v>0</v>
      </c>
      <c r="AH151" s="42">
        <f>+AG151*AI$4</f>
        <v>0</v>
      </c>
      <c r="AI151" s="43">
        <f>+AH151/$H151*10^6</f>
        <v>0</v>
      </c>
      <c r="AJ151" s="42">
        <f>+X151+AC151+AH151</f>
        <v>0.26631876493181</v>
      </c>
      <c r="AK151" s="31">
        <f>+Y151+AD151+AI151</f>
        <v>4743.832649301924</v>
      </c>
      <c r="AL151" s="44">
        <f>+$AL$6*W151/H151*10^6</f>
        <v>66.710492902296394</v>
      </c>
      <c r="AM151" s="31">
        <v>203312.5</v>
      </c>
      <c r="AN151" s="45">
        <f>+AK151/AM151</f>
        <v>2.3332715151807803E-2</v>
      </c>
      <c r="AR151" s="33"/>
    </row>
    <row r="152" spans="1:44">
      <c r="A152" s="6" t="s">
        <v>5553</v>
      </c>
      <c r="B152" s="6" t="s">
        <v>5607</v>
      </c>
      <c r="C152" s="119" t="s">
        <v>5626</v>
      </c>
      <c r="D152" s="30" t="s">
        <v>5585</v>
      </c>
      <c r="E152" s="6" t="s">
        <v>5573</v>
      </c>
      <c r="F152" s="31" t="s">
        <v>4458</v>
      </c>
      <c r="G152" s="6" t="str">
        <f>+IF(AND(L152&gt;K152, AJ152&gt;0), "Float Increase", IF(AND(L152&lt;K152, AJ152&lt;0), "Float Decrease", IF(AND(J152&gt;I152, AJ152&gt;0), "Share Increase", IF(AND(J152&lt;I152, AJ152&lt;0), "Share Decrease", IF(AJ152&gt;0, "Reinvestment", "Funding")))))</f>
        <v>Share Increase</v>
      </c>
      <c r="H152" s="32">
        <v>6.5</v>
      </c>
      <c r="I152" s="33">
        <v>44.387</v>
      </c>
      <c r="J152" s="33">
        <v>44.491999999999997</v>
      </c>
      <c r="K152" s="34">
        <v>0.78</v>
      </c>
      <c r="L152" s="34">
        <v>0.78</v>
      </c>
      <c r="M152" s="7">
        <v>0.28000000000000003</v>
      </c>
      <c r="N152" s="7">
        <v>0.28000000000000003</v>
      </c>
      <c r="O152" s="7">
        <v>0.72</v>
      </c>
      <c r="P152" s="7">
        <v>0.72</v>
      </c>
      <c r="Q152" s="35">
        <f>+I152*K152</f>
        <v>34.621859999999998</v>
      </c>
      <c r="R152" s="35">
        <f>+J152*L152</f>
        <v>34.703760000000003</v>
      </c>
      <c r="S152" s="35">
        <f>+$H152*Q152</f>
        <v>225.04208999999997</v>
      </c>
      <c r="T152" s="35">
        <f>+$H152*R152</f>
        <v>225.57444000000001</v>
      </c>
      <c r="U152" s="36">
        <f>+S152/SUM(S$20:S$619)</f>
        <v>3.2689327645003385E-4</v>
      </c>
      <c r="V152" s="37">
        <f>+T152/SUM(T$20:T$619)</f>
        <v>3.2727486562242688E-4</v>
      </c>
      <c r="W152" s="37">
        <f>+V152-U152</f>
        <v>3.8158917239303767E-7</v>
      </c>
      <c r="X152" s="38">
        <f>+W152*Y$4</f>
        <v>1.1558633250605622E-2</v>
      </c>
      <c r="Y152" s="39">
        <f>+X152/$H152*10^6</f>
        <v>1778.2512693239419</v>
      </c>
      <c r="Z152" s="40">
        <f>+S152*M152/SUMPRODUCT(M$20:M$619, S$20:S$619)</f>
        <v>1.7964774336140188E-4</v>
      </c>
      <c r="AA152" s="41">
        <f>+T152*N152/SUMPRODUCT(N$20:N$619, T$20:T$619)</f>
        <v>1.7951561750419854E-4</v>
      </c>
      <c r="AB152" s="41">
        <f>+AA152-Z152</f>
        <v>-1.3212585720333964E-7</v>
      </c>
      <c r="AC152" s="42">
        <f>+AB152*AD$4</f>
        <v>-5.0977733287668032E-4</v>
      </c>
      <c r="AD152" s="43">
        <f>+AC152/$H152*10^6</f>
        <v>-78.427281981027747</v>
      </c>
      <c r="AE152" s="40">
        <f>+S152*O152/SUMPRODUCT(O$20:O$619, S$20:S$619)</f>
        <v>4.7984112070920191E-4</v>
      </c>
      <c r="AF152" s="41">
        <f>+T152*P152/SUMPRODUCT(P$20:P$619, T$20:T$619)</f>
        <v>4.8135333485075158E-4</v>
      </c>
      <c r="AG152" s="41">
        <f>+AF152-AE152</f>
        <v>1.5122141415496618E-6</v>
      </c>
      <c r="AH152" s="42">
        <f>+AG152*AI$4</f>
        <v>5.1063676642805738E-3</v>
      </c>
      <c r="AI152" s="43">
        <f>+AH152/$H152*10^6</f>
        <v>785.59502527393443</v>
      </c>
      <c r="AJ152" s="42">
        <f>+X152+AC152+AH152</f>
        <v>1.6155223582009513E-2</v>
      </c>
      <c r="AK152" s="31">
        <f>+Y152+AD152+AI152</f>
        <v>2485.4190126168487</v>
      </c>
      <c r="AL152" s="44">
        <f>+$AL$6*W152/H152*10^6</f>
        <v>29.353013261002896</v>
      </c>
      <c r="AM152" s="31">
        <v>107022.296875</v>
      </c>
      <c r="AN152" s="45">
        <f>+AK152/AM152</f>
        <v>2.3223375737485532E-2</v>
      </c>
      <c r="AR152" s="33"/>
    </row>
    <row r="153" spans="1:44">
      <c r="A153" s="6" t="s">
        <v>1361</v>
      </c>
      <c r="B153" s="6" t="s">
        <v>2158</v>
      </c>
      <c r="C153" s="119" t="s">
        <v>2783</v>
      </c>
      <c r="D153" s="30">
        <v>2085856</v>
      </c>
      <c r="E153" s="6" t="s">
        <v>4213</v>
      </c>
      <c r="F153" s="31" t="s">
        <v>4472</v>
      </c>
      <c r="G153" s="6" t="str">
        <f>+IF(AND(L153&gt;K153, AJ153&gt;0), "Float Increase", IF(AND(L153&lt;K153, AJ153&lt;0), "Float Decrease", IF(AND(J153&gt;I153, AJ153&gt;0), "Share Increase", IF(AND(J153&lt;I153, AJ153&lt;0), "Share Decrease", IF(AJ153&gt;0, "Reinvestment", "Funding")))))</f>
        <v>Share Increase</v>
      </c>
      <c r="H153" s="32">
        <v>37.14</v>
      </c>
      <c r="I153" s="33">
        <v>86.343000000000004</v>
      </c>
      <c r="J153" s="33">
        <v>86.768000000000001</v>
      </c>
      <c r="K153" s="34">
        <v>0.81</v>
      </c>
      <c r="L153" s="34">
        <v>0.81</v>
      </c>
      <c r="M153" s="7">
        <v>1</v>
      </c>
      <c r="N153" s="7">
        <v>1</v>
      </c>
      <c r="O153" s="7">
        <v>0</v>
      </c>
      <c r="P153" s="7">
        <v>0</v>
      </c>
      <c r="Q153" s="35">
        <f>+I153*K153</f>
        <v>69.937830000000005</v>
      </c>
      <c r="R153" s="35">
        <f>+J153*L153</f>
        <v>70.282080000000008</v>
      </c>
      <c r="S153" s="35">
        <f>+$H153*Q153</f>
        <v>2597.4910062000004</v>
      </c>
      <c r="T153" s="35">
        <f>+$H153*R153</f>
        <v>2610.2764512000003</v>
      </c>
      <c r="U153" s="36">
        <f>+S153/SUM(S$20:S$619)</f>
        <v>3.7730823845717634E-3</v>
      </c>
      <c r="V153" s="37">
        <f>+T153/SUM(T$20:T$619)</f>
        <v>3.7871217803039452E-3</v>
      </c>
      <c r="W153" s="37">
        <f>+V153-U153</f>
        <v>1.4039395732181811E-5</v>
      </c>
      <c r="X153" s="38">
        <f>+W153*Y$4</f>
        <v>0.42526423197685098</v>
      </c>
      <c r="Y153" s="39">
        <f>+X153/$H153*10^6</f>
        <v>11450.302422640036</v>
      </c>
      <c r="Z153" s="40">
        <f>+S153*M153/SUMPRODUCT(M$20:M$619, S$20:S$619)</f>
        <v>7.4054940069428025E-3</v>
      </c>
      <c r="AA153" s="41">
        <f>+T153*N153/SUMPRODUCT(N$20:N$619, T$20:T$619)</f>
        <v>7.418922314099758E-3</v>
      </c>
      <c r="AB153" s="41">
        <f>+AA153-Z153</f>
        <v>1.3428307156955477E-5</v>
      </c>
      <c r="AC153" s="42">
        <f>+AB153*AD$4</f>
        <v>5.1810045001157989E-2</v>
      </c>
      <c r="AD153" s="43">
        <f>+AC153/$H153*10^6</f>
        <v>1394.9931341184165</v>
      </c>
      <c r="AE153" s="40">
        <f>+S153*O153/SUMPRODUCT(O$20:O$619, S$20:S$619)</f>
        <v>0</v>
      </c>
      <c r="AF153" s="41">
        <f>+T153*P153/SUMPRODUCT(P$20:P$619, T$20:T$619)</f>
        <v>0</v>
      </c>
      <c r="AG153" s="41">
        <f>+AF153-AE153</f>
        <v>0</v>
      </c>
      <c r="AH153" s="42">
        <f>+AG153*AI$4</f>
        <v>0</v>
      </c>
      <c r="AI153" s="43">
        <f>+AH153/$H153*10^6</f>
        <v>0</v>
      </c>
      <c r="AJ153" s="42">
        <f>+X153+AC153+AH153</f>
        <v>0.47707427697800897</v>
      </c>
      <c r="AK153" s="31">
        <f>+Y153+AD153+AI153</f>
        <v>12845.295556758452</v>
      </c>
      <c r="AL153" s="44">
        <f>+$AL$6*W153/H153*10^6</f>
        <v>189.00640457972284</v>
      </c>
      <c r="AM153" s="31">
        <v>564897.5</v>
      </c>
      <c r="AN153" s="45">
        <f>+AK153/AM153</f>
        <v>2.2739161629779653E-2</v>
      </c>
      <c r="AR153" s="33"/>
    </row>
    <row r="154" spans="1:44">
      <c r="A154" s="6" t="s">
        <v>5166</v>
      </c>
      <c r="B154" s="6" t="s">
        <v>5154</v>
      </c>
      <c r="C154" s="119" t="s">
        <v>5193</v>
      </c>
      <c r="D154" s="30" t="s">
        <v>5177</v>
      </c>
      <c r="E154" s="6" t="s">
        <v>5142</v>
      </c>
      <c r="F154" s="31" t="s">
        <v>4455</v>
      </c>
      <c r="G154" s="6" t="str">
        <f>+IF(AND(L154&gt;K154, AJ154&gt;0), "Float Increase", IF(AND(L154&lt;K154, AJ154&lt;0), "Float Decrease", IF(AND(J154&gt;I154, AJ154&gt;0), "Share Increase", IF(AND(J154&lt;I154, AJ154&lt;0), "Share Decrease", IF(AJ154&gt;0, "Reinvestment", "Funding")))))</f>
        <v>Share Increase</v>
      </c>
      <c r="H154" s="32">
        <v>41.11</v>
      </c>
      <c r="I154" s="33">
        <v>12.417999999999999</v>
      </c>
      <c r="J154" s="33">
        <v>12.446</v>
      </c>
      <c r="K154" s="34">
        <v>1</v>
      </c>
      <c r="L154" s="34">
        <v>1</v>
      </c>
      <c r="M154" s="7">
        <v>0</v>
      </c>
      <c r="N154" s="7">
        <v>0</v>
      </c>
      <c r="O154" s="7">
        <v>1</v>
      </c>
      <c r="P154" s="7">
        <v>1</v>
      </c>
      <c r="Q154" s="35">
        <f>+I154*K154</f>
        <v>12.417999999999999</v>
      </c>
      <c r="R154" s="35">
        <f>+J154*L154</f>
        <v>12.446</v>
      </c>
      <c r="S154" s="35">
        <f>+$H154*Q154</f>
        <v>510.50397999999996</v>
      </c>
      <c r="T154" s="35">
        <f>+$H154*R154</f>
        <v>511.65505999999999</v>
      </c>
      <c r="U154" s="36">
        <f>+S154/SUM(S$20:S$619)</f>
        <v>7.4155158558553451E-4</v>
      </c>
      <c r="V154" s="37">
        <f>+T154/SUM(T$20:T$619)</f>
        <v>7.4233517328707436E-4</v>
      </c>
      <c r="W154" s="37">
        <f>+V154-U154</f>
        <v>7.8358770153985451E-7</v>
      </c>
      <c r="X154" s="38">
        <f>+W154*Y$4</f>
        <v>2.3735481814078464E-2</v>
      </c>
      <c r="Y154" s="39">
        <f>+X154/$H154*10^6</f>
        <v>577.36516210358707</v>
      </c>
      <c r="Z154" s="40">
        <f>+S154*M154/SUMPRODUCT(M$20:M$619, S$20:S$619)</f>
        <v>0</v>
      </c>
      <c r="AA154" s="41">
        <f>+T154*N154/SUMPRODUCT(N$20:N$619, T$20:T$619)</f>
        <v>0</v>
      </c>
      <c r="AB154" s="41">
        <f>+AA154-Z154</f>
        <v>0</v>
      </c>
      <c r="AC154" s="42">
        <f>+AB154*AD$4</f>
        <v>0</v>
      </c>
      <c r="AD154" s="43">
        <f>+AC154/$H154*10^6</f>
        <v>0</v>
      </c>
      <c r="AE154" s="40">
        <f>+S154*O154/SUMPRODUCT(O$20:O$619, S$20:S$619)</f>
        <v>1.5118209040714463E-3</v>
      </c>
      <c r="AF154" s="41">
        <f>+T154*P154/SUMPRODUCT(P$20:P$619, T$20:T$619)</f>
        <v>1.5164178016914738E-3</v>
      </c>
      <c r="AG154" s="41">
        <f>+AF154-AE154</f>
        <v>4.5968976200275093E-6</v>
      </c>
      <c r="AH154" s="42">
        <f>+AG154*AI$4</f>
        <v>1.5522569666530209E-2</v>
      </c>
      <c r="AI154" s="43">
        <f>+AH154/$H154*10^6</f>
        <v>377.58622394867939</v>
      </c>
      <c r="AJ154" s="42">
        <f>+X154+AC154+AH154</f>
        <v>3.9258051480608673E-2</v>
      </c>
      <c r="AK154" s="31">
        <f>+Y154+AD154+AI154</f>
        <v>954.95138605226646</v>
      </c>
      <c r="AL154" s="44">
        <f>+$AL$6*W154/H154*10^6</f>
        <v>9.5303782721947776</v>
      </c>
      <c r="AM154" s="31">
        <v>42008.19921875</v>
      </c>
      <c r="AN154" s="45">
        <f>+AK154/AM154</f>
        <v>2.2732499936013256E-2</v>
      </c>
      <c r="AR154" s="33"/>
    </row>
    <row r="155" spans="1:44">
      <c r="A155" s="6" t="s">
        <v>1285</v>
      </c>
      <c r="B155" s="6" t="s">
        <v>1689</v>
      </c>
      <c r="C155" s="119" t="s">
        <v>2710</v>
      </c>
      <c r="D155" s="30" t="s">
        <v>2322</v>
      </c>
      <c r="E155" s="6" t="s">
        <v>795</v>
      </c>
      <c r="F155" s="31" t="s">
        <v>4463</v>
      </c>
      <c r="G155" s="6" t="str">
        <f>+IF(AND(L155&gt;K155, AJ155&gt;0), "Float Increase", IF(AND(L155&lt;K155, AJ155&lt;0), "Float Decrease", IF(AND(J155&gt;I155, AJ155&gt;0), "Share Increase", IF(AND(J155&lt;I155, AJ155&lt;0), "Share Decrease", IF(AJ155&gt;0, "Reinvestment", "Funding")))))</f>
        <v>Share Increase</v>
      </c>
      <c r="H155" s="32">
        <v>10.220000000000001</v>
      </c>
      <c r="I155" s="33">
        <v>100.122</v>
      </c>
      <c r="J155" s="33">
        <v>100.40900000000001</v>
      </c>
      <c r="K155" s="34">
        <v>0.88</v>
      </c>
      <c r="L155" s="34">
        <v>0.88</v>
      </c>
      <c r="M155" s="7">
        <v>1</v>
      </c>
      <c r="N155" s="7">
        <v>1</v>
      </c>
      <c r="O155" s="7">
        <v>0</v>
      </c>
      <c r="P155" s="7">
        <v>0</v>
      </c>
      <c r="Q155" s="35">
        <f>+I155*K155</f>
        <v>88.10736</v>
      </c>
      <c r="R155" s="35">
        <f>+J155*L155</f>
        <v>88.359920000000002</v>
      </c>
      <c r="S155" s="35">
        <f>+$H155*Q155</f>
        <v>900.45721920000005</v>
      </c>
      <c r="T155" s="35">
        <f>+$H155*R155</f>
        <v>903.03838240000005</v>
      </c>
      <c r="U155" s="36">
        <f>+S155/SUM(S$20:S$619)</f>
        <v>1.3079926989985492E-3</v>
      </c>
      <c r="V155" s="37">
        <f>+T155/SUM(T$20:T$619)</f>
        <v>1.31017399512043E-3</v>
      </c>
      <c r="W155" s="37">
        <f>+V155-U155</f>
        <v>2.1812961218808935E-6</v>
      </c>
      <c r="X155" s="38">
        <f>+W155*Y$4</f>
        <v>6.6073158537686041E-2</v>
      </c>
      <c r="Y155" s="39">
        <f>+X155/$H155*10^6</f>
        <v>6465.0840056444258</v>
      </c>
      <c r="Z155" s="40">
        <f>+S155*M155/SUMPRODUCT(M$20:M$619, S$20:S$619)</f>
        <v>2.5672198765567303E-3</v>
      </c>
      <c r="AA155" s="41">
        <f>+T155*N155/SUMPRODUCT(N$20:N$619, T$20:T$619)</f>
        <v>2.5666138169372723E-3</v>
      </c>
      <c r="AB155" s="41">
        <f>+AA155-Z155</f>
        <v>-6.0605961945802561E-7</v>
      </c>
      <c r="AC155" s="42">
        <f>+AB155*AD$4</f>
        <v>-2.3383421149434096E-3</v>
      </c>
      <c r="AD155" s="43">
        <f>+AC155/$H155*10^6</f>
        <v>-228.80059833105767</v>
      </c>
      <c r="AE155" s="40">
        <f>+S155*O155/SUMPRODUCT(O$20:O$619, S$20:S$619)</f>
        <v>0</v>
      </c>
      <c r="AF155" s="41">
        <f>+T155*P155/SUMPRODUCT(P$20:P$619, T$20:T$619)</f>
        <v>0</v>
      </c>
      <c r="AG155" s="41">
        <f>+AF155-AE155</f>
        <v>0</v>
      </c>
      <c r="AH155" s="42">
        <f>+AG155*AI$4</f>
        <v>0</v>
      </c>
      <c r="AI155" s="43">
        <f>+AH155/$H155*10^6</f>
        <v>0</v>
      </c>
      <c r="AJ155" s="42">
        <f>+X155+AC155+AH155</f>
        <v>6.3734816422742632E-2</v>
      </c>
      <c r="AK155" s="31">
        <f>+Y155+AD155+AI155</f>
        <v>6236.2834073133681</v>
      </c>
      <c r="AL155" s="44">
        <f>+$AL$6*W155/H155*10^6</f>
        <v>106.71703140317481</v>
      </c>
      <c r="AM155" s="31">
        <v>279368.5</v>
      </c>
      <c r="AN155" s="45">
        <f>+AK155/AM155</f>
        <v>2.2322786596604013E-2</v>
      </c>
      <c r="AR155" s="33"/>
    </row>
    <row r="156" spans="1:44">
      <c r="A156" s="6" t="s">
        <v>1015</v>
      </c>
      <c r="B156" s="6" t="s">
        <v>1534</v>
      </c>
      <c r="C156" s="119" t="s">
        <v>2378</v>
      </c>
      <c r="D156" s="30">
        <v>2080732</v>
      </c>
      <c r="E156" s="6" t="s">
        <v>3841</v>
      </c>
      <c r="F156" s="31" t="s">
        <v>4471</v>
      </c>
      <c r="G156" s="6" t="str">
        <f>+IF(AND(L156&gt;K156, AJ156&gt;0), "Float Increase", IF(AND(L156&lt;K156, AJ156&lt;0), "Float Decrease", IF(AND(J156&gt;I156, AJ156&gt;0), "Share Increase", IF(AND(J156&lt;I156, AJ156&lt;0), "Share Decrease", IF(AJ156&gt;0, "Reinvestment", "Funding")))))</f>
        <v>Share Increase</v>
      </c>
      <c r="H156" s="32">
        <v>39.6</v>
      </c>
      <c r="I156" s="33">
        <v>54.447000000000003</v>
      </c>
      <c r="J156" s="33">
        <v>54.628999999999998</v>
      </c>
      <c r="K156" s="34">
        <v>0.9</v>
      </c>
      <c r="L156" s="34">
        <v>0.9</v>
      </c>
      <c r="M156" s="7">
        <v>0</v>
      </c>
      <c r="N156" s="7">
        <v>0</v>
      </c>
      <c r="O156" s="7">
        <v>1</v>
      </c>
      <c r="P156" s="7">
        <v>1</v>
      </c>
      <c r="Q156" s="35">
        <f>+I156*K156</f>
        <v>49.002300000000005</v>
      </c>
      <c r="R156" s="35">
        <f>+J156*L156</f>
        <v>49.1661</v>
      </c>
      <c r="S156" s="35">
        <f>+$H156*Q156</f>
        <v>1940.4910800000002</v>
      </c>
      <c r="T156" s="35">
        <f>+$H156*R156</f>
        <v>1946.97756</v>
      </c>
      <c r="U156" s="36">
        <f>+S156/SUM(S$20:S$619)</f>
        <v>2.8187326515820435E-3</v>
      </c>
      <c r="V156" s="37">
        <f>+T156/SUM(T$20:T$619)</f>
        <v>2.8247740272296833E-3</v>
      </c>
      <c r="W156" s="37">
        <f>+V156-U156</f>
        <v>6.0413756476397629E-6</v>
      </c>
      <c r="X156" s="38">
        <f>+W156*Y$4</f>
        <v>0.182997973978892</v>
      </c>
      <c r="Y156" s="39">
        <f>+X156/$H156*10^6</f>
        <v>4621.1609590629287</v>
      </c>
      <c r="Z156" s="40">
        <f>+S156*M156/SUMPRODUCT(M$20:M$619, S$20:S$619)</f>
        <v>0</v>
      </c>
      <c r="AA156" s="41">
        <f>+T156*N156/SUMPRODUCT(N$20:N$619, T$20:T$619)</f>
        <v>0</v>
      </c>
      <c r="AB156" s="41">
        <f>+AA156-Z156</f>
        <v>0</v>
      </c>
      <c r="AC156" s="42">
        <f>+AB156*AD$4</f>
        <v>0</v>
      </c>
      <c r="AD156" s="43">
        <f>+AC156/$H156*10^6</f>
        <v>0</v>
      </c>
      <c r="AE156" s="40">
        <f>+S156*O156/SUMPRODUCT(O$20:O$619, S$20:S$619)</f>
        <v>5.7466250878360986E-3</v>
      </c>
      <c r="AF156" s="41">
        <f>+T156*P156/SUMPRODUCT(P$20:P$619, T$20:T$619)</f>
        <v>5.7703551910105802E-3</v>
      </c>
      <c r="AG156" s="41">
        <f>+AF156-AE156</f>
        <v>2.3730103174481564E-5</v>
      </c>
      <c r="AH156" s="42">
        <f>+AG156*AI$4</f>
        <v>8.0130603325822045E-2</v>
      </c>
      <c r="AI156" s="43">
        <f>+AH156/$H156*10^6</f>
        <v>2023.5000839854051</v>
      </c>
      <c r="AJ156" s="42">
        <f>+X156+AC156+AH156</f>
        <v>0.26312857730471406</v>
      </c>
      <c r="AK156" s="31">
        <f>+Y156+AD156+AI156</f>
        <v>6644.6610430483342</v>
      </c>
      <c r="AL156" s="44">
        <f>+$AL$6*W156/H156*10^6</f>
        <v>76.279995551007104</v>
      </c>
      <c r="AM156" s="31">
        <v>302200.15625</v>
      </c>
      <c r="AN156" s="45">
        <f>+AK156/AM156</f>
        <v>2.1987616173008959E-2</v>
      </c>
      <c r="AR156" s="33"/>
    </row>
    <row r="157" spans="1:44">
      <c r="A157" s="6" t="s">
        <v>3521</v>
      </c>
      <c r="B157" s="6" t="s">
        <v>362</v>
      </c>
      <c r="C157" s="119" t="s">
        <v>3682</v>
      </c>
      <c r="D157" s="30">
        <v>2825308</v>
      </c>
      <c r="E157" s="6" t="s">
        <v>2636</v>
      </c>
      <c r="F157" s="31" t="s">
        <v>4458</v>
      </c>
      <c r="G157" s="6" t="str">
        <f>+IF(AND(L157&gt;K157, AJ157&gt;0), "Float Increase", IF(AND(L157&lt;K157, AJ157&lt;0), "Float Decrease", IF(AND(J157&gt;I157, AJ157&gt;0), "Share Increase", IF(AND(J157&lt;I157, AJ157&lt;0), "Share Decrease", IF(AJ157&gt;0, "Reinvestment", "Funding")))))</f>
        <v>Share Increase</v>
      </c>
      <c r="H157" s="32">
        <v>32.869999999999997</v>
      </c>
      <c r="I157" s="33">
        <v>37.274000000000001</v>
      </c>
      <c r="J157" s="33">
        <v>37.404000000000003</v>
      </c>
      <c r="K157" s="34">
        <v>0.63</v>
      </c>
      <c r="L157" s="34">
        <v>0.63</v>
      </c>
      <c r="M157" s="7">
        <v>0</v>
      </c>
      <c r="N157" s="7">
        <v>0</v>
      </c>
      <c r="O157" s="7">
        <v>1</v>
      </c>
      <c r="P157" s="7">
        <v>1</v>
      </c>
      <c r="Q157" s="35">
        <f>+I157*K157</f>
        <v>23.482620000000001</v>
      </c>
      <c r="R157" s="35">
        <f>+J157*L157</f>
        <v>23.564520000000002</v>
      </c>
      <c r="S157" s="35">
        <f>+$H157*Q157</f>
        <v>771.87371939999991</v>
      </c>
      <c r="T157" s="35">
        <f>+$H157*R157</f>
        <v>774.56577240000001</v>
      </c>
      <c r="U157" s="36">
        <f>+S157/SUM(S$20:S$619)</f>
        <v>1.1212139433131824E-3</v>
      </c>
      <c r="V157" s="37">
        <f>+T157/SUM(T$20:T$619)</f>
        <v>1.123779401061314E-3</v>
      </c>
      <c r="W157" s="37">
        <f>+V157-U157</f>
        <v>2.5654577481316627E-6</v>
      </c>
      <c r="X157" s="38">
        <f>+W157*Y$4</f>
        <v>7.7709713419320023E-2</v>
      </c>
      <c r="Y157" s="39">
        <f>+X157/$H157*10^6</f>
        <v>2364.1531311019176</v>
      </c>
      <c r="Z157" s="40">
        <f>+S157*M157/SUMPRODUCT(M$20:M$619, S$20:S$619)</f>
        <v>0</v>
      </c>
      <c r="AA157" s="41">
        <f>+T157*N157/SUMPRODUCT(N$20:N$619, T$20:T$619)</f>
        <v>0</v>
      </c>
      <c r="AB157" s="41">
        <f>+AA157-Z157</f>
        <v>0</v>
      </c>
      <c r="AC157" s="42">
        <f>+AB157*AD$4</f>
        <v>0</v>
      </c>
      <c r="AD157" s="43">
        <f>+AC157/$H157*10^6</f>
        <v>0</v>
      </c>
      <c r="AE157" s="40">
        <f>+S157*O157/SUMPRODUCT(O$20:O$619, S$20:S$619)</f>
        <v>2.2858486319583598E-3</v>
      </c>
      <c r="AF157" s="41">
        <f>+T157*P157/SUMPRODUCT(P$20:P$619, T$20:T$619)</f>
        <v>2.2956194860034541E-3</v>
      </c>
      <c r="AG157" s="41">
        <f>+AF157-AE157</f>
        <v>9.7708540450942849E-6</v>
      </c>
      <c r="AH157" s="42">
        <f>+AG157*AI$4</f>
        <v>3.2993722104162702E-2</v>
      </c>
      <c r="AI157" s="43">
        <f>+AH157/$H157*10^6</f>
        <v>1003.7639824813723</v>
      </c>
      <c r="AJ157" s="42">
        <f>+X157+AC157+AH157</f>
        <v>0.11070343552348272</v>
      </c>
      <c r="AK157" s="31">
        <f>+Y157+AD157+AI157</f>
        <v>3367.9171135832898</v>
      </c>
      <c r="AL157" s="44">
        <f>+$AL$6*W157/H157*10^6</f>
        <v>39.024304048245554</v>
      </c>
      <c r="AM157" s="31">
        <v>154514.703125</v>
      </c>
      <c r="AN157" s="45">
        <f>+AK157/AM157</f>
        <v>2.1796741963505551E-2</v>
      </c>
      <c r="AR157" s="33"/>
    </row>
    <row r="158" spans="1:44">
      <c r="A158" s="6" t="s">
        <v>4271</v>
      </c>
      <c r="B158" s="6" t="s">
        <v>1655</v>
      </c>
      <c r="C158" s="119" t="s">
        <v>2678</v>
      </c>
      <c r="D158" s="30">
        <v>2401195</v>
      </c>
      <c r="E158" s="6" t="s">
        <v>763</v>
      </c>
      <c r="F158" s="31" t="s">
        <v>4456</v>
      </c>
      <c r="G158" s="6" t="str">
        <f>+IF(AND(L158&gt;K158, AJ158&gt;0), "Float Increase", IF(AND(L158&lt;K158, AJ158&lt;0), "Float Decrease", IF(AND(J158&gt;I158, AJ158&gt;0), "Share Increase", IF(AND(J158&lt;I158, AJ158&lt;0), "Share Decrease", IF(AJ158&gt;0, "Reinvestment", "Funding")))))</f>
        <v>Share Increase</v>
      </c>
      <c r="H158" s="32">
        <v>44.33</v>
      </c>
      <c r="I158" s="33">
        <v>51.337000000000003</v>
      </c>
      <c r="J158" s="33">
        <v>51.491999999999997</v>
      </c>
      <c r="K158" s="34">
        <v>1</v>
      </c>
      <c r="L158" s="34">
        <v>1</v>
      </c>
      <c r="M158" s="7">
        <v>0.49</v>
      </c>
      <c r="N158" s="7">
        <v>0.49</v>
      </c>
      <c r="O158" s="7">
        <v>0.51</v>
      </c>
      <c r="P158" s="7">
        <v>0.51</v>
      </c>
      <c r="Q158" s="35">
        <f>+I158*K158</f>
        <v>51.337000000000003</v>
      </c>
      <c r="R158" s="35">
        <f>+J158*L158</f>
        <v>51.491999999999997</v>
      </c>
      <c r="S158" s="35">
        <f>+$H158*Q158</f>
        <v>2275.7692099999999</v>
      </c>
      <c r="T158" s="35">
        <f>+$H158*R158</f>
        <v>2282.6403599999999</v>
      </c>
      <c r="U158" s="36">
        <f>+S158/SUM(S$20:S$619)</f>
        <v>3.3057533970689895E-3</v>
      </c>
      <c r="V158" s="37">
        <f>+T158/SUM(T$20:T$619)</f>
        <v>3.3117706823668856E-3</v>
      </c>
      <c r="W158" s="37">
        <f>+V158-U158</f>
        <v>6.0172852978960731E-6</v>
      </c>
      <c r="X158" s="38">
        <f>+W158*Y$4</f>
        <v>0.18226825852124445</v>
      </c>
      <c r="Y158" s="39">
        <f>+X158/$H158*10^6</f>
        <v>4111.6232465879648</v>
      </c>
      <c r="Z158" s="40">
        <f>+S158*M158/SUMPRODUCT(M$20:M$619, S$20:S$619)</f>
        <v>3.1792470698648219E-3</v>
      </c>
      <c r="AA158" s="41">
        <f>+T158*N158/SUMPRODUCT(N$20:N$619, T$20:T$619)</f>
        <v>3.1789806907620405E-3</v>
      </c>
      <c r="AB158" s="41">
        <f>+AA158-Z158</f>
        <v>-2.6637910278135349E-7</v>
      </c>
      <c r="AC158" s="42">
        <f>+AB158*AD$4</f>
        <v>-1.0277627061368963E-3</v>
      </c>
      <c r="AD158" s="43">
        <f>+AC158/$H158*10^6</f>
        <v>-23.184360616668087</v>
      </c>
      <c r="AE158" s="40">
        <f>+S158*O158/SUMPRODUCT(O$20:O$619, S$20:S$619)</f>
        <v>3.437158877596375E-3</v>
      </c>
      <c r="AF158" s="41">
        <f>+T158*P158/SUMPRODUCT(P$20:P$619, T$20:T$619)</f>
        <v>3.4502397047521654E-3</v>
      </c>
      <c r="AG158" s="41">
        <f>+AF158-AE158</f>
        <v>1.3080827155790425E-5</v>
      </c>
      <c r="AH158" s="42">
        <f>+AG158*AI$4</f>
        <v>4.4170670657742862E-2</v>
      </c>
      <c r="AI158" s="43">
        <f>+AH158/$H158*10^6</f>
        <v>996.40583482388593</v>
      </c>
      <c r="AJ158" s="42">
        <f>+X158+AC158+AH158</f>
        <v>0.22541116647285042</v>
      </c>
      <c r="AK158" s="31">
        <f>+Y158+AD158+AI158</f>
        <v>5084.8447207951831</v>
      </c>
      <c r="AL158" s="44">
        <f>+$AL$6*W158/H158*10^6</f>
        <v>67.869222850170004</v>
      </c>
      <c r="AM158" s="31">
        <v>241283</v>
      </c>
      <c r="AN158" s="45">
        <f>+AK158/AM158</f>
        <v>2.1074193875221973E-2</v>
      </c>
      <c r="AR158" s="33"/>
    </row>
    <row r="159" spans="1:44">
      <c r="A159" s="6" t="s">
        <v>1319</v>
      </c>
      <c r="B159" s="6" t="s">
        <v>1722</v>
      </c>
      <c r="C159" s="119" t="s">
        <v>2741</v>
      </c>
      <c r="D159" s="30">
        <v>2583297</v>
      </c>
      <c r="E159" s="6" t="s">
        <v>825</v>
      </c>
      <c r="F159" s="31" t="s">
        <v>4454</v>
      </c>
      <c r="G159" s="6" t="str">
        <f>+IF(AND(L159&gt;K159, AJ159&gt;0), "Float Increase", IF(AND(L159&lt;K159, AJ159&lt;0), "Float Decrease", IF(AND(J159&gt;I159, AJ159&gt;0), "Share Increase", IF(AND(J159&lt;I159, AJ159&lt;0), "Share Decrease", IF(AJ159&gt;0, "Reinvestment", "Funding")))))</f>
        <v>Share Increase</v>
      </c>
      <c r="H159" s="32">
        <v>44.36</v>
      </c>
      <c r="I159" s="33">
        <v>38.155999999999999</v>
      </c>
      <c r="J159" s="33">
        <v>38.332000000000001</v>
      </c>
      <c r="K159" s="34">
        <v>1</v>
      </c>
      <c r="L159" s="34">
        <v>1</v>
      </c>
      <c r="M159" s="7">
        <v>1</v>
      </c>
      <c r="N159" s="7">
        <v>1</v>
      </c>
      <c r="O159" s="7">
        <v>0</v>
      </c>
      <c r="P159" s="7">
        <v>0</v>
      </c>
      <c r="Q159" s="35">
        <f>+I159*K159</f>
        <v>38.155999999999999</v>
      </c>
      <c r="R159" s="35">
        <f>+J159*L159</f>
        <v>38.332000000000001</v>
      </c>
      <c r="S159" s="35">
        <f>+$H159*Q159</f>
        <v>1692.60016</v>
      </c>
      <c r="T159" s="35">
        <f>+$H159*R159</f>
        <v>1700.40752</v>
      </c>
      <c r="U159" s="36">
        <f>+S159/SUM(S$20:S$619)</f>
        <v>2.4586494554074377E-3</v>
      </c>
      <c r="V159" s="37">
        <f>+T159/SUM(T$20:T$619)</f>
        <v>2.4670376777234343E-3</v>
      </c>
      <c r="W159" s="37">
        <f>+V159-U159</f>
        <v>8.3882223159965734E-6</v>
      </c>
      <c r="X159" s="38">
        <f>+W159*Y$4</f>
        <v>0.25408578751622651</v>
      </c>
      <c r="Y159" s="39">
        <f>+X159/$H159*10^6</f>
        <v>5727.8130639365763</v>
      </c>
      <c r="Z159" s="40">
        <f>+S159*M159/SUMPRODUCT(M$20:M$619, S$20:S$619)</f>
        <v>4.8256337793322474E-3</v>
      </c>
      <c r="AA159" s="41">
        <f>+T159*N159/SUMPRODUCT(N$20:N$619, T$20:T$619)</f>
        <v>4.8328947255343608E-3</v>
      </c>
      <c r="AB159" s="41">
        <f>+AA159-Z159</f>
        <v>7.2609462021134413E-6</v>
      </c>
      <c r="AC159" s="42">
        <f>+AB159*AD$4</f>
        <v>2.8014696497884996E-2</v>
      </c>
      <c r="AD159" s="43">
        <f>+AC159/$H159*10^6</f>
        <v>631.5305793030883</v>
      </c>
      <c r="AE159" s="40">
        <f>+S159*O159/SUMPRODUCT(O$20:O$619, S$20:S$619)</f>
        <v>0</v>
      </c>
      <c r="AF159" s="41">
        <f>+T159*P159/SUMPRODUCT(P$20:P$619, T$20:T$619)</f>
        <v>0</v>
      </c>
      <c r="AG159" s="41">
        <f>+AF159-AE159</f>
        <v>0</v>
      </c>
      <c r="AH159" s="42">
        <f>+AG159*AI$4</f>
        <v>0</v>
      </c>
      <c r="AI159" s="43">
        <f>+AH159/$H159*10^6</f>
        <v>0</v>
      </c>
      <c r="AJ159" s="42">
        <f>+X159+AC159+AH159</f>
        <v>0.28210048401411153</v>
      </c>
      <c r="AK159" s="31">
        <f>+Y159+AD159+AI159</f>
        <v>6359.3436432396647</v>
      </c>
      <c r="AL159" s="44">
        <f>+$AL$6*W159/H159*10^6</f>
        <v>94.54714062214353</v>
      </c>
      <c r="AM159" s="31">
        <v>305311.3125</v>
      </c>
      <c r="AN159" s="45">
        <f>+AK159/AM159</f>
        <v>2.0829046887149538E-2</v>
      </c>
      <c r="AR159" s="33"/>
    </row>
    <row r="160" spans="1:44">
      <c r="A160" s="6" t="s">
        <v>997</v>
      </c>
      <c r="B160" s="6" t="s">
        <v>1516</v>
      </c>
      <c r="C160" s="119" t="s">
        <v>2360</v>
      </c>
      <c r="D160" s="30">
        <v>2781381</v>
      </c>
      <c r="E160" s="6" t="s">
        <v>3823</v>
      </c>
      <c r="F160" s="31" t="s">
        <v>4456</v>
      </c>
      <c r="G160" s="6" t="str">
        <f>+IF(AND(L160&gt;K160, AJ160&gt;0), "Float Increase", IF(AND(L160&lt;K160, AJ160&lt;0), "Float Decrease", IF(AND(J160&gt;I160, AJ160&gt;0), "Share Increase", IF(AND(J160&lt;I160, AJ160&lt;0), "Share Decrease", IF(AJ160&gt;0, "Reinvestment", "Funding")))))</f>
        <v>Share Increase</v>
      </c>
      <c r="H160" s="32">
        <v>60.33</v>
      </c>
      <c r="I160" s="33">
        <v>48.125</v>
      </c>
      <c r="J160" s="33">
        <v>48.366999999999997</v>
      </c>
      <c r="K160" s="34">
        <v>1</v>
      </c>
      <c r="L160" s="34">
        <v>1</v>
      </c>
      <c r="M160" s="7">
        <v>0.62</v>
      </c>
      <c r="N160" s="7">
        <v>0.62</v>
      </c>
      <c r="O160" s="7">
        <v>0.38</v>
      </c>
      <c r="P160" s="7">
        <v>0.38</v>
      </c>
      <c r="Q160" s="35">
        <f>+I160*K160</f>
        <v>48.125</v>
      </c>
      <c r="R160" s="35">
        <f>+J160*L160</f>
        <v>48.366999999999997</v>
      </c>
      <c r="S160" s="35">
        <f>+$H160*Q160</f>
        <v>2903.3812499999999</v>
      </c>
      <c r="T160" s="35">
        <f>+$H160*R160</f>
        <v>2917.9811099999997</v>
      </c>
      <c r="U160" s="36">
        <f>+S160/SUM(S$20:S$619)</f>
        <v>4.2174146605023751E-3</v>
      </c>
      <c r="V160" s="37">
        <f>+T160/SUM(T$20:T$619)</f>
        <v>4.2335553428129091E-3</v>
      </c>
      <c r="W160" s="37">
        <f>+V160-U160</f>
        <v>1.6140682310534019E-5</v>
      </c>
      <c r="X160" s="38">
        <f>+W160*Y$4</f>
        <v>0.4889138391218264</v>
      </c>
      <c r="Y160" s="39">
        <f>+X160/$H160*10^6</f>
        <v>8103.9920292031566</v>
      </c>
      <c r="Z160" s="40">
        <f>+S160*M160/SUMPRODUCT(M$20:M$619, S$20:S$619)</f>
        <v>5.1321074395110113E-3</v>
      </c>
      <c r="AA160" s="41">
        <f>+T160*N160/SUMPRODUCT(N$20:N$619, T$20:T$619)</f>
        <v>5.1419575113095806E-3</v>
      </c>
      <c r="AB160" s="41">
        <f>+AA160-Z160</f>
        <v>9.8500717985693098E-6</v>
      </c>
      <c r="AC160" s="42">
        <f>+AB160*AD$4</f>
        <v>3.8004244107878893E-2</v>
      </c>
      <c r="AD160" s="43">
        <f>+AC160/$H160*10^6</f>
        <v>629.93940175499574</v>
      </c>
      <c r="AE160" s="40">
        <f>+S160*O160/SUMPRODUCT(O$20:O$619, S$20:S$619)</f>
        <v>3.267298987895947E-3</v>
      </c>
      <c r="AF160" s="41">
        <f>+T160*P160/SUMPRODUCT(P$20:P$619, T$20:T$619)</f>
        <v>3.2863035305021895E-3</v>
      </c>
      <c r="AG160" s="41">
        <f>+AF160-AE160</f>
        <v>1.9004542606242472E-5</v>
      </c>
      <c r="AH160" s="42">
        <f>+AG160*AI$4</f>
        <v>6.4173571171283778E-2</v>
      </c>
      <c r="AI160" s="43">
        <f>+AH160/$H160*10^6</f>
        <v>1063.7091193648894</v>
      </c>
      <c r="AJ160" s="42">
        <f>+X160+AC160+AH160</f>
        <v>0.5910916544009891</v>
      </c>
      <c r="AK160" s="31">
        <f>+Y160+AD160+AI160</f>
        <v>9797.6405503230417</v>
      </c>
      <c r="AL160" s="44">
        <f>+$AL$6*W160/H160*10^6</f>
        <v>133.76995118957419</v>
      </c>
      <c r="AM160" s="31">
        <v>500744.5625</v>
      </c>
      <c r="AN160" s="45">
        <f>+AK160/AM160</f>
        <v>1.9566144665471113E-2</v>
      </c>
      <c r="AR160" s="33"/>
    </row>
    <row r="161" spans="1:44">
      <c r="A161" s="6" t="s">
        <v>6031</v>
      </c>
      <c r="B161" s="6" t="s">
        <v>5983</v>
      </c>
      <c r="C161" s="119" t="s">
        <v>6077</v>
      </c>
      <c r="D161" s="30" t="s">
        <v>6123</v>
      </c>
      <c r="E161" s="6" t="s">
        <v>6158</v>
      </c>
      <c r="F161" s="31" t="s">
        <v>4463</v>
      </c>
      <c r="G161" s="6" t="str">
        <f>+IF(AND(L161&gt;K161, AJ161&gt;0), "Float Increase", IF(AND(L161&lt;K161, AJ161&lt;0), "Float Decrease", IF(AND(J161&gt;I161, AJ161&gt;0), "Share Increase", IF(AND(J161&lt;I161, AJ161&lt;0), "Share Decrease", IF(AJ161&gt;0, "Reinvestment", "Funding")))))</f>
        <v>Share Increase</v>
      </c>
      <c r="H161" s="32">
        <v>17.02</v>
      </c>
      <c r="I161" s="33">
        <v>92.971999999999994</v>
      </c>
      <c r="J161" s="33">
        <v>93.307000000000002</v>
      </c>
      <c r="K161" s="34">
        <v>1</v>
      </c>
      <c r="L161" s="34">
        <v>1</v>
      </c>
      <c r="M161" s="7">
        <v>1</v>
      </c>
      <c r="N161" s="7">
        <v>1</v>
      </c>
      <c r="O161" s="7">
        <v>0</v>
      </c>
      <c r="P161" s="7">
        <v>0</v>
      </c>
      <c r="Q161" s="35">
        <f>+I161*K161</f>
        <v>92.971999999999994</v>
      </c>
      <c r="R161" s="35">
        <f>+J161*L161</f>
        <v>93.307000000000002</v>
      </c>
      <c r="S161" s="35">
        <f>+$H161*Q161</f>
        <v>1582.3834399999998</v>
      </c>
      <c r="T161" s="35">
        <f>+$H161*R161</f>
        <v>1588.0851399999999</v>
      </c>
      <c r="U161" s="36">
        <f>+S161/SUM(S$20:S$619)</f>
        <v>2.2985500503566935E-3</v>
      </c>
      <c r="V161" s="37">
        <f>+T161/SUM(T$20:T$619)</f>
        <v>2.3040746584164101E-3</v>
      </c>
      <c r="W161" s="37">
        <f>+V161-U161</f>
        <v>5.5246080597165341E-6</v>
      </c>
      <c r="X161" s="38">
        <f>+W161*Y$4</f>
        <v>0.16734468123175827</v>
      </c>
      <c r="Y161" s="39">
        <f>+X161/$H161*10^6</f>
        <v>9832.2374401738107</v>
      </c>
      <c r="Z161" s="40">
        <f>+S161*M161/SUMPRODUCT(M$20:M$619, S$20:S$619)</f>
        <v>4.5114039100173321E-3</v>
      </c>
      <c r="AA161" s="41">
        <f>+T161*N161/SUMPRODUCT(N$20:N$619, T$20:T$619)</f>
        <v>4.513652290131895E-3</v>
      </c>
      <c r="AB161" s="41">
        <f>+AA161-Z161</f>
        <v>2.2483801145629229E-6</v>
      </c>
      <c r="AC161" s="42">
        <f>+AB161*AD$4</f>
        <v>8.6748592770218257E-3</v>
      </c>
      <c r="AD161" s="43">
        <f>+AC161/$H161*10^6</f>
        <v>509.68620899070658</v>
      </c>
      <c r="AE161" s="40">
        <f>+S161*O161/SUMPRODUCT(O$20:O$619, S$20:S$619)</f>
        <v>0</v>
      </c>
      <c r="AF161" s="41">
        <f>+T161*P161/SUMPRODUCT(P$20:P$619, T$20:T$619)</f>
        <v>0</v>
      </c>
      <c r="AG161" s="41">
        <f>+AF161-AE161</f>
        <v>0</v>
      </c>
      <c r="AH161" s="42">
        <f>+AG161*AI$4</f>
        <v>0</v>
      </c>
      <c r="AI161" s="43">
        <f>+AH161/$H161*10^6</f>
        <v>0</v>
      </c>
      <c r="AJ161" s="42">
        <f>+X161+AC161+AH161</f>
        <v>0.1760195405087801</v>
      </c>
      <c r="AK161" s="31">
        <f>+Y161+AD161+AI161</f>
        <v>10341.923649164517</v>
      </c>
      <c r="AL161" s="44">
        <f>+$AL$6*W161/H161*10^6</f>
        <v>162.29753406922839</v>
      </c>
      <c r="AM161" s="31">
        <v>537549.375</v>
      </c>
      <c r="AN161" s="45">
        <f>+AK161/AM161</f>
        <v>1.9239020879085789E-2</v>
      </c>
      <c r="AR161" s="33"/>
    </row>
    <row r="162" spans="1:44">
      <c r="A162" s="6" t="s">
        <v>3401</v>
      </c>
      <c r="B162" s="6" t="s">
        <v>239</v>
      </c>
      <c r="C162" s="119" t="s">
        <v>539</v>
      </c>
      <c r="D162" s="30">
        <v>2117232</v>
      </c>
      <c r="E162" s="6" t="s">
        <v>2518</v>
      </c>
      <c r="F162" s="31" t="s">
        <v>4468</v>
      </c>
      <c r="G162" s="6" t="str">
        <f>+IF(AND(L162&gt;K162, AJ162&gt;0), "Float Increase", IF(AND(L162&lt;K162, AJ162&lt;0), "Float Decrease", IF(AND(J162&gt;I162, AJ162&gt;0), "Share Increase", IF(AND(J162&lt;I162, AJ162&lt;0), "Share Decrease", IF(AJ162&gt;0, "Reinvestment", "Funding")))))</f>
        <v>Share Increase</v>
      </c>
      <c r="H162" s="32">
        <v>14.5</v>
      </c>
      <c r="I162" s="33">
        <v>108.425</v>
      </c>
      <c r="J162" s="33">
        <v>109.30500000000001</v>
      </c>
      <c r="K162" s="34">
        <v>0.72</v>
      </c>
      <c r="L162" s="34">
        <v>0.72</v>
      </c>
      <c r="M162" s="7">
        <v>0</v>
      </c>
      <c r="N162" s="7">
        <v>0</v>
      </c>
      <c r="O162" s="7">
        <v>1</v>
      </c>
      <c r="P162" s="7">
        <v>1</v>
      </c>
      <c r="Q162" s="35">
        <f>+I162*K162</f>
        <v>78.065999999999988</v>
      </c>
      <c r="R162" s="35">
        <f>+J162*L162</f>
        <v>78.699600000000004</v>
      </c>
      <c r="S162" s="35">
        <f>+$H162*Q162</f>
        <v>1131.9569999999999</v>
      </c>
      <c r="T162" s="35">
        <f>+$H162*R162</f>
        <v>1141.1442</v>
      </c>
      <c r="U162" s="36">
        <f>+S162/SUM(S$20:S$619)</f>
        <v>1.6442663349356158E-3</v>
      </c>
      <c r="V162" s="37">
        <f>+T162/SUM(T$20:T$619)</f>
        <v>1.6556300204527243E-3</v>
      </c>
      <c r="W162" s="37">
        <f>+V162-U162</f>
        <v>1.1363685517108485E-5</v>
      </c>
      <c r="X162" s="38">
        <f>+W162*Y$4</f>
        <v>0.34421488545850631</v>
      </c>
      <c r="Y162" s="39">
        <f>+X162/$H162*10^6</f>
        <v>23738.957617828022</v>
      </c>
      <c r="Z162" s="40">
        <f>+S162*M162/SUMPRODUCT(M$20:M$619, S$20:S$619)</f>
        <v>0</v>
      </c>
      <c r="AA162" s="41">
        <f>+T162*N162/SUMPRODUCT(N$20:N$619, T$20:T$619)</f>
        <v>0</v>
      </c>
      <c r="AB162" s="41">
        <f>+AA162-Z162</f>
        <v>0</v>
      </c>
      <c r="AC162" s="42">
        <f>+AB162*AD$4</f>
        <v>0</v>
      </c>
      <c r="AD162" s="43">
        <f>+AC162/$H162*10^6</f>
        <v>0</v>
      </c>
      <c r="AE162" s="40">
        <f>+S162*O162/SUMPRODUCT(O$20:O$619, S$20:S$619)</f>
        <v>3.3522094286316871E-3</v>
      </c>
      <c r="AF162" s="41">
        <f>+T162*P162/SUMPRODUCT(P$20:P$619, T$20:T$619)</f>
        <v>3.3820663850700032E-3</v>
      </c>
      <c r="AG162" s="41">
        <f>+AF162-AE162</f>
        <v>2.9856956438316113E-5</v>
      </c>
      <c r="AH162" s="42">
        <f>+AG162*AI$4</f>
        <v>0.1008194492575073</v>
      </c>
      <c r="AI162" s="43">
        <f>+AH162/$H162*10^6</f>
        <v>6953.0654660349865</v>
      </c>
      <c r="AJ162" s="42">
        <f>+X162+AC162+AH162</f>
        <v>0.44503433471601361</v>
      </c>
      <c r="AK162" s="31">
        <f>+Y162+AD162+AI162</f>
        <v>30692.023083863009</v>
      </c>
      <c r="AL162" s="44">
        <f>+$AL$6*W162/H162*10^6</f>
        <v>391.85122472787879</v>
      </c>
      <c r="AM162" s="31">
        <v>1601928.25</v>
      </c>
      <c r="AN162" s="45">
        <f>+AK162/AM162</f>
        <v>1.9159424327439764E-2</v>
      </c>
      <c r="AR162" s="33"/>
    </row>
    <row r="163" spans="1:44">
      <c r="A163" s="6" t="s">
        <v>1351</v>
      </c>
      <c r="B163" s="6" t="s">
        <v>1754</v>
      </c>
      <c r="C163" s="119" t="s">
        <v>2773</v>
      </c>
      <c r="D163" s="30">
        <v>2688363</v>
      </c>
      <c r="E163" s="6" t="s">
        <v>3933</v>
      </c>
      <c r="F163" s="31" t="s">
        <v>4454</v>
      </c>
      <c r="G163" s="6" t="str">
        <f>+IF(AND(L163&gt;K163, AJ163&gt;0), "Float Increase", IF(AND(L163&lt;K163, AJ163&lt;0), "Float Decrease", IF(AND(J163&gt;I163, AJ163&gt;0), "Share Increase", IF(AND(J163&lt;I163, AJ163&lt;0), "Share Decrease", IF(AJ163&gt;0, "Reinvestment", "Funding")))))</f>
        <v>Share Increase</v>
      </c>
      <c r="H163" s="32">
        <v>32.92</v>
      </c>
      <c r="I163" s="33">
        <v>34.587000000000003</v>
      </c>
      <c r="J163" s="33">
        <v>34.715000000000003</v>
      </c>
      <c r="K163" s="34">
        <v>1</v>
      </c>
      <c r="L163" s="34">
        <v>1</v>
      </c>
      <c r="M163" s="7">
        <v>0</v>
      </c>
      <c r="N163" s="7">
        <v>0</v>
      </c>
      <c r="O163" s="7">
        <v>1</v>
      </c>
      <c r="P163" s="7">
        <v>1</v>
      </c>
      <c r="Q163" s="35">
        <f>+I163*K163</f>
        <v>34.587000000000003</v>
      </c>
      <c r="R163" s="35">
        <f>+J163*L163</f>
        <v>34.715000000000003</v>
      </c>
      <c r="S163" s="35">
        <f>+$H163*Q163</f>
        <v>1138.6040400000002</v>
      </c>
      <c r="T163" s="35">
        <f>+$H163*R163</f>
        <v>1142.8178000000003</v>
      </c>
      <c r="U163" s="36">
        <f>+S163/SUM(S$20:S$619)</f>
        <v>1.6539217406612492E-3</v>
      </c>
      <c r="V163" s="37">
        <f>+T163/SUM(T$20:T$619)</f>
        <v>1.6580581644175538E-3</v>
      </c>
      <c r="W163" s="37">
        <f>+V163-U163</f>
        <v>4.1364237563046389E-6</v>
      </c>
      <c r="X163" s="38">
        <f>+W163*Y$4</f>
        <v>0.12529549742824453</v>
      </c>
      <c r="Y163" s="39">
        <f>+X163/$H163*10^6</f>
        <v>3806.0600676866502</v>
      </c>
      <c r="Z163" s="40">
        <f>+S163*M163/SUMPRODUCT(M$20:M$619, S$20:S$619)</f>
        <v>0</v>
      </c>
      <c r="AA163" s="41">
        <f>+T163*N163/SUMPRODUCT(N$20:N$619, T$20:T$619)</f>
        <v>0</v>
      </c>
      <c r="AB163" s="41">
        <f>+AA163-Z163</f>
        <v>0</v>
      </c>
      <c r="AC163" s="42">
        <f>+AB163*AD$4</f>
        <v>0</v>
      </c>
      <c r="AD163" s="43">
        <f>+AC163/$H163*10^6</f>
        <v>0</v>
      </c>
      <c r="AE163" s="40">
        <f>+S163*O163/SUMPRODUCT(O$20:O$619, S$20:S$619)</f>
        <v>3.3718941606139911E-3</v>
      </c>
      <c r="AF163" s="41">
        <f>+T163*P163/SUMPRODUCT(P$20:P$619, T$20:T$619)</f>
        <v>3.3870265174547219E-3</v>
      </c>
      <c r="AG163" s="41">
        <f>+AF163-AE163</f>
        <v>1.5132356840730742E-5</v>
      </c>
      <c r="AH163" s="42">
        <f>+AG163*AI$4</f>
        <v>5.1098171570249644E-2</v>
      </c>
      <c r="AI163" s="43">
        <f>+AH163/$H163*10^6</f>
        <v>1552.1923320245942</v>
      </c>
      <c r="AJ163" s="42">
        <f>+X163+AC163+AH163</f>
        <v>0.17639366899849418</v>
      </c>
      <c r="AK163" s="31">
        <f>+Y163+AD163+AI163</f>
        <v>5358.2523997112439</v>
      </c>
      <c r="AL163" s="44">
        <f>+$AL$6*W163/H163*10^6</f>
        <v>62.825391195392442</v>
      </c>
      <c r="AM163" s="31">
        <v>281138.5625</v>
      </c>
      <c r="AN163" s="45">
        <f>+AK163/AM163</f>
        <v>1.9059115733051541E-2</v>
      </c>
      <c r="AR163" s="33"/>
    </row>
    <row r="164" spans="1:44">
      <c r="A164" s="6" t="s">
        <v>1299</v>
      </c>
      <c r="B164" s="6" t="s">
        <v>1702</v>
      </c>
      <c r="C164" s="119" t="s">
        <v>2722</v>
      </c>
      <c r="D164" s="30">
        <v>2715186</v>
      </c>
      <c r="E164" s="6" t="s">
        <v>808</v>
      </c>
      <c r="F164" s="31" t="s">
        <v>4455</v>
      </c>
      <c r="G164" s="6" t="str">
        <f>+IF(AND(L164&gt;K164, AJ164&gt;0), "Float Increase", IF(AND(L164&lt;K164, AJ164&lt;0), "Float Decrease", IF(AND(J164&gt;I164, AJ164&gt;0), "Share Increase", IF(AND(J164&lt;I164, AJ164&lt;0), "Share Decrease", IF(AJ164&gt;0, "Reinvestment", "Funding")))))</f>
        <v>Share Increase</v>
      </c>
      <c r="H164" s="32">
        <v>81.05</v>
      </c>
      <c r="I164" s="33">
        <v>13.269</v>
      </c>
      <c r="J164" s="33">
        <v>13.305</v>
      </c>
      <c r="K164" s="34">
        <v>1</v>
      </c>
      <c r="L164" s="34">
        <v>1</v>
      </c>
      <c r="M164" s="7">
        <v>0.43</v>
      </c>
      <c r="N164" s="7">
        <v>0.43</v>
      </c>
      <c r="O164" s="7">
        <v>0.56999999999999995</v>
      </c>
      <c r="P164" s="7">
        <v>0.56999999999999995</v>
      </c>
      <c r="Q164" s="35">
        <f>+I164*K164</f>
        <v>13.269</v>
      </c>
      <c r="R164" s="35">
        <f>+J164*L164</f>
        <v>13.305</v>
      </c>
      <c r="S164" s="35">
        <f>+$H164*Q164</f>
        <v>1075.45245</v>
      </c>
      <c r="T164" s="35">
        <f>+$H164*R164</f>
        <v>1078.3702499999999</v>
      </c>
      <c r="U164" s="36">
        <f>+S164/SUM(S$20:S$619)</f>
        <v>1.5621885445816659E-3</v>
      </c>
      <c r="V164" s="37">
        <f>+T164/SUM(T$20:T$619)</f>
        <v>1.5645543824024249E-3</v>
      </c>
      <c r="W164" s="37">
        <f>+V164-U164</f>
        <v>2.3658378207589998E-6</v>
      </c>
      <c r="X164" s="38">
        <f>+W164*Y$4</f>
        <v>7.1663070335756363E-2</v>
      </c>
      <c r="Y164" s="39">
        <f>+X164/$H164*10^6</f>
        <v>884.18347113826485</v>
      </c>
      <c r="Z164" s="40">
        <f>+S164*M164/SUMPRODUCT(M$20:M$619, S$20:S$619)</f>
        <v>1.3184378160745408E-3</v>
      </c>
      <c r="AA164" s="41">
        <f>+T164*N164/SUMPRODUCT(N$20:N$619, T$20:T$619)</f>
        <v>1.3179249255268013E-3</v>
      </c>
      <c r="AB164" s="41">
        <f>+AA164-Z164</f>
        <v>-5.1289054773953971E-7</v>
      </c>
      <c r="AC164" s="42">
        <f>+AB164*AD$4</f>
        <v>-1.9788706088161036E-3</v>
      </c>
      <c r="AD164" s="43">
        <f>+AC164/$H164*10^6</f>
        <v>-24.415430090266547</v>
      </c>
      <c r="AE164" s="40">
        <f>+S164*O164/SUMPRODUCT(O$20:O$619, S$20:S$619)</f>
        <v>1.8153788973194009E-3</v>
      </c>
      <c r="AF164" s="41">
        <f>+T164*P164/SUMPRODUCT(P$20:P$619, T$20:T$619)</f>
        <v>1.8217314435066006E-3</v>
      </c>
      <c r="AG164" s="41">
        <f>+AF164-AE164</f>
        <v>6.3525461871996852E-6</v>
      </c>
      <c r="AH164" s="42">
        <f>+AG164*AI$4</f>
        <v>2.1450954296012334E-2</v>
      </c>
      <c r="AI164" s="43">
        <f>+AH164/$H164*10^6</f>
        <v>264.66322388664202</v>
      </c>
      <c r="AJ164" s="42">
        <f>+X164+AC164+AH164</f>
        <v>9.1135154022952594E-2</v>
      </c>
      <c r="AK164" s="31">
        <f>+Y164+AD164+AI164</f>
        <v>1124.4312649346402</v>
      </c>
      <c r="AL164" s="44">
        <f>+$AL$6*W164/H164*10^6</f>
        <v>14.594927950394817</v>
      </c>
      <c r="AM164" s="31">
        <v>59253.25</v>
      </c>
      <c r="AN164" s="45">
        <f>+AK164/AM164</f>
        <v>1.8976701951954368E-2</v>
      </c>
      <c r="AR164" s="33"/>
    </row>
    <row r="165" spans="1:44">
      <c r="A165" s="6" t="s">
        <v>5916</v>
      </c>
      <c r="B165" s="6" t="s">
        <v>5896</v>
      </c>
      <c r="C165" s="119" t="s">
        <v>5932</v>
      </c>
      <c r="D165" s="30" t="s">
        <v>5948</v>
      </c>
      <c r="E165" s="6" t="s">
        <v>5962</v>
      </c>
      <c r="F165" s="31" t="s">
        <v>4455</v>
      </c>
      <c r="G165" s="6" t="str">
        <f>+IF(AND(L165&gt;K165, AJ165&gt;0), "Float Increase", IF(AND(L165&lt;K165, AJ165&lt;0), "Float Decrease", IF(AND(J165&gt;I165, AJ165&gt;0), "Share Increase", IF(AND(J165&lt;I165, AJ165&lt;0), "Share Decrease", IF(AJ165&gt;0, "Reinvestment", "Funding")))))</f>
        <v>Share Increase</v>
      </c>
      <c r="H165" s="32">
        <v>16.66</v>
      </c>
      <c r="I165" s="33">
        <v>42.652999999999999</v>
      </c>
      <c r="J165" s="33">
        <v>42.834000000000003</v>
      </c>
      <c r="K165" s="34">
        <v>1</v>
      </c>
      <c r="L165" s="34">
        <v>1</v>
      </c>
      <c r="M165" s="7">
        <v>0</v>
      </c>
      <c r="N165" s="7">
        <v>0</v>
      </c>
      <c r="O165" s="7">
        <v>1</v>
      </c>
      <c r="P165" s="7">
        <v>1</v>
      </c>
      <c r="Q165" s="35">
        <f>+I165*K165</f>
        <v>42.652999999999999</v>
      </c>
      <c r="R165" s="35">
        <f>+J165*L165</f>
        <v>42.834000000000003</v>
      </c>
      <c r="S165" s="35">
        <f>+$H165*Q165</f>
        <v>710.59897999999998</v>
      </c>
      <c r="T165" s="35">
        <f>+$H165*R165</f>
        <v>713.61444000000006</v>
      </c>
      <c r="U165" s="36">
        <f>+S165/SUM(S$20:S$619)</f>
        <v>1.0322070365337084E-3</v>
      </c>
      <c r="V165" s="37">
        <f>+T165/SUM(T$20:T$619)</f>
        <v>1.03534810928589E-3</v>
      </c>
      <c r="W165" s="37">
        <f>+V165-U165</f>
        <v>3.1410727521815739E-6</v>
      </c>
      <c r="X165" s="38">
        <f>+W165*Y$4</f>
        <v>9.514554023703134E-2</v>
      </c>
      <c r="Y165" s="39">
        <f>+X165/$H165*10^6</f>
        <v>5711.0168209502599</v>
      </c>
      <c r="Z165" s="40">
        <f>+S165*M165/SUMPRODUCT(M$20:M$619, S$20:S$619)</f>
        <v>0</v>
      </c>
      <c r="AA165" s="41">
        <f>+T165*N165/SUMPRODUCT(N$20:N$619, T$20:T$619)</f>
        <v>0</v>
      </c>
      <c r="AB165" s="41">
        <f>+AA165-Z165</f>
        <v>0</v>
      </c>
      <c r="AC165" s="42">
        <f>+AB165*AD$4</f>
        <v>0</v>
      </c>
      <c r="AD165" s="43">
        <f>+AC165/$H165*10^6</f>
        <v>0</v>
      </c>
      <c r="AE165" s="40">
        <f>+S165*O165/SUMPRODUCT(O$20:O$619, S$20:S$619)</f>
        <v>2.1043878881724831E-3</v>
      </c>
      <c r="AF165" s="41">
        <f>+T165*P165/SUMPRODUCT(P$20:P$619, T$20:T$619)</f>
        <v>2.1149749605917944E-3</v>
      </c>
      <c r="AG165" s="41">
        <f>+AF165-AE165</f>
        <v>1.0587072419311269E-5</v>
      </c>
      <c r="AH165" s="42">
        <f>+AG165*AI$4</f>
        <v>3.5749886723032184E-2</v>
      </c>
      <c r="AI165" s="43">
        <f>+AH165/$H165*10^6</f>
        <v>2145.8515439995308</v>
      </c>
      <c r="AJ165" s="42">
        <f>+X165+AC165+AH165</f>
        <v>0.13089542696006351</v>
      </c>
      <c r="AK165" s="31">
        <f>+Y165+AD165+AI165</f>
        <v>7856.8683649497907</v>
      </c>
      <c r="AL165" s="44">
        <f>+$AL$6*W165/H165*10^6</f>
        <v>94.269890521655881</v>
      </c>
      <c r="AM165" s="31">
        <v>426575.9375</v>
      </c>
      <c r="AN165" s="45">
        <f>+AK165/AM165</f>
        <v>1.8418451849384475E-2</v>
      </c>
      <c r="AR165" s="33"/>
    </row>
    <row r="166" spans="1:44">
      <c r="A166" s="6" t="s">
        <v>1031</v>
      </c>
      <c r="B166" s="6" t="s">
        <v>1550</v>
      </c>
      <c r="C166" s="119" t="s">
        <v>2394</v>
      </c>
      <c r="D166" s="30">
        <v>2081133</v>
      </c>
      <c r="E166" s="6" t="s">
        <v>3856</v>
      </c>
      <c r="F166" s="31" t="s">
        <v>4472</v>
      </c>
      <c r="G166" s="6" t="str">
        <f>+IF(AND(L166&gt;K166, AJ166&gt;0), "Float Increase", IF(AND(L166&lt;K166, AJ166&lt;0), "Float Decrease", IF(AND(J166&gt;I166, AJ166&gt;0), "Share Increase", IF(AND(J166&lt;I166, AJ166&lt;0), "Share Decrease", IF(AJ166&gt;0, "Reinvestment", "Funding")))))</f>
        <v>Share Increase</v>
      </c>
      <c r="H166" s="32">
        <v>12.47</v>
      </c>
      <c r="I166" s="33">
        <v>82.778000000000006</v>
      </c>
      <c r="J166" s="33">
        <v>83.126000000000005</v>
      </c>
      <c r="K166" s="34">
        <v>1</v>
      </c>
      <c r="L166" s="34">
        <v>1</v>
      </c>
      <c r="M166" s="7">
        <v>1</v>
      </c>
      <c r="N166" s="7">
        <v>1</v>
      </c>
      <c r="O166" s="7">
        <v>0</v>
      </c>
      <c r="P166" s="7">
        <v>0</v>
      </c>
      <c r="Q166" s="35">
        <f>+I166*K166</f>
        <v>82.778000000000006</v>
      </c>
      <c r="R166" s="35">
        <f>+J166*L166</f>
        <v>83.126000000000005</v>
      </c>
      <c r="S166" s="35">
        <f>+$H166*Q166</f>
        <v>1032.2416600000001</v>
      </c>
      <c r="T166" s="35">
        <f>+$H166*R166</f>
        <v>1036.58122</v>
      </c>
      <c r="U166" s="36">
        <f>+S166/SUM(S$20:S$619)</f>
        <v>1.499421100851054E-3</v>
      </c>
      <c r="V166" s="37">
        <f>+T166/SUM(T$20:T$619)</f>
        <v>1.5039247331489832E-3</v>
      </c>
      <c r="W166" s="37">
        <f>+V166-U166</f>
        <v>4.5036322979291783E-6</v>
      </c>
      <c r="X166" s="38">
        <f>+W166*Y$4</f>
        <v>0.13641853017183619</v>
      </c>
      <c r="Y166" s="39">
        <f>+X166/$H166*10^6</f>
        <v>10939.737784429526</v>
      </c>
      <c r="Z166" s="40">
        <f>+S166*M166/SUMPRODUCT(M$20:M$619, S$20:S$619)</f>
        <v>2.9429397093581706E-3</v>
      </c>
      <c r="AA166" s="41">
        <f>+T166*N166/SUMPRODUCT(N$20:N$619, T$20:T$619)</f>
        <v>2.9461689929046967E-3</v>
      </c>
      <c r="AB166" s="41">
        <f>+AA166-Z166</f>
        <v>3.2292835465260947E-6</v>
      </c>
      <c r="AC166" s="42">
        <f>+AB166*AD$4</f>
        <v>1.2459450317261667E-2</v>
      </c>
      <c r="AD166" s="43">
        <f>+AC166/$H166*10^6</f>
        <v>999.15399496885857</v>
      </c>
      <c r="AE166" s="40">
        <f>+S166*O166/SUMPRODUCT(O$20:O$619, S$20:S$619)</f>
        <v>0</v>
      </c>
      <c r="AF166" s="41">
        <f>+T166*P166/SUMPRODUCT(P$20:P$619, T$20:T$619)</f>
        <v>0</v>
      </c>
      <c r="AG166" s="41">
        <f>+AF166-AE166</f>
        <v>0</v>
      </c>
      <c r="AH166" s="42">
        <f>+AG166*AI$4</f>
        <v>0</v>
      </c>
      <c r="AI166" s="43">
        <f>+AH166/$H166*10^6</f>
        <v>0</v>
      </c>
      <c r="AJ166" s="42">
        <f>+X166+AC166+AH166</f>
        <v>0.14887798048909787</v>
      </c>
      <c r="AK166" s="31">
        <f>+Y166+AD166+AI166</f>
        <v>11938.891779398386</v>
      </c>
      <c r="AL166" s="44">
        <f>+$AL$6*W166/H166*10^6</f>
        <v>180.57868075096945</v>
      </c>
      <c r="AM166" s="31">
        <v>665678.5625</v>
      </c>
      <c r="AN166" s="45">
        <f>+AK166/AM166</f>
        <v>1.7934920022902773E-2</v>
      </c>
      <c r="AR166" s="33"/>
    </row>
    <row r="167" spans="1:44">
      <c r="A167" s="6" t="s">
        <v>1452</v>
      </c>
      <c r="B167" s="6" t="s">
        <v>2249</v>
      </c>
      <c r="C167" s="119" t="s">
        <v>2872</v>
      </c>
      <c r="D167" s="30" t="s">
        <v>2337</v>
      </c>
      <c r="E167" s="6" t="s">
        <v>5559</v>
      </c>
      <c r="F167" s="31" t="s">
        <v>4458</v>
      </c>
      <c r="G167" s="6" t="str">
        <f>+IF(AND(L167&gt;K167, AJ167&gt;0), "Float Increase", IF(AND(L167&lt;K167, AJ167&lt;0), "Float Decrease", IF(AND(J167&gt;I167, AJ167&gt;0), "Share Increase", IF(AND(J167&lt;I167, AJ167&lt;0), "Share Decrease", IF(AJ167&gt;0, "Reinvestment", "Funding")))))</f>
        <v>Share Increase</v>
      </c>
      <c r="H167" s="32">
        <v>38.44</v>
      </c>
      <c r="I167" s="33">
        <v>54.037999999999997</v>
      </c>
      <c r="J167" s="33">
        <v>54.363</v>
      </c>
      <c r="K167" s="34">
        <v>0.82</v>
      </c>
      <c r="L167" s="34">
        <v>0.82</v>
      </c>
      <c r="M167" s="7">
        <v>1</v>
      </c>
      <c r="N167" s="7">
        <v>1</v>
      </c>
      <c r="O167" s="7">
        <v>0</v>
      </c>
      <c r="P167" s="7">
        <v>0</v>
      </c>
      <c r="Q167" s="35">
        <f>+I167*K167</f>
        <v>44.311159999999994</v>
      </c>
      <c r="R167" s="35">
        <f>+J167*L167</f>
        <v>44.577659999999995</v>
      </c>
      <c r="S167" s="35">
        <f>+$H167*Q167</f>
        <v>1703.3209903999996</v>
      </c>
      <c r="T167" s="35">
        <f>+$H167*R167</f>
        <v>1713.5652503999997</v>
      </c>
      <c r="U167" s="36">
        <f>+S167/SUM(S$20:S$619)</f>
        <v>2.474222397232325E-3</v>
      </c>
      <c r="V167" s="37">
        <f>+T167/SUM(T$20:T$619)</f>
        <v>2.4861275819189452E-3</v>
      </c>
      <c r="W167" s="37">
        <f>+V167-U167</f>
        <v>1.1905184686620152E-5</v>
      </c>
      <c r="X167" s="38">
        <f>+W167*Y$4</f>
        <v>0.36061731707531886</v>
      </c>
      <c r="Y167" s="39">
        <f>+X167/$H167*10^6</f>
        <v>9381.30377407177</v>
      </c>
      <c r="Z167" s="40">
        <f>+S167*M167/SUMPRODUCT(M$20:M$619, S$20:S$619)</f>
        <v>4.8561990614014216E-3</v>
      </c>
      <c r="AA167" s="41">
        <f>+T167*N167/SUMPRODUCT(N$20:N$619, T$20:T$619)</f>
        <v>4.870291599579097E-3</v>
      </c>
      <c r="AB167" s="41">
        <f>+AA167-Z167</f>
        <v>1.4092538177675439E-5</v>
      </c>
      <c r="AC167" s="42">
        <f>+AB167*AD$4</f>
        <v>5.4372828133270136E-2</v>
      </c>
      <c r="AD167" s="43">
        <f>+AC167/$H167*10^6</f>
        <v>1414.485643425342</v>
      </c>
      <c r="AE167" s="40">
        <f>+S167*O167/SUMPRODUCT(O$20:O$619, S$20:S$619)</f>
        <v>0</v>
      </c>
      <c r="AF167" s="41">
        <f>+T167*P167/SUMPRODUCT(P$20:P$619, T$20:T$619)</f>
        <v>0</v>
      </c>
      <c r="AG167" s="41">
        <f>+AF167-AE167</f>
        <v>0</v>
      </c>
      <c r="AH167" s="42">
        <f>+AG167*AI$4</f>
        <v>0</v>
      </c>
      <c r="AI167" s="43">
        <f>+AH167/$H167*10^6</f>
        <v>0</v>
      </c>
      <c r="AJ167" s="42">
        <f>+X167+AC167+AH167</f>
        <v>0.41499014520858901</v>
      </c>
      <c r="AK167" s="31">
        <f>+Y167+AD167+AI167</f>
        <v>10795.789417497112</v>
      </c>
      <c r="AL167" s="44">
        <f>+$AL$6*W167/H167*10^6</f>
        <v>154.85411923283237</v>
      </c>
      <c r="AM167" s="31">
        <v>604078.25</v>
      </c>
      <c r="AN167" s="45">
        <f>+AK167/AM167</f>
        <v>1.7871508231751619E-2</v>
      </c>
      <c r="AR167" s="33"/>
    </row>
    <row r="168" spans="1:44">
      <c r="A168" s="6" t="s">
        <v>6026</v>
      </c>
      <c r="B168" s="6" t="s">
        <v>5978</v>
      </c>
      <c r="C168" s="119" t="s">
        <v>6072</v>
      </c>
      <c r="D168" s="30" t="s">
        <v>6120</v>
      </c>
      <c r="E168" s="6" t="s">
        <v>6153</v>
      </c>
      <c r="F168" s="31" t="s">
        <v>4454</v>
      </c>
      <c r="G168" s="6" t="str">
        <f>+IF(AND(L168&gt;K168, AJ168&gt;0), "Float Increase", IF(AND(L168&lt;K168, AJ168&lt;0), "Float Decrease", IF(AND(J168&gt;I168, AJ168&gt;0), "Share Increase", IF(AND(J168&lt;I168, AJ168&lt;0), "Share Decrease", IF(AJ168&gt;0, "Reinvestment", "Funding")))))</f>
        <v>Share Increase</v>
      </c>
      <c r="H168" s="32">
        <v>18.309999999999999</v>
      </c>
      <c r="I168" s="33">
        <v>35.320999999999998</v>
      </c>
      <c r="J168" s="33">
        <v>35.4</v>
      </c>
      <c r="K168" s="34">
        <v>0.84</v>
      </c>
      <c r="L168" s="34">
        <v>0.84</v>
      </c>
      <c r="M168" s="7">
        <v>0</v>
      </c>
      <c r="N168" s="7">
        <v>0</v>
      </c>
      <c r="O168" s="7">
        <v>1</v>
      </c>
      <c r="P168" s="7">
        <v>1</v>
      </c>
      <c r="Q168" s="35">
        <f>+I168*K168</f>
        <v>29.669639999999998</v>
      </c>
      <c r="R168" s="35">
        <f>+J168*L168</f>
        <v>29.735999999999997</v>
      </c>
      <c r="S168" s="35">
        <f>+$H168*Q168</f>
        <v>543.25110839999991</v>
      </c>
      <c r="T168" s="35">
        <f>+$H168*R168</f>
        <v>544.46615999999995</v>
      </c>
      <c r="U168" s="36">
        <f>+S168/SUM(S$20:S$619)</f>
        <v>7.8911964761786788E-4</v>
      </c>
      <c r="V168" s="37">
        <f>+T168/SUM(T$20:T$619)</f>
        <v>7.8993918526389236E-4</v>
      </c>
      <c r="W168" s="37">
        <f>+V168-U168</f>
        <v>8.1953764602448256E-7</v>
      </c>
      <c r="X168" s="38">
        <f>+W168*Y$4</f>
        <v>2.4824433633836726E-2</v>
      </c>
      <c r="Y168" s="39">
        <f>+X168/$H168*10^6</f>
        <v>1355.7855616513777</v>
      </c>
      <c r="Z168" s="40">
        <f>+S168*M168/SUMPRODUCT(M$20:M$619, S$20:S$619)</f>
        <v>0</v>
      </c>
      <c r="AA168" s="41">
        <f>+T168*N168/SUMPRODUCT(N$20:N$619, T$20:T$619)</f>
        <v>0</v>
      </c>
      <c r="AB168" s="41">
        <f>+AA168-Z168</f>
        <v>0</v>
      </c>
      <c r="AC168" s="42">
        <f>+AB168*AD$4</f>
        <v>0</v>
      </c>
      <c r="AD168" s="43">
        <f>+AC168/$H168*10^6</f>
        <v>0</v>
      </c>
      <c r="AE168" s="40">
        <f>+S168*O168/SUMPRODUCT(O$20:O$619, S$20:S$619)</f>
        <v>1.60879917496256E-3</v>
      </c>
      <c r="AF168" s="41">
        <f>+T168*P168/SUMPRODUCT(P$20:P$619, T$20:T$619)</f>
        <v>1.6136617068589103E-3</v>
      </c>
      <c r="AG168" s="41">
        <f>+AF168-AE168</f>
        <v>4.8625318963503236E-6</v>
      </c>
      <c r="AH168" s="42">
        <f>+AG168*AI$4</f>
        <v>1.6419549956470741E-2</v>
      </c>
      <c r="AI168" s="43">
        <f>+AH168/$H168*10^6</f>
        <v>896.75313798310992</v>
      </c>
      <c r="AJ168" s="42">
        <f>+X168+AC168+AH168</f>
        <v>4.1243983590307468E-2</v>
      </c>
      <c r="AK168" s="31">
        <f>+Y168+AD168+AI168</f>
        <v>2252.5386996344878</v>
      </c>
      <c r="AL168" s="44">
        <f>+$AL$6*W168/H168*10^6</f>
        <v>22.379509722132241</v>
      </c>
      <c r="AM168" s="31">
        <v>126164.5</v>
      </c>
      <c r="AN168" s="45">
        <f>+AK168/AM168</f>
        <v>1.7853981901679854E-2</v>
      </c>
      <c r="AR168" s="33"/>
    </row>
    <row r="169" spans="1:44">
      <c r="A169" s="6" t="s">
        <v>6063</v>
      </c>
      <c r="B169" s="6" t="s">
        <v>6017</v>
      </c>
      <c r="C169" s="119" t="s">
        <v>6110</v>
      </c>
      <c r="D169" s="30" t="s">
        <v>6143</v>
      </c>
      <c r="E169" s="6" t="s">
        <v>6194</v>
      </c>
      <c r="F169" s="31" t="s">
        <v>4474</v>
      </c>
      <c r="G169" s="6" t="str">
        <f>+IF(AND(L169&gt;K169, AJ169&gt;0), "Float Increase", IF(AND(L169&lt;K169, AJ169&lt;0), "Float Decrease", IF(AND(J169&gt;I169, AJ169&gt;0), "Share Increase", IF(AND(J169&lt;I169, AJ169&lt;0), "Share Decrease", IF(AJ169&gt;0, "Reinvestment", "Funding")))))</f>
        <v>Share Increase</v>
      </c>
      <c r="H169" s="32">
        <v>25.5</v>
      </c>
      <c r="I169" s="33">
        <v>37.924999999999997</v>
      </c>
      <c r="J169" s="33">
        <v>38.031999999999996</v>
      </c>
      <c r="K169" s="34">
        <v>0.73</v>
      </c>
      <c r="L169" s="34">
        <v>0.73</v>
      </c>
      <c r="M169" s="7">
        <v>0</v>
      </c>
      <c r="N169" s="7">
        <v>0</v>
      </c>
      <c r="O169" s="7">
        <v>1</v>
      </c>
      <c r="P169" s="7">
        <v>1</v>
      </c>
      <c r="Q169" s="35">
        <f>+I169*K169</f>
        <v>27.685249999999996</v>
      </c>
      <c r="R169" s="35">
        <f>+J169*L169</f>
        <v>27.763359999999995</v>
      </c>
      <c r="S169" s="35">
        <f>+$H169*Q169</f>
        <v>705.97387499999991</v>
      </c>
      <c r="T169" s="35">
        <f>+$H169*R169</f>
        <v>707.96567999999991</v>
      </c>
      <c r="U169" s="36">
        <f>+S169/SUM(S$20:S$619)</f>
        <v>1.0254886678615393E-3</v>
      </c>
      <c r="V169" s="37">
        <f>+T169/SUM(T$20:T$619)</f>
        <v>1.0271526010982896E-3</v>
      </c>
      <c r="W169" s="37">
        <f>+V169-U169</f>
        <v>1.6639332367503028E-6</v>
      </c>
      <c r="X169" s="38">
        <f>+W169*Y$4</f>
        <v>5.0401833774465873E-2</v>
      </c>
      <c r="Y169" s="39">
        <f>+X169/$H169*10^6</f>
        <v>1976.5425009594462</v>
      </c>
      <c r="Z169" s="40">
        <f>+S169*M169/SUMPRODUCT(M$20:M$619, S$20:S$619)</f>
        <v>0</v>
      </c>
      <c r="AA169" s="41">
        <f>+T169*N169/SUMPRODUCT(N$20:N$619, T$20:T$619)</f>
        <v>0</v>
      </c>
      <c r="AB169" s="41">
        <f>+AA169-Z169</f>
        <v>0</v>
      </c>
      <c r="AC169" s="42">
        <f>+AB169*AD$4</f>
        <v>0</v>
      </c>
      <c r="AD169" s="43">
        <f>+AC169/$H169*10^6</f>
        <v>0</v>
      </c>
      <c r="AE169" s="40">
        <f>+S169*O169/SUMPRODUCT(O$20:O$619, S$20:S$619)</f>
        <v>2.0906909716028503E-3</v>
      </c>
      <c r="AF169" s="41">
        <f>+T169*P169/SUMPRODUCT(P$20:P$619, T$20:T$619)</f>
        <v>2.0982334468432878E-3</v>
      </c>
      <c r="AG169" s="41">
        <f>+AF169-AE169</f>
        <v>7.5424752404374198E-6</v>
      </c>
      <c r="AH169" s="42">
        <f>+AG169*AI$4</f>
        <v>2.5469046094846116E-2</v>
      </c>
      <c r="AI169" s="43">
        <f>+AH169/$H169*10^6</f>
        <v>998.78612136651429</v>
      </c>
      <c r="AJ169" s="42">
        <f>+X169+AC169+AH169</f>
        <v>7.5870879869311986E-2</v>
      </c>
      <c r="AK169" s="31">
        <f>+Y169+AD169+AI169</f>
        <v>2975.3286223259606</v>
      </c>
      <c r="AL169" s="44">
        <f>+$AL$6*W169/H169*10^6</f>
        <v>32.626141897064755</v>
      </c>
      <c r="AM169" s="31">
        <v>168008.046875</v>
      </c>
      <c r="AN169" s="45">
        <f>+AK169/AM169</f>
        <v>1.7709441170634169E-2</v>
      </c>
      <c r="AR169" s="33"/>
    </row>
    <row r="170" spans="1:44">
      <c r="A170" s="6" t="s">
        <v>4285</v>
      </c>
      <c r="B170" s="6" t="s">
        <v>1669</v>
      </c>
      <c r="C170" s="119" t="s">
        <v>2690</v>
      </c>
      <c r="D170" s="30" t="s">
        <v>2318</v>
      </c>
      <c r="E170" s="6" t="s">
        <v>776</v>
      </c>
      <c r="F170" s="31" t="s">
        <v>4458</v>
      </c>
      <c r="G170" s="6" t="str">
        <f>+IF(AND(L170&gt;K170, AJ170&gt;0), "Float Increase", IF(AND(L170&lt;K170, AJ170&lt;0), "Float Decrease", IF(AND(J170&gt;I170, AJ170&gt;0), "Share Increase", IF(AND(J170&lt;I170, AJ170&lt;0), "Share Decrease", IF(AJ170&gt;0, "Reinvestment", "Funding")))))</f>
        <v>Share Increase</v>
      </c>
      <c r="H170" s="32">
        <v>49.22</v>
      </c>
      <c r="I170" s="33">
        <v>36.220999999999997</v>
      </c>
      <c r="J170" s="33">
        <v>36.4</v>
      </c>
      <c r="K170" s="34">
        <v>1</v>
      </c>
      <c r="L170" s="34">
        <v>1</v>
      </c>
      <c r="M170" s="7">
        <v>0.68</v>
      </c>
      <c r="N170" s="7">
        <v>0.68</v>
      </c>
      <c r="O170" s="7">
        <v>0.32</v>
      </c>
      <c r="P170" s="7">
        <v>0.32</v>
      </c>
      <c r="Q170" s="35">
        <f>+I170*K170</f>
        <v>36.220999999999997</v>
      </c>
      <c r="R170" s="35">
        <f>+J170*L170</f>
        <v>36.4</v>
      </c>
      <c r="S170" s="35">
        <f>+$H170*Q170</f>
        <v>1782.7976199999998</v>
      </c>
      <c r="T170" s="35">
        <f>+$H170*R170</f>
        <v>1791.6079999999999</v>
      </c>
      <c r="U170" s="36">
        <f>+S170/SUM(S$20:S$619)</f>
        <v>2.5896691381115523E-3</v>
      </c>
      <c r="V170" s="37">
        <f>+T170/SUM(T$20:T$619)</f>
        <v>2.5993559706856194E-3</v>
      </c>
      <c r="W170" s="37">
        <f>+V170-U170</f>
        <v>9.6868325740670502E-6</v>
      </c>
      <c r="X170" s="38">
        <f>+W170*Y$4</f>
        <v>0.29342170371735621</v>
      </c>
      <c r="Y170" s="39">
        <f>+X170/$H170*10^6</f>
        <v>5961.4324201006957</v>
      </c>
      <c r="Z170" s="40">
        <f>+S170*M170/SUMPRODUCT(M$20:M$619, S$20:S$619)</f>
        <v>3.4562960950056225E-3</v>
      </c>
      <c r="AA170" s="41">
        <f>+T170*N170/SUMPRODUCT(N$20:N$619, T$20:T$619)</f>
        <v>3.4626310875931158E-3</v>
      </c>
      <c r="AB170" s="41">
        <f>+AA170-Z170</f>
        <v>6.3349925874933016E-6</v>
      </c>
      <c r="AC170" s="42">
        <f>+AB170*AD$4</f>
        <v>2.4442116731744828E-2</v>
      </c>
      <c r="AD170" s="43">
        <f>+AC170/$H170*10^6</f>
        <v>496.58912498465725</v>
      </c>
      <c r="AE170" s="40">
        <f>+S170*O170/SUMPRODUCT(O$20:O$619, S$20:S$619)</f>
        <v>1.6894807109757368E-3</v>
      </c>
      <c r="AF170" s="41">
        <f>+T170*P170/SUMPRODUCT(P$20:P$619, T$20:T$619)</f>
        <v>1.6991611589904235E-3</v>
      </c>
      <c r="AG170" s="41">
        <f>+AF170-AE170</f>
        <v>9.6804480146867392E-6</v>
      </c>
      <c r="AH170" s="42">
        <f>+AG170*AI$4</f>
        <v>3.2688443626965033E-2</v>
      </c>
      <c r="AI170" s="43">
        <f>+AH170/$H170*10^6</f>
        <v>664.12928945479553</v>
      </c>
      <c r="AJ170" s="42">
        <f>+X170+AC170+AH170</f>
        <v>0.3505522640760661</v>
      </c>
      <c r="AK170" s="31">
        <f>+Y170+AD170+AI170</f>
        <v>7122.1508345401489</v>
      </c>
      <c r="AL170" s="44">
        <f>+$AL$6*W170/H170*10^6</f>
        <v>98.403419078291861</v>
      </c>
      <c r="AM170" s="31">
        <v>412062.5625</v>
      </c>
      <c r="AN170" s="45">
        <f>+AK170/AM170</f>
        <v>1.7284149259592464E-2</v>
      </c>
      <c r="AR170" s="33"/>
    </row>
    <row r="171" spans="1:44">
      <c r="A171" s="6" t="s">
        <v>5723</v>
      </c>
      <c r="B171" s="6" t="s">
        <v>5714</v>
      </c>
      <c r="C171" s="119" t="s">
        <v>5442</v>
      </c>
      <c r="D171" s="30" t="s">
        <v>5454</v>
      </c>
      <c r="E171" s="6" t="s">
        <v>5449</v>
      </c>
      <c r="F171" s="31" t="s">
        <v>4470</v>
      </c>
      <c r="G171" s="6" t="str">
        <f>+IF(AND(L171&gt;K171, AJ171&gt;0), "Float Increase", IF(AND(L171&lt;K171, AJ171&lt;0), "Float Decrease", IF(AND(J171&gt;I171, AJ171&gt;0), "Share Increase", IF(AND(J171&lt;I171, AJ171&lt;0), "Share Decrease", IF(AJ171&gt;0, "Reinvestment", "Funding")))))</f>
        <v>Share Increase</v>
      </c>
      <c r="H171" s="32">
        <v>20.07</v>
      </c>
      <c r="I171" s="33">
        <v>66.242000000000004</v>
      </c>
      <c r="J171" s="33">
        <v>66.561000000000007</v>
      </c>
      <c r="K171" s="34">
        <v>1</v>
      </c>
      <c r="L171" s="34">
        <v>1</v>
      </c>
      <c r="M171" s="7">
        <v>0</v>
      </c>
      <c r="N171" s="7">
        <v>0</v>
      </c>
      <c r="O171" s="7">
        <v>1</v>
      </c>
      <c r="P171" s="7">
        <v>1</v>
      </c>
      <c r="Q171" s="35">
        <f>+I171*K171</f>
        <v>66.242000000000004</v>
      </c>
      <c r="R171" s="35">
        <f>+J171*L171</f>
        <v>66.561000000000007</v>
      </c>
      <c r="S171" s="35">
        <f>+$H171*Q171</f>
        <v>1329.47694</v>
      </c>
      <c r="T171" s="35">
        <f>+$H171*R171</f>
        <v>1335.8792700000001</v>
      </c>
      <c r="U171" s="36">
        <f>+S171/SUM(S$20:S$619)</f>
        <v>1.9311812864934073E-3</v>
      </c>
      <c r="V171" s="37">
        <f>+T171/SUM(T$20:T$619)</f>
        <v>1.9381615602239144E-3</v>
      </c>
      <c r="W171" s="37">
        <f>+V171-U171</f>
        <v>6.9802737305071916E-6</v>
      </c>
      <c r="X171" s="38">
        <f>+W171*Y$4</f>
        <v>0.21143792821423743</v>
      </c>
      <c r="Y171" s="39">
        <f>+X171/$H171*10^6</f>
        <v>10535.023827316265</v>
      </c>
      <c r="Z171" s="40">
        <f>+S171*M171/SUMPRODUCT(M$20:M$619, S$20:S$619)</f>
        <v>0</v>
      </c>
      <c r="AA171" s="41">
        <f>+T171*N171/SUMPRODUCT(N$20:N$619, T$20:T$619)</f>
        <v>0</v>
      </c>
      <c r="AB171" s="41">
        <f>+AA171-Z171</f>
        <v>0</v>
      </c>
      <c r="AC171" s="42">
        <f>+AB171*AD$4</f>
        <v>0</v>
      </c>
      <c r="AD171" s="43">
        <f>+AC171/$H171*10^6</f>
        <v>0</v>
      </c>
      <c r="AE171" s="40">
        <f>+S171*O171/SUMPRODUCT(O$20:O$619, S$20:S$619)</f>
        <v>3.9371505573236477E-3</v>
      </c>
      <c r="AF171" s="41">
        <f>+T171*P171/SUMPRODUCT(P$20:P$619, T$20:T$619)</f>
        <v>3.9592124935471391E-3</v>
      </c>
      <c r="AG171" s="41">
        <f>+AF171-AE171</f>
        <v>2.2061936223491396E-5</v>
      </c>
      <c r="AH171" s="42">
        <f>+AG171*AI$4</f>
        <v>7.4497622160582769E-2</v>
      </c>
      <c r="AI171" s="43">
        <f>+AH171/$H171*10^6</f>
        <v>3711.8894947973477</v>
      </c>
      <c r="AJ171" s="42">
        <f>+X171+AC171+AH171</f>
        <v>0.28593555037482021</v>
      </c>
      <c r="AK171" s="31">
        <f>+Y171+AD171+AI171</f>
        <v>14246.913322113613</v>
      </c>
      <c r="AL171" s="44">
        <f>+$AL$6*W171/H171*10^6</f>
        <v>173.89819956420507</v>
      </c>
      <c r="AM171" s="31">
        <v>847490.25</v>
      </c>
      <c r="AN171" s="45">
        <f>+AK171/AM171</f>
        <v>1.6810710591789832E-2</v>
      </c>
      <c r="AR171" s="33"/>
    </row>
    <row r="172" spans="1:44">
      <c r="A172" s="6" t="s">
        <v>1462</v>
      </c>
      <c r="B172" s="6" t="s">
        <v>2258</v>
      </c>
      <c r="C172" s="119" t="s">
        <v>2882</v>
      </c>
      <c r="D172" s="30" t="s">
        <v>2338</v>
      </c>
      <c r="E172" s="6" t="s">
        <v>946</v>
      </c>
      <c r="F172" s="31" t="s">
        <v>4468</v>
      </c>
      <c r="G172" s="6" t="str">
        <f>+IF(AND(L172&gt;K172, AJ172&gt;0), "Float Increase", IF(AND(L172&lt;K172, AJ172&lt;0), "Float Decrease", IF(AND(J172&gt;I172, AJ172&gt;0), "Share Increase", IF(AND(J172&lt;I172, AJ172&lt;0), "Share Decrease", IF(AJ172&gt;0, "Reinvestment", "Funding")))))</f>
        <v>Share Increase</v>
      </c>
      <c r="H172" s="32">
        <v>36.950000000000003</v>
      </c>
      <c r="I172" s="33">
        <v>69.436000000000007</v>
      </c>
      <c r="J172" s="33">
        <v>69.843999999999994</v>
      </c>
      <c r="K172" s="34">
        <v>0.9</v>
      </c>
      <c r="L172" s="34">
        <v>0.9</v>
      </c>
      <c r="M172" s="7">
        <v>1</v>
      </c>
      <c r="N172" s="7">
        <v>1</v>
      </c>
      <c r="O172" s="7">
        <v>0</v>
      </c>
      <c r="P172" s="7">
        <v>0</v>
      </c>
      <c r="Q172" s="35">
        <f>+I172*K172</f>
        <v>62.492400000000011</v>
      </c>
      <c r="R172" s="35">
        <f>+J172*L172</f>
        <v>62.859599999999993</v>
      </c>
      <c r="S172" s="35">
        <f>+$H172*Q172</f>
        <v>2309.0941800000005</v>
      </c>
      <c r="T172" s="35">
        <f>+$H172*R172</f>
        <v>2322.6622199999997</v>
      </c>
      <c r="U172" s="36">
        <f>+S172/SUM(S$20:S$619)</f>
        <v>3.3541608244569026E-3</v>
      </c>
      <c r="V172" s="37">
        <f>+T172/SUM(T$20:T$619)</f>
        <v>3.3698364315424552E-3</v>
      </c>
      <c r="W172" s="37">
        <f>+V172-U172</f>
        <v>1.5675607085552552E-5</v>
      </c>
      <c r="X172" s="38">
        <f>+W172*Y$4</f>
        <v>0.47482634831124659</v>
      </c>
      <c r="Y172" s="39">
        <f>+X172/$H172*10^6</f>
        <v>12850.510103146049</v>
      </c>
      <c r="Z172" s="40">
        <f>+S172*M172/SUMPRODUCT(M$20:M$619, S$20:S$619)</f>
        <v>6.5832694206217606E-3</v>
      </c>
      <c r="AA172" s="41">
        <f>+T172*N172/SUMPRODUCT(N$20:N$619, T$20:T$619)</f>
        <v>6.6014657428919909E-3</v>
      </c>
      <c r="AB172" s="41">
        <f>+AA172-Z172</f>
        <v>1.8196322270230304E-5</v>
      </c>
      <c r="AC172" s="42">
        <f>+AB172*AD$4</f>
        <v>7.0206338346072678E-2</v>
      </c>
      <c r="AD172" s="43">
        <f>+AC172/$H172*10^6</f>
        <v>1900.036220462048</v>
      </c>
      <c r="AE172" s="40">
        <f>+S172*O172/SUMPRODUCT(O$20:O$619, S$20:S$619)</f>
        <v>0</v>
      </c>
      <c r="AF172" s="41">
        <f>+T172*P172/SUMPRODUCT(P$20:P$619, T$20:T$619)</f>
        <v>0</v>
      </c>
      <c r="AG172" s="41">
        <f>+AF172-AE172</f>
        <v>0</v>
      </c>
      <c r="AH172" s="42">
        <f>+AG172*AI$4</f>
        <v>0</v>
      </c>
      <c r="AI172" s="43">
        <f>+AH172/$H172*10^6</f>
        <v>0</v>
      </c>
      <c r="AJ172" s="42">
        <f>+X172+AC172+AH172</f>
        <v>0.5450326866573193</v>
      </c>
      <c r="AK172" s="31">
        <f>+Y172+AD172+AI172</f>
        <v>14750.546323608098</v>
      </c>
      <c r="AL172" s="44">
        <f>+$AL$6*W172/H172*10^6</f>
        <v>212.1191757178965</v>
      </c>
      <c r="AM172" s="31">
        <v>900713.375</v>
      </c>
      <c r="AN172" s="45">
        <f>+AK172/AM172</f>
        <v>1.6376515252266681E-2</v>
      </c>
      <c r="AR172" s="33"/>
    </row>
    <row r="173" spans="1:44">
      <c r="A173" s="6" t="s">
        <v>6347</v>
      </c>
      <c r="B173" s="6" t="s">
        <v>6341</v>
      </c>
      <c r="C173" s="119" t="s">
        <v>6367</v>
      </c>
      <c r="D173" s="30" t="s">
        <v>6353</v>
      </c>
      <c r="E173" s="6" t="s">
        <v>6359</v>
      </c>
      <c r="F173" s="31" t="s">
        <v>4467</v>
      </c>
      <c r="G173" s="6" t="str">
        <f>+IF(AND(L173&gt;K173, AJ173&gt;0), "Float Increase", IF(AND(L173&lt;K173, AJ173&lt;0), "Float Decrease", IF(AND(J173&gt;I173, AJ173&gt;0), "Share Increase", IF(AND(J173&lt;I173, AJ173&lt;0), "Share Decrease", IF(AJ173&gt;0, "Reinvestment", "Funding")))))</f>
        <v>Share Increase</v>
      </c>
      <c r="H173" s="32">
        <v>4.25</v>
      </c>
      <c r="I173" s="33">
        <v>54.106999999999999</v>
      </c>
      <c r="J173" s="33">
        <v>55.265999999999998</v>
      </c>
      <c r="K173" s="34">
        <v>0.9</v>
      </c>
      <c r="L173" s="34">
        <v>0.9</v>
      </c>
      <c r="M173" s="7">
        <v>0</v>
      </c>
      <c r="N173" s="7">
        <v>0</v>
      </c>
      <c r="O173" s="7">
        <v>1</v>
      </c>
      <c r="P173" s="7">
        <v>1</v>
      </c>
      <c r="Q173" s="35">
        <f>+I173*K173</f>
        <v>48.696300000000001</v>
      </c>
      <c r="R173" s="35">
        <f>+J173*L173</f>
        <v>49.739399999999996</v>
      </c>
      <c r="S173" s="35">
        <f>+$H173*Q173</f>
        <v>206.95927499999999</v>
      </c>
      <c r="T173" s="35">
        <f>+$H173*R173</f>
        <v>211.39245</v>
      </c>
      <c r="U173" s="36">
        <f>+S173/SUM(S$20:S$619)</f>
        <v>3.0062640947066209E-4</v>
      </c>
      <c r="V173" s="37">
        <f>+T173/SUM(T$20:T$619)</f>
        <v>3.0669891352648639E-4</v>
      </c>
      <c r="W173" s="37">
        <f>+V173-U173</f>
        <v>6.0725040558242934E-6</v>
      </c>
      <c r="X173" s="38">
        <f>+W173*Y$4</f>
        <v>0.18394087770863812</v>
      </c>
      <c r="Y173" s="39">
        <f>+X173/$H173*10^6</f>
        <v>43280.206519679559</v>
      </c>
      <c r="Z173" s="40">
        <f>+S173*M173/SUMPRODUCT(M$20:M$619, S$20:S$619)</f>
        <v>0</v>
      </c>
      <c r="AA173" s="41">
        <f>+T173*N173/SUMPRODUCT(N$20:N$619, T$20:T$619)</f>
        <v>0</v>
      </c>
      <c r="AB173" s="41">
        <f>+AA173-Z173</f>
        <v>0</v>
      </c>
      <c r="AC173" s="42">
        <f>+AB173*AD$4</f>
        <v>0</v>
      </c>
      <c r="AD173" s="43">
        <f>+AC173/$H173*10^6</f>
        <v>0</v>
      </c>
      <c r="AE173" s="40">
        <f>+S173*O173/SUMPRODUCT(O$20:O$619, S$20:S$619)</f>
        <v>6.1289504194751059E-4</v>
      </c>
      <c r="AF173" s="41">
        <f>+T173*P173/SUMPRODUCT(P$20:P$619, T$20:T$619)</f>
        <v>6.2651442228124318E-4</v>
      </c>
      <c r="AG173" s="41">
        <f>+AF173-AE173</f>
        <v>1.3619380333732586E-5</v>
      </c>
      <c r="AH173" s="42">
        <f>+AG173*AI$4</f>
        <v>4.5989229589165917E-2</v>
      </c>
      <c r="AI173" s="43">
        <f>+AH173/$H173*10^6</f>
        <v>10820.995197450804</v>
      </c>
      <c r="AJ173" s="42">
        <f>+X173+AC173+AH173</f>
        <v>0.22993010729780405</v>
      </c>
      <c r="AK173" s="31">
        <f>+Y173+AD173+AI173</f>
        <v>54101.20171713036</v>
      </c>
      <c r="AL173" s="44">
        <f>+$AL$6*W173/H173*10^6</f>
        <v>714.41224186168165</v>
      </c>
      <c r="AM173" s="31">
        <v>3380262.25</v>
      </c>
      <c r="AN173" s="45">
        <f>+AK173/AM173</f>
        <v>1.6005030886917238E-2</v>
      </c>
      <c r="AR173" s="33"/>
    </row>
    <row r="174" spans="1:44">
      <c r="A174" s="6" t="s">
        <v>3522</v>
      </c>
      <c r="B174" s="6" t="s">
        <v>363</v>
      </c>
      <c r="C174" s="119" t="s">
        <v>3683</v>
      </c>
      <c r="D174" s="30" t="s">
        <v>493</v>
      </c>
      <c r="E174" s="6" t="s">
        <v>2637</v>
      </c>
      <c r="F174" s="31" t="s">
        <v>4456</v>
      </c>
      <c r="G174" s="6" t="str">
        <f>+IF(AND(L174&gt;K174, AJ174&gt;0), "Float Increase", IF(AND(L174&lt;K174, AJ174&lt;0), "Float Decrease", IF(AND(J174&gt;I174, AJ174&gt;0), "Share Increase", IF(AND(J174&lt;I174, AJ174&lt;0), "Share Decrease", IF(AJ174&gt;0, "Reinvestment", "Funding")))))</f>
        <v>Share Increase</v>
      </c>
      <c r="H174" s="32">
        <v>30.61</v>
      </c>
      <c r="I174" s="33">
        <v>52.411999999999999</v>
      </c>
      <c r="J174" s="33">
        <v>52.613</v>
      </c>
      <c r="K174" s="34">
        <v>0.91</v>
      </c>
      <c r="L174" s="34">
        <v>0.91</v>
      </c>
      <c r="M174" s="7">
        <v>0.6</v>
      </c>
      <c r="N174" s="7">
        <v>0.6</v>
      </c>
      <c r="O174" s="7">
        <v>0.4</v>
      </c>
      <c r="P174" s="7">
        <v>0.4</v>
      </c>
      <c r="Q174" s="35">
        <f>+I174*K174</f>
        <v>47.694920000000003</v>
      </c>
      <c r="R174" s="35">
        <f>+J174*L174</f>
        <v>47.877830000000003</v>
      </c>
      <c r="S174" s="35">
        <f>+$H174*Q174</f>
        <v>1459.9415012000002</v>
      </c>
      <c r="T174" s="35">
        <f>+$H174*R174</f>
        <v>1465.5403763000002</v>
      </c>
      <c r="U174" s="36">
        <f>+S174/SUM(S$20:S$619)</f>
        <v>2.1206924480333842E-3</v>
      </c>
      <c r="V174" s="37">
        <f>+T174/SUM(T$20:T$619)</f>
        <v>2.126280485137516E-3</v>
      </c>
      <c r="W174" s="37">
        <f>+V174-U174</f>
        <v>5.5880371041317801E-6</v>
      </c>
      <c r="X174" s="38">
        <f>+W174*Y$4</f>
        <v>0.16926599639181489</v>
      </c>
      <c r="Y174" s="39">
        <f>+X174/$H174*10^6</f>
        <v>5529.7613979684711</v>
      </c>
      <c r="Z174" s="40">
        <f>+S174*M174/SUMPRODUCT(M$20:M$619, S$20:S$619)</f>
        <v>2.4973918319987931E-3</v>
      </c>
      <c r="AA174" s="41">
        <f>+T174*N174/SUMPRODUCT(N$20:N$619, T$20:T$619)</f>
        <v>2.4992134901913087E-3</v>
      </c>
      <c r="AB174" s="41">
        <f>+AA174-Z174</f>
        <v>1.8216581925156218E-6</v>
      </c>
      <c r="AC174" s="42">
        <f>+AB174*AD$4</f>
        <v>7.0284505580494013E-3</v>
      </c>
      <c r="AD174" s="43">
        <f>+AC174/$H174*10^6</f>
        <v>229.61288984153549</v>
      </c>
      <c r="AE174" s="40">
        <f>+S174*O174/SUMPRODUCT(O$20:O$619, S$20:S$619)</f>
        <v>1.7294047973812931E-3</v>
      </c>
      <c r="AF174" s="41">
        <f>+T174*P174/SUMPRODUCT(P$20:P$619, T$20:T$619)</f>
        <v>1.7373982508598208E-3</v>
      </c>
      <c r="AG174" s="41">
        <f>+AF174-AE174</f>
        <v>7.9934534785277081E-6</v>
      </c>
      <c r="AH174" s="42">
        <f>+AG174*AI$4</f>
        <v>2.699188643141286E-2</v>
      </c>
      <c r="AI174" s="43">
        <f>+AH174/$H174*10^6</f>
        <v>881.79962206510493</v>
      </c>
      <c r="AJ174" s="42">
        <f>+X174+AC174+AH174</f>
        <v>0.20328633338127716</v>
      </c>
      <c r="AK174" s="31">
        <f>+Y174+AD174+AI174</f>
        <v>6641.1739098751113</v>
      </c>
      <c r="AL174" s="44">
        <f>+$AL$6*W174/H174*10^6</f>
        <v>91.277966418356414</v>
      </c>
      <c r="AM174" s="31">
        <v>421975.0625</v>
      </c>
      <c r="AN174" s="45">
        <f>+AK174/AM174</f>
        <v>1.5738308966717934E-2</v>
      </c>
      <c r="AR174" s="33"/>
    </row>
    <row r="175" spans="1:44">
      <c r="A175" s="6" t="s">
        <v>6059</v>
      </c>
      <c r="B175" s="6" t="s">
        <v>6012</v>
      </c>
      <c r="C175" s="119" t="s">
        <v>6105</v>
      </c>
      <c r="D175" s="30" t="s">
        <v>6139</v>
      </c>
      <c r="E175" s="6" t="s">
        <v>6189</v>
      </c>
      <c r="F175" s="31" t="s">
        <v>4463</v>
      </c>
      <c r="G175" s="6" t="str">
        <f>+IF(AND(L175&gt;K175, AJ175&gt;0), "Float Increase", IF(AND(L175&lt;K175, AJ175&lt;0), "Float Decrease", IF(AND(J175&gt;I175, AJ175&gt;0), "Share Increase", IF(AND(J175&lt;I175, AJ175&lt;0), "Share Decrease", IF(AJ175&gt;0, "Reinvestment", "Funding")))))</f>
        <v>Share Increase</v>
      </c>
      <c r="H175" s="32">
        <v>32.130000000000003</v>
      </c>
      <c r="I175" s="33">
        <v>54.878999999999998</v>
      </c>
      <c r="J175" s="33">
        <v>55.051000000000002</v>
      </c>
      <c r="K175" s="34">
        <v>1</v>
      </c>
      <c r="L175" s="34">
        <v>1</v>
      </c>
      <c r="M175" s="7">
        <v>1</v>
      </c>
      <c r="N175" s="7">
        <v>1</v>
      </c>
      <c r="O175" s="7">
        <v>0</v>
      </c>
      <c r="P175" s="7">
        <v>0</v>
      </c>
      <c r="Q175" s="35">
        <f>+I175*K175</f>
        <v>54.878999999999998</v>
      </c>
      <c r="R175" s="35">
        <f>+J175*L175</f>
        <v>55.051000000000002</v>
      </c>
      <c r="S175" s="35">
        <f>+$H175*Q175</f>
        <v>1763.2622700000002</v>
      </c>
      <c r="T175" s="35">
        <f>+$H175*R175</f>
        <v>1768.7886300000002</v>
      </c>
      <c r="U175" s="36">
        <f>+S175/SUM(S$20:S$619)</f>
        <v>2.5612923372735491E-3</v>
      </c>
      <c r="V175" s="37">
        <f>+T175/SUM(T$20:T$619)</f>
        <v>2.566248468566415E-3</v>
      </c>
      <c r="W175" s="37">
        <f>+V175-U175</f>
        <v>4.956131292865873E-6</v>
      </c>
      <c r="X175" s="38">
        <f>+W175*Y$4</f>
        <v>0.15012507717876675</v>
      </c>
      <c r="Y175" s="39">
        <f>+X175/$H175*10^6</f>
        <v>4672.4269274437202</v>
      </c>
      <c r="Z175" s="40">
        <f>+S175*M175/SUMPRODUCT(M$20:M$619, S$20:S$619)</f>
        <v>5.0270927375630509E-3</v>
      </c>
      <c r="AA175" s="41">
        <f>+T175*N175/SUMPRODUCT(N$20:N$619, T$20:T$619)</f>
        <v>5.0272473745071114E-3</v>
      </c>
      <c r="AB175" s="41">
        <f>+AA175-Z175</f>
        <v>1.5463694406046835E-7</v>
      </c>
      <c r="AC175" s="42">
        <f>+AB175*AD$4</f>
        <v>5.9663120131002976E-4</v>
      </c>
      <c r="AD175" s="43">
        <f>+AC175/$H175*10^6</f>
        <v>18.569287311236529</v>
      </c>
      <c r="AE175" s="40">
        <f>+S175*O175/SUMPRODUCT(O$20:O$619, S$20:S$619)</f>
        <v>0</v>
      </c>
      <c r="AF175" s="41">
        <f>+T175*P175/SUMPRODUCT(P$20:P$619, T$20:T$619)</f>
        <v>0</v>
      </c>
      <c r="AG175" s="41">
        <f>+AF175-AE175</f>
        <v>0</v>
      </c>
      <c r="AH175" s="42">
        <f>+AG175*AI$4</f>
        <v>0</v>
      </c>
      <c r="AI175" s="43">
        <f>+AH175/$H175*10^6</f>
        <v>0</v>
      </c>
      <c r="AJ175" s="42">
        <f>+X175+AC175+AH175</f>
        <v>0.15072170838007679</v>
      </c>
      <c r="AK175" s="31">
        <f>+Y175+AD175+AI175</f>
        <v>4690.9962147549568</v>
      </c>
      <c r="AL175" s="44">
        <f>+$AL$6*W175/H175*10^6</f>
        <v>77.126226157265364</v>
      </c>
      <c r="AM175" s="31">
        <v>299532.40625</v>
      </c>
      <c r="AN175" s="45">
        <f>+AK175/AM175</f>
        <v>1.5661064101490544E-2</v>
      </c>
      <c r="AR175" s="33"/>
    </row>
    <row r="176" spans="1:44">
      <c r="A176" s="6" t="s">
        <v>1043</v>
      </c>
      <c r="B176" s="6" t="s">
        <v>1562</v>
      </c>
      <c r="C176" s="119" t="s">
        <v>2406</v>
      </c>
      <c r="D176" s="30">
        <v>2179414</v>
      </c>
      <c r="E176" s="6" t="s">
        <v>3867</v>
      </c>
      <c r="F176" s="31" t="s">
        <v>4476</v>
      </c>
      <c r="G176" s="6" t="str">
        <f>+IF(AND(L176&gt;K176, AJ176&gt;0), "Float Increase", IF(AND(L176&lt;K176, AJ176&lt;0), "Float Decrease", IF(AND(J176&gt;I176, AJ176&gt;0), "Share Increase", IF(AND(J176&lt;I176, AJ176&lt;0), "Share Decrease", IF(AJ176&gt;0, "Reinvestment", "Funding")))))</f>
        <v>Share Increase</v>
      </c>
      <c r="H176" s="32">
        <v>90.73</v>
      </c>
      <c r="I176" s="33">
        <v>38.627000000000002</v>
      </c>
      <c r="J176" s="33">
        <v>38.728999999999999</v>
      </c>
      <c r="K176" s="34">
        <v>1</v>
      </c>
      <c r="L176" s="34">
        <v>1</v>
      </c>
      <c r="M176" s="7">
        <v>0</v>
      </c>
      <c r="N176" s="7">
        <v>0</v>
      </c>
      <c r="O176" s="7">
        <v>1</v>
      </c>
      <c r="P176" s="7">
        <v>1</v>
      </c>
      <c r="Q176" s="35">
        <f>+I176*K176</f>
        <v>38.627000000000002</v>
      </c>
      <c r="R176" s="35">
        <f>+J176*L176</f>
        <v>38.728999999999999</v>
      </c>
      <c r="S176" s="35">
        <f>+$H176*Q176</f>
        <v>3504.6277100000002</v>
      </c>
      <c r="T176" s="35">
        <f>+$H176*R176</f>
        <v>3513.8821699999999</v>
      </c>
      <c r="U176" s="36">
        <f>+S176/SUM(S$20:S$619)</f>
        <v>5.0907776179090732E-3</v>
      </c>
      <c r="V176" s="37">
        <f>+T176/SUM(T$20:T$619)</f>
        <v>5.0981188959165402E-3</v>
      </c>
      <c r="W176" s="37">
        <f>+V176-U176</f>
        <v>7.341278007466992E-6</v>
      </c>
      <c r="X176" s="38">
        <f>+W176*Y$4</f>
        <v>0.22237302894864844</v>
      </c>
      <c r="Y176" s="39">
        <f>+X176/$H176*10^6</f>
        <v>2450.9316537931049</v>
      </c>
      <c r="Z176" s="40">
        <f>+S176*M176/SUMPRODUCT(M$20:M$619, S$20:S$619)</f>
        <v>0</v>
      </c>
      <c r="AA176" s="41">
        <f>+T176*N176/SUMPRODUCT(N$20:N$619, T$20:T$619)</f>
        <v>0</v>
      </c>
      <c r="AB176" s="41">
        <f>+AA176-Z176</f>
        <v>0</v>
      </c>
      <c r="AC176" s="42">
        <f>+AB176*AD$4</f>
        <v>0</v>
      </c>
      <c r="AD176" s="43">
        <f>+AC176/$H176*10^6</f>
        <v>0</v>
      </c>
      <c r="AE176" s="40">
        <f>+S176*O176/SUMPRODUCT(O$20:O$619, S$20:S$619)</f>
        <v>1.0378703478405875E-2</v>
      </c>
      <c r="AF176" s="41">
        <f>+T176*P176/SUMPRODUCT(P$20:P$619, T$20:T$619)</f>
        <v>1.0414269089089562E-2</v>
      </c>
      <c r="AG176" s="41">
        <f>+AF176-AE176</f>
        <v>3.5565610683687202E-5</v>
      </c>
      <c r="AH176" s="42">
        <f>+AG176*AI$4</f>
        <v>0.1200961420513259</v>
      </c>
      <c r="AI176" s="43">
        <f>+AH176/$H176*10^6</f>
        <v>1323.6651829750458</v>
      </c>
      <c r="AJ176" s="42">
        <f>+X176+AC176+AH176</f>
        <v>0.34246917099997431</v>
      </c>
      <c r="AK176" s="31">
        <f>+Y176+AD176+AI176</f>
        <v>3774.5968367681508</v>
      </c>
      <c r="AL176" s="44">
        <f>+$AL$6*W176/H176*10^6</f>
        <v>40.456728796798146</v>
      </c>
      <c r="AM176" s="31">
        <v>241684.65625</v>
      </c>
      <c r="AN176" s="45">
        <f>+AK176/AM176</f>
        <v>1.561785880549937E-2</v>
      </c>
      <c r="AR176" s="33"/>
    </row>
    <row r="177" spans="1:44">
      <c r="A177" s="6" t="s">
        <v>1473</v>
      </c>
      <c r="B177" s="6" t="s">
        <v>2269</v>
      </c>
      <c r="C177" s="119" t="s">
        <v>2891</v>
      </c>
      <c r="D177" s="30">
        <v>2466428</v>
      </c>
      <c r="E177" s="6" t="s">
        <v>956</v>
      </c>
      <c r="F177" s="31" t="s">
        <v>4470</v>
      </c>
      <c r="G177" s="6" t="str">
        <f>+IF(AND(L177&gt;K177, AJ177&gt;0), "Float Increase", IF(AND(L177&lt;K177, AJ177&lt;0), "Float Decrease", IF(AND(J177&gt;I177, AJ177&gt;0), "Share Increase", IF(AND(J177&lt;I177, AJ177&lt;0), "Share Decrease", IF(AJ177&gt;0, "Reinvestment", "Funding")))))</f>
        <v>Share Increase</v>
      </c>
      <c r="H177" s="32">
        <v>115.99</v>
      </c>
      <c r="I177" s="33">
        <v>20.053999999999998</v>
      </c>
      <c r="J177" s="33">
        <v>20.103000000000002</v>
      </c>
      <c r="K177" s="34">
        <v>0.78</v>
      </c>
      <c r="L177" s="34">
        <v>0.78</v>
      </c>
      <c r="M177" s="7">
        <v>0.47</v>
      </c>
      <c r="N177" s="7">
        <v>0.47</v>
      </c>
      <c r="O177" s="7">
        <v>0.53</v>
      </c>
      <c r="P177" s="7">
        <v>0.53</v>
      </c>
      <c r="Q177" s="35">
        <f>+I177*K177</f>
        <v>15.64212</v>
      </c>
      <c r="R177" s="35">
        <f>+J177*L177</f>
        <v>15.680340000000001</v>
      </c>
      <c r="S177" s="35">
        <f>+$H177*Q177</f>
        <v>1814.3294988</v>
      </c>
      <c r="T177" s="35">
        <f>+$H177*R177</f>
        <v>1818.7626366</v>
      </c>
      <c r="U177" s="36">
        <f>+S177/SUM(S$20:S$619)</f>
        <v>2.6354719440380234E-3</v>
      </c>
      <c r="V177" s="37">
        <f>+T177/SUM(T$20:T$619)</f>
        <v>2.6387532979904806E-3</v>
      </c>
      <c r="W177" s="37">
        <f>+V177-U177</f>
        <v>3.2813539524571313E-6</v>
      </c>
      <c r="X177" s="38">
        <f>+W177*Y$4</f>
        <v>9.9394767058042441E-2</v>
      </c>
      <c r="Y177" s="39">
        <f>+X177/$H177*10^6</f>
        <v>856.92531302735108</v>
      </c>
      <c r="Z177" s="40">
        <f>+S177*M177/SUMPRODUCT(M$20:M$619, S$20:S$619)</f>
        <v>2.4311625768939226E-3</v>
      </c>
      <c r="AA177" s="41">
        <f>+T177*N177/SUMPRODUCT(N$20:N$619, T$20:T$619)</f>
        <v>2.4295631944210999E-3</v>
      </c>
      <c r="AB177" s="41">
        <f>+AA177-Z177</f>
        <v>-1.599382472822642E-6</v>
      </c>
      <c r="AC177" s="42">
        <f>+AB177*AD$4</f>
        <v>-6.1708506457631351E-3</v>
      </c>
      <c r="AD177" s="43">
        <f>+AC177/$H177*10^6</f>
        <v>-53.20157466818808</v>
      </c>
      <c r="AE177" s="40">
        <f>+S177*O177/SUMPRODUCT(O$20:O$619, S$20:S$619)</f>
        <v>2.8476935076479416E-3</v>
      </c>
      <c r="AF177" s="41">
        <f>+T177*P177/SUMPRODUCT(P$20:P$619, T$20:T$619)</f>
        <v>2.8568898366245557E-3</v>
      </c>
      <c r="AG177" s="41">
        <f>+AF177-AE177</f>
        <v>9.196328976614123E-6</v>
      </c>
      <c r="AH177" s="42">
        <f>+AG177*AI$4</f>
        <v>3.1053695125576656E-2</v>
      </c>
      <c r="AI177" s="43">
        <f>+AH177/$H177*10^6</f>
        <v>267.72734826775292</v>
      </c>
      <c r="AJ177" s="42">
        <f>+X177+AC177+AH177</f>
        <v>0.12427761153785596</v>
      </c>
      <c r="AK177" s="31">
        <f>+Y177+AD177+AI177</f>
        <v>1071.4510866269159</v>
      </c>
      <c r="AL177" s="44">
        <f>+$AL$6*W177/H177*10^6</f>
        <v>14.144986431835207</v>
      </c>
      <c r="AM177" s="31">
        <v>68692.6015625</v>
      </c>
      <c r="AN177" s="45">
        <f>+AK177/AM177</f>
        <v>1.5597765439878638E-2</v>
      </c>
      <c r="AR177" s="33"/>
    </row>
    <row r="178" spans="1:44">
      <c r="A178" s="6" t="s">
        <v>1333</v>
      </c>
      <c r="B178" s="6" t="s">
        <v>1736</v>
      </c>
      <c r="C178" s="119" t="s">
        <v>2755</v>
      </c>
      <c r="D178" s="30">
        <v>2601326</v>
      </c>
      <c r="E178" s="6" t="s">
        <v>837</v>
      </c>
      <c r="F178" s="31" t="s">
        <v>4473</v>
      </c>
      <c r="G178" s="6" t="str">
        <f>+IF(AND(L178&gt;K178, AJ178&gt;0), "Float Increase", IF(AND(L178&lt;K178, AJ178&lt;0), "Float Decrease", IF(AND(J178&gt;I178, AJ178&gt;0), "Share Increase", IF(AND(J178&lt;I178, AJ178&lt;0), "Share Decrease", IF(AJ178&gt;0, "Reinvestment", "Funding")))))</f>
        <v>Share Increase</v>
      </c>
      <c r="H178" s="32">
        <v>42.68</v>
      </c>
      <c r="I178" s="33">
        <v>39.125</v>
      </c>
      <c r="J178" s="33">
        <v>39.363999999999997</v>
      </c>
      <c r="K178" s="34">
        <v>0.95</v>
      </c>
      <c r="L178" s="34">
        <v>0.95</v>
      </c>
      <c r="M178" s="7">
        <v>1</v>
      </c>
      <c r="N178" s="7">
        <v>1</v>
      </c>
      <c r="O178" s="7">
        <v>0</v>
      </c>
      <c r="P178" s="7">
        <v>0</v>
      </c>
      <c r="Q178" s="35">
        <f>+I178*K178</f>
        <v>37.168749999999996</v>
      </c>
      <c r="R178" s="35">
        <f>+J178*L178</f>
        <v>37.395799999999994</v>
      </c>
      <c r="S178" s="35">
        <f>+$H178*Q178</f>
        <v>1586.3622499999999</v>
      </c>
      <c r="T178" s="35">
        <f>+$H178*R178</f>
        <v>1596.0527439999998</v>
      </c>
      <c r="U178" s="36">
        <f>+S178/SUM(S$20:S$619)</f>
        <v>2.3043296191354594E-3</v>
      </c>
      <c r="V178" s="37">
        <f>+T178/SUM(T$20:T$619)</f>
        <v>2.3156344633678606E-3</v>
      </c>
      <c r="W178" s="37">
        <f>+V178-U178</f>
        <v>1.1304844232401176E-5</v>
      </c>
      <c r="X178" s="38">
        <f>+W178*Y$4</f>
        <v>0.34243253711339727</v>
      </c>
      <c r="Y178" s="39">
        <f>+X178/$H178*10^6</f>
        <v>8023.2553213073397</v>
      </c>
      <c r="Z178" s="40">
        <f>+S178*M178/SUMPRODUCT(M$20:M$619, S$20:S$619)</f>
        <v>4.5227475695485617E-3</v>
      </c>
      <c r="AA178" s="41">
        <f>+T178*N178/SUMPRODUCT(N$20:N$619, T$20:T$619)</f>
        <v>4.5362977976904284E-3</v>
      </c>
      <c r="AB178" s="41">
        <f>+AA178-Z178</f>
        <v>1.3550228141866703E-5</v>
      </c>
      <c r="AC178" s="42">
        <f>+AB178*AD$4</f>
        <v>5.2280449173553185E-2</v>
      </c>
      <c r="AD178" s="43">
        <f>+AC178/$H178*10^6</f>
        <v>1224.9402336821272</v>
      </c>
      <c r="AE178" s="40">
        <f>+S178*O178/SUMPRODUCT(O$20:O$619, S$20:S$619)</f>
        <v>0</v>
      </c>
      <c r="AF178" s="41">
        <f>+T178*P178/SUMPRODUCT(P$20:P$619, T$20:T$619)</f>
        <v>0</v>
      </c>
      <c r="AG178" s="41">
        <f>+AF178-AE178</f>
        <v>0</v>
      </c>
      <c r="AH178" s="42">
        <f>+AG178*AI$4</f>
        <v>0</v>
      </c>
      <c r="AI178" s="43">
        <f>+AH178/$H178*10^6</f>
        <v>0</v>
      </c>
      <c r="AJ178" s="42">
        <f>+X178+AC178+AH178</f>
        <v>0.39471298628695045</v>
      </c>
      <c r="AK178" s="31">
        <f>+Y178+AD178+AI178</f>
        <v>9248.1955549894665</v>
      </c>
      <c r="AL178" s="44">
        <f>+$AL$6*W178/H178*10^6</f>
        <v>132.43725670573073</v>
      </c>
      <c r="AM178" s="31">
        <v>596440.6875</v>
      </c>
      <c r="AN178" s="45">
        <f>+AK178/AM178</f>
        <v>1.5505641631783322E-2</v>
      </c>
      <c r="AR178" s="33"/>
    </row>
    <row r="179" spans="1:44">
      <c r="A179" s="6" t="s">
        <v>5718</v>
      </c>
      <c r="B179" s="6" t="s">
        <v>5709</v>
      </c>
      <c r="C179" s="119" t="s">
        <v>5727</v>
      </c>
      <c r="D179" s="30">
        <v>2003698</v>
      </c>
      <c r="E179" s="6" t="s">
        <v>5738</v>
      </c>
      <c r="F179" s="31" t="s">
        <v>4456</v>
      </c>
      <c r="G179" s="6" t="str">
        <f>+IF(AND(L179&gt;K179, AJ179&gt;0), "Float Increase", IF(AND(L179&lt;K179, AJ179&lt;0), "Float Decrease", IF(AND(J179&gt;I179, AJ179&gt;0), "Share Increase", IF(AND(J179&lt;I179, AJ179&lt;0), "Share Decrease", IF(AJ179&gt;0, "Reinvestment", "Funding")))))</f>
        <v>Share Increase</v>
      </c>
      <c r="H179" s="32">
        <v>59.91</v>
      </c>
      <c r="I179" s="33">
        <v>40.895000000000003</v>
      </c>
      <c r="J179" s="33">
        <v>41.106999999999999</v>
      </c>
      <c r="K179" s="34">
        <v>0.9</v>
      </c>
      <c r="L179" s="34">
        <v>0.9</v>
      </c>
      <c r="M179" s="7">
        <v>1</v>
      </c>
      <c r="N179" s="7">
        <v>1</v>
      </c>
      <c r="O179" s="7">
        <v>0</v>
      </c>
      <c r="P179" s="7">
        <v>0</v>
      </c>
      <c r="Q179" s="35">
        <f>+I179*K179</f>
        <v>36.805500000000002</v>
      </c>
      <c r="R179" s="35">
        <f>+J179*L179</f>
        <v>36.996299999999998</v>
      </c>
      <c r="S179" s="35">
        <f>+$H179*Q179</f>
        <v>2205.0175049999998</v>
      </c>
      <c r="T179" s="35">
        <f>+$H179*R179</f>
        <v>2216.4483329999998</v>
      </c>
      <c r="U179" s="36">
        <f>+S179/SUM(S$20:S$619)</f>
        <v>3.2029803706459044E-3</v>
      </c>
      <c r="V179" s="37">
        <f>+T179/SUM(T$20:T$619)</f>
        <v>3.2157359244319836E-3</v>
      </c>
      <c r="W179" s="37">
        <f>+V179-U179</f>
        <v>1.2755553786079205E-5</v>
      </c>
      <c r="X179" s="38">
        <f>+W179*Y$4</f>
        <v>0.3863756594482281</v>
      </c>
      <c r="Y179" s="39">
        <f>+X179/$H179*10^6</f>
        <v>6449.26822647685</v>
      </c>
      <c r="Z179" s="40">
        <f>+S179*M179/SUMPRODUCT(M$20:M$619, S$20:S$619)</f>
        <v>6.2865449310526541E-3</v>
      </c>
      <c r="AA179" s="41">
        <f>+T179*N179/SUMPRODUCT(N$20:N$619, T$20:T$619)</f>
        <v>6.2995848536209278E-3</v>
      </c>
      <c r="AB179" s="41">
        <f>+AA179-Z179</f>
        <v>1.3039922568273792E-5</v>
      </c>
      <c r="AC179" s="42">
        <f>+AB179*AD$4</f>
        <v>5.0311552094929553E-2</v>
      </c>
      <c r="AD179" s="43">
        <f>+AC179/$H179*10^6</f>
        <v>839.78554656867902</v>
      </c>
      <c r="AE179" s="40">
        <f>+S179*O179/SUMPRODUCT(O$20:O$619, S$20:S$619)</f>
        <v>0</v>
      </c>
      <c r="AF179" s="41">
        <f>+T179*P179/SUMPRODUCT(P$20:P$619, T$20:T$619)</f>
        <v>0</v>
      </c>
      <c r="AG179" s="41">
        <f>+AF179-AE179</f>
        <v>0</v>
      </c>
      <c r="AH179" s="42">
        <f>+AG179*AI$4</f>
        <v>0</v>
      </c>
      <c r="AI179" s="43">
        <f>+AH179/$H179*10^6</f>
        <v>0</v>
      </c>
      <c r="AJ179" s="42">
        <f>+X179+AC179+AH179</f>
        <v>0.43668721154315765</v>
      </c>
      <c r="AK179" s="31">
        <f>+Y179+AD179+AI179</f>
        <v>7289.0537730455289</v>
      </c>
      <c r="AL179" s="44">
        <f>+$AL$6*W179/H179*10^6</f>
        <v>106.45596549890841</v>
      </c>
      <c r="AM179" s="31">
        <v>470439.4375</v>
      </c>
      <c r="AN179" s="45">
        <f>+AK179/AM179</f>
        <v>1.5494138441668231E-2</v>
      </c>
      <c r="AR179" s="33"/>
    </row>
    <row r="180" spans="1:44">
      <c r="A180" s="6" t="s">
        <v>4740</v>
      </c>
      <c r="B180" s="6" t="s">
        <v>4707</v>
      </c>
      <c r="C180" s="119" t="s">
        <v>4818</v>
      </c>
      <c r="D180" s="30" t="s">
        <v>4798</v>
      </c>
      <c r="E180" s="6" t="s">
        <v>4774</v>
      </c>
      <c r="F180" s="31" t="s">
        <v>4456</v>
      </c>
      <c r="G180" s="6" t="str">
        <f>+IF(AND(L180&gt;K180, AJ180&gt;0), "Float Increase", IF(AND(L180&lt;K180, AJ180&lt;0), "Float Decrease", IF(AND(J180&gt;I180, AJ180&gt;0), "Share Increase", IF(AND(J180&lt;I180, AJ180&lt;0), "Share Decrease", IF(AJ180&gt;0, "Reinvestment", "Funding")))))</f>
        <v>Share Increase</v>
      </c>
      <c r="H180" s="32">
        <v>43.92</v>
      </c>
      <c r="I180" s="33">
        <v>24.978999999999999</v>
      </c>
      <c r="J180" s="33">
        <v>25.091000000000001</v>
      </c>
      <c r="K180" s="34">
        <v>0.9</v>
      </c>
      <c r="L180" s="34">
        <v>0.9</v>
      </c>
      <c r="M180" s="7">
        <v>1</v>
      </c>
      <c r="N180" s="7">
        <v>1</v>
      </c>
      <c r="O180" s="7">
        <v>0</v>
      </c>
      <c r="P180" s="7">
        <v>0</v>
      </c>
      <c r="Q180" s="35">
        <f>+I180*K180</f>
        <v>22.481100000000001</v>
      </c>
      <c r="R180" s="35">
        <f>+J180*L180</f>
        <v>22.581900000000001</v>
      </c>
      <c r="S180" s="35">
        <f>+$H180*Q180</f>
        <v>987.36991200000011</v>
      </c>
      <c r="T180" s="35">
        <f>+$H180*R180</f>
        <v>991.79704800000013</v>
      </c>
      <c r="U180" s="36">
        <f>+S180/SUM(S$20:S$619)</f>
        <v>1.4342409706640286E-3</v>
      </c>
      <c r="V180" s="37">
        <f>+T180/SUM(T$20:T$619)</f>
        <v>1.4389495796107029E-3</v>
      </c>
      <c r="W180" s="37">
        <f>+V180-U180</f>
        <v>4.7086089466743045E-6</v>
      </c>
      <c r="X180" s="38">
        <f>+W180*Y$4</f>
        <v>0.14262743251810819</v>
      </c>
      <c r="Y180" s="39">
        <f>+X180/$H180*10^6</f>
        <v>3247.4369881172174</v>
      </c>
      <c r="Z180" s="40">
        <f>+S180*M180/SUMPRODUCT(M$20:M$619, S$20:S$619)</f>
        <v>2.8150095413222156E-3</v>
      </c>
      <c r="AA180" s="41">
        <f>+T180*N180/SUMPRODUCT(N$20:N$619, T$20:T$619)</f>
        <v>2.8188835121593378E-3</v>
      </c>
      <c r="AB180" s="41">
        <f>+AA180-Z180</f>
        <v>3.8739708371222231E-6</v>
      </c>
      <c r="AC180" s="42">
        <f>+AB180*AD$4</f>
        <v>1.4946828446690225E-2</v>
      </c>
      <c r="AD180" s="43">
        <f>+AC180/$H180*10^6</f>
        <v>340.3194090776463</v>
      </c>
      <c r="AE180" s="40">
        <f>+S180*O180/SUMPRODUCT(O$20:O$619, S$20:S$619)</f>
        <v>0</v>
      </c>
      <c r="AF180" s="41">
        <f>+T180*P180/SUMPRODUCT(P$20:P$619, T$20:T$619)</f>
        <v>0</v>
      </c>
      <c r="AG180" s="41">
        <f>+AF180-AE180</f>
        <v>0</v>
      </c>
      <c r="AH180" s="42">
        <f>+AG180*AI$4</f>
        <v>0</v>
      </c>
      <c r="AI180" s="43">
        <f>+AH180/$H180*10^6</f>
        <v>0</v>
      </c>
      <c r="AJ180" s="42">
        <f>+X180+AC180+AH180</f>
        <v>0.15757426096479843</v>
      </c>
      <c r="AK180" s="31">
        <f>+Y180+AD180+AI180</f>
        <v>3587.7563971948639</v>
      </c>
      <c r="AL180" s="44">
        <f>+$AL$6*W180/H180*10^6</f>
        <v>53.604382361957015</v>
      </c>
      <c r="AM180" s="31">
        <v>231970.046875</v>
      </c>
      <c r="AN180" s="45">
        <f>+AK180/AM180</f>
        <v>1.5466464078132345E-2</v>
      </c>
      <c r="AR180" s="33"/>
    </row>
    <row r="181" spans="1:44">
      <c r="A181" s="6" t="s">
        <v>5130</v>
      </c>
      <c r="B181" s="6" t="s">
        <v>5126</v>
      </c>
      <c r="C181" s="119" t="s">
        <v>5184</v>
      </c>
      <c r="D181" s="30">
        <v>2369851</v>
      </c>
      <c r="E181" s="6" t="s">
        <v>5120</v>
      </c>
      <c r="F181" s="31" t="s">
        <v>4471</v>
      </c>
      <c r="G181" s="6" t="str">
        <f>+IF(AND(L181&gt;K181, AJ181&gt;0), "Float Increase", IF(AND(L181&lt;K181, AJ181&lt;0), "Float Decrease", IF(AND(J181&gt;I181, AJ181&gt;0), "Share Increase", IF(AND(J181&lt;I181, AJ181&lt;0), "Share Decrease", IF(AJ181&gt;0, "Reinvestment", "Funding")))))</f>
        <v>Share Increase</v>
      </c>
      <c r="H181" s="32">
        <v>15.41</v>
      </c>
      <c r="I181" s="33">
        <v>48.670999999999999</v>
      </c>
      <c r="J181" s="33">
        <v>48.869</v>
      </c>
      <c r="K181" s="34">
        <v>1</v>
      </c>
      <c r="L181" s="34">
        <v>1</v>
      </c>
      <c r="M181" s="7">
        <v>0</v>
      </c>
      <c r="N181" s="7">
        <v>0</v>
      </c>
      <c r="O181" s="7">
        <v>1</v>
      </c>
      <c r="P181" s="7">
        <v>1</v>
      </c>
      <c r="Q181" s="35">
        <f>+I181*K181</f>
        <v>48.670999999999999</v>
      </c>
      <c r="R181" s="35">
        <f>+J181*L181</f>
        <v>48.869</v>
      </c>
      <c r="S181" s="35">
        <f>+$H181*Q181</f>
        <v>750.02011000000005</v>
      </c>
      <c r="T181" s="35">
        <f>+$H181*R181</f>
        <v>753.07128999999998</v>
      </c>
      <c r="U181" s="36">
        <f>+S181/SUM(S$20:S$619)</f>
        <v>1.0894696683687699E-3</v>
      </c>
      <c r="V181" s="37">
        <f>+T181/SUM(T$20:T$619)</f>
        <v>1.092594113228687E-3</v>
      </c>
      <c r="W181" s="37">
        <f>+V181-U181</f>
        <v>3.1244448599170981E-6</v>
      </c>
      <c r="X181" s="38">
        <f>+W181*Y$4</f>
        <v>9.4641868428918044E-2</v>
      </c>
      <c r="Y181" s="39">
        <f>+X181/$H181*10^6</f>
        <v>6141.5878279635335</v>
      </c>
      <c r="Z181" s="40">
        <f>+S181*M181/SUMPRODUCT(M$20:M$619, S$20:S$619)</f>
        <v>0</v>
      </c>
      <c r="AA181" s="41">
        <f>+T181*N181/SUMPRODUCT(N$20:N$619, T$20:T$619)</f>
        <v>0</v>
      </c>
      <c r="AB181" s="41">
        <f>+AA181-Z181</f>
        <v>0</v>
      </c>
      <c r="AC181" s="42">
        <f>+AB181*AD$4</f>
        <v>0</v>
      </c>
      <c r="AD181" s="43">
        <f>+AC181/$H181*10^6</f>
        <v>0</v>
      </c>
      <c r="AE181" s="40">
        <f>+S181*O181/SUMPRODUCT(O$20:O$619, S$20:S$619)</f>
        <v>2.2211307358895923E-3</v>
      </c>
      <c r="AF181" s="41">
        <f>+T181*P181/SUMPRODUCT(P$20:P$619, T$20:T$619)</f>
        <v>2.2319152088494196E-3</v>
      </c>
      <c r="AG181" s="41">
        <f>+AF181-AE181</f>
        <v>1.0784472959827346E-5</v>
      </c>
      <c r="AH181" s="42">
        <f>+AG181*AI$4</f>
        <v>3.6416458810481285E-2</v>
      </c>
      <c r="AI181" s="43">
        <f>+AH181/$H181*10^6</f>
        <v>2363.1705912057937</v>
      </c>
      <c r="AJ181" s="42">
        <f>+X181+AC181+AH181</f>
        <v>0.13105832723939934</v>
      </c>
      <c r="AK181" s="31">
        <f>+Y181+AD181+AI181</f>
        <v>8504.7584191693277</v>
      </c>
      <c r="AL181" s="44">
        <f>+$AL$6*W181/H181*10^6</f>
        <v>101.3771855910804</v>
      </c>
      <c r="AM181" s="31">
        <v>550657.375</v>
      </c>
      <c r="AN181" s="45">
        <f>+AK181/AM181</f>
        <v>1.5444737154695019E-2</v>
      </c>
      <c r="AR181" s="33"/>
    </row>
    <row r="182" spans="1:44">
      <c r="A182" s="6" t="s">
        <v>1284</v>
      </c>
      <c r="B182" s="6" t="s">
        <v>1688</v>
      </c>
      <c r="C182" s="119" t="s">
        <v>2709</v>
      </c>
      <c r="D182" s="30" t="s">
        <v>2321</v>
      </c>
      <c r="E182" s="6" t="s">
        <v>6484</v>
      </c>
      <c r="F182" s="31" t="s">
        <v>4456</v>
      </c>
      <c r="G182" s="6" t="str">
        <f>+IF(AND(L182&gt;K182, AJ182&gt;0), "Float Increase", IF(AND(L182&lt;K182, AJ182&lt;0), "Float Decrease", IF(AND(J182&gt;I182, AJ182&gt;0), "Share Increase", IF(AND(J182&lt;I182, AJ182&lt;0), "Share Decrease", IF(AJ182&gt;0, "Reinvestment", "Funding")))))</f>
        <v>Share Increase</v>
      </c>
      <c r="H182" s="32">
        <v>43.75</v>
      </c>
      <c r="I182" s="33">
        <v>17.222000000000001</v>
      </c>
      <c r="J182" s="33">
        <v>17.283000000000001</v>
      </c>
      <c r="K182" s="34">
        <v>1</v>
      </c>
      <c r="L182" s="34">
        <v>1</v>
      </c>
      <c r="M182" s="7">
        <v>0</v>
      </c>
      <c r="N182" s="7">
        <v>0</v>
      </c>
      <c r="O182" s="7">
        <v>1</v>
      </c>
      <c r="P182" s="7">
        <v>1</v>
      </c>
      <c r="Q182" s="35">
        <f>+I182*K182</f>
        <v>17.222000000000001</v>
      </c>
      <c r="R182" s="35">
        <f>+J182*L182</f>
        <v>17.283000000000001</v>
      </c>
      <c r="S182" s="35">
        <f>+$H182*Q182</f>
        <v>753.46250000000009</v>
      </c>
      <c r="T182" s="35">
        <f>+$H182*R182</f>
        <v>756.13125000000002</v>
      </c>
      <c r="U182" s="36">
        <f>+S182/SUM(S$20:S$619)</f>
        <v>1.094470040281059E-3</v>
      </c>
      <c r="V182" s="37">
        <f>+T182/SUM(T$20:T$619)</f>
        <v>1.0970336587632344E-3</v>
      </c>
      <c r="W182" s="37">
        <f>+V182-U182</f>
        <v>2.5636184821753276E-6</v>
      </c>
      <c r="X182" s="38">
        <f>+W182*Y$4</f>
        <v>7.7654000620903135E-2</v>
      </c>
      <c r="Y182" s="39">
        <f>+X182/$H182*10^6</f>
        <v>1774.9485856206431</v>
      </c>
      <c r="Z182" s="40">
        <f>+S182*M182/SUMPRODUCT(M$20:M$619, S$20:S$619)</f>
        <v>0</v>
      </c>
      <c r="AA182" s="41">
        <f>+T182*N182/SUMPRODUCT(N$20:N$619, T$20:T$619)</f>
        <v>0</v>
      </c>
      <c r="AB182" s="41">
        <f>+AA182-Z182</f>
        <v>0</v>
      </c>
      <c r="AC182" s="42">
        <f>+AB182*AD$4</f>
        <v>0</v>
      </c>
      <c r="AD182" s="43">
        <f>+AC182/$H182*10^6</f>
        <v>0</v>
      </c>
      <c r="AE182" s="40">
        <f>+S182*O182/SUMPRODUCT(O$20:O$619, S$20:S$619)</f>
        <v>2.2313251268558814E-3</v>
      </c>
      <c r="AF182" s="41">
        <f>+T182*P182/SUMPRODUCT(P$20:P$619, T$20:T$619)</f>
        <v>2.2409841660028266E-3</v>
      </c>
      <c r="AG182" s="41">
        <f>+AF182-AE182</f>
        <v>9.6590391469452037E-6</v>
      </c>
      <c r="AH182" s="42">
        <f>+AG182*AI$4</f>
        <v>3.2616151253179793E-2</v>
      </c>
      <c r="AI182" s="43">
        <f>+AH182/$H182*10^6</f>
        <v>745.51202864410959</v>
      </c>
      <c r="AJ182" s="42">
        <f>+X182+AC182+AH182</f>
        <v>0.11027015187408293</v>
      </c>
      <c r="AK182" s="31">
        <f>+Y182+AD182+AI182</f>
        <v>2520.4606142647526</v>
      </c>
      <c r="AL182" s="44">
        <f>+$AL$6*W182/H182*10^6</f>
        <v>29.298496939146602</v>
      </c>
      <c r="AM182" s="31">
        <v>163608.15625</v>
      </c>
      <c r="AN182" s="45">
        <f>+AK182/AM182</f>
        <v>1.5405470436408959E-2</v>
      </c>
      <c r="AR182" s="33"/>
    </row>
    <row r="183" spans="1:44">
      <c r="A183" s="6" t="s">
        <v>718</v>
      </c>
      <c r="B183" s="6" t="s">
        <v>692</v>
      </c>
      <c r="C183" s="119" t="s">
        <v>703</v>
      </c>
      <c r="D183" s="30">
        <v>2600088</v>
      </c>
      <c r="E183" s="6" t="s">
        <v>678</v>
      </c>
      <c r="F183" s="31" t="s">
        <v>4466</v>
      </c>
      <c r="G183" s="6" t="str">
        <f>+IF(AND(L183&gt;K183, AJ183&gt;0), "Float Increase", IF(AND(L183&lt;K183, AJ183&lt;0), "Float Decrease", IF(AND(J183&gt;I183, AJ183&gt;0), "Share Increase", IF(AND(J183&lt;I183, AJ183&lt;0), "Share Decrease", IF(AJ183&gt;0, "Reinvestment", "Funding")))))</f>
        <v>Share Increase</v>
      </c>
      <c r="H183" s="32">
        <v>63.1</v>
      </c>
      <c r="I183" s="33">
        <v>31.574999999999999</v>
      </c>
      <c r="J183" s="33">
        <v>31.661000000000001</v>
      </c>
      <c r="K183" s="34">
        <v>1</v>
      </c>
      <c r="L183" s="34">
        <v>1</v>
      </c>
      <c r="M183" s="7">
        <v>0.61</v>
      </c>
      <c r="N183" s="7">
        <v>0.61</v>
      </c>
      <c r="O183" s="7">
        <v>0.39</v>
      </c>
      <c r="P183" s="7">
        <v>0.39</v>
      </c>
      <c r="Q183" s="35">
        <f>+I183*K183</f>
        <v>31.574999999999999</v>
      </c>
      <c r="R183" s="35">
        <f>+J183*L183</f>
        <v>31.661000000000001</v>
      </c>
      <c r="S183" s="35">
        <f>+$H183*Q183</f>
        <v>1992.3824999999999</v>
      </c>
      <c r="T183" s="35">
        <f>+$H183*R183</f>
        <v>1997.8091000000002</v>
      </c>
      <c r="U183" s="36">
        <f>+S183/SUM(S$20:S$619)</f>
        <v>2.8941094679964521E-3</v>
      </c>
      <c r="V183" s="37">
        <f>+T183/SUM(T$20:T$619)</f>
        <v>2.8985230097069584E-3</v>
      </c>
      <c r="W183" s="37">
        <f>+V183-U183</f>
        <v>4.4135417105062996E-6</v>
      </c>
      <c r="X183" s="38">
        <f>+W183*Y$4</f>
        <v>0.1336896161074714</v>
      </c>
      <c r="Y183" s="39">
        <f>+X183/$H183*10^6</f>
        <v>2118.6943915605607</v>
      </c>
      <c r="Z183" s="40">
        <f>+S183*M183/SUMPRODUCT(M$20:M$619, S$20:S$619)</f>
        <v>3.4649943900181145E-3</v>
      </c>
      <c r="AA183" s="41">
        <f>+T183*N183/SUMPRODUCT(N$20:N$619, T$20:T$619)</f>
        <v>3.463683016309452E-3</v>
      </c>
      <c r="AB183" s="41">
        <f>+AA183-Z183</f>
        <v>-1.3113737086624735E-6</v>
      </c>
      <c r="AC183" s="42">
        <f>+AB183*AD$4</f>
        <v>-5.0596348493522529E-3</v>
      </c>
      <c r="AD183" s="43">
        <f>+AC183/$H183*10^6</f>
        <v>-80.184387469924772</v>
      </c>
      <c r="AE183" s="40">
        <f>+S183*O183/SUMPRODUCT(O$20:O$619, S$20:S$619)</f>
        <v>2.3011161437730418E-3</v>
      </c>
      <c r="AF183" s="41">
        <f>+T183*P183/SUMPRODUCT(P$20:P$619, T$20:T$619)</f>
        <v>2.3091927999544784E-3</v>
      </c>
      <c r="AG183" s="41">
        <f>+AF183-AE183</f>
        <v>8.076656181436534E-6</v>
      </c>
      <c r="AH183" s="42">
        <f>+AG183*AI$4</f>
        <v>2.7272841079329976E-2</v>
      </c>
      <c r="AI183" s="43">
        <f>+AH183/$H183*10^6</f>
        <v>432.21618192282051</v>
      </c>
      <c r="AJ183" s="42">
        <f>+X183+AC183+AH183</f>
        <v>0.15590282233744912</v>
      </c>
      <c r="AK183" s="31">
        <f>+Y183+AD183+AI183</f>
        <v>2470.7261860134563</v>
      </c>
      <c r="AL183" s="44">
        <f>+$AL$6*W183/H183*10^6</f>
        <v>34.972596755200478</v>
      </c>
      <c r="AM183" s="31">
        <v>167689.09375</v>
      </c>
      <c r="AN183" s="45">
        <f>+AK183/AM183</f>
        <v>1.4733970652241397E-2</v>
      </c>
      <c r="AR183" s="33"/>
    </row>
    <row r="184" spans="1:44">
      <c r="A184" s="6" t="s">
        <v>1459</v>
      </c>
      <c r="B184" s="6" t="s">
        <v>2255</v>
      </c>
      <c r="C184" s="119" t="s">
        <v>2879</v>
      </c>
      <c r="D184" s="30">
        <v>2635659</v>
      </c>
      <c r="E184" s="6" t="s">
        <v>943</v>
      </c>
      <c r="F184" s="31" t="s">
        <v>4454</v>
      </c>
      <c r="G184" s="6" t="str">
        <f>+IF(AND(L184&gt;K184, AJ184&gt;0), "Float Increase", IF(AND(L184&lt;K184, AJ184&lt;0), "Float Decrease", IF(AND(J184&gt;I184, AJ184&gt;0), "Share Increase", IF(AND(J184&lt;I184, AJ184&lt;0), "Share Decrease", IF(AJ184&gt;0, "Reinvestment", "Funding")))))</f>
        <v>Share Increase</v>
      </c>
      <c r="H184" s="32">
        <v>8.85</v>
      </c>
      <c r="I184" s="33">
        <v>83.344999999999999</v>
      </c>
      <c r="J184" s="33">
        <v>83.625</v>
      </c>
      <c r="K184" s="34">
        <v>0.64</v>
      </c>
      <c r="L184" s="34">
        <v>0.64</v>
      </c>
      <c r="M184" s="7">
        <v>0</v>
      </c>
      <c r="N184" s="7">
        <v>0</v>
      </c>
      <c r="O184" s="7">
        <v>1</v>
      </c>
      <c r="P184" s="7">
        <v>1</v>
      </c>
      <c r="Q184" s="35">
        <f>+I184*K184</f>
        <v>53.340800000000002</v>
      </c>
      <c r="R184" s="35">
        <f>+J184*L184</f>
        <v>53.52</v>
      </c>
      <c r="S184" s="35">
        <f>+$H184*Q184</f>
        <v>472.06608</v>
      </c>
      <c r="T184" s="35">
        <f>+$H184*R184</f>
        <v>473.65199999999999</v>
      </c>
      <c r="U184" s="36">
        <f>+S184/SUM(S$20:S$619)</f>
        <v>6.8571718113764326E-4</v>
      </c>
      <c r="V184" s="37">
        <f>+T184/SUM(T$20:T$619)</f>
        <v>6.8719840178609656E-4</v>
      </c>
      <c r="W184" s="37">
        <f>+V184-U184</f>
        <v>1.4812206484532929E-6</v>
      </c>
      <c r="X184" s="38">
        <f>+W184*Y$4</f>
        <v>4.4867327160586473E-2</v>
      </c>
      <c r="Y184" s="39">
        <f>+X184/$H184*10^6</f>
        <v>5069.754481422201</v>
      </c>
      <c r="Z184" s="40">
        <f>+S184*M184/SUMPRODUCT(M$20:M$619, S$20:S$619)</f>
        <v>0</v>
      </c>
      <c r="AA184" s="41">
        <f>+T184*N184/SUMPRODUCT(N$20:N$619, T$20:T$619)</f>
        <v>0</v>
      </c>
      <c r="AB184" s="41">
        <f>+AA184-Z184</f>
        <v>0</v>
      </c>
      <c r="AC184" s="42">
        <f>+AB184*AD$4</f>
        <v>0</v>
      </c>
      <c r="AD184" s="43">
        <f>+AC184/$H184*10^6</f>
        <v>0</v>
      </c>
      <c r="AE184" s="40">
        <f>+S184*O184/SUMPRODUCT(O$20:O$619, S$20:S$619)</f>
        <v>1.3979898214448079E-3</v>
      </c>
      <c r="AF184" s="41">
        <f>+T184*P184/SUMPRODUCT(P$20:P$619, T$20:T$619)</f>
        <v>1.4037862238805378E-3</v>
      </c>
      <c r="AG184" s="41">
        <f>+AF184-AE184</f>
        <v>5.7964024357298922E-6</v>
      </c>
      <c r="AH184" s="42">
        <f>+AG184*AI$4</f>
        <v>1.9572996412159427E-2</v>
      </c>
      <c r="AI184" s="43">
        <f>+AH184/$H184*10^6</f>
        <v>2211.6380126733816</v>
      </c>
      <c r="AJ184" s="42">
        <f>+X184+AC184+AH184</f>
        <v>6.44403235727459E-2</v>
      </c>
      <c r="AK184" s="31">
        <f>+Y184+AD184+AI184</f>
        <v>7281.3924940955822</v>
      </c>
      <c r="AL184" s="44">
        <f>+$AL$6*W184/H184*10^6</f>
        <v>83.684782398491123</v>
      </c>
      <c r="AM184" s="31">
        <v>497918.90625</v>
      </c>
      <c r="AN184" s="45">
        <f>+AK184/AM184</f>
        <v>1.4623651367115732E-2</v>
      </c>
      <c r="AR184" s="33"/>
    </row>
    <row r="185" spans="1:44">
      <c r="A185" s="6" t="s">
        <v>1399</v>
      </c>
      <c r="B185" s="6" t="s">
        <v>2196</v>
      </c>
      <c r="C185" s="119" t="s">
        <v>2821</v>
      </c>
      <c r="D185" s="30">
        <v>2757616</v>
      </c>
      <c r="E185" s="6" t="s">
        <v>887</v>
      </c>
      <c r="F185" s="31" t="s">
        <v>4468</v>
      </c>
      <c r="G185" s="6" t="str">
        <f>+IF(AND(L185&gt;K185, AJ185&gt;0), "Float Increase", IF(AND(L185&lt;K185, AJ185&lt;0), "Float Decrease", IF(AND(J185&gt;I185, AJ185&gt;0), "Share Increase", IF(AND(J185&lt;I185, AJ185&lt;0), "Share Decrease", IF(AJ185&gt;0, "Reinvestment", "Funding")))))</f>
        <v>Share Increase</v>
      </c>
      <c r="H185" s="32">
        <v>6.48</v>
      </c>
      <c r="I185" s="33">
        <v>61.923999999999999</v>
      </c>
      <c r="J185" s="33">
        <v>62.037999999999997</v>
      </c>
      <c r="K185" s="34">
        <v>1</v>
      </c>
      <c r="L185" s="34">
        <v>1</v>
      </c>
      <c r="M185" s="7">
        <v>0</v>
      </c>
      <c r="N185" s="7">
        <v>0</v>
      </c>
      <c r="O185" s="7">
        <v>1</v>
      </c>
      <c r="P185" s="7">
        <v>1</v>
      </c>
      <c r="Q185" s="35">
        <f>+I185*K185</f>
        <v>61.923999999999999</v>
      </c>
      <c r="R185" s="35">
        <f>+J185*L185</f>
        <v>62.037999999999997</v>
      </c>
      <c r="S185" s="35">
        <f>+$H185*Q185</f>
        <v>401.26752000000005</v>
      </c>
      <c r="T185" s="35">
        <f>+$H185*R185</f>
        <v>402.00623999999999</v>
      </c>
      <c r="U185" s="36">
        <f>+S185/SUM(S$20:S$619)</f>
        <v>5.8287609373775158E-4</v>
      </c>
      <c r="V185" s="37">
        <f>+T185/SUM(T$20:T$619)</f>
        <v>5.8325109075025119E-4</v>
      </c>
      <c r="W185" s="37">
        <f>+V185-U185</f>
        <v>3.7499701249961177E-7</v>
      </c>
      <c r="X185" s="38">
        <f>+W185*Y$4</f>
        <v>1.1358951592817442E-2</v>
      </c>
      <c r="Y185" s="39">
        <f>+X185/$H185*10^6</f>
        <v>1752.92462852121</v>
      </c>
      <c r="Z185" s="40">
        <f>+S185*M185/SUMPRODUCT(M$20:M$619, S$20:S$619)</f>
        <v>0</v>
      </c>
      <c r="AA185" s="41">
        <f>+T185*N185/SUMPRODUCT(N$20:N$619, T$20:T$619)</f>
        <v>0</v>
      </c>
      <c r="AB185" s="41">
        <f>+AA185-Z185</f>
        <v>0</v>
      </c>
      <c r="AC185" s="42">
        <f>+AB185*AD$4</f>
        <v>0</v>
      </c>
      <c r="AD185" s="43">
        <f>+AC185/$H185*10^6</f>
        <v>0</v>
      </c>
      <c r="AE185" s="40">
        <f>+S185*O185/SUMPRODUCT(O$20:O$619, S$20:S$619)</f>
        <v>1.188324966361491E-3</v>
      </c>
      <c r="AF185" s="41">
        <f>+T185*P185/SUMPRODUCT(P$20:P$619, T$20:T$619)</f>
        <v>1.1914460862110013E-3</v>
      </c>
      <c r="AG185" s="41">
        <f>+AF185-AE185</f>
        <v>3.1211198495103339E-6</v>
      </c>
      <c r="AH185" s="42">
        <f>+AG185*AI$4</f>
        <v>1.053923848348063E-2</v>
      </c>
      <c r="AI185" s="43">
        <f>+AH185/$H185*10^6</f>
        <v>1626.4256918951589</v>
      </c>
      <c r="AJ185" s="42">
        <f>+X185+AC185+AH185</f>
        <v>2.189819007629807E-2</v>
      </c>
      <c r="AK185" s="31">
        <f>+Y185+AD185+AI185</f>
        <v>3379.350320416369</v>
      </c>
      <c r="AL185" s="44">
        <f>+$AL$6*W185/H185*10^6</f>
        <v>28.93495466817992</v>
      </c>
      <c r="AM185" s="31">
        <v>231986</v>
      </c>
      <c r="AN185" s="45">
        <f>+AK185/AM185</f>
        <v>1.4567044219980382E-2</v>
      </c>
      <c r="AR185" s="33"/>
    </row>
    <row r="186" spans="1:44">
      <c r="A186" s="6" t="s">
        <v>6054</v>
      </c>
      <c r="B186" s="6" t="s">
        <v>6007</v>
      </c>
      <c r="C186" s="119" t="s">
        <v>6100</v>
      </c>
      <c r="D186" s="30">
        <v>2030674</v>
      </c>
      <c r="E186" s="6" t="s">
        <v>6183</v>
      </c>
      <c r="F186" s="31" t="s">
        <v>4471</v>
      </c>
      <c r="G186" s="6" t="str">
        <f>+IF(AND(L186&gt;K186, AJ186&gt;0), "Float Increase", IF(AND(L186&lt;K186, AJ186&lt;0), "Float Decrease", IF(AND(J186&gt;I186, AJ186&gt;0), "Share Increase", IF(AND(J186&lt;I186, AJ186&lt;0), "Share Decrease", IF(AJ186&gt;0, "Reinvestment", "Funding")))))</f>
        <v>Share Increase</v>
      </c>
      <c r="H186" s="32">
        <v>52.63</v>
      </c>
      <c r="I186" s="33">
        <v>15.829000000000001</v>
      </c>
      <c r="J186" s="33">
        <v>15.904</v>
      </c>
      <c r="K186" s="34">
        <v>0.79</v>
      </c>
      <c r="L186" s="34">
        <v>0.79</v>
      </c>
      <c r="M186" s="7">
        <v>0.67</v>
      </c>
      <c r="N186" s="7">
        <v>0.67</v>
      </c>
      <c r="O186" s="7">
        <v>0.33</v>
      </c>
      <c r="P186" s="7">
        <v>0.33</v>
      </c>
      <c r="Q186" s="35">
        <f>+I186*K186</f>
        <v>12.504910000000001</v>
      </c>
      <c r="R186" s="35">
        <f>+J186*L186</f>
        <v>12.564160000000001</v>
      </c>
      <c r="S186" s="35">
        <f>+$H186*Q186</f>
        <v>658.13341330000003</v>
      </c>
      <c r="T186" s="35">
        <f>+$H186*R186</f>
        <v>661.25174080000011</v>
      </c>
      <c r="U186" s="36">
        <f>+S186/SUM(S$20:S$619)</f>
        <v>9.5599622192844608E-4</v>
      </c>
      <c r="V186" s="37">
        <f>+T186/SUM(T$20:T$619)</f>
        <v>9.5937764319803203E-4</v>
      </c>
      <c r="W186" s="37">
        <f>+V186-U186</f>
        <v>3.3814212695859472E-6</v>
      </c>
      <c r="X186" s="38">
        <f>+W186*Y$4</f>
        <v>0.10242588403604905</v>
      </c>
      <c r="Y186" s="39">
        <f>+X186/$H186*10^6</f>
        <v>1946.1501811903677</v>
      </c>
      <c r="Z186" s="40">
        <f>+S186*M186/SUMPRODUCT(M$20:M$619, S$20:S$619)</f>
        <v>1.2571547059605421E-3</v>
      </c>
      <c r="AA186" s="41">
        <f>+T186*N186/SUMPRODUCT(N$20:N$619, T$20:T$619)</f>
        <v>1.2592035782945917E-3</v>
      </c>
      <c r="AB186" s="41">
        <f>+AA186-Z186</f>
        <v>2.0488723340495504E-6</v>
      </c>
      <c r="AC186" s="42">
        <f>+AB186*AD$4</f>
        <v>7.9051042389770652E-3</v>
      </c>
      <c r="AD186" s="43">
        <f>+AC186/$H186*10^6</f>
        <v>150.2014865851618</v>
      </c>
      <c r="AE186" s="40">
        <f>+S186*O186/SUMPRODUCT(O$20:O$619, S$20:S$619)</f>
        <v>6.4317490947924619E-4</v>
      </c>
      <c r="AF186" s="41">
        <f>+T186*P186/SUMPRODUCT(P$20:P$619, T$20:T$619)</f>
        <v>6.4672904960431119E-4</v>
      </c>
      <c r="AG186" s="41">
        <f>+AF186-AE186</f>
        <v>3.5541401250649939E-6</v>
      </c>
      <c r="AH186" s="42">
        <f>+AG186*AI$4</f>
        <v>1.200143928713418E-2</v>
      </c>
      <c r="AI186" s="43">
        <f>+AH186/$H186*10^6</f>
        <v>228.03418748117386</v>
      </c>
      <c r="AJ186" s="42">
        <f>+X186+AC186+AH186</f>
        <v>0.1223324275621603</v>
      </c>
      <c r="AK186" s="31">
        <f>+Y186+AD186+AI186</f>
        <v>2324.3858552567035</v>
      </c>
      <c r="AL186" s="44">
        <f>+$AL$6*W186/H186*10^6</f>
        <v>32.124465795040351</v>
      </c>
      <c r="AM186" s="31">
        <v>163062.40625</v>
      </c>
      <c r="AN186" s="45">
        <f>+AK186/AM186</f>
        <v>1.4254578407809455E-2</v>
      </c>
      <c r="AR186" s="33"/>
    </row>
    <row r="187" spans="1:44">
      <c r="A187" s="6" t="s">
        <v>709</v>
      </c>
      <c r="B187" s="6" t="s">
        <v>682</v>
      </c>
      <c r="C187" s="119" t="s">
        <v>696</v>
      </c>
      <c r="D187" s="30">
        <v>2200552</v>
      </c>
      <c r="E187" s="6" t="s">
        <v>671</v>
      </c>
      <c r="F187" s="31" t="s">
        <v>4468</v>
      </c>
      <c r="G187" s="6" t="str">
        <f>+IF(AND(L187&gt;K187, AJ187&gt;0), "Float Increase", IF(AND(L187&lt;K187, AJ187&lt;0), "Float Decrease", IF(AND(J187&gt;I187, AJ187&gt;0), "Share Increase", IF(AND(J187&lt;I187, AJ187&lt;0), "Share Decrease", IF(AJ187&gt;0, "Reinvestment", "Funding")))))</f>
        <v>Share Increase</v>
      </c>
      <c r="H187" s="32">
        <v>51.57</v>
      </c>
      <c r="I187" s="33">
        <v>26.082999999999998</v>
      </c>
      <c r="J187" s="33">
        <v>26.265999999999998</v>
      </c>
      <c r="K187" s="34">
        <v>0.83</v>
      </c>
      <c r="L187" s="34">
        <v>0.83</v>
      </c>
      <c r="M187" s="7">
        <v>1</v>
      </c>
      <c r="N187" s="7">
        <v>1</v>
      </c>
      <c r="O187" s="7">
        <v>0</v>
      </c>
      <c r="P187" s="7">
        <v>0</v>
      </c>
      <c r="Q187" s="35">
        <f>+I187*K187</f>
        <v>21.648889999999998</v>
      </c>
      <c r="R187" s="35">
        <f>+J187*L187</f>
        <v>21.800779999999996</v>
      </c>
      <c r="S187" s="35">
        <f>+$H187*Q187</f>
        <v>1116.4332572999999</v>
      </c>
      <c r="T187" s="35">
        <f>+$H187*R187</f>
        <v>1124.2662245999998</v>
      </c>
      <c r="U187" s="36">
        <f>+S187/SUM(S$20:S$619)</f>
        <v>1.6217167438170375E-3</v>
      </c>
      <c r="V187" s="37">
        <f>+T187/SUM(T$20:T$619)</f>
        <v>1.6311425956761685E-3</v>
      </c>
      <c r="W187" s="37">
        <f>+V187-U187</f>
        <v>9.4258518591309494E-6</v>
      </c>
      <c r="X187" s="38">
        <f>+W187*Y$4</f>
        <v>0.2855163945847371</v>
      </c>
      <c r="Y187" s="39">
        <f>+X187/$H187*10^6</f>
        <v>5536.4823460294183</v>
      </c>
      <c r="Z187" s="40">
        <f>+S187*M187/SUMPRODUCT(M$20:M$619, S$20:S$619)</f>
        <v>3.1829714814612859E-3</v>
      </c>
      <c r="AA187" s="41">
        <f>+T187*N187/SUMPRODUCT(N$20:N$619, T$20:T$619)</f>
        <v>3.1953871310600695E-3</v>
      </c>
      <c r="AB187" s="41">
        <f>+AA187-Z187</f>
        <v>1.2415649598783614E-5</v>
      </c>
      <c r="AC187" s="42">
        <f>+AB187*AD$4</f>
        <v>4.7902937943923959E-2</v>
      </c>
      <c r="AD187" s="43">
        <f>+AC187/$H187*10^6</f>
        <v>928.89156377591542</v>
      </c>
      <c r="AE187" s="40">
        <f>+S187*O187/SUMPRODUCT(O$20:O$619, S$20:S$619)</f>
        <v>0</v>
      </c>
      <c r="AF187" s="41">
        <f>+T187*P187/SUMPRODUCT(P$20:P$619, T$20:T$619)</f>
        <v>0</v>
      </c>
      <c r="AG187" s="41">
        <f>+AF187-AE187</f>
        <v>0</v>
      </c>
      <c r="AH187" s="42">
        <f>+AG187*AI$4</f>
        <v>0</v>
      </c>
      <c r="AI187" s="43">
        <f>+AH187/$H187*10^6</f>
        <v>0</v>
      </c>
      <c r="AJ187" s="42">
        <f>+X187+AC187+AH187</f>
        <v>0.33341933252866107</v>
      </c>
      <c r="AK187" s="31">
        <f>+Y187+AD187+AI187</f>
        <v>6465.3739098053338</v>
      </c>
      <c r="AL187" s="44">
        <f>+$AL$6*W187/H187*10^6</f>
        <v>91.388906914203503</v>
      </c>
      <c r="AM187" s="31">
        <v>473460.84375</v>
      </c>
      <c r="AN187" s="45">
        <f>+AK187/AM187</f>
        <v>1.3655562007191506E-2</v>
      </c>
      <c r="AR187" s="33"/>
    </row>
    <row r="188" spans="1:44">
      <c r="A188" s="6" t="s">
        <v>1478</v>
      </c>
      <c r="B188" s="6" t="s">
        <v>2274</v>
      </c>
      <c r="C188" s="119" t="s">
        <v>2896</v>
      </c>
      <c r="D188" s="30">
        <v>2938422</v>
      </c>
      <c r="E188" s="6" t="s">
        <v>961</v>
      </c>
      <c r="F188" s="31" t="s">
        <v>4459</v>
      </c>
      <c r="G188" s="6" t="str">
        <f>+IF(AND(L188&gt;K188, AJ188&gt;0), "Float Increase", IF(AND(L188&lt;K188, AJ188&lt;0), "Float Decrease", IF(AND(J188&gt;I188, AJ188&gt;0), "Share Increase", IF(AND(J188&lt;I188, AJ188&lt;0), "Share Decrease", IF(AJ188&gt;0, "Reinvestment", "Funding")))))</f>
        <v>Share Increase</v>
      </c>
      <c r="H188" s="32">
        <v>31.57</v>
      </c>
      <c r="I188" s="33">
        <v>40.216999999999999</v>
      </c>
      <c r="J188" s="33">
        <v>40.362000000000002</v>
      </c>
      <c r="K188" s="34">
        <v>1</v>
      </c>
      <c r="L188" s="34">
        <v>1</v>
      </c>
      <c r="M188" s="7">
        <v>0.45</v>
      </c>
      <c r="N188" s="7">
        <v>0.45</v>
      </c>
      <c r="O188" s="7">
        <v>0.55000000000000004</v>
      </c>
      <c r="P188" s="7">
        <v>0.55000000000000004</v>
      </c>
      <c r="Q188" s="35">
        <f>+I188*K188</f>
        <v>40.216999999999999</v>
      </c>
      <c r="R188" s="35">
        <f>+J188*L188</f>
        <v>40.362000000000002</v>
      </c>
      <c r="S188" s="35">
        <f>+$H188*Q188</f>
        <v>1269.6506899999999</v>
      </c>
      <c r="T188" s="35">
        <f>+$H188*R188</f>
        <v>1274.2283400000001</v>
      </c>
      <c r="U188" s="36">
        <f>+S188/SUM(S$20:S$619)</f>
        <v>1.8442784369854825E-3</v>
      </c>
      <c r="V188" s="37">
        <f>+T188/SUM(T$20:T$619)</f>
        <v>1.8487152566832843E-3</v>
      </c>
      <c r="W188" s="37">
        <f>+V188-U188</f>
        <v>4.4368196978018457E-6</v>
      </c>
      <c r="X188" s="38">
        <f>+W188*Y$4</f>
        <v>0.13439472447381764</v>
      </c>
      <c r="Y188" s="39">
        <f>+X188/$H188*10^6</f>
        <v>4257.0391027500045</v>
      </c>
      <c r="Z188" s="40">
        <f>+S188*M188/SUMPRODUCT(M$20:M$619, S$20:S$619)</f>
        <v>1.6289087234444212E-3</v>
      </c>
      <c r="AA188" s="41">
        <f>+T188*N188/SUMPRODUCT(N$20:N$619, T$20:T$619)</f>
        <v>1.6297241149466231E-3</v>
      </c>
      <c r="AB188" s="41">
        <f>+AA188-Z188</f>
        <v>8.153915022018985E-7</v>
      </c>
      <c r="AC188" s="42">
        <f>+AB188*AD$4</f>
        <v>3.1460011994706451E-3</v>
      </c>
      <c r="AD188" s="43">
        <f>+AC188/$H188*10^6</f>
        <v>99.651605938252928</v>
      </c>
      <c r="AE188" s="40">
        <f>+S188*O188/SUMPRODUCT(O$20:O$619, S$20:S$619)</f>
        <v>2.0679886760254147E-3</v>
      </c>
      <c r="AF188" s="41">
        <f>+T188*P188/SUMPRODUCT(P$20:P$619, T$20:T$619)</f>
        <v>2.0770719945732131E-3</v>
      </c>
      <c r="AG188" s="41">
        <f>+AF188-AE188</f>
        <v>9.0833185477983899E-6</v>
      </c>
      <c r="AH188" s="42">
        <f>+AG188*AI$4</f>
        <v>3.0672087267552144E-2</v>
      </c>
      <c r="AI188" s="43">
        <f>+AH188/$H188*10^6</f>
        <v>971.55803824998873</v>
      </c>
      <c r="AJ188" s="42">
        <f>+X188+AC188+AH188</f>
        <v>0.16821281294084042</v>
      </c>
      <c r="AK188" s="31">
        <f>+Y188+AD188+AI188</f>
        <v>5328.2487469382459</v>
      </c>
      <c r="AL188" s="44">
        <f>+$AL$6*W188/H188*10^6</f>
        <v>70.269554922423907</v>
      </c>
      <c r="AM188" s="31">
        <v>415359.4375</v>
      </c>
      <c r="AN188" s="45">
        <f>+AK188/AM188</f>
        <v>1.282804305352577E-2</v>
      </c>
      <c r="AR188" s="33"/>
    </row>
    <row r="189" spans="1:44">
      <c r="A189" s="6" t="s">
        <v>1010</v>
      </c>
      <c r="B189" s="6" t="s">
        <v>1529</v>
      </c>
      <c r="C189" s="119" t="s">
        <v>2373</v>
      </c>
      <c r="D189" s="30">
        <v>2025711</v>
      </c>
      <c r="E189" s="6" t="s">
        <v>3836</v>
      </c>
      <c r="F189" s="31" t="s">
        <v>4455</v>
      </c>
      <c r="G189" s="6" t="str">
        <f>+IF(AND(L189&gt;K189, AJ189&gt;0), "Float Increase", IF(AND(L189&lt;K189, AJ189&lt;0), "Float Decrease", IF(AND(J189&gt;I189, AJ189&gt;0), "Share Increase", IF(AND(J189&lt;I189, AJ189&lt;0), "Share Decrease", IF(AJ189&gt;0, "Reinvestment", "Funding")))))</f>
        <v>Share Increase</v>
      </c>
      <c r="H189" s="32">
        <v>10.14</v>
      </c>
      <c r="I189" s="33">
        <v>29.109000000000002</v>
      </c>
      <c r="J189" s="33">
        <v>29.175999999999998</v>
      </c>
      <c r="K189" s="34">
        <v>0.87</v>
      </c>
      <c r="L189" s="34">
        <v>0.87</v>
      </c>
      <c r="M189" s="7">
        <v>0</v>
      </c>
      <c r="N189" s="7">
        <v>0</v>
      </c>
      <c r="O189" s="7">
        <v>1</v>
      </c>
      <c r="P189" s="7">
        <v>1</v>
      </c>
      <c r="Q189" s="35">
        <f>+I189*K189</f>
        <v>25.324830000000002</v>
      </c>
      <c r="R189" s="35">
        <f>+J189*L189</f>
        <v>25.383119999999998</v>
      </c>
      <c r="S189" s="35">
        <f>+$H189*Q189</f>
        <v>256.79377620000002</v>
      </c>
      <c r="T189" s="35">
        <f>+$H189*R189</f>
        <v>257.38483680000002</v>
      </c>
      <c r="U189" s="36">
        <f>+S189/SUM(S$20:S$619)</f>
        <v>3.7301537180886801E-4</v>
      </c>
      <c r="V189" s="37">
        <f>+T189/SUM(T$20:T$619)</f>
        <v>3.734270065215291E-4</v>
      </c>
      <c r="W189" s="37">
        <f>+V189-U189</f>
        <v>4.1163471266108479E-7</v>
      </c>
      <c r="X189" s="38">
        <f>+W189*Y$4</f>
        <v>1.2468736067718459E-2</v>
      </c>
      <c r="Y189" s="39">
        <f>+X189/$H189*10^6</f>
        <v>1229.6583893213469</v>
      </c>
      <c r="Z189" s="40">
        <f>+S189*M189/SUMPRODUCT(M$20:M$619, S$20:S$619)</f>
        <v>0</v>
      </c>
      <c r="AA189" s="41">
        <f>+T189*N189/SUMPRODUCT(N$20:N$619, T$20:T$619)</f>
        <v>0</v>
      </c>
      <c r="AB189" s="41">
        <f>+AA189-Z189</f>
        <v>0</v>
      </c>
      <c r="AC189" s="42">
        <f>+AB189*AD$4</f>
        <v>0</v>
      </c>
      <c r="AD189" s="43">
        <f>+AC189/$H189*10^6</f>
        <v>0</v>
      </c>
      <c r="AE189" s="40">
        <f>+S189*O189/SUMPRODUCT(O$20:O$619, S$20:S$619)</f>
        <v>7.6047634123166819E-4</v>
      </c>
      <c r="AF189" s="41">
        <f>+T189*P189/SUMPRODUCT(P$20:P$619, T$20:T$619)</f>
        <v>7.6282436923222222E-4</v>
      </c>
      <c r="AG189" s="41">
        <f>+AF189-AE189</f>
        <v>2.3480280005540224E-6</v>
      </c>
      <c r="AH189" s="42">
        <f>+AG189*AI$4</f>
        <v>7.9287013177694685E-3</v>
      </c>
      <c r="AI189" s="43">
        <f>+AH189/$H189*10^6</f>
        <v>781.92320688061807</v>
      </c>
      <c r="AJ189" s="42">
        <f>+X189+AC189+AH189</f>
        <v>2.0397437385487927E-2</v>
      </c>
      <c r="AK189" s="31">
        <f>+Y189+AD189+AI189</f>
        <v>2011.5815962019651</v>
      </c>
      <c r="AL189" s="44">
        <f>+$AL$6*W189/H189*10^6</f>
        <v>20.297569657844416</v>
      </c>
      <c r="AM189" s="31">
        <v>160771.203125</v>
      </c>
      <c r="AN189" s="45">
        <f>+AK189/AM189</f>
        <v>1.2512076523044712E-2</v>
      </c>
      <c r="AR189" s="33"/>
    </row>
    <row r="190" spans="1:44">
      <c r="A190" s="6" t="s">
        <v>3462</v>
      </c>
      <c r="B190" s="6" t="s">
        <v>301</v>
      </c>
      <c r="C190" s="119" t="s">
        <v>599</v>
      </c>
      <c r="D190" s="30">
        <v>2333986</v>
      </c>
      <c r="E190" s="6" t="s">
        <v>2578</v>
      </c>
      <c r="F190" s="31" t="s">
        <v>4471</v>
      </c>
      <c r="G190" s="6" t="str">
        <f>+IF(AND(L190&gt;K190, AJ190&gt;0), "Float Increase", IF(AND(L190&lt;K190, AJ190&lt;0), "Float Decrease", IF(AND(J190&gt;I190, AJ190&gt;0), "Share Increase", IF(AND(J190&lt;I190, AJ190&lt;0), "Share Decrease", IF(AJ190&gt;0, "Reinvestment", "Funding")))))</f>
        <v>Share Increase</v>
      </c>
      <c r="H190" s="32">
        <v>14.97</v>
      </c>
      <c r="I190" s="33">
        <v>62.591000000000001</v>
      </c>
      <c r="J190" s="33">
        <v>62.735999999999997</v>
      </c>
      <c r="K190" s="34">
        <v>1</v>
      </c>
      <c r="L190" s="34">
        <v>1</v>
      </c>
      <c r="M190" s="7">
        <v>0.51</v>
      </c>
      <c r="N190" s="7">
        <v>0.51</v>
      </c>
      <c r="O190" s="7">
        <v>0.49</v>
      </c>
      <c r="P190" s="7">
        <v>0.49</v>
      </c>
      <c r="Q190" s="35">
        <f>+I190*K190</f>
        <v>62.591000000000001</v>
      </c>
      <c r="R190" s="35">
        <f>+J190*L190</f>
        <v>62.735999999999997</v>
      </c>
      <c r="S190" s="35">
        <f>+$H190*Q190</f>
        <v>936.98727000000008</v>
      </c>
      <c r="T190" s="35">
        <f>+$H190*R190</f>
        <v>939.15791999999999</v>
      </c>
      <c r="U190" s="36">
        <f>+S190/SUM(S$20:S$619)</f>
        <v>1.3610557859744042E-3</v>
      </c>
      <c r="V190" s="37">
        <f>+T190/SUM(T$20:T$619)</f>
        <v>1.3625780565663288E-3</v>
      </c>
      <c r="W190" s="37">
        <f>+V190-U190</f>
        <v>1.52227059192463E-6</v>
      </c>
      <c r="X190" s="38">
        <f>+W190*Y$4</f>
        <v>4.611076192202819E-2</v>
      </c>
      <c r="Y190" s="39">
        <f>+X190/$H190*10^6</f>
        <v>3080.2112172363518</v>
      </c>
      <c r="Z190" s="40">
        <f>+S190*M190/SUMPRODUCT(M$20:M$619, S$20:S$619)</f>
        <v>1.3623975343753458E-3</v>
      </c>
      <c r="AA190" s="41">
        <f>+T190*N190/SUMPRODUCT(N$20:N$619, T$20:T$619)</f>
        <v>1.3613290728013417E-3</v>
      </c>
      <c r="AB190" s="41">
        <f>+AA190-Z190</f>
        <v>-1.0684615740041807E-6</v>
      </c>
      <c r="AC190" s="42">
        <f>+AB190*AD$4</f>
        <v>-4.1224140603971322E-3</v>
      </c>
      <c r="AD190" s="43">
        <f>+AC190/$H190*10^6</f>
        <v>-275.37836074797144</v>
      </c>
      <c r="AE190" s="40">
        <f>+S190*O190/SUMPRODUCT(O$20:O$619, S$20:S$619)</f>
        <v>1.359662076289924E-3</v>
      </c>
      <c r="AF190" s="41">
        <f>+T190*P190/SUMPRODUCT(P$20:P$619, T$20:T$619)</f>
        <v>1.3638804556313645E-3</v>
      </c>
      <c r="AG190" s="41">
        <f>+AF190-AE190</f>
        <v>4.2183793414404813E-6</v>
      </c>
      <c r="AH190" s="42">
        <f>+AG190*AI$4</f>
        <v>1.424440842930277E-2</v>
      </c>
      <c r="AI190" s="43">
        <f>+AH190/$H190*10^6</f>
        <v>951.53028919858184</v>
      </c>
      <c r="AJ190" s="42">
        <f>+X190+AC190+AH190</f>
        <v>5.6232756290933827E-2</v>
      </c>
      <c r="AK190" s="31">
        <f>+Y190+AD190+AI190</f>
        <v>3756.3631456869625</v>
      </c>
      <c r="AL190" s="44">
        <f>+$AL$6*W190/H190*10^6</f>
        <v>50.844041146447225</v>
      </c>
      <c r="AM190" s="31">
        <v>312774.0625</v>
      </c>
      <c r="AN190" s="45">
        <f>+AK190/AM190</f>
        <v>1.2009829445774335E-2</v>
      </c>
      <c r="AR190" s="33"/>
    </row>
    <row r="191" spans="1:44">
      <c r="A191" s="6" t="s">
        <v>4251</v>
      </c>
      <c r="B191" s="6" t="s">
        <v>1635</v>
      </c>
      <c r="C191" s="119" t="s">
        <v>2481</v>
      </c>
      <c r="D191" s="30">
        <v>2352806</v>
      </c>
      <c r="E191" s="6" t="s">
        <v>743</v>
      </c>
      <c r="F191" s="31" t="s">
        <v>4472</v>
      </c>
      <c r="G191" s="6" t="str">
        <f>+IF(AND(L191&gt;K191, AJ191&gt;0), "Float Increase", IF(AND(L191&lt;K191, AJ191&lt;0), "Float Decrease", IF(AND(J191&gt;I191, AJ191&gt;0), "Share Increase", IF(AND(J191&lt;I191, AJ191&lt;0), "Share Decrease", IF(AJ191&gt;0, "Reinvestment", "Funding")))))</f>
        <v>Share Increase</v>
      </c>
      <c r="H191" s="32">
        <v>17.25</v>
      </c>
      <c r="I191" s="33">
        <v>61.372</v>
      </c>
      <c r="J191" s="33">
        <v>61.457000000000001</v>
      </c>
      <c r="K191" s="34">
        <v>1</v>
      </c>
      <c r="L191" s="34">
        <v>1</v>
      </c>
      <c r="M191" s="7">
        <v>0</v>
      </c>
      <c r="N191" s="7">
        <v>0</v>
      </c>
      <c r="O191" s="7">
        <v>1</v>
      </c>
      <c r="P191" s="7">
        <v>1</v>
      </c>
      <c r="Q191" s="35">
        <f>+I191*K191</f>
        <v>61.372</v>
      </c>
      <c r="R191" s="35">
        <f>+J191*L191</f>
        <v>61.457000000000001</v>
      </c>
      <c r="S191" s="35">
        <f>+$H191*Q191</f>
        <v>1058.6669999999999</v>
      </c>
      <c r="T191" s="35">
        <f>+$H191*R191</f>
        <v>1060.1332500000001</v>
      </c>
      <c r="U191" s="36">
        <f>+S191/SUM(S$20:S$619)</f>
        <v>1.5378062134933426E-3</v>
      </c>
      <c r="V191" s="37">
        <f>+T191/SUM(T$20:T$619)</f>
        <v>1.5380952156441869E-3</v>
      </c>
      <c r="W191" s="37">
        <f>+V191-U191</f>
        <v>2.8900215084427805E-7</v>
      </c>
      <c r="X191" s="38">
        <f>+W191*Y$4</f>
        <v>8.7541002521018142E-3</v>
      </c>
      <c r="Y191" s="39">
        <f>+X191/$H191*10^6</f>
        <v>507.48407258561241</v>
      </c>
      <c r="Z191" s="40">
        <f>+S191*M191/SUMPRODUCT(M$20:M$619, S$20:S$619)</f>
        <v>0</v>
      </c>
      <c r="AA191" s="41">
        <f>+T191*N191/SUMPRODUCT(N$20:N$619, T$20:T$619)</f>
        <v>0</v>
      </c>
      <c r="AB191" s="41">
        <f>+AA191-Z191</f>
        <v>0</v>
      </c>
      <c r="AC191" s="42">
        <f>+AB191*AD$4</f>
        <v>0</v>
      </c>
      <c r="AD191" s="43">
        <f>+AC191/$H191*10^6</f>
        <v>0</v>
      </c>
      <c r="AE191" s="40">
        <f>+S191*O191/SUMPRODUCT(O$20:O$619, S$20:S$619)</f>
        <v>3.135166352768897E-3</v>
      </c>
      <c r="AF191" s="41">
        <f>+T191*P191/SUMPRODUCT(P$20:P$619, T$20:T$619)</f>
        <v>3.1419701633851483E-3</v>
      </c>
      <c r="AG191" s="41">
        <f>+AF191-AE191</f>
        <v>6.8038106162513108E-6</v>
      </c>
      <c r="AH191" s="42">
        <f>+AG191*AI$4</f>
        <v>2.2974761027635588E-2</v>
      </c>
      <c r="AI191" s="43">
        <f>+AH191/$H191*10^6</f>
        <v>1331.8702045006139</v>
      </c>
      <c r="AJ191" s="42">
        <f>+X191+AC191+AH191</f>
        <v>3.1728861279737404E-2</v>
      </c>
      <c r="AK191" s="31">
        <f>+Y191+AD191+AI191</f>
        <v>1839.3542770862264</v>
      </c>
      <c r="AL191" s="44">
        <f>+$AL$6*W191/H191*10^6</f>
        <v>8.3768739375153061</v>
      </c>
      <c r="AM191" s="31">
        <v>156409.703125</v>
      </c>
      <c r="AN191" s="45">
        <f>+AK191/AM191</f>
        <v>1.1759847633086072E-2</v>
      </c>
      <c r="AR191" s="33"/>
    </row>
    <row r="192" spans="1:44">
      <c r="A192" s="6" t="s">
        <v>4741</v>
      </c>
      <c r="B192" s="6" t="s">
        <v>344</v>
      </c>
      <c r="C192" s="119" t="s">
        <v>3663</v>
      </c>
      <c r="D192" s="30">
        <v>2487117</v>
      </c>
      <c r="E192" s="6" t="s">
        <v>2617</v>
      </c>
      <c r="F192" s="31" t="s">
        <v>4470</v>
      </c>
      <c r="G192" s="6" t="str">
        <f>+IF(AND(L192&gt;K192, AJ192&gt;0), "Float Increase", IF(AND(L192&lt;K192, AJ192&lt;0), "Float Decrease", IF(AND(J192&gt;I192, AJ192&gt;0), "Share Increase", IF(AND(J192&lt;I192, AJ192&lt;0), "Share Decrease", IF(AJ192&gt;0, "Reinvestment", "Funding")))))</f>
        <v>Share Increase</v>
      </c>
      <c r="H192" s="32">
        <v>17.8</v>
      </c>
      <c r="I192" s="33">
        <v>37.664000000000001</v>
      </c>
      <c r="J192" s="33">
        <v>37.725999999999999</v>
      </c>
      <c r="K192" s="34">
        <v>0.79</v>
      </c>
      <c r="L192" s="34">
        <v>0.79</v>
      </c>
      <c r="M192" s="7">
        <v>0</v>
      </c>
      <c r="N192" s="7">
        <v>0</v>
      </c>
      <c r="O192" s="7">
        <v>1</v>
      </c>
      <c r="P192" s="7">
        <v>1</v>
      </c>
      <c r="Q192" s="35">
        <f>+I192*K192</f>
        <v>29.754560000000001</v>
      </c>
      <c r="R192" s="35">
        <f>+J192*L192</f>
        <v>29.803540000000002</v>
      </c>
      <c r="S192" s="35">
        <f>+$H192*Q192</f>
        <v>529.631168</v>
      </c>
      <c r="T192" s="35">
        <f>+$H192*R192</f>
        <v>530.50301200000001</v>
      </c>
      <c r="U192" s="36">
        <f>+S192/SUM(S$20:S$619)</f>
        <v>7.6933549549587968E-4</v>
      </c>
      <c r="V192" s="37">
        <f>+T192/SUM(T$20:T$619)</f>
        <v>7.6968074026734906E-4</v>
      </c>
      <c r="W192" s="37">
        <f>+V192-U192</f>
        <v>3.4524477146938033E-7</v>
      </c>
      <c r="X192" s="38">
        <f>+W192*Y$4</f>
        <v>1.0457733038068061E-2</v>
      </c>
      <c r="Y192" s="39">
        <f>+X192/$H192*10^6</f>
        <v>587.51309202629557</v>
      </c>
      <c r="Z192" s="40">
        <f>+S192*M192/SUMPRODUCT(M$20:M$619, S$20:S$619)</f>
        <v>0</v>
      </c>
      <c r="AA192" s="41">
        <f>+T192*N192/SUMPRODUCT(N$20:N$619, T$20:T$619)</f>
        <v>0</v>
      </c>
      <c r="AB192" s="41">
        <f>+AA192-Z192</f>
        <v>0</v>
      </c>
      <c r="AC192" s="42">
        <f>+AB192*AD$4</f>
        <v>0</v>
      </c>
      <c r="AD192" s="43">
        <f>+AC192/$H192*10^6</f>
        <v>0</v>
      </c>
      <c r="AE192" s="40">
        <f>+S192*O192/SUMPRODUCT(O$20:O$619, S$20:S$619)</f>
        <v>1.568464698806415E-3</v>
      </c>
      <c r="AF192" s="41">
        <f>+T192*P192/SUMPRODUCT(P$20:P$619, T$20:T$619)</f>
        <v>1.5722784237641382E-3</v>
      </c>
      <c r="AG192" s="41">
        <f>+AF192-AE192</f>
        <v>3.8137249577232732E-6</v>
      </c>
      <c r="AH192" s="42">
        <f>+AG192*AI$4</f>
        <v>1.2877992123933842E-2</v>
      </c>
      <c r="AI192" s="43">
        <f>+AH192/$H192*10^6</f>
        <v>723.48270359178878</v>
      </c>
      <c r="AJ192" s="42">
        <f>+X192+AC192+AH192</f>
        <v>2.3335725162001903E-2</v>
      </c>
      <c r="AK192" s="31">
        <f>+Y192+AD192+AI192</f>
        <v>1310.9957956180842</v>
      </c>
      <c r="AL192" s="44">
        <f>+$AL$6*W192/H192*10^6</f>
        <v>9.6978868390275359</v>
      </c>
      <c r="AM192" s="31">
        <v>113893</v>
      </c>
      <c r="AN192" s="45">
        <f>+AK192/AM192</f>
        <v>1.1510767085054255E-2</v>
      </c>
      <c r="AR192" s="33"/>
    </row>
    <row r="193" spans="1:44">
      <c r="A193" s="6" t="s">
        <v>1441</v>
      </c>
      <c r="B193" s="6" t="s">
        <v>2238</v>
      </c>
      <c r="C193" s="119" t="s">
        <v>2861</v>
      </c>
      <c r="D193" s="30">
        <v>2782038</v>
      </c>
      <c r="E193" s="6" t="s">
        <v>926</v>
      </c>
      <c r="F193" s="31" t="s">
        <v>4455</v>
      </c>
      <c r="G193" s="6" t="str">
        <f>+IF(AND(L193&gt;K193, AJ193&gt;0), "Float Increase", IF(AND(L193&lt;K193, AJ193&lt;0), "Float Decrease", IF(AND(J193&gt;I193, AJ193&gt;0), "Share Increase", IF(AND(J193&lt;I193, AJ193&lt;0), "Share Decrease", IF(AJ193&gt;0, "Reinvestment", "Funding")))))</f>
        <v>Share Increase</v>
      </c>
      <c r="H193" s="32">
        <v>46.88</v>
      </c>
      <c r="I193" s="33">
        <v>30.466000000000001</v>
      </c>
      <c r="J193" s="33">
        <v>30.527000000000001</v>
      </c>
      <c r="K193" s="34">
        <v>1</v>
      </c>
      <c r="L193" s="34">
        <v>1</v>
      </c>
      <c r="M193" s="7">
        <v>0</v>
      </c>
      <c r="N193" s="7">
        <v>0</v>
      </c>
      <c r="O193" s="7">
        <v>1</v>
      </c>
      <c r="P193" s="7">
        <v>1</v>
      </c>
      <c r="Q193" s="35">
        <f>+I193*K193</f>
        <v>30.466000000000001</v>
      </c>
      <c r="R193" s="35">
        <f>+J193*L193</f>
        <v>30.527000000000001</v>
      </c>
      <c r="S193" s="35">
        <f>+$H193*Q193</f>
        <v>1428.2460800000001</v>
      </c>
      <c r="T193" s="35">
        <f>+$H193*R193</f>
        <v>1431.1057600000001</v>
      </c>
      <c r="U193" s="36">
        <f>+S193/SUM(S$20:S$619)</f>
        <v>2.0746520824976222E-3</v>
      </c>
      <c r="V193" s="37">
        <f>+T193/SUM(T$20:T$619)</f>
        <v>2.0763209931740543E-3</v>
      </c>
      <c r="W193" s="37">
        <f>+V193-U193</f>
        <v>1.6689106764320762E-6</v>
      </c>
      <c r="X193" s="38">
        <f>+W193*Y$4</f>
        <v>5.0552604299341698E-2</v>
      </c>
      <c r="Y193" s="39">
        <f>+X193/$H193*10^6</f>
        <v>1078.3405353955141</v>
      </c>
      <c r="Z193" s="40">
        <f>+S193*M193/SUMPRODUCT(M$20:M$619, S$20:S$619)</f>
        <v>0</v>
      </c>
      <c r="AA193" s="41">
        <f>+T193*N193/SUMPRODUCT(N$20:N$619, T$20:T$619)</f>
        <v>0</v>
      </c>
      <c r="AB193" s="41">
        <f>+AA193-Z193</f>
        <v>0</v>
      </c>
      <c r="AC193" s="42">
        <f>+AB193*AD$4</f>
        <v>0</v>
      </c>
      <c r="AD193" s="43">
        <f>+AC193/$H193*10^6</f>
        <v>0</v>
      </c>
      <c r="AE193" s="40">
        <f>+S193*O193/SUMPRODUCT(O$20:O$619, S$20:S$619)</f>
        <v>4.229648277966608E-3</v>
      </c>
      <c r="AF193" s="41">
        <f>+T193*P193/SUMPRODUCT(P$20:P$619, T$20:T$619)</f>
        <v>4.241440025174785E-3</v>
      </c>
      <c r="AG193" s="41">
        <f>+AF193-AE193</f>
        <v>1.1791747208176988E-5</v>
      </c>
      <c r="AH193" s="42">
        <f>+AG193*AI$4</f>
        <v>3.9817771170623774E-2</v>
      </c>
      <c r="AI193" s="43">
        <f>+AH193/$H193*10^6</f>
        <v>849.35518708668451</v>
      </c>
      <c r="AJ193" s="42">
        <f>+X193+AC193+AH193</f>
        <v>9.0370375469965472E-2</v>
      </c>
      <c r="AK193" s="31">
        <f>+Y193+AD193+AI193</f>
        <v>1927.6957224821986</v>
      </c>
      <c r="AL193" s="44">
        <f>+$AL$6*W193/H193*10^6</f>
        <v>17.799815234983747</v>
      </c>
      <c r="AM193" s="31">
        <v>168491.15625</v>
      </c>
      <c r="AN193" s="45">
        <f>+AK193/AM193</f>
        <v>1.1440931176363736E-2</v>
      </c>
      <c r="AR193" s="33"/>
    </row>
    <row r="194" spans="1:44">
      <c r="A194" s="6" t="s">
        <v>1304</v>
      </c>
      <c r="B194" s="6" t="s">
        <v>1707</v>
      </c>
      <c r="C194" s="119" t="s">
        <v>2727</v>
      </c>
      <c r="D194" s="30">
        <v>2500218</v>
      </c>
      <c r="E194" s="6" t="s">
        <v>813</v>
      </c>
      <c r="F194" s="31" t="s">
        <v>4461</v>
      </c>
      <c r="G194" s="6" t="str">
        <f>+IF(AND(L194&gt;K194, AJ194&gt;0), "Float Increase", IF(AND(L194&lt;K194, AJ194&lt;0), "Float Decrease", IF(AND(J194&gt;I194, AJ194&gt;0), "Share Increase", IF(AND(J194&lt;I194, AJ194&lt;0), "Share Decrease", IF(AJ194&gt;0, "Reinvestment", "Funding")))))</f>
        <v>Share Increase</v>
      </c>
      <c r="H194" s="32">
        <v>49.79</v>
      </c>
      <c r="I194" s="33">
        <v>43.213000000000001</v>
      </c>
      <c r="J194" s="33">
        <v>43.295999999999999</v>
      </c>
      <c r="K194" s="34">
        <v>1</v>
      </c>
      <c r="L194" s="34">
        <v>1</v>
      </c>
      <c r="M194" s="7">
        <v>0</v>
      </c>
      <c r="N194" s="7">
        <v>0</v>
      </c>
      <c r="O194" s="7">
        <v>1</v>
      </c>
      <c r="P194" s="7">
        <v>1</v>
      </c>
      <c r="Q194" s="35">
        <f>+I194*K194</f>
        <v>43.213000000000001</v>
      </c>
      <c r="R194" s="35">
        <f>+J194*L194</f>
        <v>43.295999999999999</v>
      </c>
      <c r="S194" s="35">
        <f>+$H194*Q194</f>
        <v>2151.5752699999998</v>
      </c>
      <c r="T194" s="35">
        <f>+$H194*R194</f>
        <v>2155.70784</v>
      </c>
      <c r="U194" s="36">
        <f>+S194/SUM(S$20:S$619)</f>
        <v>3.1253508600953992E-3</v>
      </c>
      <c r="V194" s="37">
        <f>+T194/SUM(T$20:T$619)</f>
        <v>3.1276105291770297E-3</v>
      </c>
      <c r="W194" s="37">
        <f>+V194-U194</f>
        <v>2.2596690816304929E-6</v>
      </c>
      <c r="X194" s="38">
        <f>+W194*Y$4</f>
        <v>6.8447136532997277E-2</v>
      </c>
      <c r="Y194" s="39">
        <f>+X194/$H194*10^6</f>
        <v>1374.7165401284851</v>
      </c>
      <c r="Z194" s="40">
        <f>+S194*M194/SUMPRODUCT(M$20:M$619, S$20:S$619)</f>
        <v>0</v>
      </c>
      <c r="AA194" s="41">
        <f>+T194*N194/SUMPRODUCT(N$20:N$619, T$20:T$619)</f>
        <v>0</v>
      </c>
      <c r="AB194" s="41">
        <f>+AA194-Z194</f>
        <v>0</v>
      </c>
      <c r="AC194" s="42">
        <f>+AB194*AD$4</f>
        <v>0</v>
      </c>
      <c r="AD194" s="43">
        <f>+AC194/$H194*10^6</f>
        <v>0</v>
      </c>
      <c r="AE194" s="40">
        <f>+S194*O194/SUMPRODUCT(O$20:O$619, S$20:S$619)</f>
        <v>6.371735769560829E-3</v>
      </c>
      <c r="AF194" s="41">
        <f>+T194*P194/SUMPRODUCT(P$20:P$619, T$20:T$619)</f>
        <v>6.3889796063423578E-3</v>
      </c>
      <c r="AG194" s="41">
        <f>+AF194-AE194</f>
        <v>1.7243836781528736E-5</v>
      </c>
      <c r="AH194" s="42">
        <f>+AG194*AI$4</f>
        <v>5.822810945220791E-2</v>
      </c>
      <c r="AI194" s="43">
        <f>+AH194/$H194*10^6</f>
        <v>1169.4739797591467</v>
      </c>
      <c r="AJ194" s="42">
        <f>+X194+AC194+AH194</f>
        <v>0.12667524598520519</v>
      </c>
      <c r="AK194" s="31">
        <f>+Y194+AD194+AI194</f>
        <v>2544.190519887632</v>
      </c>
      <c r="AL194" s="44">
        <f>+$AL$6*W194/H194*10^6</f>
        <v>22.6919972045641</v>
      </c>
      <c r="AM194" s="31">
        <v>223797.90625</v>
      </c>
      <c r="AN194" s="45">
        <f>+AK194/AM194</f>
        <v>1.1368249875606832E-2</v>
      </c>
      <c r="AR194" s="33"/>
    </row>
    <row r="195" spans="1:44">
      <c r="A195" s="6" t="s">
        <v>5167</v>
      </c>
      <c r="B195" s="6" t="s">
        <v>5155</v>
      </c>
      <c r="C195" s="119" t="s">
        <v>5195</v>
      </c>
      <c r="D195" s="30" t="s">
        <v>5179</v>
      </c>
      <c r="E195" s="6" t="s">
        <v>5144</v>
      </c>
      <c r="F195" s="31" t="s">
        <v>4473</v>
      </c>
      <c r="G195" s="6" t="str">
        <f>+IF(AND(L195&gt;K195, AJ195&gt;0), "Float Increase", IF(AND(L195&lt;K195, AJ195&lt;0), "Float Decrease", IF(AND(J195&gt;I195, AJ195&gt;0), "Share Increase", IF(AND(J195&lt;I195, AJ195&lt;0), "Share Decrease", IF(AJ195&gt;0, "Reinvestment", "Funding")))))</f>
        <v>Share Increase</v>
      </c>
      <c r="H195" s="32">
        <v>34.479999999999997</v>
      </c>
      <c r="I195" s="33">
        <v>29.559000000000001</v>
      </c>
      <c r="J195" s="33">
        <v>29.672000000000001</v>
      </c>
      <c r="K195" s="34">
        <v>1</v>
      </c>
      <c r="L195" s="34">
        <v>1</v>
      </c>
      <c r="M195" s="7">
        <v>0.53</v>
      </c>
      <c r="N195" s="7">
        <v>0.53</v>
      </c>
      <c r="O195" s="7">
        <v>0.47</v>
      </c>
      <c r="P195" s="7">
        <v>0.47</v>
      </c>
      <c r="Q195" s="35">
        <f>+I195*K195</f>
        <v>29.559000000000001</v>
      </c>
      <c r="R195" s="35">
        <f>+J195*L195</f>
        <v>29.672000000000001</v>
      </c>
      <c r="S195" s="35">
        <f>+$H195*Q195</f>
        <v>1019.1943199999999</v>
      </c>
      <c r="T195" s="35">
        <f>+$H195*R195</f>
        <v>1023.09056</v>
      </c>
      <c r="U195" s="36">
        <f>+S195/SUM(S$20:S$619)</f>
        <v>1.4804687007842147E-3</v>
      </c>
      <c r="V195" s="37">
        <f>+T195/SUM(T$20:T$619)</f>
        <v>1.484351797763849E-3</v>
      </c>
      <c r="W195" s="37">
        <f>+V195-U195</f>
        <v>3.8830969796342738E-6</v>
      </c>
      <c r="X195" s="38">
        <f>+W195*Y$4</f>
        <v>0.11762203204732731</v>
      </c>
      <c r="Y195" s="39">
        <f>+X195/$H195*10^6</f>
        <v>3411.3118343192382</v>
      </c>
      <c r="Z195" s="40">
        <f>+S195*M195/SUMPRODUCT(M$20:M$619, S$20:S$619)</f>
        <v>1.5400429982806139E-3</v>
      </c>
      <c r="AA195" s="41">
        <f>+T195*N195/SUMPRODUCT(N$20:N$619, T$20:T$619)</f>
        <v>1.5411477095320289E-3</v>
      </c>
      <c r="AB195" s="41">
        <f>+AA195-Z195</f>
        <v>1.1047112514150047E-6</v>
      </c>
      <c r="AC195" s="42">
        <f>+AB195*AD$4</f>
        <v>4.2622751311918563E-3</v>
      </c>
      <c r="AD195" s="43">
        <f>+AC195/$H195*10^6</f>
        <v>123.61586807400977</v>
      </c>
      <c r="AE195" s="40">
        <f>+S195*O195/SUMPRODUCT(O$20:O$619, S$20:S$619)</f>
        <v>1.4185872964101768E-3</v>
      </c>
      <c r="AF195" s="41">
        <f>+T195*P195/SUMPRODUCT(P$20:P$619, T$20:T$619)</f>
        <v>1.4251268947197639E-3</v>
      </c>
      <c r="AG195" s="41">
        <f>+AF195-AE195</f>
        <v>6.5395983095870545E-6</v>
      </c>
      <c r="AH195" s="42">
        <f>+AG195*AI$4</f>
        <v>2.2082582372387222E-2</v>
      </c>
      <c r="AI195" s="43">
        <f>+AH195/$H195*10^6</f>
        <v>640.44612448918861</v>
      </c>
      <c r="AJ195" s="42">
        <f>+X195+AC195+AH195</f>
        <v>0.14396688955090639</v>
      </c>
      <c r="AK195" s="31">
        <f>+Y195+AD195+AI195</f>
        <v>4175.3738268824363</v>
      </c>
      <c r="AL195" s="44">
        <f>+$AL$6*W195/H195*10^6</f>
        <v>56.309410957573583</v>
      </c>
      <c r="AM195" s="31">
        <v>374383.5625</v>
      </c>
      <c r="AN195" s="45">
        <f>+AK195/AM195</f>
        <v>1.1152663324748496E-2</v>
      </c>
      <c r="AR195" s="33"/>
    </row>
    <row r="196" spans="1:44">
      <c r="A196" s="6" t="s">
        <v>5433</v>
      </c>
      <c r="B196" s="6" t="s">
        <v>5427</v>
      </c>
      <c r="C196" s="119" t="s">
        <v>5439</v>
      </c>
      <c r="D196" s="30">
        <v>2160645</v>
      </c>
      <c r="E196" s="6" t="s">
        <v>5446</v>
      </c>
      <c r="F196" s="31" t="s">
        <v>4472</v>
      </c>
      <c r="G196" s="6" t="str">
        <f>+IF(AND(L196&gt;K196, AJ196&gt;0), "Float Increase", IF(AND(L196&lt;K196, AJ196&lt;0), "Float Decrease", IF(AND(J196&gt;I196, AJ196&gt;0), "Share Increase", IF(AND(J196&lt;I196, AJ196&lt;0), "Share Decrease", IF(AJ196&gt;0, "Reinvestment", "Funding")))))</f>
        <v>Share Increase</v>
      </c>
      <c r="H196" s="32">
        <v>15.72</v>
      </c>
      <c r="I196" s="33">
        <v>105.825</v>
      </c>
      <c r="J196" s="33">
        <v>106.03100000000001</v>
      </c>
      <c r="K196" s="34">
        <v>0.91</v>
      </c>
      <c r="L196" s="34">
        <v>0.91</v>
      </c>
      <c r="M196" s="7">
        <v>0.46</v>
      </c>
      <c r="N196" s="7">
        <v>0.46</v>
      </c>
      <c r="O196" s="7">
        <v>0.54</v>
      </c>
      <c r="P196" s="7">
        <v>0.54</v>
      </c>
      <c r="Q196" s="35">
        <f>+I196*K196</f>
        <v>96.300750000000008</v>
      </c>
      <c r="R196" s="35">
        <f>+J196*L196</f>
        <v>96.488210000000009</v>
      </c>
      <c r="S196" s="35">
        <f>+$H196*Q196</f>
        <v>1513.8477900000003</v>
      </c>
      <c r="T196" s="35">
        <f>+$H196*R196</f>
        <v>1516.7946612000003</v>
      </c>
      <c r="U196" s="36">
        <f>+S196/SUM(S$20:S$619)</f>
        <v>2.1989960372290488E-3</v>
      </c>
      <c r="V196" s="37">
        <f>+T196/SUM(T$20:T$619)</f>
        <v>2.2006428074078099E-3</v>
      </c>
      <c r="W196" s="37">
        <f>+V196-U196</f>
        <v>1.6467701787611574E-6</v>
      </c>
      <c r="X196" s="38">
        <f>+W196*Y$4</f>
        <v>4.9881951379713137E-2</v>
      </c>
      <c r="Y196" s="39">
        <f>+X196/$H196*10^6</f>
        <v>3173.1521233914204</v>
      </c>
      <c r="Z196" s="40">
        <f>+S196*M196/SUMPRODUCT(M$20:M$619, S$20:S$619)</f>
        <v>1.9853634628086512E-3</v>
      </c>
      <c r="AA196" s="41">
        <f>+T196*N196/SUMPRODUCT(N$20:N$619, T$20:T$619)</f>
        <v>1.9830740940282323E-3</v>
      </c>
      <c r="AB196" s="41">
        <f>+AA196-Z196</f>
        <v>-2.2893687804188996E-6</v>
      </c>
      <c r="AC196" s="42">
        <f>+AB196*AD$4</f>
        <v>-8.8330046484162827E-3</v>
      </c>
      <c r="AD196" s="43">
        <f>+AC196/$H196*10^6</f>
        <v>-561.89597000103572</v>
      </c>
      <c r="AE196" s="40">
        <f>+S196*O196/SUMPRODUCT(O$20:O$619, S$20:S$619)</f>
        <v>2.4209018637471845E-3</v>
      </c>
      <c r="AF196" s="41">
        <f>+T196*P196/SUMPRODUCT(P$20:P$619, T$20:T$619)</f>
        <v>2.4275162839341507E-3</v>
      </c>
      <c r="AG196" s="41">
        <f>+AF196-AE196</f>
        <v>6.6144201869662231E-6</v>
      </c>
      <c r="AH196" s="42">
        <f>+AG196*AI$4</f>
        <v>2.2335237075667685E-2</v>
      </c>
      <c r="AI196" s="43">
        <f>+AH196/$H196*10^6</f>
        <v>1420.816607866901</v>
      </c>
      <c r="AJ196" s="42">
        <f>+X196+AC196+AH196</f>
        <v>6.3384183806964534E-2</v>
      </c>
      <c r="AK196" s="31">
        <f>+Y196+AD196+AI196</f>
        <v>4032.0727612572855</v>
      </c>
      <c r="AL196" s="44">
        <f>+$AL$6*W196/H196*10^6</f>
        <v>52.378186347365052</v>
      </c>
      <c r="AM196" s="31">
        <v>374885.9375</v>
      </c>
      <c r="AN196" s="45">
        <f>+AK196/AM196</f>
        <v>1.0755465484104176E-2</v>
      </c>
      <c r="AR196" s="33"/>
    </row>
    <row r="197" spans="1:44">
      <c r="A197" s="6" t="s">
        <v>1282</v>
      </c>
      <c r="B197" s="6" t="s">
        <v>1686</v>
      </c>
      <c r="C197" s="119" t="s">
        <v>2707</v>
      </c>
      <c r="D197" s="30">
        <v>2460293</v>
      </c>
      <c r="E197" s="6" t="s">
        <v>793</v>
      </c>
      <c r="F197" s="31" t="s">
        <v>4467</v>
      </c>
      <c r="G197" s="6" t="str">
        <f>+IF(AND(L197&gt;K197, AJ197&gt;0), "Float Increase", IF(AND(L197&lt;K197, AJ197&lt;0), "Float Decrease", IF(AND(J197&gt;I197, AJ197&gt;0), "Share Increase", IF(AND(J197&lt;I197, AJ197&lt;0), "Share Decrease", IF(AJ197&gt;0, "Reinvestment", "Funding")))))</f>
        <v>Share Increase</v>
      </c>
      <c r="H197" s="32">
        <v>2.2400000000000002</v>
      </c>
      <c r="I197" s="33">
        <v>164.20400000000001</v>
      </c>
      <c r="J197" s="33">
        <v>164.48400000000001</v>
      </c>
      <c r="K197" s="34">
        <v>0.78</v>
      </c>
      <c r="L197" s="34">
        <v>0.78</v>
      </c>
      <c r="M197" s="7">
        <v>0</v>
      </c>
      <c r="N197" s="7">
        <v>0</v>
      </c>
      <c r="O197" s="7">
        <v>1</v>
      </c>
      <c r="P197" s="7">
        <v>1</v>
      </c>
      <c r="Q197" s="35">
        <f>+I197*K197</f>
        <v>128.07912000000002</v>
      </c>
      <c r="R197" s="35">
        <f>+J197*L197</f>
        <v>128.29752000000002</v>
      </c>
      <c r="S197" s="35">
        <f>+$H197*Q197</f>
        <v>286.89722880000005</v>
      </c>
      <c r="T197" s="35">
        <f>+$H197*R197</f>
        <v>287.38644480000005</v>
      </c>
      <c r="U197" s="36">
        <f>+S197/SUM(S$20:S$619)</f>
        <v>4.1674326401282106E-4</v>
      </c>
      <c r="V197" s="37">
        <f>+T197/SUM(T$20:T$619)</f>
        <v>4.1695486467184409E-4</v>
      </c>
      <c r="W197" s="37">
        <f>+V197-U197</f>
        <v>2.1160065902302381E-7</v>
      </c>
      <c r="X197" s="38">
        <f>+W197*Y$4</f>
        <v>6.4095487770140175E-3</v>
      </c>
      <c r="Y197" s="39">
        <f>+X197/$H197*10^6</f>
        <v>2861.4057040241146</v>
      </c>
      <c r="Z197" s="40">
        <f>+S197*M197/SUMPRODUCT(M$20:M$619, S$20:S$619)</f>
        <v>0</v>
      </c>
      <c r="AA197" s="41">
        <f>+T197*N197/SUMPRODUCT(N$20:N$619, T$20:T$619)</f>
        <v>0</v>
      </c>
      <c r="AB197" s="41">
        <f>+AA197-Z197</f>
        <v>0</v>
      </c>
      <c r="AC197" s="42">
        <f>+AB197*AD$4</f>
        <v>0</v>
      </c>
      <c r="AD197" s="43">
        <f>+AC197/$H197*10^6</f>
        <v>0</v>
      </c>
      <c r="AE197" s="40">
        <f>+S197*O197/SUMPRODUCT(O$20:O$619, S$20:S$619)</f>
        <v>8.4962555594573174E-4</v>
      </c>
      <c r="AF197" s="41">
        <f>+T197*P197/SUMPRODUCT(P$20:P$619, T$20:T$619)</f>
        <v>8.5174164183882822E-4</v>
      </c>
      <c r="AG197" s="41">
        <f>+AF197-AE197</f>
        <v>2.1160858930964867E-6</v>
      </c>
      <c r="AH197" s="42">
        <f>+AG197*AI$4</f>
        <v>7.1454910270016946E-3</v>
      </c>
      <c r="AI197" s="43">
        <f>+AH197/$H197*10^6</f>
        <v>3189.951351340042</v>
      </c>
      <c r="AJ197" s="42">
        <f>+X197+AC197+AH197</f>
        <v>1.3555039804015713E-2</v>
      </c>
      <c r="AK197" s="31">
        <f>+Y197+AD197+AI197</f>
        <v>6051.3570553641566</v>
      </c>
      <c r="AL197" s="44">
        <f>+$AL$6*W197/H197*10^6</f>
        <v>47.232289960496381</v>
      </c>
      <c r="AM197" s="31">
        <v>571673.25</v>
      </c>
      <c r="AN197" s="45">
        <f>+AK197/AM197</f>
        <v>1.0585342335615942E-2</v>
      </c>
      <c r="AR197" s="33"/>
    </row>
    <row r="198" spans="1:44">
      <c r="A198" s="6" t="s">
        <v>5554</v>
      </c>
      <c r="B198" s="6" t="s">
        <v>5608</v>
      </c>
      <c r="C198" s="119" t="s">
        <v>5627</v>
      </c>
      <c r="D198" s="30" t="s">
        <v>5586</v>
      </c>
      <c r="E198" s="6" t="s">
        <v>5574</v>
      </c>
      <c r="F198" s="31" t="s">
        <v>4463</v>
      </c>
      <c r="G198" s="6" t="str">
        <f>+IF(AND(L198&gt;K198, AJ198&gt;0), "Float Increase", IF(AND(L198&lt;K198, AJ198&lt;0), "Float Decrease", IF(AND(J198&gt;I198, AJ198&gt;0), "Share Increase", IF(AND(J198&lt;I198, AJ198&lt;0), "Share Decrease", IF(AJ198&gt;0, "Reinvestment", "Funding")))))</f>
        <v>Share Increase</v>
      </c>
      <c r="H198" s="32">
        <v>30.85</v>
      </c>
      <c r="I198" s="33">
        <v>59.046999999999997</v>
      </c>
      <c r="J198" s="33">
        <v>59.234000000000002</v>
      </c>
      <c r="K198" s="34">
        <v>1</v>
      </c>
      <c r="L198" s="34">
        <v>1</v>
      </c>
      <c r="M198" s="7">
        <v>1</v>
      </c>
      <c r="N198" s="7">
        <v>1</v>
      </c>
      <c r="O198" s="7">
        <v>0</v>
      </c>
      <c r="P198" s="7">
        <v>0</v>
      </c>
      <c r="Q198" s="35">
        <f>+I198*K198</f>
        <v>59.046999999999997</v>
      </c>
      <c r="R198" s="35">
        <f>+J198*L198</f>
        <v>59.234000000000002</v>
      </c>
      <c r="S198" s="35">
        <f>+$H198*Q198</f>
        <v>1821.59995</v>
      </c>
      <c r="T198" s="35">
        <f>+$H198*R198</f>
        <v>1827.3689000000002</v>
      </c>
      <c r="U198" s="36">
        <f>+S198/SUM(S$20:S$619)</f>
        <v>2.6460329089403583E-3</v>
      </c>
      <c r="V198" s="37">
        <f>+T198/SUM(T$20:T$619)</f>
        <v>2.6512397024685158E-3</v>
      </c>
      <c r="W198" s="37">
        <f>+V198-U198</f>
        <v>5.2067935281574669E-6</v>
      </c>
      <c r="X198" s="38">
        <f>+W198*Y$4</f>
        <v>0.15771783152591659</v>
      </c>
      <c r="Y198" s="39">
        <f>+X198/$H198*10^6</f>
        <v>5112.4094497865999</v>
      </c>
      <c r="Z198" s="40">
        <f>+S198*M198/SUMPRODUCT(M$20:M$619, S$20:S$619)</f>
        <v>5.1934145221573967E-3</v>
      </c>
      <c r="AA198" s="41">
        <f>+T198*N198/SUMPRODUCT(N$20:N$619, T$20:T$619)</f>
        <v>5.1937440963655155E-3</v>
      </c>
      <c r="AB198" s="41">
        <f>+AA198-Z198</f>
        <v>3.2957420811885463E-7</v>
      </c>
      <c r="AC198" s="42">
        <f>+AB198*AD$4</f>
        <v>1.2715865339000961E-3</v>
      </c>
      <c r="AD198" s="43">
        <f>+AC198/$H198*10^6</f>
        <v>41.218364145870211</v>
      </c>
      <c r="AE198" s="40">
        <f>+S198*O198/SUMPRODUCT(O$20:O$619, S$20:S$619)</f>
        <v>0</v>
      </c>
      <c r="AF198" s="41">
        <f>+T198*P198/SUMPRODUCT(P$20:P$619, T$20:T$619)</f>
        <v>0</v>
      </c>
      <c r="AG198" s="41">
        <f>+AF198-AE198</f>
        <v>0</v>
      </c>
      <c r="AH198" s="42">
        <f>+AG198*AI$4</f>
        <v>0</v>
      </c>
      <c r="AI198" s="43">
        <f>+AH198/$H198*10^6</f>
        <v>0</v>
      </c>
      <c r="AJ198" s="42">
        <f>+X198+AC198+AH198</f>
        <v>0.1589894180598167</v>
      </c>
      <c r="AK198" s="31">
        <f>+Y198+AD198+AI198</f>
        <v>5153.6278139324704</v>
      </c>
      <c r="AL198" s="44">
        <f>+$AL$6*W198/H198*10^6</f>
        <v>84.388874038208542</v>
      </c>
      <c r="AM198" s="31">
        <v>487274.25</v>
      </c>
      <c r="AN198" s="45">
        <f>+AK198/AM198</f>
        <v>1.0576441939898261E-2</v>
      </c>
      <c r="AR198" s="33"/>
    </row>
    <row r="199" spans="1:44">
      <c r="A199" s="6" t="s">
        <v>1363</v>
      </c>
      <c r="B199" s="6" t="s">
        <v>2160</v>
      </c>
      <c r="C199" s="119" t="s">
        <v>2785</v>
      </c>
      <c r="D199" s="30">
        <v>2680767</v>
      </c>
      <c r="E199" s="6" t="s">
        <v>4214</v>
      </c>
      <c r="F199" s="31" t="s">
        <v>4463</v>
      </c>
      <c r="G199" s="6" t="str">
        <f>+IF(AND(L199&gt;K199, AJ199&gt;0), "Float Increase", IF(AND(L199&lt;K199, AJ199&lt;0), "Float Decrease", IF(AND(J199&gt;I199, AJ199&gt;0), "Share Increase", IF(AND(J199&lt;I199, AJ199&lt;0), "Share Decrease", IF(AJ199&gt;0, "Reinvestment", "Funding")))))</f>
        <v>Share Increase</v>
      </c>
      <c r="H199" s="32">
        <v>21.47</v>
      </c>
      <c r="I199" s="33">
        <v>68.793000000000006</v>
      </c>
      <c r="J199" s="33">
        <v>69.013999999999996</v>
      </c>
      <c r="K199" s="34">
        <v>1</v>
      </c>
      <c r="L199" s="34">
        <v>1</v>
      </c>
      <c r="M199" s="7">
        <v>0.62</v>
      </c>
      <c r="N199" s="7">
        <v>0.62</v>
      </c>
      <c r="O199" s="7">
        <v>0.38</v>
      </c>
      <c r="P199" s="7">
        <v>0.38</v>
      </c>
      <c r="Q199" s="35">
        <f>+I199*K199</f>
        <v>68.793000000000006</v>
      </c>
      <c r="R199" s="35">
        <f>+J199*L199</f>
        <v>69.013999999999996</v>
      </c>
      <c r="S199" s="35">
        <f>+$H199*Q199</f>
        <v>1476.9857100000002</v>
      </c>
      <c r="T199" s="35">
        <f>+$H199*R199</f>
        <v>1481.7305799999999</v>
      </c>
      <c r="U199" s="36">
        <f>+S199/SUM(S$20:S$619)</f>
        <v>2.1454506488620849E-3</v>
      </c>
      <c r="V199" s="37">
        <f>+T199/SUM(T$20:T$619)</f>
        <v>2.1497700557658065E-3</v>
      </c>
      <c r="W199" s="37">
        <f>+V199-U199</f>
        <v>4.3194069037216787E-6</v>
      </c>
      <c r="X199" s="38">
        <f>+W199*Y$4</f>
        <v>0.13083819948860742</v>
      </c>
      <c r="Y199" s="39">
        <f>+X199/$H199*10^6</f>
        <v>6094.0009077134346</v>
      </c>
      <c r="Z199" s="40">
        <f>+S199*M199/SUMPRODUCT(M$20:M$619, S$20:S$619)</f>
        <v>2.6107661025717701E-3</v>
      </c>
      <c r="AA199" s="41">
        <f>+T199*N199/SUMPRODUCT(N$20:N$619, T$20:T$619)</f>
        <v>2.611050379818292E-3</v>
      </c>
      <c r="AB199" s="41">
        <f>+AA199-Z199</f>
        <v>2.8427724652188222E-7</v>
      </c>
      <c r="AC199" s="42">
        <f>+AB199*AD$4</f>
        <v>1.0968185909774268E-3</v>
      </c>
      <c r="AD199" s="43">
        <f>+AC199/$H199*10^6</f>
        <v>51.086101116787461</v>
      </c>
      <c r="AE199" s="40">
        <f>+S199*O199/SUMPRODUCT(O$20:O$619, S$20:S$619)</f>
        <v>1.6621151340079009E-3</v>
      </c>
      <c r="AF199" s="41">
        <f>+T199*P199/SUMPRODUCT(P$20:P$619, T$20:T$619)</f>
        <v>1.668762151893114E-3</v>
      </c>
      <c r="AG199" s="41">
        <f>+AF199-AE199</f>
        <v>6.6470178852130919E-6</v>
      </c>
      <c r="AH199" s="42">
        <f>+AG199*AI$4</f>
        <v>2.2445311322220631E-2</v>
      </c>
      <c r="AI199" s="43">
        <f>+AH199/$H199*10^6</f>
        <v>1045.4267034103693</v>
      </c>
      <c r="AJ199" s="42">
        <f>+X199+AC199+AH199</f>
        <v>0.15438032940180549</v>
      </c>
      <c r="AK199" s="31">
        <f>+Y199+AD199+AI199</f>
        <v>7190.5137122405913</v>
      </c>
      <c r="AL199" s="44">
        <f>+$AL$6*W199/H199*10^6</f>
        <v>100.59168383143174</v>
      </c>
      <c r="AM199" s="31">
        <v>702053.9375</v>
      </c>
      <c r="AN199" s="45">
        <f>+AK199/AM199</f>
        <v>1.0242110083230737E-2</v>
      </c>
      <c r="AR199" s="33"/>
    </row>
    <row r="200" spans="1:44">
      <c r="A200" s="6" t="s">
        <v>1420</v>
      </c>
      <c r="B200" s="6" t="s">
        <v>2216</v>
      </c>
      <c r="C200" s="119" t="s">
        <v>2842</v>
      </c>
      <c r="D200" s="30">
        <v>2814210</v>
      </c>
      <c r="E200" s="6" t="s">
        <v>907</v>
      </c>
      <c r="F200" s="31" t="s">
        <v>4474</v>
      </c>
      <c r="G200" s="6" t="str">
        <f>+IF(AND(L200&gt;K200, AJ200&gt;0), "Float Increase", IF(AND(L200&lt;K200, AJ200&lt;0), "Float Decrease", IF(AND(J200&gt;I200, AJ200&gt;0), "Share Increase", IF(AND(J200&lt;I200, AJ200&lt;0), "Share Decrease", IF(AJ200&gt;0, "Reinvestment", "Funding")))))</f>
        <v>Share Increase</v>
      </c>
      <c r="H200" s="32">
        <v>15.23</v>
      </c>
      <c r="I200" s="33">
        <v>51.179000000000002</v>
      </c>
      <c r="J200" s="33">
        <v>51.338000000000001</v>
      </c>
      <c r="K200" s="34">
        <v>1</v>
      </c>
      <c r="L200" s="34">
        <v>1</v>
      </c>
      <c r="M200" s="7">
        <v>0</v>
      </c>
      <c r="N200" s="7">
        <v>0</v>
      </c>
      <c r="O200" s="7">
        <v>1</v>
      </c>
      <c r="P200" s="7">
        <v>1</v>
      </c>
      <c r="Q200" s="35">
        <f>+I200*K200</f>
        <v>51.179000000000002</v>
      </c>
      <c r="R200" s="35">
        <f>+J200*L200</f>
        <v>51.338000000000001</v>
      </c>
      <c r="S200" s="35">
        <f>+$H200*Q200</f>
        <v>779.45617000000004</v>
      </c>
      <c r="T200" s="35">
        <f>+$H200*R200</f>
        <v>781.87774000000002</v>
      </c>
      <c r="U200" s="36">
        <f>+S200/SUM(S$20:S$619)</f>
        <v>1.1322281145740099E-3</v>
      </c>
      <c r="V200" s="37">
        <f>+T200/SUM(T$20:T$619)</f>
        <v>1.1343879753914798E-3</v>
      </c>
      <c r="W200" s="37">
        <f>+V200-U200</f>
        <v>2.1598608174698813E-6</v>
      </c>
      <c r="X200" s="38">
        <f>+W200*Y$4</f>
        <v>6.5423866471173264E-2</v>
      </c>
      <c r="Y200" s="39">
        <f>+X200/$H200*10^6</f>
        <v>4295.7233401952244</v>
      </c>
      <c r="Z200" s="40">
        <f>+S200*M200/SUMPRODUCT(M$20:M$619, S$20:S$619)</f>
        <v>0</v>
      </c>
      <c r="AA200" s="41">
        <f>+T200*N200/SUMPRODUCT(N$20:N$619, T$20:T$619)</f>
        <v>0</v>
      </c>
      <c r="AB200" s="41">
        <f>+AA200-Z200</f>
        <v>0</v>
      </c>
      <c r="AC200" s="42">
        <f>+AB200*AD$4</f>
        <v>0</v>
      </c>
      <c r="AD200" s="43">
        <f>+AC200/$H200*10^6</f>
        <v>0</v>
      </c>
      <c r="AE200" s="40">
        <f>+S200*O200/SUMPRODUCT(O$20:O$619, S$20:S$619)</f>
        <v>2.3083035153094538E-3</v>
      </c>
      <c r="AF200" s="41">
        <f>+T200*P200/SUMPRODUCT(P$20:P$619, T$20:T$619)</f>
        <v>2.3172903316587895E-3</v>
      </c>
      <c r="AG200" s="41">
        <f>+AF200-AE200</f>
        <v>8.9868163493356766E-6</v>
      </c>
      <c r="AH200" s="42">
        <f>+AG200*AI$4</f>
        <v>3.0346223560671976E-2</v>
      </c>
      <c r="AI200" s="43">
        <f>+AH200/$H200*10^6</f>
        <v>1992.5294524407075</v>
      </c>
      <c r="AJ200" s="42">
        <f>+X200+AC200+AH200</f>
        <v>9.5770090031845237E-2</v>
      </c>
      <c r="AK200" s="31">
        <f>+Y200+AD200+AI200</f>
        <v>6288.2527926359317</v>
      </c>
      <c r="AL200" s="44">
        <f>+$AL$6*W200/H200*10^6</f>
        <v>70.908103002950796</v>
      </c>
      <c r="AM200" s="31">
        <v>637680.25</v>
      </c>
      <c r="AN200" s="45">
        <f>+AK200/AM200</f>
        <v>9.8611377608698592E-3</v>
      </c>
      <c r="AR200" s="33"/>
    </row>
    <row r="201" spans="1:44">
      <c r="A201" s="6" t="s">
        <v>5163</v>
      </c>
      <c r="B201" s="6" t="s">
        <v>5151</v>
      </c>
      <c r="C201" s="119" t="s">
        <v>5190</v>
      </c>
      <c r="D201" s="30">
        <v>2443078</v>
      </c>
      <c r="E201" s="6" t="s">
        <v>5139</v>
      </c>
      <c r="F201" s="31" t="s">
        <v>4464</v>
      </c>
      <c r="G201" s="6" t="str">
        <f>+IF(AND(L201&gt;K201, AJ201&gt;0), "Float Increase", IF(AND(L201&lt;K201, AJ201&lt;0), "Float Decrease", IF(AND(J201&gt;I201, AJ201&gt;0), "Share Increase", IF(AND(J201&lt;I201, AJ201&lt;0), "Share Decrease", IF(AJ201&gt;0, "Reinvestment", "Funding")))))</f>
        <v>Share Increase</v>
      </c>
      <c r="H201" s="32">
        <v>41.3</v>
      </c>
      <c r="I201" s="33">
        <v>25.72</v>
      </c>
      <c r="J201" s="33">
        <v>25.803999999999998</v>
      </c>
      <c r="K201" s="34">
        <v>0.93</v>
      </c>
      <c r="L201" s="34">
        <v>0.93</v>
      </c>
      <c r="M201" s="7">
        <v>0.56000000000000005</v>
      </c>
      <c r="N201" s="7">
        <v>0.56000000000000005</v>
      </c>
      <c r="O201" s="7">
        <v>0.44</v>
      </c>
      <c r="P201" s="7">
        <v>0.44</v>
      </c>
      <c r="Q201" s="35">
        <f>+I201*K201</f>
        <v>23.919599999999999</v>
      </c>
      <c r="R201" s="35">
        <f>+J201*L201</f>
        <v>23.997720000000001</v>
      </c>
      <c r="S201" s="35">
        <f>+$H201*Q201</f>
        <v>987.87947999999994</v>
      </c>
      <c r="T201" s="35">
        <f>+$H201*R201</f>
        <v>991.10583599999995</v>
      </c>
      <c r="U201" s="36">
        <f>+S201/SUM(S$20:S$619)</f>
        <v>1.4349811626569754E-3</v>
      </c>
      <c r="V201" s="37">
        <f>+T201/SUM(T$20:T$619)</f>
        <v>1.4379467341002954E-3</v>
      </c>
      <c r="W201" s="37">
        <f>+V201-U201</f>
        <v>2.9655714433199191E-6</v>
      </c>
      <c r="X201" s="38">
        <f>+W201*Y$4</f>
        <v>8.9829468894095765E-2</v>
      </c>
      <c r="Y201" s="39">
        <f>+X201/$H201*10^6</f>
        <v>2175.0476729805268</v>
      </c>
      <c r="Z201" s="40">
        <f>+S201*M201/SUMPRODUCT(M$20:M$619, S$20:S$619)</f>
        <v>1.5772189042061878E-3</v>
      </c>
      <c r="AA201" s="41">
        <f>+T201*N201/SUMPRODUCT(N$20:N$619, T$20:T$619)</f>
        <v>1.5774746124743114E-3</v>
      </c>
      <c r="AB201" s="41">
        <f>+AA201-Z201</f>
        <v>2.5570826812362432E-7</v>
      </c>
      <c r="AC201" s="42">
        <f>+AB201*AD$4</f>
        <v>9.8659173667999802E-4</v>
      </c>
      <c r="AD201" s="43">
        <f>+AC201/$H201*10^6</f>
        <v>23.888419774334093</v>
      </c>
      <c r="AE201" s="40">
        <f>+S201*O201/SUMPRODUCT(O$20:O$619, S$20:S$619)</f>
        <v>1.2872350444154839E-3</v>
      </c>
      <c r="AF201" s="41">
        <f>+T201*P201/SUMPRODUCT(P$20:P$619, T$20:T$619)</f>
        <v>1.292451665681001E-3</v>
      </c>
      <c r="AG201" s="41">
        <f>+AF201-AE201</f>
        <v>5.2166212655170574E-6</v>
      </c>
      <c r="AH201" s="42">
        <f>+AG201*AI$4</f>
        <v>1.7615220897046414E-2</v>
      </c>
      <c r="AI201" s="43">
        <f>+AH201/$H201*10^6</f>
        <v>426.51866578804879</v>
      </c>
      <c r="AJ201" s="42">
        <f>+X201+AC201+AH201</f>
        <v>0.10843128152782218</v>
      </c>
      <c r="AK201" s="31">
        <f>+Y201+AD201+AI201</f>
        <v>2625.45475854291</v>
      </c>
      <c r="AL201" s="44">
        <f>+$AL$6*W201/H201*10^6</f>
        <v>35.902801977238731</v>
      </c>
      <c r="AM201" s="31">
        <v>272182.1875</v>
      </c>
      <c r="AN201" s="45">
        <f>+AK201/AM201</f>
        <v>9.6459462783284079E-3</v>
      </c>
      <c r="AR201" s="33"/>
    </row>
    <row r="202" spans="1:44">
      <c r="A202" s="6" t="s">
        <v>4729</v>
      </c>
      <c r="B202" s="6" t="s">
        <v>4697</v>
      </c>
      <c r="C202" s="119" t="s">
        <v>4809</v>
      </c>
      <c r="D202" s="30">
        <v>2697422</v>
      </c>
      <c r="E202" s="6" t="s">
        <v>4764</v>
      </c>
      <c r="F202" s="31" t="s">
        <v>4471</v>
      </c>
      <c r="G202" s="6" t="str">
        <f>+IF(AND(L202&gt;K202, AJ202&gt;0), "Float Increase", IF(AND(L202&lt;K202, AJ202&lt;0), "Float Decrease", IF(AND(J202&gt;I202, AJ202&gt;0), "Share Increase", IF(AND(J202&lt;I202, AJ202&lt;0), "Share Decrease", IF(AJ202&gt;0, "Reinvestment", "Funding")))))</f>
        <v>Share Increase</v>
      </c>
      <c r="H202" s="32">
        <v>33.43</v>
      </c>
      <c r="I202" s="33">
        <v>12.031000000000001</v>
      </c>
      <c r="J202" s="33">
        <v>12.06</v>
      </c>
      <c r="K202" s="34">
        <v>0.77</v>
      </c>
      <c r="L202" s="34">
        <v>0.77</v>
      </c>
      <c r="M202" s="7">
        <v>0</v>
      </c>
      <c r="N202" s="7">
        <v>0</v>
      </c>
      <c r="O202" s="7">
        <v>1</v>
      </c>
      <c r="P202" s="7">
        <v>1</v>
      </c>
      <c r="Q202" s="35">
        <f>+I202*K202</f>
        <v>9.2638700000000007</v>
      </c>
      <c r="R202" s="35">
        <f>+J202*L202</f>
        <v>9.2862000000000009</v>
      </c>
      <c r="S202" s="35">
        <f>+$H202*Q202</f>
        <v>309.69117410000001</v>
      </c>
      <c r="T202" s="35">
        <f>+$H202*R202</f>
        <v>310.43766600000004</v>
      </c>
      <c r="U202" s="36">
        <f>+S202/SUM(S$20:S$619)</f>
        <v>4.4985345892053743E-4</v>
      </c>
      <c r="V202" s="37">
        <f>+T202/SUM(T$20:T$619)</f>
        <v>4.5039874829918609E-4</v>
      </c>
      <c r="W202" s="37">
        <f>+V202-U202</f>
        <v>5.4528937864866366E-7</v>
      </c>
      <c r="X202" s="38">
        <f>+W202*Y$4</f>
        <v>1.6517240003756255E-2</v>
      </c>
      <c r="Y202" s="39">
        <f>+X202/$H202*10^6</f>
        <v>494.08435548179051</v>
      </c>
      <c r="Z202" s="40">
        <f>+S202*M202/SUMPRODUCT(M$20:M$619, S$20:S$619)</f>
        <v>0</v>
      </c>
      <c r="AA202" s="41">
        <f>+T202*N202/SUMPRODUCT(N$20:N$619, T$20:T$619)</f>
        <v>0</v>
      </c>
      <c r="AB202" s="41">
        <f>+AA202-Z202</f>
        <v>0</v>
      </c>
      <c r="AC202" s="42">
        <f>+AB202*AD$4</f>
        <v>0</v>
      </c>
      <c r="AD202" s="43">
        <f>+AC202/$H202*10^6</f>
        <v>0</v>
      </c>
      <c r="AE202" s="40">
        <f>+S202*O202/SUMPRODUCT(O$20:O$619, S$20:S$619)</f>
        <v>9.1712818930581063E-4</v>
      </c>
      <c r="AF202" s="41">
        <f>+T202*P202/SUMPRODUCT(P$20:P$619, T$20:T$619)</f>
        <v>9.2005970396921721E-4</v>
      </c>
      <c r="AG202" s="41">
        <f>+AF202-AE202</f>
        <v>2.9315146634065811E-6</v>
      </c>
      <c r="AH202" s="42">
        <f>+AG202*AI$4</f>
        <v>9.8989893516295453E-3</v>
      </c>
      <c r="AI202" s="43">
        <f>+AH202/$H202*10^6</f>
        <v>296.11095876845786</v>
      </c>
      <c r="AJ202" s="42">
        <f>+X202+AC202+AH202</f>
        <v>2.64162293553858E-2</v>
      </c>
      <c r="AK202" s="31">
        <f>+Y202+AD202+AI202</f>
        <v>790.19531425024843</v>
      </c>
      <c r="AL202" s="44">
        <f>+$AL$6*W202/H202*10^6</f>
        <v>8.1556891811047514</v>
      </c>
      <c r="AM202" s="31">
        <v>85310.8515625</v>
      </c>
      <c r="AN202" s="45">
        <f>+AK202/AM202</f>
        <v>9.2625416318970807E-3</v>
      </c>
      <c r="AR202" s="33"/>
    </row>
    <row r="203" spans="1:44">
      <c r="A203" s="6" t="s">
        <v>5726</v>
      </c>
      <c r="B203" s="6" t="s">
        <v>5717</v>
      </c>
      <c r="C203" s="119" t="s">
        <v>5734</v>
      </c>
      <c r="D203" s="30">
        <v>2890265</v>
      </c>
      <c r="E203" s="6" t="s">
        <v>5745</v>
      </c>
      <c r="F203" s="31" t="s">
        <v>4471</v>
      </c>
      <c r="G203" s="6" t="str">
        <f>+IF(AND(L203&gt;K203, AJ203&gt;0), "Float Increase", IF(AND(L203&lt;K203, AJ203&lt;0), "Float Decrease", IF(AND(J203&gt;I203, AJ203&gt;0), "Share Increase", IF(AND(J203&lt;I203, AJ203&lt;0), "Share Decrease", IF(AJ203&gt;0, "Reinvestment", "Funding")))))</f>
        <v>Share Increase</v>
      </c>
      <c r="H203" s="32">
        <v>10.220000000000001</v>
      </c>
      <c r="I203" s="33">
        <v>53.61</v>
      </c>
      <c r="J203" s="33">
        <v>53.762999999999998</v>
      </c>
      <c r="K203" s="34">
        <v>1</v>
      </c>
      <c r="L203" s="34">
        <v>1</v>
      </c>
      <c r="M203" s="7">
        <v>0</v>
      </c>
      <c r="N203" s="7">
        <v>0</v>
      </c>
      <c r="O203" s="7">
        <v>1</v>
      </c>
      <c r="P203" s="7">
        <v>1</v>
      </c>
      <c r="Q203" s="35">
        <f>+I203*K203</f>
        <v>53.61</v>
      </c>
      <c r="R203" s="35">
        <f>+J203*L203</f>
        <v>53.762999999999998</v>
      </c>
      <c r="S203" s="35">
        <f>+$H203*Q203</f>
        <v>547.89420000000007</v>
      </c>
      <c r="T203" s="35">
        <f>+$H203*R203</f>
        <v>549.45785999999998</v>
      </c>
      <c r="U203" s="36">
        <f>+S203/SUM(S$20:S$619)</f>
        <v>7.9586414339633167E-4</v>
      </c>
      <c r="V203" s="37">
        <f>+T203/SUM(T$20:T$619)</f>
        <v>7.9718139739895283E-4</v>
      </c>
      <c r="W203" s="37">
        <f>+V203-U203</f>
        <v>1.3172540026211562E-6</v>
      </c>
      <c r="X203" s="38">
        <f>+W203*Y$4</f>
        <v>3.9900649745134235E-2</v>
      </c>
      <c r="Y203" s="39">
        <f>+X203/$H203*10^6</f>
        <v>3904.1731648859331</v>
      </c>
      <c r="Z203" s="40">
        <f>+S203*M203/SUMPRODUCT(M$20:M$619, S$20:S$619)</f>
        <v>0</v>
      </c>
      <c r="AA203" s="41">
        <f>+T203*N203/SUMPRODUCT(N$20:N$619, T$20:T$619)</f>
        <v>0</v>
      </c>
      <c r="AB203" s="41">
        <f>+AA203-Z203</f>
        <v>0</v>
      </c>
      <c r="AC203" s="42">
        <f>+AB203*AD$4</f>
        <v>0</v>
      </c>
      <c r="AD203" s="43">
        <f>+AC203/$H203*10^6</f>
        <v>0</v>
      </c>
      <c r="AE203" s="40">
        <f>+S203*O203/SUMPRODUCT(O$20:O$619, S$20:S$619)</f>
        <v>1.6225493575574121E-3</v>
      </c>
      <c r="AF203" s="41">
        <f>+T203*P203/SUMPRODUCT(P$20:P$619, T$20:T$619)</f>
        <v>1.6284558588813753E-3</v>
      </c>
      <c r="AG203" s="41">
        <f>+AF203-AE203</f>
        <v>5.9065013239632119E-6</v>
      </c>
      <c r="AH203" s="42">
        <f>+AG203*AI$4</f>
        <v>1.9944772728291305E-2</v>
      </c>
      <c r="AI203" s="43">
        <f>+AH203/$H203*10^6</f>
        <v>1951.5433197936698</v>
      </c>
      <c r="AJ203" s="42">
        <f>+X203+AC203+AH203</f>
        <v>5.9845422473425544E-2</v>
      </c>
      <c r="AK203" s="31">
        <f>+Y203+AD203+AI203</f>
        <v>5855.7164846796031</v>
      </c>
      <c r="AL203" s="44">
        <f>+$AL$6*W203/H203*10^6</f>
        <v>64.444912065614304</v>
      </c>
      <c r="AM203" s="31">
        <v>647183.875</v>
      </c>
      <c r="AN203" s="45">
        <f>+AK203/AM203</f>
        <v>9.0479950302834768E-3</v>
      </c>
      <c r="AR203" s="33"/>
    </row>
    <row r="204" spans="1:44">
      <c r="A204" s="6" t="s">
        <v>5679</v>
      </c>
      <c r="B204" s="6" t="s">
        <v>5678</v>
      </c>
      <c r="C204" s="119" t="s">
        <v>5680</v>
      </c>
      <c r="D204" s="30">
        <v>2810531</v>
      </c>
      <c r="E204" s="6" t="s">
        <v>5675</v>
      </c>
      <c r="F204" s="31" t="s">
        <v>4455</v>
      </c>
      <c r="G204" s="6" t="str">
        <f>+IF(AND(L204&gt;K204, AJ204&gt;0), "Float Increase", IF(AND(L204&lt;K204, AJ204&lt;0), "Float Decrease", IF(AND(J204&gt;I204, AJ204&gt;0), "Share Increase", IF(AND(J204&lt;I204, AJ204&lt;0), "Share Decrease", IF(AJ204&gt;0, "Reinvestment", "Funding")))))</f>
        <v>Share Increase</v>
      </c>
      <c r="H204" s="32">
        <v>13.4</v>
      </c>
      <c r="I204" s="33">
        <v>120.179</v>
      </c>
      <c r="J204" s="33">
        <v>120.51900000000001</v>
      </c>
      <c r="K204" s="34">
        <v>1</v>
      </c>
      <c r="L204" s="34">
        <v>1</v>
      </c>
      <c r="M204" s="7">
        <v>0.44</v>
      </c>
      <c r="N204" s="7">
        <v>0.44</v>
      </c>
      <c r="O204" s="7">
        <v>0.56000000000000005</v>
      </c>
      <c r="P204" s="7">
        <v>0.56000000000000005</v>
      </c>
      <c r="Q204" s="35">
        <f>+I204*K204</f>
        <v>120.179</v>
      </c>
      <c r="R204" s="35">
        <f>+J204*L204</f>
        <v>120.51900000000001</v>
      </c>
      <c r="S204" s="35">
        <f>+$H204*Q204</f>
        <v>1610.3986</v>
      </c>
      <c r="T204" s="35">
        <f>+$H204*R204</f>
        <v>1614.9546</v>
      </c>
      <c r="U204" s="36">
        <f>+S204/SUM(S$20:S$619)</f>
        <v>2.3392445153017712E-3</v>
      </c>
      <c r="V204" s="37">
        <f>+T204/SUM(T$20:T$619)</f>
        <v>2.3430582370117829E-3</v>
      </c>
      <c r="W204" s="37">
        <f>+V204-U204</f>
        <v>3.8137217100117117E-6</v>
      </c>
      <c r="X204" s="38">
        <f>+W204*Y$4</f>
        <v>0.11552060109424163</v>
      </c>
      <c r="Y204" s="39">
        <f>+X204/$H204*10^6</f>
        <v>8620.9403801672852</v>
      </c>
      <c r="Z204" s="40">
        <f>+S204*M204/SUMPRODUCT(M$20:M$619, S$20:S$619)</f>
        <v>2.0201612814651502E-3</v>
      </c>
      <c r="AA204" s="41">
        <f>+T204*N204/SUMPRODUCT(N$20:N$619, T$20:T$619)</f>
        <v>2.0196090699832235E-3</v>
      </c>
      <c r="AB204" s="41">
        <f>+AA204-Z204</f>
        <v>-5.5221148192660663E-7</v>
      </c>
      <c r="AC204" s="42">
        <f>+AB204*AD$4</f>
        <v>-2.1305814198593473E-3</v>
      </c>
      <c r="AD204" s="43">
        <f>+AC204/$H204*10^6</f>
        <v>-158.99861342233936</v>
      </c>
      <c r="AE204" s="40">
        <f>+S204*O204/SUMPRODUCT(O$20:O$619, S$20:S$619)</f>
        <v>2.6706847412350035E-3</v>
      </c>
      <c r="AF204" s="41">
        <f>+T204*P204/SUMPRODUCT(P$20:P$619, T$20:T$619)</f>
        <v>2.6803403575126937E-3</v>
      </c>
      <c r="AG204" s="41">
        <f>+AF204-AE204</f>
        <v>9.6556162776902446E-6</v>
      </c>
      <c r="AH204" s="42">
        <f>+AG204*AI$4</f>
        <v>3.2604593082678442E-2</v>
      </c>
      <c r="AI204" s="43">
        <f>+AH204/$H204*10^6</f>
        <v>2433.178588259585</v>
      </c>
      <c r="AJ204" s="42">
        <f>+X204+AC204+AH204</f>
        <v>0.14599461275706072</v>
      </c>
      <c r="AK204" s="31">
        <f>+Y204+AD204+AI204</f>
        <v>10895.12035500453</v>
      </c>
      <c r="AL204" s="44">
        <f>+$AL$6*W204/H204*10^6</f>
        <v>142.30304888103402</v>
      </c>
      <c r="AM204" s="31">
        <v>1221887.875</v>
      </c>
      <c r="AN204" s="45">
        <f>+AK204/AM204</f>
        <v>8.9166285859122139E-3</v>
      </c>
      <c r="AR204" s="33"/>
    </row>
    <row r="205" spans="1:44">
      <c r="A205" s="6" t="s">
        <v>4259</v>
      </c>
      <c r="B205" s="6" t="s">
        <v>1643</v>
      </c>
      <c r="C205" s="119" t="s">
        <v>2489</v>
      </c>
      <c r="D205" s="30">
        <v>2354664</v>
      </c>
      <c r="E205" s="6" t="s">
        <v>5664</v>
      </c>
      <c r="F205" s="31" t="s">
        <v>4455</v>
      </c>
      <c r="G205" s="6" t="str">
        <f>+IF(AND(L205&gt;K205, AJ205&gt;0), "Float Increase", IF(AND(L205&lt;K205, AJ205&lt;0), "Float Decrease", IF(AND(J205&gt;I205, AJ205&gt;0), "Share Increase", IF(AND(J205&lt;I205, AJ205&lt;0), "Share Decrease", IF(AJ205&gt;0, "Reinvestment", "Funding")))))</f>
        <v>Share Increase</v>
      </c>
      <c r="H205" s="32">
        <v>43.26</v>
      </c>
      <c r="I205" s="33">
        <v>50.290999999999997</v>
      </c>
      <c r="J205" s="33">
        <v>50.384999999999998</v>
      </c>
      <c r="K205" s="34">
        <v>1</v>
      </c>
      <c r="L205" s="34">
        <v>1</v>
      </c>
      <c r="M205" s="7">
        <v>0.42</v>
      </c>
      <c r="N205" s="7">
        <v>0.42</v>
      </c>
      <c r="O205" s="7">
        <v>0.57999999999999996</v>
      </c>
      <c r="P205" s="7">
        <v>0.57999999999999996</v>
      </c>
      <c r="Q205" s="35">
        <f>+I205*K205</f>
        <v>50.290999999999997</v>
      </c>
      <c r="R205" s="35">
        <f>+J205*L205</f>
        <v>50.384999999999998</v>
      </c>
      <c r="S205" s="35">
        <f>+$H205*Q205</f>
        <v>2175.5886599999999</v>
      </c>
      <c r="T205" s="35">
        <f>+$H205*R205</f>
        <v>2179.6550999999999</v>
      </c>
      <c r="U205" s="36">
        <f>+S205/SUM(S$20:S$619)</f>
        <v>3.1602324048578593E-3</v>
      </c>
      <c r="V205" s="37">
        <f>+T205/SUM(T$20:T$619)</f>
        <v>3.1623544314494916E-3</v>
      </c>
      <c r="W205" s="37">
        <f>+V205-U205</f>
        <v>2.1220265916323429E-6</v>
      </c>
      <c r="X205" s="38">
        <f>+W205*Y$4</f>
        <v>6.4277838301573464E-2</v>
      </c>
      <c r="Y205" s="39">
        <f>+X205/$H205*10^6</f>
        <v>1485.8492441417814</v>
      </c>
      <c r="Z205" s="40">
        <f>+S205*M205/SUMPRODUCT(M$20:M$619, S$20:S$619)</f>
        <v>2.6051099591080243E-3</v>
      </c>
      <c r="AA205" s="41">
        <f>+T205*N205/SUMPRODUCT(N$20:N$619, T$20:T$619)</f>
        <v>2.6019047053115296E-3</v>
      </c>
      <c r="AB205" s="41">
        <f>+AA205-Z205</f>
        <v>-3.2052537964947191E-6</v>
      </c>
      <c r="AC205" s="42">
        <f>+AB205*AD$4</f>
        <v>-1.2366737035092867E-2</v>
      </c>
      <c r="AD205" s="43">
        <f>+AC205/$H205*10^6</f>
        <v>-285.87001930404222</v>
      </c>
      <c r="AE205" s="40">
        <f>+S205*O205/SUMPRODUCT(O$20:O$619, S$20:S$619)</f>
        <v>3.73685282651919E-3</v>
      </c>
      <c r="AF205" s="41">
        <f>+T205*P205/SUMPRODUCT(P$20:P$619, T$20:T$619)</f>
        <v>3.7467729161298892E-3</v>
      </c>
      <c r="AG205" s="41">
        <f>+AF205-AE205</f>
        <v>9.9200896106991371E-6</v>
      </c>
      <c r="AH205" s="42">
        <f>+AG205*AI$4</f>
        <v>3.3497653158387812E-2</v>
      </c>
      <c r="AI205" s="43">
        <f>+AH205/$H205*10^6</f>
        <v>774.33317518233503</v>
      </c>
      <c r="AJ205" s="42">
        <f>+X205+AC205+AH205</f>
        <v>8.5408754424868408E-2</v>
      </c>
      <c r="AK205" s="31">
        <f>+Y205+AD205+AI205</f>
        <v>1974.3124000200742</v>
      </c>
      <c r="AL205" s="44">
        <f>+$AL$6*W205/H205*10^6</f>
        <v>24.526428474715015</v>
      </c>
      <c r="AM205" s="31">
        <v>226476.59375</v>
      </c>
      <c r="AN205" s="45">
        <f>+AK205/AM205</f>
        <v>8.7175118952886235E-3</v>
      </c>
      <c r="AR205" s="33"/>
    </row>
    <row r="206" spans="1:44">
      <c r="A206" s="6" t="s">
        <v>1465</v>
      </c>
      <c r="B206" s="6" t="s">
        <v>2261</v>
      </c>
      <c r="C206" s="119" t="s">
        <v>2885</v>
      </c>
      <c r="D206" s="30">
        <v>2905794</v>
      </c>
      <c r="E206" s="6" t="s">
        <v>949</v>
      </c>
      <c r="F206" s="31" t="s">
        <v>4472</v>
      </c>
      <c r="G206" s="6" t="str">
        <f>+IF(AND(L206&gt;K206, AJ206&gt;0), "Float Increase", IF(AND(L206&lt;K206, AJ206&lt;0), "Float Decrease", IF(AND(J206&gt;I206, AJ206&gt;0), "Share Increase", IF(AND(J206&lt;I206, AJ206&lt;0), "Share Decrease", IF(AJ206&gt;0, "Reinvestment", "Funding")))))</f>
        <v>Share Increase</v>
      </c>
      <c r="H206" s="32">
        <v>37.549999999999997</v>
      </c>
      <c r="I206" s="33">
        <v>69.203999999999994</v>
      </c>
      <c r="J206" s="33">
        <v>69.322000000000003</v>
      </c>
      <c r="K206" s="34">
        <v>0.92</v>
      </c>
      <c r="L206" s="34">
        <v>0.92</v>
      </c>
      <c r="M206" s="7">
        <v>0.4</v>
      </c>
      <c r="N206" s="7">
        <v>0.4</v>
      </c>
      <c r="O206" s="7">
        <v>0.6</v>
      </c>
      <c r="P206" s="7">
        <v>0.6</v>
      </c>
      <c r="Q206" s="35">
        <f>+I206*K206</f>
        <v>63.667679999999997</v>
      </c>
      <c r="R206" s="35">
        <f>+J206*L206</f>
        <v>63.776240000000008</v>
      </c>
      <c r="S206" s="35">
        <f>+$H206*Q206</f>
        <v>2390.7213839999995</v>
      </c>
      <c r="T206" s="35">
        <f>+$H206*R206</f>
        <v>2394.7978120000002</v>
      </c>
      <c r="U206" s="36">
        <f>+S206/SUM(S$20:S$619)</f>
        <v>3.472731462345197E-3</v>
      </c>
      <c r="V206" s="37">
        <f>+T206/SUM(T$20:T$619)</f>
        <v>3.4744944157466687E-3</v>
      </c>
      <c r="W206" s="37">
        <f>+V206-U206</f>
        <v>1.7629534014716904E-6</v>
      </c>
      <c r="X206" s="38">
        <f>+W206*Y$4</f>
        <v>5.3401231690427181E-2</v>
      </c>
      <c r="Y206" s="39">
        <f>+X206/$H206*10^6</f>
        <v>1422.1366628609103</v>
      </c>
      <c r="Z206" s="40">
        <f>+S206*M206/SUMPRODUCT(M$20:M$619, S$20:S$619)</f>
        <v>2.7263960243516317E-3</v>
      </c>
      <c r="AA206" s="41">
        <f>+T206*N206/SUMPRODUCT(N$20:N$619, T$20:T$619)</f>
        <v>2.7225957491263104E-3</v>
      </c>
      <c r="AB206" s="41">
        <f>+AA206-Z206</f>
        <v>-3.80027522532125E-6</v>
      </c>
      <c r="AC206" s="42">
        <f>+AB206*AD$4</f>
        <v>-1.4662490821763425E-2</v>
      </c>
      <c r="AD206" s="43">
        <f>+AC206/$H206*10^6</f>
        <v>-390.47911642512452</v>
      </c>
      <c r="AE206" s="40">
        <f>+S206*O206/SUMPRODUCT(O$20:O$619, S$20:S$619)</f>
        <v>4.2479698953279289E-3</v>
      </c>
      <c r="AF206" s="41">
        <f>+T206*P206/SUMPRODUCT(P$20:P$619, T$20:T$619)</f>
        <v>4.2585495394908334E-3</v>
      </c>
      <c r="AG206" s="41">
        <f>+AF206-AE206</f>
        <v>1.0579644162904585E-5</v>
      </c>
      <c r="AH206" s="42">
        <f>+AG206*AI$4</f>
        <v>3.5724803365275587E-2</v>
      </c>
      <c r="AI206" s="43">
        <f>+AH206/$H206*10^6</f>
        <v>951.39289920840451</v>
      </c>
      <c r="AJ206" s="42">
        <f>+X206+AC206+AH206</f>
        <v>7.4463544233939347E-2</v>
      </c>
      <c r="AK206" s="31">
        <f>+Y206+AD206+AI206</f>
        <v>1983.0504456441902</v>
      </c>
      <c r="AL206" s="44">
        <f>+$AL$6*W206/H206*10^6</f>
        <v>23.474745692033164</v>
      </c>
      <c r="AM206" s="31">
        <v>230491.65625</v>
      </c>
      <c r="AN206" s="45">
        <f>+AK206/AM206</f>
        <v>8.6035671655432869E-3</v>
      </c>
      <c r="AR206" s="33"/>
    </row>
    <row r="207" spans="1:44">
      <c r="A207" s="6" t="s">
        <v>4246</v>
      </c>
      <c r="B207" s="6" t="s">
        <v>1630</v>
      </c>
      <c r="C207" s="119" t="s">
        <v>2477</v>
      </c>
      <c r="D207" s="30">
        <v>2106661</v>
      </c>
      <c r="E207" s="6" t="s">
        <v>738</v>
      </c>
      <c r="F207" s="31" t="s">
        <v>4454</v>
      </c>
      <c r="G207" s="6" t="str">
        <f>+IF(AND(L207&gt;K207, AJ207&gt;0), "Float Increase", IF(AND(L207&lt;K207, AJ207&lt;0), "Float Decrease", IF(AND(J207&gt;I207, AJ207&gt;0), "Share Increase", IF(AND(J207&lt;I207, AJ207&lt;0), "Share Decrease", IF(AJ207&gt;0, "Reinvestment", "Funding")))))</f>
        <v>Share Increase</v>
      </c>
      <c r="H207" s="32">
        <v>54.45</v>
      </c>
      <c r="I207" s="33">
        <v>17.274999999999999</v>
      </c>
      <c r="J207" s="33">
        <v>17.317</v>
      </c>
      <c r="K207" s="34">
        <v>1</v>
      </c>
      <c r="L207" s="34">
        <v>1</v>
      </c>
      <c r="M207" s="7">
        <v>0.62</v>
      </c>
      <c r="N207" s="7">
        <v>0.62</v>
      </c>
      <c r="O207" s="7">
        <v>0.38</v>
      </c>
      <c r="P207" s="7">
        <v>0.38</v>
      </c>
      <c r="Q207" s="35">
        <f>+I207*K207</f>
        <v>17.274999999999999</v>
      </c>
      <c r="R207" s="35">
        <f>+J207*L207</f>
        <v>17.317</v>
      </c>
      <c r="S207" s="35">
        <f>+$H207*Q207</f>
        <v>940.62374999999997</v>
      </c>
      <c r="T207" s="35">
        <f>+$H207*R207</f>
        <v>942.91065000000003</v>
      </c>
      <c r="U207" s="36">
        <f>+S207/SUM(S$20:S$619)</f>
        <v>1.3663380905510501E-3</v>
      </c>
      <c r="V207" s="37">
        <f>+T207/SUM(T$20:T$619)</f>
        <v>1.368022708036891E-3</v>
      </c>
      <c r="W207" s="37">
        <f>+V207-U207</f>
        <v>1.6846174858409484E-6</v>
      </c>
      <c r="X207" s="38">
        <f>+W207*Y$4</f>
        <v>5.1028375790329705E-2</v>
      </c>
      <c r="Y207" s="39">
        <f>+X207/$H207*10^6</f>
        <v>937.1602532659266</v>
      </c>
      <c r="Z207" s="40">
        <f>+S207*M207/SUMPRODUCT(M$20:M$619, S$20:S$619)</f>
        <v>1.6626759386683184E-3</v>
      </c>
      <c r="AA207" s="41">
        <f>+T207*N207/SUMPRODUCT(N$20:N$619, T$20:T$619)</f>
        <v>1.6615619897763149E-3</v>
      </c>
      <c r="AB207" s="41">
        <f>+AA207-Z207</f>
        <v>-1.113948892003452E-6</v>
      </c>
      <c r="AC207" s="42">
        <f>+AB207*AD$4</f>
        <v>-4.2979164498627717E-3</v>
      </c>
      <c r="AD207" s="43">
        <f>+AC207/$H207*10^6</f>
        <v>-78.933268133384232</v>
      </c>
      <c r="AE207" s="40">
        <f>+S207*O207/SUMPRODUCT(O$20:O$619, S$20:S$619)</f>
        <v>1.058524100603698E-3</v>
      </c>
      <c r="AF207" s="41">
        <f>+T207*P207/SUMPRODUCT(P$20:P$619, T$20:T$619)</f>
        <v>1.0619296291616894E-3</v>
      </c>
      <c r="AG207" s="41">
        <f>+AF207-AE207</f>
        <v>3.4055285579913733E-6</v>
      </c>
      <c r="AH207" s="42">
        <f>+AG207*AI$4</f>
        <v>1.1499615319355951E-2</v>
      </c>
      <c r="AI207" s="43">
        <f>+AH207/$H207*10^6</f>
        <v>211.19587363371809</v>
      </c>
      <c r="AJ207" s="42">
        <f>+X207+AC207+AH207</f>
        <v>5.8230074659822884E-2</v>
      </c>
      <c r="AK207" s="31">
        <f>+Y207+AD207+AI207</f>
        <v>1069.4228587662606</v>
      </c>
      <c r="AL207" s="44">
        <f>+$AL$6*W207/H207*10^6</f>
        <v>15.469398400743328</v>
      </c>
      <c r="AM207" s="31">
        <v>134349.953125</v>
      </c>
      <c r="AN207" s="45">
        <f>+AK207/AM207</f>
        <v>7.9599793962805716E-3</v>
      </c>
      <c r="AR207" s="33"/>
    </row>
    <row r="208" spans="1:44">
      <c r="A208" s="6" t="s">
        <v>4752</v>
      </c>
      <c r="B208" s="6" t="s">
        <v>4717</v>
      </c>
      <c r="C208" s="119" t="s">
        <v>4831</v>
      </c>
      <c r="D208" s="30" t="s">
        <v>4802</v>
      </c>
      <c r="E208" s="6" t="s">
        <v>4786</v>
      </c>
      <c r="F208" s="31" t="s">
        <v>4458</v>
      </c>
      <c r="G208" s="6" t="str">
        <f>+IF(AND(L208&gt;K208, AJ208&gt;0), "Float Increase", IF(AND(L208&lt;K208, AJ208&lt;0), "Float Decrease", IF(AND(J208&gt;I208, AJ208&gt;0), "Share Increase", IF(AND(J208&lt;I208, AJ208&lt;0), "Share Decrease", IF(AJ208&gt;0, "Reinvestment", "Funding")))))</f>
        <v>Share Increase</v>
      </c>
      <c r="H208" s="32">
        <v>52.96</v>
      </c>
      <c r="I208" s="33">
        <v>24.382999999999999</v>
      </c>
      <c r="J208" s="33">
        <v>24.463999999999999</v>
      </c>
      <c r="K208" s="34">
        <v>1</v>
      </c>
      <c r="L208" s="34">
        <v>1</v>
      </c>
      <c r="M208" s="7">
        <v>1</v>
      </c>
      <c r="N208" s="7">
        <v>1</v>
      </c>
      <c r="O208" s="7">
        <v>0</v>
      </c>
      <c r="P208" s="7">
        <v>0</v>
      </c>
      <c r="Q208" s="35">
        <f>+I208*K208</f>
        <v>24.382999999999999</v>
      </c>
      <c r="R208" s="35">
        <f>+J208*L208</f>
        <v>24.463999999999999</v>
      </c>
      <c r="S208" s="35">
        <f>+$H208*Q208</f>
        <v>1291.32368</v>
      </c>
      <c r="T208" s="35">
        <f>+$H208*R208</f>
        <v>1295.6134399999999</v>
      </c>
      <c r="U208" s="36">
        <f>+S208/SUM(S$20:S$619)</f>
        <v>1.8757603464876953E-3</v>
      </c>
      <c r="V208" s="37">
        <f>+T208/SUM(T$20:T$619)</f>
        <v>1.8797418469690547E-3</v>
      </c>
      <c r="W208" s="37">
        <f>+V208-U208</f>
        <v>3.981500481359387E-6</v>
      </c>
      <c r="X208" s="38">
        <f>+W208*Y$4</f>
        <v>0.12060275076081424</v>
      </c>
      <c r="Y208" s="39">
        <f>+X208/$H208*10^6</f>
        <v>2277.2422726739851</v>
      </c>
      <c r="Z208" s="40">
        <f>+S208*M208/SUMPRODUCT(M$20:M$619, S$20:S$619)</f>
        <v>3.68158725109634E-3</v>
      </c>
      <c r="AA208" s="41">
        <f>+T208*N208/SUMPRODUCT(N$20:N$619, T$20:T$619)</f>
        <v>3.6823898311784862E-3</v>
      </c>
      <c r="AB208" s="41">
        <f>+AA208-Z208</f>
        <v>8.025800821462141E-7</v>
      </c>
      <c r="AC208" s="42">
        <f>+AB208*AD$4</f>
        <v>3.0965712719410281E-3</v>
      </c>
      <c r="AD208" s="43">
        <f>+AC208/$H208*10^6</f>
        <v>58.470001358403096</v>
      </c>
      <c r="AE208" s="40">
        <f>+S208*O208/SUMPRODUCT(O$20:O$619, S$20:S$619)</f>
        <v>0</v>
      </c>
      <c r="AF208" s="41">
        <f>+T208*P208/SUMPRODUCT(P$20:P$619, T$20:T$619)</f>
        <v>0</v>
      </c>
      <c r="AG208" s="41">
        <f>+AF208-AE208</f>
        <v>0</v>
      </c>
      <c r="AH208" s="42">
        <f>+AG208*AI$4</f>
        <v>0</v>
      </c>
      <c r="AI208" s="43">
        <f>+AH208/$H208*10^6</f>
        <v>0</v>
      </c>
      <c r="AJ208" s="42">
        <f>+X208+AC208+AH208</f>
        <v>0.12369932203275527</v>
      </c>
      <c r="AK208" s="31">
        <f>+Y208+AD208+AI208</f>
        <v>2335.712274032388</v>
      </c>
      <c r="AL208" s="44">
        <f>+$AL$6*W208/H208*10^6</f>
        <v>37.589694876882433</v>
      </c>
      <c r="AM208" s="31">
        <v>297513.0625</v>
      </c>
      <c r="AN208" s="45">
        <f>+AK208/AM208</f>
        <v>7.8507889852143485E-3</v>
      </c>
      <c r="AR208" s="33"/>
    </row>
    <row r="209" spans="1:44">
      <c r="A209" s="6" t="s">
        <v>1073</v>
      </c>
      <c r="B209" s="6" t="s">
        <v>1592</v>
      </c>
      <c r="C209" s="119" t="s">
        <v>2436</v>
      </c>
      <c r="D209" s="30">
        <v>2238821</v>
      </c>
      <c r="E209" s="6" t="s">
        <v>3896</v>
      </c>
      <c r="F209" s="31" t="s">
        <v>4467</v>
      </c>
      <c r="G209" s="6" t="str">
        <f>+IF(AND(L209&gt;K209, AJ209&gt;0), "Float Increase", IF(AND(L209&lt;K209, AJ209&lt;0), "Float Decrease", IF(AND(J209&gt;I209, AJ209&gt;0), "Share Increase", IF(AND(J209&lt;I209, AJ209&lt;0), "Share Decrease", IF(AJ209&gt;0, "Reinvestment", "Funding")))))</f>
        <v>Share Increase</v>
      </c>
      <c r="H209" s="32">
        <v>36.450000000000003</v>
      </c>
      <c r="I209" s="33">
        <v>23.093</v>
      </c>
      <c r="J209" s="33">
        <v>23.276</v>
      </c>
      <c r="K209" s="34">
        <v>0.85</v>
      </c>
      <c r="L209" s="34">
        <v>0.85</v>
      </c>
      <c r="M209" s="7">
        <v>0</v>
      </c>
      <c r="N209" s="7">
        <v>0</v>
      </c>
      <c r="O209" s="7">
        <v>1</v>
      </c>
      <c r="P209" s="7">
        <v>1</v>
      </c>
      <c r="Q209" s="35">
        <f>+I209*K209</f>
        <v>19.629049999999999</v>
      </c>
      <c r="R209" s="35">
        <f>+J209*L209</f>
        <v>19.784600000000001</v>
      </c>
      <c r="S209" s="35">
        <f>+$H209*Q209</f>
        <v>715.47887250000008</v>
      </c>
      <c r="T209" s="35">
        <f>+$H209*R209</f>
        <v>721.14867000000015</v>
      </c>
      <c r="U209" s="36">
        <f>+S209/SUM(S$20:S$619)</f>
        <v>1.0392955062864067E-3</v>
      </c>
      <c r="V209" s="37">
        <f>+T209/SUM(T$20:T$619)</f>
        <v>1.0462791532056643E-3</v>
      </c>
      <c r="W209" s="37">
        <f>+V209-U209</f>
        <v>6.9836469192576488E-6</v>
      </c>
      <c r="X209" s="38">
        <f>+W209*Y$4</f>
        <v>0.21154010472885679</v>
      </c>
      <c r="Y209" s="39">
        <f>+X209/$H209*10^6</f>
        <v>5803.5694027121208</v>
      </c>
      <c r="Z209" s="40">
        <f>+S209*M209/SUMPRODUCT(M$20:M$619, S$20:S$619)</f>
        <v>0</v>
      </c>
      <c r="AA209" s="41">
        <f>+T209*N209/SUMPRODUCT(N$20:N$619, T$20:T$619)</f>
        <v>0</v>
      </c>
      <c r="AB209" s="41">
        <f>+AA209-Z209</f>
        <v>0</v>
      </c>
      <c r="AC209" s="42">
        <f>+AB209*AD$4</f>
        <v>0</v>
      </c>
      <c r="AD209" s="43">
        <f>+AC209/$H209*10^6</f>
        <v>0</v>
      </c>
      <c r="AE209" s="40">
        <f>+S209*O209/SUMPRODUCT(O$20:O$619, S$20:S$619)</f>
        <v>2.1188393396403479E-3</v>
      </c>
      <c r="AF209" s="41">
        <f>+T209*P209/SUMPRODUCT(P$20:P$619, T$20:T$619)</f>
        <v>2.1373045364862227E-3</v>
      </c>
      <c r="AG209" s="41">
        <f>+AF209-AE209</f>
        <v>1.8465196845874731E-5</v>
      </c>
      <c r="AH209" s="42">
        <f>+AG209*AI$4</f>
        <v>6.2352335887908929E-2</v>
      </c>
      <c r="AI209" s="43">
        <f>+AH209/$H209*10^6</f>
        <v>1710.6264989824124</v>
      </c>
      <c r="AJ209" s="42">
        <f>+X209+AC209+AH209</f>
        <v>0.27389244061676571</v>
      </c>
      <c r="AK209" s="31">
        <f>+Y209+AD209+AI209</f>
        <v>7514.1959016945329</v>
      </c>
      <c r="AL209" s="44">
        <f>+$AL$6*W209/H209*10^6</f>
        <v>95.797625778568559</v>
      </c>
      <c r="AM209" s="31">
        <v>965405.625</v>
      </c>
      <c r="AN209" s="45">
        <f>+AK209/AM209</f>
        <v>7.7834598298456492E-3</v>
      </c>
      <c r="AR209" s="33"/>
    </row>
    <row r="210" spans="1:44">
      <c r="A210" s="6" t="s">
        <v>1403</v>
      </c>
      <c r="B210" s="6" t="s">
        <v>2199</v>
      </c>
      <c r="C210" s="119" t="s">
        <v>2825</v>
      </c>
      <c r="D210" s="30">
        <v>2774336</v>
      </c>
      <c r="E210" s="6" t="s">
        <v>891</v>
      </c>
      <c r="F210" s="31" t="s">
        <v>4460</v>
      </c>
      <c r="G210" s="6" t="str">
        <f>+IF(AND(L210&gt;K210, AJ210&gt;0), "Float Increase", IF(AND(L210&lt;K210, AJ210&lt;0), "Float Decrease", IF(AND(J210&gt;I210, AJ210&gt;0), "Share Increase", IF(AND(J210&lt;I210, AJ210&lt;0), "Share Decrease", IF(AJ210&gt;0, "Reinvestment", "Funding")))))</f>
        <v>Share Increase</v>
      </c>
      <c r="H210" s="32">
        <v>82.44</v>
      </c>
      <c r="I210" s="33">
        <v>23.071000000000002</v>
      </c>
      <c r="J210" s="33">
        <v>23.173999999999999</v>
      </c>
      <c r="K210" s="34">
        <v>0.89</v>
      </c>
      <c r="L210" s="34">
        <v>0.89</v>
      </c>
      <c r="M210" s="7">
        <v>0.55000000000000004</v>
      </c>
      <c r="N210" s="7">
        <v>0.55000000000000004</v>
      </c>
      <c r="O210" s="7">
        <v>0.45</v>
      </c>
      <c r="P210" s="7">
        <v>0.45</v>
      </c>
      <c r="Q210" s="35">
        <f>+I210*K210</f>
        <v>20.533190000000001</v>
      </c>
      <c r="R210" s="35">
        <f>+J210*L210</f>
        <v>20.624859999999998</v>
      </c>
      <c r="S210" s="35">
        <f>+$H210*Q210</f>
        <v>1692.7561836</v>
      </c>
      <c r="T210" s="35">
        <f>+$H210*R210</f>
        <v>1700.3134583999997</v>
      </c>
      <c r="U210" s="36">
        <f>+S210/SUM(S$20:S$619)</f>
        <v>2.4588760933035199E-3</v>
      </c>
      <c r="V210" s="37">
        <f>+T210/SUM(T$20:T$619)</f>
        <v>2.4669012083721182E-3</v>
      </c>
      <c r="W210" s="37">
        <f>+V210-U210</f>
        <v>8.025115068598359E-6</v>
      </c>
      <c r="X210" s="38">
        <f>+W210*Y$4</f>
        <v>0.24308698616923771</v>
      </c>
      <c r="Y210" s="39">
        <f>+X210/$H210*10^6</f>
        <v>2948.6533984623693</v>
      </c>
      <c r="Z210" s="40">
        <f>+S210*M210/SUMPRODUCT(M$20:M$619, S$20:S$619)</f>
        <v>2.6543432329963475E-3</v>
      </c>
      <c r="AA210" s="41">
        <f>+T210*N210/SUMPRODUCT(N$20:N$619, T$20:T$619)</f>
        <v>2.6579450611174935E-3</v>
      </c>
      <c r="AB210" s="41">
        <f>+AA210-Z210</f>
        <v>3.6018281211460876E-6</v>
      </c>
      <c r="AC210" s="42">
        <f>+AB210*AD$4</f>
        <v>1.3896828160231356E-2</v>
      </c>
      <c r="AD210" s="43">
        <f>+AC210/$H210*10^6</f>
        <v>168.56899757679955</v>
      </c>
      <c r="AE210" s="40">
        <f>+S210*O210/SUMPRODUCT(O$20:O$619, S$20:S$619)</f>
        <v>2.2558391860886327E-3</v>
      </c>
      <c r="AF210" s="41">
        <f>+T210*P210/SUMPRODUCT(P$20:P$619, T$20:T$619)</f>
        <v>2.2676869814363017E-3</v>
      </c>
      <c r="AG210" s="41">
        <f>+AF210-AE210</f>
        <v>1.1847795347668961E-5</v>
      </c>
      <c r="AH210" s="42">
        <f>+AG210*AI$4</f>
        <v>4.0007031672348488E-2</v>
      </c>
      <c r="AI210" s="43">
        <f>+AH210/$H210*10^6</f>
        <v>485.28665298821556</v>
      </c>
      <c r="AJ210" s="42">
        <f>+X210+AC210+AH210</f>
        <v>0.29699084600181752</v>
      </c>
      <c r="AK210" s="31">
        <f>+Y210+AD210+AI210</f>
        <v>3602.5090490273842</v>
      </c>
      <c r="AL210" s="44">
        <f>+$AL$6*W210/H210*10^6</f>
        <v>48.672459173934733</v>
      </c>
      <c r="AM210" s="31">
        <v>482575.84375</v>
      </c>
      <c r="AN210" s="45">
        <f>+AK210/AM210</f>
        <v>7.465166555028966E-3</v>
      </c>
      <c r="AR210" s="33"/>
    </row>
    <row r="211" spans="1:44">
      <c r="A211" s="6" t="s">
        <v>1008</v>
      </c>
      <c r="B211" s="6" t="s">
        <v>1527</v>
      </c>
      <c r="C211" s="119" t="s">
        <v>2371</v>
      </c>
      <c r="D211" s="30">
        <v>2942605</v>
      </c>
      <c r="E211" s="6" t="s">
        <v>3834</v>
      </c>
      <c r="F211" s="31" t="s">
        <v>4461</v>
      </c>
      <c r="G211" s="6" t="str">
        <f>+IF(AND(L211&gt;K211, AJ211&gt;0), "Float Increase", IF(AND(L211&lt;K211, AJ211&lt;0), "Float Decrease", IF(AND(J211&gt;I211, AJ211&gt;0), "Share Increase", IF(AND(J211&lt;I211, AJ211&lt;0), "Share Decrease", IF(AJ211&gt;0, "Reinvestment", "Funding")))))</f>
        <v>Share Increase</v>
      </c>
      <c r="H211" s="32">
        <v>32.68</v>
      </c>
      <c r="I211" s="33">
        <v>62.238999999999997</v>
      </c>
      <c r="J211" s="33">
        <v>62.344000000000001</v>
      </c>
      <c r="K211" s="34">
        <v>0.92</v>
      </c>
      <c r="L211" s="34">
        <v>0.92</v>
      </c>
      <c r="M211" s="7">
        <v>0</v>
      </c>
      <c r="N211" s="7">
        <v>0</v>
      </c>
      <c r="O211" s="7">
        <v>1</v>
      </c>
      <c r="P211" s="7">
        <v>1</v>
      </c>
      <c r="Q211" s="35">
        <f>+I211*K211</f>
        <v>57.259880000000003</v>
      </c>
      <c r="R211" s="35">
        <f>+J211*L211</f>
        <v>57.356480000000005</v>
      </c>
      <c r="S211" s="35">
        <f>+$H211*Q211</f>
        <v>1871.2528784000001</v>
      </c>
      <c r="T211" s="35">
        <f>+$H211*R211</f>
        <v>1874.4097664000001</v>
      </c>
      <c r="U211" s="36">
        <f>+S211/SUM(S$20:S$619)</f>
        <v>2.7181581209396559E-3</v>
      </c>
      <c r="V211" s="37">
        <f>+T211/SUM(T$20:T$619)</f>
        <v>2.719488982971318E-3</v>
      </c>
      <c r="W211" s="37">
        <f>+V211-U211</f>
        <v>1.3308620316621056E-6</v>
      </c>
      <c r="X211" s="38">
        <f>+W211*Y$4</f>
        <v>4.0312847544043254E-2</v>
      </c>
      <c r="Y211" s="39">
        <f>+X211/$H211*10^6</f>
        <v>1233.5632663415929</v>
      </c>
      <c r="Z211" s="40">
        <f>+S211*M211/SUMPRODUCT(M$20:M$619, S$20:S$619)</f>
        <v>0</v>
      </c>
      <c r="AA211" s="41">
        <f>+T211*N211/SUMPRODUCT(N$20:N$619, T$20:T$619)</f>
        <v>0</v>
      </c>
      <c r="AB211" s="41">
        <f>+AA211-Z211</f>
        <v>0</v>
      </c>
      <c r="AC211" s="42">
        <f>+AB211*AD$4</f>
        <v>0</v>
      </c>
      <c r="AD211" s="43">
        <f>+AC211/$H211*10^6</f>
        <v>0</v>
      </c>
      <c r="AE211" s="40">
        <f>+S211*O211/SUMPRODUCT(O$20:O$619, S$20:S$619)</f>
        <v>5.5415811221863238E-3</v>
      </c>
      <c r="AF211" s="41">
        <f>+T211*P211/SUMPRODUCT(P$20:P$619, T$20:T$619)</f>
        <v>5.5552823760470918E-3</v>
      </c>
      <c r="AG211" s="41">
        <f>+AF211-AE211</f>
        <v>1.3701253860767988E-5</v>
      </c>
      <c r="AH211" s="42">
        <f>+AG211*AI$4</f>
        <v>4.6265695943716573E-2</v>
      </c>
      <c r="AI211" s="43">
        <f>+AH211/$H211*10^6</f>
        <v>1415.7189701259661</v>
      </c>
      <c r="AJ211" s="42">
        <f>+X211+AC211+AH211</f>
        <v>8.6578543487759826E-2</v>
      </c>
      <c r="AK211" s="31">
        <f>+Y211+AD211+AI211</f>
        <v>2649.282236467559</v>
      </c>
      <c r="AL211" s="44">
        <f>+$AL$6*W211/H211*10^6</f>
        <v>20.36202618822071</v>
      </c>
      <c r="AM211" s="31">
        <v>355374.3125</v>
      </c>
      <c r="AN211" s="45">
        <f>+AK211/AM211</f>
        <v>7.4549063994814174E-3</v>
      </c>
      <c r="AR211" s="33"/>
    </row>
    <row r="212" spans="1:44">
      <c r="A212" s="6" t="s">
        <v>4728</v>
      </c>
      <c r="B212" s="6" t="s">
        <v>4696</v>
      </c>
      <c r="C212" s="119" t="s">
        <v>4808</v>
      </c>
      <c r="D212" s="30">
        <v>2536882</v>
      </c>
      <c r="E212" s="6" t="s">
        <v>4763</v>
      </c>
      <c r="F212" s="31" t="s">
        <v>4455</v>
      </c>
      <c r="G212" s="6" t="str">
        <f>+IF(AND(L212&gt;K212, AJ212&gt;0), "Float Increase", IF(AND(L212&lt;K212, AJ212&lt;0), "Float Decrease", IF(AND(J212&gt;I212, AJ212&gt;0), "Share Increase", IF(AND(J212&lt;I212, AJ212&lt;0), "Share Decrease", IF(AJ212&gt;0, "Reinvestment", "Funding")))))</f>
        <v>Share Increase</v>
      </c>
      <c r="H212" s="32">
        <v>38.76</v>
      </c>
      <c r="I212" s="33">
        <v>22.611999999999998</v>
      </c>
      <c r="J212" s="33">
        <v>22.658000000000001</v>
      </c>
      <c r="K212" s="34">
        <v>0.86</v>
      </c>
      <c r="L212" s="34">
        <v>0.86</v>
      </c>
      <c r="M212" s="7">
        <v>0</v>
      </c>
      <c r="N212" s="7">
        <v>0</v>
      </c>
      <c r="O212" s="7">
        <v>1</v>
      </c>
      <c r="P212" s="7">
        <v>1</v>
      </c>
      <c r="Q212" s="35">
        <f>+I212*K212</f>
        <v>19.446319999999996</v>
      </c>
      <c r="R212" s="35">
        <f>+J212*L212</f>
        <v>19.485880000000002</v>
      </c>
      <c r="S212" s="35">
        <f>+$H212*Q212</f>
        <v>753.73936319999984</v>
      </c>
      <c r="T212" s="35">
        <f>+$H212*R212</f>
        <v>755.27270880000003</v>
      </c>
      <c r="U212" s="36">
        <f>+S212/SUM(S$20:S$619)</f>
        <v>1.0948722082425118E-3</v>
      </c>
      <c r="V212" s="37">
        <f>+T212/SUM(T$20:T$619)</f>
        <v>1.0957880435425501E-3</v>
      </c>
      <c r="W212" s="37">
        <f>+V212-U212</f>
        <v>9.1583530003832604E-7</v>
      </c>
      <c r="X212" s="38">
        <f>+W212*Y$4</f>
        <v>2.7741364579909965E-2</v>
      </c>
      <c r="Y212" s="39">
        <f>+X212/$H212*10^6</f>
        <v>715.72148038983403</v>
      </c>
      <c r="Z212" s="40">
        <f>+S212*M212/SUMPRODUCT(M$20:M$619, S$20:S$619)</f>
        <v>0</v>
      </c>
      <c r="AA212" s="41">
        <f>+T212*N212/SUMPRODUCT(N$20:N$619, T$20:T$619)</f>
        <v>0</v>
      </c>
      <c r="AB212" s="41">
        <f>+AA212-Z212</f>
        <v>0</v>
      </c>
      <c r="AC212" s="42">
        <f>+AB212*AD$4</f>
        <v>0</v>
      </c>
      <c r="AD212" s="43">
        <f>+AC212/$H212*10^6</f>
        <v>0</v>
      </c>
      <c r="AE212" s="40">
        <f>+S212*O212/SUMPRODUCT(O$20:O$619, S$20:S$619)</f>
        <v>2.2321450373555562E-3</v>
      </c>
      <c r="AF212" s="41">
        <f>+T212*P212/SUMPRODUCT(P$20:P$619, T$20:T$619)</f>
        <v>2.23843966432397E-3</v>
      </c>
      <c r="AG212" s="41">
        <f>+AF212-AE212</f>
        <v>6.2946269684138224E-6</v>
      </c>
      <c r="AH212" s="42">
        <f>+AG212*AI$4</f>
        <v>2.1255375629061473E-2</v>
      </c>
      <c r="AI212" s="43">
        <f>+AH212/$H212*10^6</f>
        <v>548.38430415535277</v>
      </c>
      <c r="AJ212" s="42">
        <f>+X212+AC212+AH212</f>
        <v>4.8996740208971434E-2</v>
      </c>
      <c r="AK212" s="31">
        <f>+Y212+AD212+AI212</f>
        <v>1264.1057845451869</v>
      </c>
      <c r="AL212" s="44">
        <f>+$AL$6*W212/H212*10^6</f>
        <v>11.81418085704755</v>
      </c>
      <c r="AM212" s="31">
        <v>184611.34375</v>
      </c>
      <c r="AN212" s="45">
        <f>+AK212/AM212</f>
        <v>6.8473895420913802E-3</v>
      </c>
      <c r="AR212" s="33"/>
    </row>
    <row r="213" spans="1:44">
      <c r="A213" s="6" t="s">
        <v>1045</v>
      </c>
      <c r="B213" s="6" t="s">
        <v>1564</v>
      </c>
      <c r="C213" s="119" t="s">
        <v>2408</v>
      </c>
      <c r="D213" s="30">
        <v>2165811</v>
      </c>
      <c r="E213" s="6" t="s">
        <v>3869</v>
      </c>
      <c r="F213" s="31" t="s">
        <v>4457</v>
      </c>
      <c r="G213" s="6" t="str">
        <f>+IF(AND(L213&gt;K213, AJ213&gt;0), "Float Increase", IF(AND(L213&lt;K213, AJ213&lt;0), "Float Decrease", IF(AND(J213&gt;I213, AJ213&gt;0), "Share Increase", IF(AND(J213&lt;I213, AJ213&lt;0), "Share Decrease", IF(AJ213&gt;0, "Reinvestment", "Funding")))))</f>
        <v>Share Increase</v>
      </c>
      <c r="H213" s="32">
        <v>35.32</v>
      </c>
      <c r="I213" s="33">
        <v>30.995999999999999</v>
      </c>
      <c r="J213" s="33">
        <v>31.097999999999999</v>
      </c>
      <c r="K213" s="34">
        <v>1</v>
      </c>
      <c r="L213" s="34">
        <v>1</v>
      </c>
      <c r="M213" s="7">
        <v>1</v>
      </c>
      <c r="N213" s="7">
        <v>1</v>
      </c>
      <c r="O213" s="7">
        <v>0</v>
      </c>
      <c r="P213" s="7">
        <v>0</v>
      </c>
      <c r="Q213" s="35">
        <f>+I213*K213</f>
        <v>30.995999999999999</v>
      </c>
      <c r="R213" s="35">
        <f>+J213*L213</f>
        <v>31.097999999999999</v>
      </c>
      <c r="S213" s="35">
        <f>+$H213*Q213</f>
        <v>1094.77872</v>
      </c>
      <c r="T213" s="35">
        <f>+$H213*R213</f>
        <v>1098.3813600000001</v>
      </c>
      <c r="U213" s="36">
        <f>+S213/SUM(S$20:S$619)</f>
        <v>1.5902616384720488E-3</v>
      </c>
      <c r="V213" s="37">
        <f>+T213/SUM(T$20:T$619)</f>
        <v>1.5935875181433612E-3</v>
      </c>
      <c r="W213" s="37">
        <f>+V213-U213</f>
        <v>3.3258796713123411E-6</v>
      </c>
      <c r="X213" s="38">
        <f>+W213*Y$4</f>
        <v>0.10074348576313413</v>
      </c>
      <c r="Y213" s="39">
        <f>+X213/$H213*10^6</f>
        <v>2852.3070714364139</v>
      </c>
      <c r="Z213" s="40">
        <f>+S213*M213/SUMPRODUCT(M$20:M$619, S$20:S$619)</f>
        <v>3.1212340025574144E-3</v>
      </c>
      <c r="AA213" s="41">
        <f>+T213*N213/SUMPRODUCT(N$20:N$619, T$20:T$619)</f>
        <v>3.1218172225968856E-3</v>
      </c>
      <c r="AB213" s="41">
        <f>+AA213-Z213</f>
        <v>5.8322003947119949E-7</v>
      </c>
      <c r="AC213" s="42">
        <f>+AB213*AD$4</f>
        <v>2.2502208310694344E-3</v>
      </c>
      <c r="AD213" s="43">
        <f>+AC213/$H213*10^6</f>
        <v>63.709536553494743</v>
      </c>
      <c r="AE213" s="40">
        <f>+S213*O213/SUMPRODUCT(O$20:O$619, S$20:S$619)</f>
        <v>0</v>
      </c>
      <c r="AF213" s="41">
        <f>+T213*P213/SUMPRODUCT(P$20:P$619, T$20:T$619)</f>
        <v>0</v>
      </c>
      <c r="AG213" s="41">
        <f>+AF213-AE213</f>
        <v>0</v>
      </c>
      <c r="AH213" s="42">
        <f>+AG213*AI$4</f>
        <v>0</v>
      </c>
      <c r="AI213" s="43">
        <f>+AH213/$H213*10^6</f>
        <v>0</v>
      </c>
      <c r="AJ213" s="42">
        <f>+X213+AC213+AH213</f>
        <v>0.10299370659420357</v>
      </c>
      <c r="AK213" s="31">
        <f>+Y213+AD213+AI213</f>
        <v>2916.0166079899086</v>
      </c>
      <c r="AL213" s="44">
        <f>+$AL$6*W213/H213*10^6</f>
        <v>47.082101802269833</v>
      </c>
      <c r="AM213" s="31">
        <v>437412.3125</v>
      </c>
      <c r="AN213" s="45">
        <f>+AK213/AM213</f>
        <v>6.6665169787371008E-3</v>
      </c>
      <c r="AR213" s="33"/>
    </row>
    <row r="214" spans="1:44">
      <c r="A214" s="6" t="s">
        <v>6456</v>
      </c>
      <c r="B214" s="6" t="s">
        <v>6443</v>
      </c>
      <c r="C214" s="119" t="s">
        <v>6498</v>
      </c>
      <c r="D214" s="30" t="s">
        <v>6469</v>
      </c>
      <c r="E214" s="6" t="s">
        <v>6479</v>
      </c>
      <c r="F214" s="31" t="s">
        <v>4457</v>
      </c>
      <c r="G214" s="6" t="str">
        <f>+IF(AND(L214&gt;K214, AJ214&gt;0), "Float Increase", IF(AND(L214&lt;K214, AJ214&lt;0), "Float Decrease", IF(AND(J214&gt;I214, AJ214&gt;0), "Share Increase", IF(AND(J214&lt;I214, AJ214&lt;0), "Share Decrease", IF(AJ214&gt;0, "Reinvestment", "Funding")))))</f>
        <v>Share Increase</v>
      </c>
      <c r="H214" s="32">
        <v>64.239999999999995</v>
      </c>
      <c r="I214" s="33">
        <v>11.314</v>
      </c>
      <c r="J214" s="33">
        <v>11.388</v>
      </c>
      <c r="K214" s="34">
        <v>0.72</v>
      </c>
      <c r="L214" s="34">
        <v>0.72</v>
      </c>
      <c r="M214" s="7">
        <v>0.68</v>
      </c>
      <c r="N214" s="7">
        <v>0.68</v>
      </c>
      <c r="O214" s="7">
        <v>0.32</v>
      </c>
      <c r="P214" s="7">
        <v>0.32</v>
      </c>
      <c r="Q214" s="35">
        <f>+I214*K214</f>
        <v>8.1460799999999995</v>
      </c>
      <c r="R214" s="35">
        <f>+J214*L214</f>
        <v>8.1993600000000004</v>
      </c>
      <c r="S214" s="35">
        <f>+$H214*Q214</f>
        <v>523.30417919999991</v>
      </c>
      <c r="T214" s="35">
        <f>+$H214*R214</f>
        <v>526.72688640000001</v>
      </c>
      <c r="U214" s="36">
        <f>+S214/SUM(S$20:S$619)</f>
        <v>7.601449920709661E-4</v>
      </c>
      <c r="V214" s="37">
        <f>+T214/SUM(T$20:T$619)</f>
        <v>7.6420214527088848E-4</v>
      </c>
      <c r="W214" s="37">
        <f>+V214-U214</f>
        <v>4.057153199922385E-6</v>
      </c>
      <c r="X214" s="38">
        <f>+W214*Y$4</f>
        <v>0.12289433053179449</v>
      </c>
      <c r="Y214" s="39">
        <f>+X214/$H214*10^6</f>
        <v>1913.0499771449954</v>
      </c>
      <c r="Z214" s="40">
        <f>+S214*M214/SUMPRODUCT(M$20:M$619, S$20:S$619)</f>
        <v>1.0145258052728847E-3</v>
      </c>
      <c r="AA214" s="41">
        <f>+T214*N214/SUMPRODUCT(N$20:N$619, T$20:T$619)</f>
        <v>1.0180022033389935E-3</v>
      </c>
      <c r="AB214" s="41">
        <f>+AA214-Z214</f>
        <v>3.476398066108808E-6</v>
      </c>
      <c r="AC214" s="42">
        <f>+AB214*AD$4</f>
        <v>1.3412885045137126E-2</v>
      </c>
      <c r="AD214" s="43">
        <f>+AC214/$H214*10^6</f>
        <v>208.79335375369126</v>
      </c>
      <c r="AE214" s="40">
        <f>+S214*O214/SUMPRODUCT(O$20:O$619, S$20:S$619)</f>
        <v>4.9591288815574604E-4</v>
      </c>
      <c r="AF214" s="41">
        <f>+T214*P214/SUMPRODUCT(P$20:P$619, T$20:T$619)</f>
        <v>4.9954781780771297E-4</v>
      </c>
      <c r="AG214" s="41">
        <f>+AF214-AE214</f>
        <v>3.6349296519669252E-6</v>
      </c>
      <c r="AH214" s="42">
        <f>+AG214*AI$4</f>
        <v>1.2274245245265077E-2</v>
      </c>
      <c r="AI214" s="43">
        <f>+AH214/$H214*10^6</f>
        <v>191.06857480176024</v>
      </c>
      <c r="AJ214" s="42">
        <f>+X214+AC214+AH214</f>
        <v>0.1485814608221967</v>
      </c>
      <c r="AK214" s="31">
        <f>+Y214+AD214+AI214</f>
        <v>2312.9119057004473</v>
      </c>
      <c r="AL214" s="44">
        <f>+$AL$6*W214/H214*10^6</f>
        <v>31.578091531151813</v>
      </c>
      <c r="AM214" s="31">
        <v>348536.5</v>
      </c>
      <c r="AN214" s="45">
        <f>+AK214/AM214</f>
        <v>6.6360679748044965E-3</v>
      </c>
      <c r="AR214" s="33"/>
    </row>
    <row r="215" spans="1:44">
      <c r="A215" s="6" t="s">
        <v>5029</v>
      </c>
      <c r="B215" s="6" t="s">
        <v>5043</v>
      </c>
      <c r="C215" s="119" t="s">
        <v>5093</v>
      </c>
      <c r="D215" s="30">
        <v>2616773</v>
      </c>
      <c r="E215" s="6" t="s">
        <v>5061</v>
      </c>
      <c r="F215" s="31" t="s">
        <v>4457</v>
      </c>
      <c r="G215" s="6" t="str">
        <f>+IF(AND(L215&gt;K215, AJ215&gt;0), "Float Increase", IF(AND(L215&lt;K215, AJ215&lt;0), "Float Decrease", IF(AND(J215&gt;I215, AJ215&gt;0), "Share Increase", IF(AND(J215&lt;I215, AJ215&lt;0), "Share Decrease", IF(AJ215&gt;0, "Reinvestment", "Funding")))))</f>
        <v>Share Increase</v>
      </c>
      <c r="H215" s="32">
        <v>27.16</v>
      </c>
      <c r="I215" s="33">
        <v>65.42</v>
      </c>
      <c r="J215" s="33">
        <v>65.644999999999996</v>
      </c>
      <c r="K215" s="34">
        <v>1</v>
      </c>
      <c r="L215" s="34">
        <v>1</v>
      </c>
      <c r="M215" s="7">
        <v>0.42</v>
      </c>
      <c r="N215" s="7">
        <v>0.42</v>
      </c>
      <c r="O215" s="7">
        <v>0.57999999999999996</v>
      </c>
      <c r="P215" s="7">
        <v>0.57999999999999996</v>
      </c>
      <c r="Q215" s="35">
        <f>+I215*K215</f>
        <v>65.42</v>
      </c>
      <c r="R215" s="35">
        <f>+J215*L215</f>
        <v>65.644999999999996</v>
      </c>
      <c r="S215" s="35">
        <f>+$H215*Q215</f>
        <v>1776.8072</v>
      </c>
      <c r="T215" s="35">
        <f>+$H215*R215</f>
        <v>1782.9181999999998</v>
      </c>
      <c r="U215" s="36">
        <f>+S215/SUM(S$20:S$619)</f>
        <v>2.5809675302429455E-3</v>
      </c>
      <c r="V215" s="37">
        <f>+T215/SUM(T$20:T$619)</f>
        <v>2.5867483670613529E-3</v>
      </c>
      <c r="W215" s="37">
        <f>+V215-U215</f>
        <v>5.7808368184074713E-6</v>
      </c>
      <c r="X215" s="38">
        <f>+W215*Y$4</f>
        <v>0.1751060499084249</v>
      </c>
      <c r="Y215" s="39">
        <f>+X215/$H215*10^6</f>
        <v>6447.2036048757327</v>
      </c>
      <c r="Z215" s="40">
        <f>+S215*M215/SUMPRODUCT(M$20:M$619, S$20:S$619)</f>
        <v>2.1275980231184157E-3</v>
      </c>
      <c r="AA215" s="41">
        <f>+T215*N215/SUMPRODUCT(N$20:N$619, T$20:T$619)</f>
        <v>2.1283106917996167E-3</v>
      </c>
      <c r="AB215" s="41">
        <f>+AA215-Z215</f>
        <v>7.12668681201057E-7</v>
      </c>
      <c r="AC215" s="42">
        <f>+AB215*AD$4</f>
        <v>2.7496687417384123E-3</v>
      </c>
      <c r="AD215" s="43">
        <f>+AC215/$H215*10^6</f>
        <v>101.23964439390325</v>
      </c>
      <c r="AE215" s="40">
        <f>+S215*O215/SUMPRODUCT(O$20:O$619, S$20:S$619)</f>
        <v>3.0518944732409337E-3</v>
      </c>
      <c r="AF215" s="41">
        <f>+T215*P215/SUMPRODUCT(P$20:P$619, T$20:T$619)</f>
        <v>3.0647920505565548E-3</v>
      </c>
      <c r="AG215" s="41">
        <f>+AF215-AE215</f>
        <v>1.2897577315621085E-5</v>
      </c>
      <c r="AH215" s="42">
        <f>+AG215*AI$4</f>
        <v>4.3551881934231526E-2</v>
      </c>
      <c r="AI215" s="43">
        <f>+AH215/$H215*10^6</f>
        <v>1603.5302626742093</v>
      </c>
      <c r="AJ215" s="42">
        <f>+X215+AC215+AH215</f>
        <v>0.22140760058439485</v>
      </c>
      <c r="AK215" s="31">
        <f>+Y215+AD215+AI215</f>
        <v>8151.9735119438456</v>
      </c>
      <c r="AL215" s="44">
        <f>+$AL$6*W215/H215*10^6</f>
        <v>106.42188546405507</v>
      </c>
      <c r="AM215" s="31">
        <v>1239847.75</v>
      </c>
      <c r="AN215" s="45">
        <f>+AK215/AM215</f>
        <v>6.5749794778785101E-3</v>
      </c>
      <c r="AR215" s="33"/>
    </row>
    <row r="216" spans="1:44">
      <c r="A216" s="6" t="s">
        <v>1374</v>
      </c>
      <c r="B216" s="6" t="s">
        <v>2171</v>
      </c>
      <c r="C216" s="119" t="s">
        <v>2796</v>
      </c>
      <c r="D216" s="30">
        <v>2432225</v>
      </c>
      <c r="E216" s="6" t="s">
        <v>4224</v>
      </c>
      <c r="F216" s="31" t="s">
        <v>4468</v>
      </c>
      <c r="G216" s="6" t="str">
        <f>+IF(AND(L216&gt;K216, AJ216&gt;0), "Float Increase", IF(AND(L216&lt;K216, AJ216&lt;0), "Float Decrease", IF(AND(J216&gt;I216, AJ216&gt;0), "Share Increase", IF(AND(J216&lt;I216, AJ216&lt;0), "Share Decrease", IF(AJ216&gt;0, "Reinvestment", "Funding")))))</f>
        <v>Share Increase</v>
      </c>
      <c r="H216" s="32">
        <v>31.61</v>
      </c>
      <c r="I216" s="33">
        <v>59.98</v>
      </c>
      <c r="J216" s="33">
        <v>60.244999999999997</v>
      </c>
      <c r="K216" s="34">
        <v>1</v>
      </c>
      <c r="L216" s="34">
        <v>1</v>
      </c>
      <c r="M216" s="7">
        <v>1</v>
      </c>
      <c r="N216" s="7">
        <v>1</v>
      </c>
      <c r="O216" s="7">
        <v>0</v>
      </c>
      <c r="P216" s="7">
        <v>0</v>
      </c>
      <c r="Q216" s="35">
        <f>+I216*K216</f>
        <v>59.98</v>
      </c>
      <c r="R216" s="35">
        <f>+J216*L216</f>
        <v>60.244999999999997</v>
      </c>
      <c r="S216" s="35">
        <f>+$H216*Q216</f>
        <v>1895.9677999999999</v>
      </c>
      <c r="T216" s="35">
        <f>+$H216*R216</f>
        <v>1904.3444499999998</v>
      </c>
      <c r="U216" s="36">
        <f>+S216/SUM(S$20:S$619)</f>
        <v>2.7540587015778364E-3</v>
      </c>
      <c r="V216" s="37">
        <f>+T216/SUM(T$20:T$619)</f>
        <v>2.7629197437997158E-3</v>
      </c>
      <c r="W216" s="37">
        <f>+V216-U216</f>
        <v>8.8610422218794033E-6</v>
      </c>
      <c r="X216" s="38">
        <f>+W216*Y$4</f>
        <v>0.26840787074362055</v>
      </c>
      <c r="Y216" s="39">
        <f>+X216/$H216*10^6</f>
        <v>8491.2328612344372</v>
      </c>
      <c r="Z216" s="40">
        <f>+S216*M216/SUMPRODUCT(M$20:M$619, S$20:S$619)</f>
        <v>5.4054386123928086E-3</v>
      </c>
      <c r="AA216" s="41">
        <f>+T216*N216/SUMPRODUCT(N$20:N$619, T$20:T$619)</f>
        <v>5.4125238448755105E-3</v>
      </c>
      <c r="AB216" s="41">
        <f>+AA216-Z216</f>
        <v>7.085232482701917E-6</v>
      </c>
      <c r="AC216" s="42">
        <f>+AB216*AD$4</f>
        <v>2.7336745390301308E-2</v>
      </c>
      <c r="AD216" s="43">
        <f>+AC216/$H216*10^6</f>
        <v>864.81320437523914</v>
      </c>
      <c r="AE216" s="40">
        <f>+S216*O216/SUMPRODUCT(O$20:O$619, S$20:S$619)</f>
        <v>0</v>
      </c>
      <c r="AF216" s="41">
        <f>+T216*P216/SUMPRODUCT(P$20:P$619, T$20:T$619)</f>
        <v>0</v>
      </c>
      <c r="AG216" s="41">
        <f>+AF216-AE216</f>
        <v>0</v>
      </c>
      <c r="AH216" s="42">
        <f>+AG216*AI$4</f>
        <v>0</v>
      </c>
      <c r="AI216" s="43">
        <f>+AH216/$H216*10^6</f>
        <v>0</v>
      </c>
      <c r="AJ216" s="42">
        <f>+X216+AC216+AH216</f>
        <v>0.29574461613392183</v>
      </c>
      <c r="AK216" s="31">
        <f>+Y216+AD216+AI216</f>
        <v>9356.0460656096766</v>
      </c>
      <c r="AL216" s="44">
        <f>+$AL$6*W216/H216*10^6</f>
        <v>140.16200920403992</v>
      </c>
      <c r="AM216" s="31">
        <v>1442245.625</v>
      </c>
      <c r="AN216" s="45">
        <f>+AK216/AM216</f>
        <v>6.4871377686513531E-3</v>
      </c>
      <c r="AR216" s="33"/>
    </row>
    <row r="217" spans="1:44">
      <c r="A217" s="6" t="s">
        <v>5791</v>
      </c>
      <c r="B217" s="6" t="s">
        <v>5786</v>
      </c>
      <c r="C217" s="119" t="s">
        <v>5797</v>
      </c>
      <c r="D217" s="30" t="s">
        <v>5806</v>
      </c>
      <c r="E217" s="6" t="s">
        <v>5810</v>
      </c>
      <c r="F217" s="31" t="s">
        <v>4463</v>
      </c>
      <c r="G217" s="6" t="str">
        <f>+IF(AND(L217&gt;K217, AJ217&gt;0), "Float Increase", IF(AND(L217&lt;K217, AJ217&lt;0), "Float Decrease", IF(AND(J217&gt;I217, AJ217&gt;0), "Share Increase", IF(AND(J217&lt;I217, AJ217&lt;0), "Share Decrease", IF(AJ217&gt;0, "Reinvestment", "Funding")))))</f>
        <v>Share Increase</v>
      </c>
      <c r="H217" s="32">
        <v>46.49</v>
      </c>
      <c r="I217" s="33">
        <v>21.710999999999999</v>
      </c>
      <c r="J217" s="33">
        <v>21.765999999999998</v>
      </c>
      <c r="K217" s="34">
        <v>1</v>
      </c>
      <c r="L217" s="34">
        <v>1</v>
      </c>
      <c r="M217" s="7">
        <v>1</v>
      </c>
      <c r="N217" s="7">
        <v>1</v>
      </c>
      <c r="O217" s="7">
        <v>0</v>
      </c>
      <c r="P217" s="7">
        <v>0</v>
      </c>
      <c r="Q217" s="35">
        <f>+I217*K217</f>
        <v>21.710999999999999</v>
      </c>
      <c r="R217" s="35">
        <f>+J217*L217</f>
        <v>21.765999999999998</v>
      </c>
      <c r="S217" s="35">
        <f>+$H217*Q217</f>
        <v>1009.34439</v>
      </c>
      <c r="T217" s="35">
        <f>+$H217*R217</f>
        <v>1011.90134</v>
      </c>
      <c r="U217" s="36">
        <f>+S217/SUM(S$20:S$619)</f>
        <v>1.466160817798843E-3</v>
      </c>
      <c r="V217" s="37">
        <f>+T217/SUM(T$20:T$619)</f>
        <v>1.4681179085345561E-3</v>
      </c>
      <c r="W217" s="37">
        <f>+V217-U217</f>
        <v>1.9570907357131274E-6</v>
      </c>
      <c r="X217" s="38">
        <f>+W217*Y$4</f>
        <v>5.9281802757668381E-2</v>
      </c>
      <c r="Y217" s="39">
        <f>+X217/$H217*10^6</f>
        <v>1275.1517048326173</v>
      </c>
      <c r="Z217" s="40">
        <f>+S217*M217/SUMPRODUCT(M$20:M$619, S$20:S$619)</f>
        <v>2.8776591769691796E-3</v>
      </c>
      <c r="AA217" s="41">
        <f>+T217*N217/SUMPRODUCT(N$20:N$619, T$20:T$619)</f>
        <v>2.8760238891716687E-3</v>
      </c>
      <c r="AB217" s="41">
        <f>+AA217-Z217</f>
        <v>-1.6352877975109141E-6</v>
      </c>
      <c r="AC217" s="42">
        <f>+AB217*AD$4</f>
        <v>-6.3093831105136902E-3</v>
      </c>
      <c r="AD217" s="43">
        <f>+AC217/$H217*10^6</f>
        <v>-135.7148442786339</v>
      </c>
      <c r="AE217" s="40">
        <f>+S217*O217/SUMPRODUCT(O$20:O$619, S$20:S$619)</f>
        <v>0</v>
      </c>
      <c r="AF217" s="41">
        <f>+T217*P217/SUMPRODUCT(P$20:P$619, T$20:T$619)</f>
        <v>0</v>
      </c>
      <c r="AG217" s="41">
        <f>+AF217-AE217</f>
        <v>0</v>
      </c>
      <c r="AH217" s="42">
        <f>+AG217*AI$4</f>
        <v>0</v>
      </c>
      <c r="AI217" s="43">
        <f>+AH217/$H217*10^6</f>
        <v>0</v>
      </c>
      <c r="AJ217" s="42">
        <f>+X217+AC217+AH217</f>
        <v>5.2972419647154691E-2</v>
      </c>
      <c r="AK217" s="31">
        <f>+Y217+AD217+AI217</f>
        <v>1139.4368605539835</v>
      </c>
      <c r="AL217" s="44">
        <f>+$AL$6*W217/H217*10^6</f>
        <v>21.048512967445983</v>
      </c>
      <c r="AM217" s="31">
        <v>175747.59375</v>
      </c>
      <c r="AN217" s="45">
        <f>+AK217/AM217</f>
        <v>6.4833710450387513E-3</v>
      </c>
      <c r="AR217" s="33"/>
    </row>
    <row r="218" spans="1:44">
      <c r="A218" s="6" t="s">
        <v>3368</v>
      </c>
      <c r="B218" s="6" t="s">
        <v>208</v>
      </c>
      <c r="C218" s="119" t="s">
        <v>506</v>
      </c>
      <c r="D218" s="30">
        <v>2052689</v>
      </c>
      <c r="E218" s="6" t="s">
        <v>2149</v>
      </c>
      <c r="F218" s="31" t="s">
        <v>4472</v>
      </c>
      <c r="G218" s="6" t="str">
        <f>+IF(AND(L218&gt;K218, AJ218&gt;0), "Float Increase", IF(AND(L218&lt;K218, AJ218&lt;0), "Float Decrease", IF(AND(J218&gt;I218, AJ218&gt;0), "Share Increase", IF(AND(J218&lt;I218, AJ218&lt;0), "Share Decrease", IF(AJ218&gt;0, "Reinvestment", "Funding")))))</f>
        <v>Share Increase</v>
      </c>
      <c r="H218" s="32">
        <v>12.88</v>
      </c>
      <c r="I218" s="33">
        <v>99.793000000000006</v>
      </c>
      <c r="J218" s="33">
        <v>99.933000000000007</v>
      </c>
      <c r="K218" s="34">
        <v>0.88</v>
      </c>
      <c r="L218" s="34">
        <v>0.88</v>
      </c>
      <c r="M218" s="7">
        <v>0</v>
      </c>
      <c r="N218" s="7">
        <v>0</v>
      </c>
      <c r="O218" s="7">
        <v>1</v>
      </c>
      <c r="P218" s="7">
        <v>1</v>
      </c>
      <c r="Q218" s="35">
        <f>+I218*K218</f>
        <v>87.817840000000004</v>
      </c>
      <c r="R218" s="35">
        <f>+J218*L218</f>
        <v>87.941040000000001</v>
      </c>
      <c r="S218" s="35">
        <f>+$H218*Q218</f>
        <v>1131.0937792000002</v>
      </c>
      <c r="T218" s="35">
        <f>+$H218*R218</f>
        <v>1132.6805952</v>
      </c>
      <c r="U218" s="36">
        <f>+S218/SUM(S$20:S$619)</f>
        <v>1.6430124313853434E-3</v>
      </c>
      <c r="V218" s="37">
        <f>+T218/SUM(T$20:T$619)</f>
        <v>1.6433505923242478E-3</v>
      </c>
      <c r="W218" s="37">
        <f>+V218-U218</f>
        <v>3.3816093890446514E-7</v>
      </c>
      <c r="X218" s="38">
        <f>+W218*Y$4</f>
        <v>1.0243158232097897E-2</v>
      </c>
      <c r="Y218" s="39">
        <f>+X218/$H218*10^6</f>
        <v>795.27626025604786</v>
      </c>
      <c r="Z218" s="40">
        <f>+S218*M218/SUMPRODUCT(M$20:M$619, S$20:S$619)</f>
        <v>0</v>
      </c>
      <c r="AA218" s="41">
        <f>+T218*N218/SUMPRODUCT(N$20:N$619, T$20:T$619)</f>
        <v>0</v>
      </c>
      <c r="AB218" s="41">
        <f>+AA218-Z218</f>
        <v>0</v>
      </c>
      <c r="AC218" s="42">
        <f>+AB218*AD$4</f>
        <v>0</v>
      </c>
      <c r="AD218" s="43">
        <f>+AC218/$H218*10^6</f>
        <v>0</v>
      </c>
      <c r="AE218" s="40">
        <f>+S218*O218/SUMPRODUCT(O$20:O$619, S$20:S$619)</f>
        <v>3.3496530621754082E-3</v>
      </c>
      <c r="AF218" s="41">
        <f>+T218*P218/SUMPRODUCT(P$20:P$619, T$20:T$619)</f>
        <v>3.356982374398436E-3</v>
      </c>
      <c r="AG218" s="41">
        <f>+AF218-AE218</f>
        <v>7.3293122230277431E-6</v>
      </c>
      <c r="AH218" s="42">
        <f>+AG218*AI$4</f>
        <v>2.4749248078537522E-2</v>
      </c>
      <c r="AI218" s="43">
        <f>+AH218/$H218*10^6</f>
        <v>1921.5254719361428</v>
      </c>
      <c r="AJ218" s="42">
        <f>+X218+AC218+AH218</f>
        <v>3.4992406310635417E-2</v>
      </c>
      <c r="AK218" s="31">
        <f>+Y218+AD218+AI218</f>
        <v>2716.8017321921907</v>
      </c>
      <c r="AL218" s="44">
        <f>+$AL$6*W218/H218*10^6</f>
        <v>13.127365640701287</v>
      </c>
      <c r="AM218" s="31">
        <v>458653.6875</v>
      </c>
      <c r="AN218" s="45">
        <f>+AK218/AM218</f>
        <v>5.9234272093194292E-3</v>
      </c>
      <c r="AR218" s="33"/>
    </row>
    <row r="219" spans="1:44">
      <c r="A219" s="6" t="s">
        <v>1378</v>
      </c>
      <c r="B219" s="6" t="s">
        <v>2175</v>
      </c>
      <c r="C219" s="119" t="s">
        <v>2800</v>
      </c>
      <c r="D219" s="30">
        <v>2705262</v>
      </c>
      <c r="E219" s="6" t="s">
        <v>867</v>
      </c>
      <c r="F219" s="31" t="s">
        <v>4463</v>
      </c>
      <c r="G219" s="6" t="str">
        <f>+IF(AND(L219&gt;K219, AJ219&gt;0), "Float Increase", IF(AND(L219&lt;K219, AJ219&lt;0), "Float Decrease", IF(AND(J219&gt;I219, AJ219&gt;0), "Share Increase", IF(AND(J219&lt;I219, AJ219&lt;0), "Share Decrease", IF(AJ219&gt;0, "Reinvestment", "Funding")))))</f>
        <v>Share Increase</v>
      </c>
      <c r="H219" s="32">
        <v>55.13</v>
      </c>
      <c r="I219" s="33">
        <v>54.460999999999999</v>
      </c>
      <c r="J219" s="33">
        <v>54.593000000000004</v>
      </c>
      <c r="K219" s="34">
        <v>1</v>
      </c>
      <c r="L219" s="34">
        <v>1</v>
      </c>
      <c r="M219" s="7">
        <v>1</v>
      </c>
      <c r="N219" s="7">
        <v>1</v>
      </c>
      <c r="O219" s="7">
        <v>0</v>
      </c>
      <c r="P219" s="7">
        <v>0</v>
      </c>
      <c r="Q219" s="35">
        <f>+I219*K219</f>
        <v>54.460999999999999</v>
      </c>
      <c r="R219" s="35">
        <f>+J219*L219</f>
        <v>54.593000000000004</v>
      </c>
      <c r="S219" s="35">
        <f>+$H219*Q219</f>
        <v>3002.4349299999999</v>
      </c>
      <c r="T219" s="35">
        <f>+$H219*R219</f>
        <v>3009.7120900000004</v>
      </c>
      <c r="U219" s="36">
        <f>+S219/SUM(S$20:S$619)</f>
        <v>4.3612987756900413E-3</v>
      </c>
      <c r="V219" s="37">
        <f>+T219/SUM(T$20:T$619)</f>
        <v>4.3666433121453997E-3</v>
      </c>
      <c r="W219" s="37">
        <f>+V219-U219</f>
        <v>5.3445364553584424E-6</v>
      </c>
      <c r="X219" s="38">
        <f>+W219*Y$4</f>
        <v>0.16189017207844428</v>
      </c>
      <c r="Y219" s="39">
        <f>+X219/$H219*10^6</f>
        <v>2936.5168162242749</v>
      </c>
      <c r="Z219" s="40">
        <f>+S219*M219/SUMPRODUCT(M$20:M$619, S$20:S$619)</f>
        <v>8.559996484021986E-3</v>
      </c>
      <c r="AA219" s="41">
        <f>+T219*N219/SUMPRODUCT(N$20:N$619, T$20:T$619)</f>
        <v>8.5541974579940692E-3</v>
      </c>
      <c r="AB219" s="41">
        <f>+AA219-Z219</f>
        <v>-5.7990260279167094E-6</v>
      </c>
      <c r="AC219" s="42">
        <f>+AB219*AD$4</f>
        <v>-2.23742126209578E-2</v>
      </c>
      <c r="AD219" s="43">
        <f>+AC219/$H219*10^6</f>
        <v>-405.84459678864141</v>
      </c>
      <c r="AE219" s="40">
        <f>+S219*O219/SUMPRODUCT(O$20:O$619, S$20:S$619)</f>
        <v>0</v>
      </c>
      <c r="AF219" s="41">
        <f>+T219*P219/SUMPRODUCT(P$20:P$619, T$20:T$619)</f>
        <v>0</v>
      </c>
      <c r="AG219" s="41">
        <f>+AF219-AE219</f>
        <v>0</v>
      </c>
      <c r="AH219" s="42">
        <f>+AG219*AI$4</f>
        <v>0</v>
      </c>
      <c r="AI219" s="43">
        <f>+AH219/$H219*10^6</f>
        <v>0</v>
      </c>
      <c r="AJ219" s="42">
        <f>+X219+AC219+AH219</f>
        <v>0.13951595945748649</v>
      </c>
      <c r="AK219" s="31">
        <f>+Y219+AD219+AI219</f>
        <v>2530.6722194356335</v>
      </c>
      <c r="AL219" s="44">
        <f>+$AL$6*W219/H219*10^6</f>
        <v>48.472124572450952</v>
      </c>
      <c r="AM219" s="31">
        <v>449562.6875</v>
      </c>
      <c r="AN219" s="45">
        <f>+AK219/AM219</f>
        <v>5.6291865179216713E-3</v>
      </c>
      <c r="AR219" s="33"/>
    </row>
    <row r="220" spans="1:44">
      <c r="A220" s="6" t="s">
        <v>4292</v>
      </c>
      <c r="B220" s="6" t="s">
        <v>1676</v>
      </c>
      <c r="C220" s="119" t="s">
        <v>2697</v>
      </c>
      <c r="D220" s="30">
        <v>2229773</v>
      </c>
      <c r="E220" s="6" t="s">
        <v>783</v>
      </c>
      <c r="F220" s="31" t="s">
        <v>4455</v>
      </c>
      <c r="G220" s="6" t="str">
        <f>+IF(AND(L220&gt;K220, AJ220&gt;0), "Float Increase", IF(AND(L220&lt;K220, AJ220&lt;0), "Float Decrease", IF(AND(J220&gt;I220, AJ220&gt;0), "Share Increase", IF(AND(J220&lt;I220, AJ220&lt;0), "Share Decrease", IF(AJ220&gt;0, "Reinvestment", "Funding")))))</f>
        <v>Share Increase</v>
      </c>
      <c r="H220" s="32">
        <v>16.440000000000001</v>
      </c>
      <c r="I220" s="33">
        <v>73.510000000000005</v>
      </c>
      <c r="J220" s="33">
        <v>73.697000000000003</v>
      </c>
      <c r="K220" s="34">
        <v>1</v>
      </c>
      <c r="L220" s="34">
        <v>1</v>
      </c>
      <c r="M220" s="7">
        <v>1</v>
      </c>
      <c r="N220" s="7">
        <v>1</v>
      </c>
      <c r="O220" s="7">
        <v>0</v>
      </c>
      <c r="P220" s="7">
        <v>0</v>
      </c>
      <c r="Q220" s="35">
        <f>+I220*K220</f>
        <v>73.510000000000005</v>
      </c>
      <c r="R220" s="35">
        <f>+J220*L220</f>
        <v>73.697000000000003</v>
      </c>
      <c r="S220" s="35">
        <f>+$H220*Q220</f>
        <v>1208.5044000000003</v>
      </c>
      <c r="T220" s="35">
        <f>+$H220*R220</f>
        <v>1211.5786800000001</v>
      </c>
      <c r="U220" s="36">
        <f>+S220/SUM(S$20:S$619)</f>
        <v>1.7554581141700312E-3</v>
      </c>
      <c r="V220" s="37">
        <f>+T220/SUM(T$20:T$619)</f>
        <v>1.7578199448838147E-3</v>
      </c>
      <c r="W220" s="37">
        <f>+V220-U220</f>
        <v>2.3618307137835554E-6</v>
      </c>
      <c r="X220" s="38">
        <f>+W220*Y$4</f>
        <v>7.1541691944344885E-2</v>
      </c>
      <c r="Y220" s="39">
        <f>+X220/$H220*10^6</f>
        <v>4351.6844248384969</v>
      </c>
      <c r="Z220" s="40">
        <f>+S220*M220/SUMPRODUCT(M$20:M$619, S$20:S$619)</f>
        <v>3.4454679805250941E-3</v>
      </c>
      <c r="AA220" s="41">
        <f>+T220*N220/SUMPRODUCT(N$20:N$619, T$20:T$619)</f>
        <v>3.443546410652126E-3</v>
      </c>
      <c r="AB220" s="41">
        <f>+AA220-Z220</f>
        <v>-1.9215698729680396E-6</v>
      </c>
      <c r="AC220" s="42">
        <f>+AB220*AD$4</f>
        <v>-7.4139368743718461E-3</v>
      </c>
      <c r="AD220" s="43">
        <f>+AC220/$H220*10^6</f>
        <v>-450.96939625132882</v>
      </c>
      <c r="AE220" s="40">
        <f>+S220*O220/SUMPRODUCT(O$20:O$619, S$20:S$619)</f>
        <v>0</v>
      </c>
      <c r="AF220" s="41">
        <f>+T220*P220/SUMPRODUCT(P$20:P$619, T$20:T$619)</f>
        <v>0</v>
      </c>
      <c r="AG220" s="41">
        <f>+AF220-AE220</f>
        <v>0</v>
      </c>
      <c r="AH220" s="42">
        <f>+AG220*AI$4</f>
        <v>0</v>
      </c>
      <c r="AI220" s="43">
        <f>+AH220/$H220*10^6</f>
        <v>0</v>
      </c>
      <c r="AJ220" s="42">
        <f>+X220+AC220+AH220</f>
        <v>6.4127755069973036E-2</v>
      </c>
      <c r="AK220" s="31">
        <f>+Y220+AD220+AI220</f>
        <v>3900.715028587168</v>
      </c>
      <c r="AL220" s="44">
        <f>+$AL$6*W220/H220*10^6</f>
        <v>71.83183436081373</v>
      </c>
      <c r="AM220" s="31">
        <v>785622.8125</v>
      </c>
      <c r="AN220" s="45">
        <f>+AK220/AM220</f>
        <v>4.9651244420644523E-3</v>
      </c>
      <c r="AR220" s="33"/>
    </row>
    <row r="221" spans="1:44">
      <c r="A221" s="6" t="s">
        <v>1321</v>
      </c>
      <c r="B221" s="6" t="s">
        <v>1724</v>
      </c>
      <c r="C221" s="119" t="s">
        <v>2743</v>
      </c>
      <c r="D221" s="30">
        <v>2549385</v>
      </c>
      <c r="E221" s="6" t="s">
        <v>826</v>
      </c>
      <c r="F221" s="31" t="s">
        <v>4473</v>
      </c>
      <c r="G221" s="6" t="str">
        <f>+IF(AND(L221&gt;K221, AJ221&gt;0), "Float Increase", IF(AND(L221&lt;K221, AJ221&lt;0), "Float Decrease", IF(AND(J221&gt;I221, AJ221&gt;0), "Share Increase", IF(AND(J221&lt;I221, AJ221&lt;0), "Share Decrease", IF(AJ221&gt;0, "Reinvestment", "Funding")))))</f>
        <v>Share Increase</v>
      </c>
      <c r="H221" s="32">
        <v>21.79</v>
      </c>
      <c r="I221" s="33">
        <v>24.474</v>
      </c>
      <c r="J221" s="33">
        <v>24.513000000000002</v>
      </c>
      <c r="K221" s="34">
        <v>1</v>
      </c>
      <c r="L221" s="34">
        <v>1</v>
      </c>
      <c r="M221" s="7">
        <v>0</v>
      </c>
      <c r="N221" s="7">
        <v>0</v>
      </c>
      <c r="O221" s="7">
        <v>1</v>
      </c>
      <c r="P221" s="7">
        <v>1</v>
      </c>
      <c r="Q221" s="35">
        <f>+I221*K221</f>
        <v>24.474</v>
      </c>
      <c r="R221" s="35">
        <f>+J221*L221</f>
        <v>24.513000000000002</v>
      </c>
      <c r="S221" s="35">
        <f>+$H221*Q221</f>
        <v>533.28845999999999</v>
      </c>
      <c r="T221" s="35">
        <f>+$H221*R221</f>
        <v>534.13827000000003</v>
      </c>
      <c r="U221" s="36">
        <f>+S221/SUM(S$20:S$619)</f>
        <v>7.7464803131890945E-4</v>
      </c>
      <c r="V221" s="37">
        <f>+T221/SUM(T$20:T$619)</f>
        <v>7.7495495738810467E-4</v>
      </c>
      <c r="W221" s="37">
        <f>+V221-U221</f>
        <v>3.0692606919522584E-7</v>
      </c>
      <c r="X221" s="38">
        <f>+W221*Y$4</f>
        <v>9.2970296998457196E-3</v>
      </c>
      <c r="Y221" s="39">
        <f>+X221/$H221*10^6</f>
        <v>426.66497016272234</v>
      </c>
      <c r="Z221" s="40">
        <f>+S221*M221/SUMPRODUCT(M$20:M$619, S$20:S$619)</f>
        <v>0</v>
      </c>
      <c r="AA221" s="41">
        <f>+T221*N221/SUMPRODUCT(N$20:N$619, T$20:T$619)</f>
        <v>0</v>
      </c>
      <c r="AB221" s="41">
        <f>+AA221-Z221</f>
        <v>0</v>
      </c>
      <c r="AC221" s="42">
        <f>+AB221*AD$4</f>
        <v>0</v>
      </c>
      <c r="AD221" s="43">
        <f>+AC221/$H221*10^6</f>
        <v>0</v>
      </c>
      <c r="AE221" s="40">
        <f>+S221*O221/SUMPRODUCT(O$20:O$619, S$20:S$619)</f>
        <v>1.5792955066247856E-3</v>
      </c>
      <c r="AF221" s="41">
        <f>+T221*P221/SUMPRODUCT(P$20:P$619, T$20:T$619)</f>
        <v>1.5830524204972917E-3</v>
      </c>
      <c r="AG221" s="41">
        <f>+AF221-AE221</f>
        <v>3.7569138725060403E-6</v>
      </c>
      <c r="AH221" s="42">
        <f>+AG221*AI$4</f>
        <v>1.2686155345956959E-2</v>
      </c>
      <c r="AI221" s="43">
        <f>+AH221/$H221*10^6</f>
        <v>582.20079605126011</v>
      </c>
      <c r="AJ221" s="42">
        <f>+X221+AC221+AH221</f>
        <v>2.1983185045802676E-2</v>
      </c>
      <c r="AK221" s="31">
        <f>+Y221+AD221+AI221</f>
        <v>1008.8657662139824</v>
      </c>
      <c r="AL221" s="44">
        <f>+$AL$6*W221/H221*10^6</f>
        <v>7.0428193941079815</v>
      </c>
      <c r="AM221" s="31">
        <v>203344.953125</v>
      </c>
      <c r="AN221" s="45">
        <f>+AK221/AM221</f>
        <v>4.9613513918578224E-3</v>
      </c>
      <c r="AR221" s="33"/>
    </row>
    <row r="222" spans="1:44">
      <c r="A222" s="6" t="s">
        <v>4731</v>
      </c>
      <c r="B222" s="6" t="s">
        <v>4699</v>
      </c>
      <c r="C222" s="119" t="s">
        <v>4811</v>
      </c>
      <c r="D222" s="30">
        <v>2748494</v>
      </c>
      <c r="E222" s="6" t="s">
        <v>4767</v>
      </c>
      <c r="F222" s="31" t="s">
        <v>4454</v>
      </c>
      <c r="G222" s="6" t="str">
        <f>+IF(AND(L222&gt;K222, AJ222&gt;0), "Float Increase", IF(AND(L222&lt;K222, AJ222&lt;0), "Float Decrease", IF(AND(J222&gt;I222, AJ222&gt;0), "Share Increase", IF(AND(J222&lt;I222, AJ222&lt;0), "Share Decrease", IF(AJ222&gt;0, "Reinvestment", "Funding")))))</f>
        <v>Share Increase</v>
      </c>
      <c r="H222" s="32">
        <v>24.1</v>
      </c>
      <c r="I222" s="33">
        <v>28.05</v>
      </c>
      <c r="J222" s="33">
        <v>28.093</v>
      </c>
      <c r="K222" s="34">
        <v>1</v>
      </c>
      <c r="L222" s="34">
        <v>1</v>
      </c>
      <c r="M222" s="7">
        <v>0</v>
      </c>
      <c r="N222" s="7">
        <v>0</v>
      </c>
      <c r="O222" s="7">
        <v>1</v>
      </c>
      <c r="P222" s="7">
        <v>1</v>
      </c>
      <c r="Q222" s="35">
        <f>+I222*K222</f>
        <v>28.05</v>
      </c>
      <c r="R222" s="35">
        <f>+J222*L222</f>
        <v>28.093</v>
      </c>
      <c r="S222" s="35">
        <f>+$H222*Q222</f>
        <v>676.00500000000011</v>
      </c>
      <c r="T222" s="35">
        <f>+$H222*R222</f>
        <v>677.04130000000009</v>
      </c>
      <c r="U222" s="36">
        <f>+S222/SUM(S$20:S$619)</f>
        <v>9.8195626136695236E-4</v>
      </c>
      <c r="V222" s="37">
        <f>+T222/SUM(T$20:T$619)</f>
        <v>9.8228593841719492E-4</v>
      </c>
      <c r="W222" s="37">
        <f>+V222-U222</f>
        <v>3.2967705024256055E-7</v>
      </c>
      <c r="X222" s="38">
        <f>+W222*Y$4</f>
        <v>9.9861746364498464E-3</v>
      </c>
      <c r="Y222" s="39">
        <f>+X222/$H222*10^6</f>
        <v>414.3640927987488</v>
      </c>
      <c r="Z222" s="40">
        <f>+S222*M222/SUMPRODUCT(M$20:M$619, S$20:S$619)</f>
        <v>0</v>
      </c>
      <c r="AA222" s="41">
        <f>+T222*N222/SUMPRODUCT(N$20:N$619, T$20:T$619)</f>
        <v>0</v>
      </c>
      <c r="AB222" s="41">
        <f>+AA222-Z222</f>
        <v>0</v>
      </c>
      <c r="AC222" s="42">
        <f>+AB222*AD$4</f>
        <v>0</v>
      </c>
      <c r="AD222" s="43">
        <f>+AC222/$H222*10^6</f>
        <v>0</v>
      </c>
      <c r="AE222" s="40">
        <f>+S222*O222/SUMPRODUCT(O$20:O$619, S$20:S$619)</f>
        <v>2.0019402987941806E-3</v>
      </c>
      <c r="AF222" s="41">
        <f>+T222*P222/SUMPRODUCT(P$20:P$619, T$20:T$619)</f>
        <v>2.0065813085095607E-3</v>
      </c>
      <c r="AG222" s="41">
        <f>+AF222-AE222</f>
        <v>4.6410097153800831E-6</v>
      </c>
      <c r="AH222" s="42">
        <f>+AG222*AI$4</f>
        <v>1.5671525142559029E-2</v>
      </c>
      <c r="AI222" s="43">
        <f>+AH222/$H222*10^6</f>
        <v>650.27075280327927</v>
      </c>
      <c r="AJ222" s="42">
        <f>+X222+AC222+AH222</f>
        <v>2.5657699779008877E-2</v>
      </c>
      <c r="AK222" s="31">
        <f>+Y222+AD222+AI222</f>
        <v>1064.634845602028</v>
      </c>
      <c r="AL222" s="44">
        <f>+$AL$6*W222/H222*10^6</f>
        <v>6.8397728266091402</v>
      </c>
      <c r="AM222" s="31">
        <v>228103</v>
      </c>
      <c r="AN222" s="45">
        <f>+AK222/AM222</f>
        <v>4.6673425847184296E-3</v>
      </c>
      <c r="AR222" s="33"/>
    </row>
    <row r="223" spans="1:44">
      <c r="A223" s="6" t="s">
        <v>6463</v>
      </c>
      <c r="B223" s="6" t="s">
        <v>6450</v>
      </c>
      <c r="C223" s="119" t="s">
        <v>6506</v>
      </c>
      <c r="D223" s="30" t="s">
        <v>6476</v>
      </c>
      <c r="E223" s="6" t="s">
        <v>6488</v>
      </c>
      <c r="F223" s="31" t="s">
        <v>4456</v>
      </c>
      <c r="G223" s="6" t="str">
        <f>+IF(AND(L223&gt;K223, AJ223&gt;0), "Float Increase", IF(AND(L223&lt;K223, AJ223&lt;0), "Float Decrease", IF(AND(J223&gt;I223, AJ223&gt;0), "Share Increase", IF(AND(J223&lt;I223, AJ223&lt;0), "Share Decrease", IF(AJ223&gt;0, "Reinvestment", "Funding")))))</f>
        <v>Share Increase</v>
      </c>
      <c r="H223" s="32">
        <v>13.39</v>
      </c>
      <c r="I223" s="33">
        <v>130.92599999999999</v>
      </c>
      <c r="J223" s="33">
        <v>131.22900000000001</v>
      </c>
      <c r="K223" s="34">
        <v>0.74</v>
      </c>
      <c r="L223" s="34">
        <v>0.74</v>
      </c>
      <c r="M223" s="7">
        <v>0.56000000000000005</v>
      </c>
      <c r="N223" s="7">
        <v>0.56000000000000005</v>
      </c>
      <c r="O223" s="7">
        <v>0.44</v>
      </c>
      <c r="P223" s="7">
        <v>0.44</v>
      </c>
      <c r="Q223" s="35">
        <f>+I223*K223</f>
        <v>96.885239999999996</v>
      </c>
      <c r="R223" s="35">
        <f>+J223*L223</f>
        <v>97.109460000000013</v>
      </c>
      <c r="S223" s="35">
        <f>+$H223*Q223</f>
        <v>1297.2933636</v>
      </c>
      <c r="T223" s="35">
        <f>+$H223*R223</f>
        <v>1300.2956694000002</v>
      </c>
      <c r="U223" s="36">
        <f>+S223/SUM(S$20:S$619)</f>
        <v>1.884431832925517E-3</v>
      </c>
      <c r="V223" s="37">
        <f>+T223/SUM(T$20:T$619)</f>
        <v>1.8865350634243343E-3</v>
      </c>
      <c r="W223" s="37">
        <f>+V223-U223</f>
        <v>2.1032304988173427E-6</v>
      </c>
      <c r="X223" s="38">
        <f>+W223*Y$4</f>
        <v>6.3708490009978982E-2</v>
      </c>
      <c r="Y223" s="39">
        <f>+X223/$H223*10^6</f>
        <v>4757.9156094084374</v>
      </c>
      <c r="Z223" s="40">
        <f>+S223*M223/SUMPRODUCT(M$20:M$619, S$20:S$619)</f>
        <v>2.0712198793431278E-3</v>
      </c>
      <c r="AA223" s="41">
        <f>+T223*N223/SUMPRODUCT(N$20:N$619, T$20:T$619)</f>
        <v>2.0695906861644096E-3</v>
      </c>
      <c r="AB223" s="41">
        <f>+AA223-Z223</f>
        <v>-1.629193178718201E-6</v>
      </c>
      <c r="AC223" s="42">
        <f>+AB223*AD$4</f>
        <v>-6.2858684209683435E-3</v>
      </c>
      <c r="AD223" s="43">
        <f>+AC223/$H223*10^6</f>
        <v>-469.44499036358053</v>
      </c>
      <c r="AE223" s="40">
        <f>+S223*O223/SUMPRODUCT(O$20:O$619, S$20:S$619)</f>
        <v>1.690410130306137E-3</v>
      </c>
      <c r="AF223" s="41">
        <f>+T223*P223/SUMPRODUCT(P$20:P$619, T$20:T$619)</f>
        <v>1.6956506991992152E-3</v>
      </c>
      <c r="AG223" s="41">
        <f>+AF223-AE223</f>
        <v>5.2405688930781506E-6</v>
      </c>
      <c r="AH223" s="42">
        <f>+AG223*AI$4</f>
        <v>1.7696086025637849E-2</v>
      </c>
      <c r="AI223" s="43">
        <f>+AH223/$H223*10^6</f>
        <v>1321.5896957160455</v>
      </c>
      <c r="AJ223" s="42">
        <f>+X223+AC223+AH223</f>
        <v>7.5118707614648492E-2</v>
      </c>
      <c r="AK223" s="31">
        <f>+Y223+AD223+AI223</f>
        <v>5610.0603147609027</v>
      </c>
      <c r="AL223" s="44">
        <f>+$AL$6*W223/H223*10^6</f>
        <v>78.537359925964992</v>
      </c>
      <c r="AM223" s="31">
        <v>1212934.25</v>
      </c>
      <c r="AN223" s="45">
        <f>+AK223/AM223</f>
        <v>4.6251973796278753E-3</v>
      </c>
      <c r="AR223" s="33"/>
    </row>
    <row r="224" spans="1:44">
      <c r="A224" s="6" t="s">
        <v>1461</v>
      </c>
      <c r="B224" s="6" t="s">
        <v>2257</v>
      </c>
      <c r="C224" s="119" t="s">
        <v>2881</v>
      </c>
      <c r="D224" s="30">
        <v>2411440</v>
      </c>
      <c r="E224" s="6" t="s">
        <v>945</v>
      </c>
      <c r="F224" s="31" t="s">
        <v>4466</v>
      </c>
      <c r="G224" s="6" t="str">
        <f>+IF(AND(L224&gt;K224, AJ224&gt;0), "Float Increase", IF(AND(L224&lt;K224, AJ224&lt;0), "Float Decrease", IF(AND(J224&gt;I224, AJ224&gt;0), "Share Increase", IF(AND(J224&lt;I224, AJ224&lt;0), "Share Decrease", IF(AJ224&gt;0, "Reinvestment", "Funding")))))</f>
        <v>Share Increase</v>
      </c>
      <c r="H224" s="32">
        <v>17.43</v>
      </c>
      <c r="I224" s="33">
        <v>43.741999999999997</v>
      </c>
      <c r="J224" s="33">
        <v>43.844000000000001</v>
      </c>
      <c r="K224" s="34">
        <v>1</v>
      </c>
      <c r="L224" s="34">
        <v>1</v>
      </c>
      <c r="M224" s="7">
        <v>1</v>
      </c>
      <c r="N224" s="7">
        <v>1</v>
      </c>
      <c r="O224" s="7">
        <v>0</v>
      </c>
      <c r="P224" s="7">
        <v>0</v>
      </c>
      <c r="Q224" s="35">
        <f>+I224*K224</f>
        <v>43.741999999999997</v>
      </c>
      <c r="R224" s="35">
        <f>+J224*L224</f>
        <v>43.844000000000001</v>
      </c>
      <c r="S224" s="35">
        <f>+$H224*Q224</f>
        <v>762.42305999999996</v>
      </c>
      <c r="T224" s="35">
        <f>+$H224*R224</f>
        <v>764.20092</v>
      </c>
      <c r="U224" s="36">
        <f>+S224/SUM(S$20:S$619)</f>
        <v>1.1074860357209657E-3</v>
      </c>
      <c r="V224" s="37">
        <f>+T224/SUM(T$20:T$619)</f>
        <v>1.1087415462564597E-3</v>
      </c>
      <c r="W224" s="37">
        <f>+V224-U224</f>
        <v>1.2555105354940081E-6</v>
      </c>
      <c r="X224" s="38">
        <f>+W224*Y$4</f>
        <v>3.8030392034025889E-2</v>
      </c>
      <c r="Y224" s="39">
        <f>+X224/$H224*10^6</f>
        <v>2181.892830408829</v>
      </c>
      <c r="Z224" s="40">
        <f>+S224*M224/SUMPRODUCT(M$20:M$619, S$20:S$619)</f>
        <v>2.1736819831553464E-3</v>
      </c>
      <c r="AA224" s="41">
        <f>+T224*N224/SUMPRODUCT(N$20:N$619, T$20:T$619)</f>
        <v>2.1720102693479652E-3</v>
      </c>
      <c r="AB224" s="41">
        <f>+AA224-Z224</f>
        <v>-1.6717138073812227E-6</v>
      </c>
      <c r="AC224" s="42">
        <f>+AB224*AD$4</f>
        <v>-6.4499245196827362E-3</v>
      </c>
      <c r="AD224" s="43">
        <f>+AC224/$H224*10^6</f>
        <v>-370.04730462895787</v>
      </c>
      <c r="AE224" s="40">
        <f>+S224*O224/SUMPRODUCT(O$20:O$619, S$20:S$619)</f>
        <v>0</v>
      </c>
      <c r="AF224" s="41">
        <f>+T224*P224/SUMPRODUCT(P$20:P$619, T$20:T$619)</f>
        <v>0</v>
      </c>
      <c r="AG224" s="41">
        <f>+AF224-AE224</f>
        <v>0</v>
      </c>
      <c r="AH224" s="42">
        <f>+AG224*AI$4</f>
        <v>0</v>
      </c>
      <c r="AI224" s="43">
        <f>+AH224/$H224*10^6</f>
        <v>0</v>
      </c>
      <c r="AJ224" s="42">
        <f>+X224+AC224+AH224</f>
        <v>3.1580467514343152E-2</v>
      </c>
      <c r="AK224" s="31">
        <f>+Y224+AD224+AI224</f>
        <v>1811.8455257798712</v>
      </c>
      <c r="AL224" s="44">
        <f>+$AL$6*W224/H224*10^6</f>
        <v>36.015792756569368</v>
      </c>
      <c r="AM224" s="31">
        <v>391881.5625</v>
      </c>
      <c r="AN224" s="45">
        <f>+AK224/AM224</f>
        <v>4.6234518261620717E-3</v>
      </c>
      <c r="AR224" s="33"/>
    </row>
    <row r="225" spans="1:44">
      <c r="A225" s="6" t="s">
        <v>1292</v>
      </c>
      <c r="B225" s="6" t="s">
        <v>5347</v>
      </c>
      <c r="C225" s="119" t="s">
        <v>2716</v>
      </c>
      <c r="D225" s="30">
        <v>2483223</v>
      </c>
      <c r="E225" s="6" t="s">
        <v>801</v>
      </c>
      <c r="F225" s="31" t="s">
        <v>4471</v>
      </c>
      <c r="G225" s="6" t="str">
        <f>+IF(AND(L225&gt;K225, AJ225&gt;0), "Float Increase", IF(AND(L225&lt;K225, AJ225&lt;0), "Float Decrease", IF(AND(J225&gt;I225, AJ225&gt;0), "Share Increase", IF(AND(J225&lt;I225, AJ225&lt;0), "Share Decrease", IF(AJ225&gt;0, "Reinvestment", "Funding")))))</f>
        <v>Share Increase</v>
      </c>
      <c r="H225" s="32">
        <v>41.23</v>
      </c>
      <c r="I225" s="33">
        <v>27.116</v>
      </c>
      <c r="J225" s="33">
        <v>27.146999999999998</v>
      </c>
      <c r="K225" s="34">
        <v>1</v>
      </c>
      <c r="L225" s="34">
        <v>1</v>
      </c>
      <c r="M225" s="7">
        <v>0</v>
      </c>
      <c r="N225" s="7">
        <v>0</v>
      </c>
      <c r="O225" s="7">
        <v>1</v>
      </c>
      <c r="P225" s="7">
        <v>1</v>
      </c>
      <c r="Q225" s="35">
        <f>+I225*K225</f>
        <v>27.116</v>
      </c>
      <c r="R225" s="35">
        <f>+J225*L225</f>
        <v>27.146999999999998</v>
      </c>
      <c r="S225" s="35">
        <f>+$H225*Q225</f>
        <v>1117.9926799999998</v>
      </c>
      <c r="T225" s="35">
        <f>+$H225*R225</f>
        <v>1119.2708099999998</v>
      </c>
      <c r="U225" s="36">
        <f>+S225/SUM(S$20:S$619)</f>
        <v>1.6239819413886275E-3</v>
      </c>
      <c r="V225" s="37">
        <f>+T225/SUM(T$20:T$619)</f>
        <v>1.62389499421058E-3</v>
      </c>
      <c r="W225" s="37">
        <f>+V225-U225</f>
        <v>-8.6947178047419235E-8</v>
      </c>
      <c r="X225" s="38">
        <f>+W225*Y$4</f>
        <v>-2.6336977459886749E-3</v>
      </c>
      <c r="Y225" s="39">
        <f>+X225/$H225*10^6</f>
        <v>-63.878189327884428</v>
      </c>
      <c r="Z225" s="40">
        <f>+S225*M225/SUMPRODUCT(M$20:M$619, S$20:S$619)</f>
        <v>0</v>
      </c>
      <c r="AA225" s="41">
        <f>+T225*N225/SUMPRODUCT(N$20:N$619, T$20:T$619)</f>
        <v>0</v>
      </c>
      <c r="AB225" s="41">
        <f>+AA225-Z225</f>
        <v>0</v>
      </c>
      <c r="AC225" s="42">
        <f>+AB225*AD$4</f>
        <v>0</v>
      </c>
      <c r="AD225" s="43">
        <f>+AC225/$H225*10^6</f>
        <v>0</v>
      </c>
      <c r="AE225" s="40">
        <f>+S225*O225/SUMPRODUCT(O$20:O$619, S$20:S$619)</f>
        <v>3.3108550970021018E-3</v>
      </c>
      <c r="AF225" s="41">
        <f>+T225*P225/SUMPRODUCT(P$20:P$619, T$20:T$619)</f>
        <v>3.317239120429367E-3</v>
      </c>
      <c r="AG225" s="41">
        <f>+AF225-AE225</f>
        <v>6.3840234272652396E-6</v>
      </c>
      <c r="AH225" s="42">
        <f>+AG225*AI$4</f>
        <v>2.1557245036467141E-2</v>
      </c>
      <c r="AI225" s="43">
        <f>+AH225/$H225*10^6</f>
        <v>522.85338434312746</v>
      </c>
      <c r="AJ225" s="42">
        <f>+X225+AC225+AH225</f>
        <v>1.8923547290478467E-2</v>
      </c>
      <c r="AK225" s="31">
        <f>+Y225+AD225+AI225</f>
        <v>458.975195015243</v>
      </c>
      <c r="AL225" s="44">
        <f>+$AL$6*W225/H225*10^6</f>
        <v>-1.0544164206575217</v>
      </c>
      <c r="AM225" s="31">
        <v>99735.796875</v>
      </c>
      <c r="AN225" s="45">
        <f>+AK225/AM225</f>
        <v>4.60191034108327E-3</v>
      </c>
      <c r="AR225" s="33"/>
    </row>
    <row r="226" spans="1:44">
      <c r="A226" s="6" t="s">
        <v>4739</v>
      </c>
      <c r="B226" s="6" t="s">
        <v>4706</v>
      </c>
      <c r="C226" s="119" t="s">
        <v>4817</v>
      </c>
      <c r="D226" s="30" t="s">
        <v>4797</v>
      </c>
      <c r="E226" s="6" t="s">
        <v>4773</v>
      </c>
      <c r="F226" s="31" t="s">
        <v>4458</v>
      </c>
      <c r="G226" s="6" t="str">
        <f>+IF(AND(L226&gt;K226, AJ226&gt;0), "Float Increase", IF(AND(L226&lt;K226, AJ226&lt;0), "Float Decrease", IF(AND(J226&gt;I226, AJ226&gt;0), "Share Increase", IF(AND(J226&lt;I226, AJ226&lt;0), "Share Decrease", IF(AJ226&gt;0, "Reinvestment", "Funding")))))</f>
        <v>Share Increase</v>
      </c>
      <c r="H226" s="32">
        <v>9.74</v>
      </c>
      <c r="I226" s="33">
        <v>29.925999999999998</v>
      </c>
      <c r="J226" s="33">
        <v>29.978000000000002</v>
      </c>
      <c r="K226" s="34">
        <v>0.82</v>
      </c>
      <c r="L226" s="34">
        <v>0.82</v>
      </c>
      <c r="M226" s="7">
        <v>0</v>
      </c>
      <c r="N226" s="7">
        <v>0</v>
      </c>
      <c r="O226" s="7">
        <v>1</v>
      </c>
      <c r="P226" s="7">
        <v>1</v>
      </c>
      <c r="Q226" s="35">
        <f>+I226*K226</f>
        <v>24.539319999999996</v>
      </c>
      <c r="R226" s="35">
        <f>+J226*L226</f>
        <v>24.581959999999999</v>
      </c>
      <c r="S226" s="35">
        <f>+$H226*Q226</f>
        <v>239.01297679999996</v>
      </c>
      <c r="T226" s="35">
        <f>+$H226*R226</f>
        <v>239.42829039999998</v>
      </c>
      <c r="U226" s="36">
        <f>+S226/SUM(S$20:S$619)</f>
        <v>3.4718720884714465E-4</v>
      </c>
      <c r="V226" s="37">
        <f>+T226/SUM(T$20:T$619)</f>
        <v>3.4737473610426517E-4</v>
      </c>
      <c r="W226" s="37">
        <f>+V226-U226</f>
        <v>1.8752725712052219E-7</v>
      </c>
      <c r="X226" s="38">
        <f>+W226*Y$4</f>
        <v>5.6803466826766966E-3</v>
      </c>
      <c r="Y226" s="39">
        <f>+X226/$H226*10^6</f>
        <v>583.19781136311053</v>
      </c>
      <c r="Z226" s="40">
        <f>+S226*M226/SUMPRODUCT(M$20:M$619, S$20:S$619)</f>
        <v>0</v>
      </c>
      <c r="AA226" s="41">
        <f>+T226*N226/SUMPRODUCT(N$20:N$619, T$20:T$619)</f>
        <v>0</v>
      </c>
      <c r="AB226" s="41">
        <f>+AA226-Z226</f>
        <v>0</v>
      </c>
      <c r="AC226" s="42">
        <f>+AB226*AD$4</f>
        <v>0</v>
      </c>
      <c r="AD226" s="43">
        <f>+AC226/$H226*10^6</f>
        <v>0</v>
      </c>
      <c r="AE226" s="40">
        <f>+S226*O226/SUMPRODUCT(O$20:O$619, S$20:S$619)</f>
        <v>7.0781977972156763E-4</v>
      </c>
      <c r="AF226" s="41">
        <f>+T226*P226/SUMPRODUCT(P$20:P$619, T$20:T$619)</f>
        <v>7.0960565071146917E-4</v>
      </c>
      <c r="AG226" s="41">
        <f>+AF226-AE226</f>
        <v>1.7858709899015376E-6</v>
      </c>
      <c r="AH226" s="42">
        <f>+AG226*AI$4</f>
        <v>6.0304381666903412E-3</v>
      </c>
      <c r="AI226" s="43">
        <f>+AH226/$H226*10^6</f>
        <v>619.14149555342306</v>
      </c>
      <c r="AJ226" s="42">
        <f>+X226+AC226+AH226</f>
        <v>1.1710784849367037E-2</v>
      </c>
      <c r="AK226" s="31">
        <f>+Y226+AD226+AI226</f>
        <v>1202.3393069165336</v>
      </c>
      <c r="AL226" s="44">
        <f>+$AL$6*W226/H226*10^6</f>
        <v>9.62665590967773</v>
      </c>
      <c r="AM226" s="31">
        <v>266565.59375</v>
      </c>
      <c r="AN226" s="45">
        <f>+AK226/AM226</f>
        <v>4.510481979321585E-3</v>
      </c>
      <c r="AR226" s="33"/>
    </row>
    <row r="227" spans="1:44">
      <c r="A227" s="6" t="s">
        <v>5376</v>
      </c>
      <c r="B227" s="6" t="s">
        <v>5350</v>
      </c>
      <c r="C227" s="119" t="s">
        <v>5358</v>
      </c>
      <c r="D227" s="30" t="s">
        <v>5368</v>
      </c>
      <c r="E227" s="6" t="s">
        <v>5342</v>
      </c>
      <c r="F227" s="31" t="s">
        <v>4455</v>
      </c>
      <c r="G227" s="6" t="str">
        <f>+IF(AND(L227&gt;K227, AJ227&gt;0), "Float Increase", IF(AND(L227&lt;K227, AJ227&lt;0), "Float Decrease", IF(AND(J227&gt;I227, AJ227&gt;0), "Share Increase", IF(AND(J227&lt;I227, AJ227&lt;0), "Share Decrease", IF(AJ227&gt;0, "Reinvestment", "Funding")))))</f>
        <v>Share Increase</v>
      </c>
      <c r="H227" s="32">
        <v>17.059999999999999</v>
      </c>
      <c r="I227" s="33">
        <v>66.216999999999999</v>
      </c>
      <c r="J227" s="33">
        <v>66.308999999999997</v>
      </c>
      <c r="K227" s="34">
        <v>1</v>
      </c>
      <c r="L227" s="34">
        <v>1</v>
      </c>
      <c r="M227" s="7">
        <v>0</v>
      </c>
      <c r="N227" s="7">
        <v>0</v>
      </c>
      <c r="O227" s="7">
        <v>1</v>
      </c>
      <c r="P227" s="7">
        <v>1</v>
      </c>
      <c r="Q227" s="35">
        <f>+I227*K227</f>
        <v>66.216999999999999</v>
      </c>
      <c r="R227" s="35">
        <f>+J227*L227</f>
        <v>66.308999999999997</v>
      </c>
      <c r="S227" s="35">
        <f>+$H227*Q227</f>
        <v>1129.66202</v>
      </c>
      <c r="T227" s="35">
        <f>+$H227*R227</f>
        <v>1131.2315399999998</v>
      </c>
      <c r="U227" s="36">
        <f>+S227/SUM(S$20:S$619)</f>
        <v>1.6409326761894351E-3</v>
      </c>
      <c r="V227" s="37">
        <f>+T227/SUM(T$20:T$619)</f>
        <v>1.6412482293709826E-3</v>
      </c>
      <c r="W227" s="37">
        <f>+V227-U227</f>
        <v>3.1555318154752494E-7</v>
      </c>
      <c r="X227" s="38">
        <f>+W227*Y$4</f>
        <v>9.5583516526323818E-3</v>
      </c>
      <c r="Y227" s="39">
        <f>+X227/$H227*10^6</f>
        <v>560.27852594562614</v>
      </c>
      <c r="Z227" s="40">
        <f>+S227*M227/SUMPRODUCT(M$20:M$619, S$20:S$619)</f>
        <v>0</v>
      </c>
      <c r="AA227" s="41">
        <f>+T227*N227/SUMPRODUCT(N$20:N$619, T$20:T$619)</f>
        <v>0</v>
      </c>
      <c r="AB227" s="41">
        <f>+AA227-Z227</f>
        <v>0</v>
      </c>
      <c r="AC227" s="42">
        <f>+AB227*AD$4</f>
        <v>0</v>
      </c>
      <c r="AD227" s="43">
        <f>+AC227/$H227*10^6</f>
        <v>0</v>
      </c>
      <c r="AE227" s="40">
        <f>+S227*O227/SUMPRODUCT(O$20:O$619, S$20:S$619)</f>
        <v>3.345413010044655E-3</v>
      </c>
      <c r="AF227" s="41">
        <f>+T227*P227/SUMPRODUCT(P$20:P$619, T$20:T$619)</f>
        <v>3.3526877367163342E-3</v>
      </c>
      <c r="AG227" s="41">
        <f>+AF227-AE227</f>
        <v>7.2747266716792491E-6</v>
      </c>
      <c r="AH227" s="42">
        <f>+AG227*AI$4</f>
        <v>2.4564926369935298E-2</v>
      </c>
      <c r="AI227" s="43">
        <f>+AH227/$H227*10^6</f>
        <v>1439.9136207465006</v>
      </c>
      <c r="AJ227" s="42">
        <f>+X227+AC227+AH227</f>
        <v>3.4123278022567677E-2</v>
      </c>
      <c r="AK227" s="31">
        <f>+Y227+AD227+AI227</f>
        <v>2000.1921466921267</v>
      </c>
      <c r="AL227" s="44">
        <f>+$AL$6*W227/H227*10^6</f>
        <v>9.2483347464104622</v>
      </c>
      <c r="AM227" s="31">
        <v>443914.25</v>
      </c>
      <c r="AN227" s="45">
        <f>+AK227/AM227</f>
        <v>4.5058074767640975E-3</v>
      </c>
      <c r="AR227" s="33"/>
    </row>
    <row r="228" spans="1:44">
      <c r="A228" s="6" t="s">
        <v>6460</v>
      </c>
      <c r="B228" s="6" t="s">
        <v>6447</v>
      </c>
      <c r="C228" s="119" t="s">
        <v>6503</v>
      </c>
      <c r="D228" s="30" t="s">
        <v>6473</v>
      </c>
      <c r="E228" s="6" t="s">
        <v>6485</v>
      </c>
      <c r="F228" s="31" t="s">
        <v>4465</v>
      </c>
      <c r="G228" s="6" t="str">
        <f>+IF(AND(L228&gt;K228, AJ228&gt;0), "Float Increase", IF(AND(L228&lt;K228, AJ228&lt;0), "Float Decrease", IF(AND(J228&gt;I228, AJ228&gt;0), "Share Increase", IF(AND(J228&lt;I228, AJ228&lt;0), "Share Decrease", IF(AJ228&gt;0, "Reinvestment", "Funding")))))</f>
        <v>Share Increase</v>
      </c>
      <c r="H228" s="32">
        <v>9.69</v>
      </c>
      <c r="I228" s="33">
        <v>93.742000000000004</v>
      </c>
      <c r="J228" s="33">
        <v>93.977999999999994</v>
      </c>
      <c r="K228" s="34">
        <v>0.84</v>
      </c>
      <c r="L228" s="34">
        <v>0.84</v>
      </c>
      <c r="M228" s="7">
        <v>0.35</v>
      </c>
      <c r="N228" s="7">
        <v>0.35</v>
      </c>
      <c r="O228" s="7">
        <v>0.65</v>
      </c>
      <c r="P228" s="7">
        <v>0.65</v>
      </c>
      <c r="Q228" s="35">
        <f>+I228*K228</f>
        <v>78.743279999999999</v>
      </c>
      <c r="R228" s="35">
        <f>+J228*L228</f>
        <v>78.941519999999997</v>
      </c>
      <c r="S228" s="35">
        <f>+$H228*Q228</f>
        <v>763.02238319999992</v>
      </c>
      <c r="T228" s="35">
        <f>+$H228*R228</f>
        <v>764.9433287999999</v>
      </c>
      <c r="U228" s="36">
        <f>+S228/SUM(S$20:S$619)</f>
        <v>1.1083566049753682E-3</v>
      </c>
      <c r="V228" s="37">
        <f>+T228/SUM(T$20:T$619)</f>
        <v>1.1098186706871216E-3</v>
      </c>
      <c r="W228" s="37">
        <f>+V228-U228</f>
        <v>1.4620657117533475E-6</v>
      </c>
      <c r="X228" s="38">
        <f>+W228*Y$4</f>
        <v>4.4287109208214416E-2</v>
      </c>
      <c r="Y228" s="39">
        <f>+X228/$H228*10^6</f>
        <v>4570.3931071428706</v>
      </c>
      <c r="Z228" s="40">
        <f>+S228*M228/SUMPRODUCT(M$20:M$619, S$20:S$619)</f>
        <v>7.61386732566999E-4</v>
      </c>
      <c r="AA228" s="41">
        <f>+T228*N228/SUMPRODUCT(N$20:N$619, T$20:T$619)</f>
        <v>7.6094211973467131E-4</v>
      </c>
      <c r="AB228" s="41">
        <f>+AA228-Z228</f>
        <v>-4.4461283232768815E-7</v>
      </c>
      <c r="AC228" s="42">
        <f>+AB228*AD$4</f>
        <v>-1.7154366951651202E-3</v>
      </c>
      <c r="AD228" s="43">
        <f>+AC228/$H228*10^6</f>
        <v>-177.03165068783491</v>
      </c>
      <c r="AE228" s="40">
        <f>+S228*O228/SUMPRODUCT(O$20:O$619, S$20:S$619)</f>
        <v>1.468763422721039E-3</v>
      </c>
      <c r="AF228" s="41">
        <f>+T228*P228/SUMPRODUCT(P$20:P$619, T$20:T$619)</f>
        <v>1.4736156282717993E-3</v>
      </c>
      <c r="AG228" s="41">
        <f>+AF228-AE228</f>
        <v>4.8522055507602916E-6</v>
      </c>
      <c r="AH228" s="42">
        <f>+AG228*AI$4</f>
        <v>1.6384680478820513E-2</v>
      </c>
      <c r="AI228" s="43">
        <f>+AH228/$H228*10^6</f>
        <v>1690.8854983302904</v>
      </c>
      <c r="AJ228" s="42">
        <f>+X228+AC228+AH228</f>
        <v>5.8956352991869812E-2</v>
      </c>
      <c r="AK228" s="31">
        <f>+Y228+AD228+AI228</f>
        <v>6084.2469547853252</v>
      </c>
      <c r="AL228" s="44">
        <f>+$AL$6*W228/H228*10^6</f>
        <v>75.441987190575219</v>
      </c>
      <c r="AM228" s="31">
        <v>1416023.75</v>
      </c>
      <c r="AN228" s="45">
        <f>+AK228/AM228</f>
        <v>4.2967125055531907E-3</v>
      </c>
      <c r="AR228" s="33"/>
    </row>
    <row r="229" spans="1:44">
      <c r="A229" s="6" t="s">
        <v>4495</v>
      </c>
      <c r="B229" s="6" t="s">
        <v>1799</v>
      </c>
      <c r="C229" s="119" t="s">
        <v>192</v>
      </c>
      <c r="D229" s="30">
        <v>2067735</v>
      </c>
      <c r="E229" s="6" t="s">
        <v>3032</v>
      </c>
      <c r="F229" s="31" t="s">
        <v>4455</v>
      </c>
      <c r="G229" s="6" t="str">
        <f>+IF(AND(L229&gt;K229, AJ229&gt;0), "Float Increase", IF(AND(L229&lt;K229, AJ229&lt;0), "Float Decrease", IF(AND(J229&gt;I229, AJ229&gt;0), "Share Increase", IF(AND(J229&lt;I229, AJ229&lt;0), "Share Decrease", IF(AJ229&gt;0, "Reinvestment", "Funding")))))</f>
        <v>Share Increase</v>
      </c>
      <c r="H229" s="32">
        <v>4.08</v>
      </c>
      <c r="I229" s="33">
        <v>177.07499999999999</v>
      </c>
      <c r="J229" s="33">
        <v>177.785</v>
      </c>
      <c r="K229" s="34">
        <v>1</v>
      </c>
      <c r="L229" s="34">
        <v>1</v>
      </c>
      <c r="M229" s="7">
        <v>0</v>
      </c>
      <c r="N229" s="7">
        <v>0</v>
      </c>
      <c r="O229" s="7">
        <v>1</v>
      </c>
      <c r="P229" s="7">
        <v>1</v>
      </c>
      <c r="Q229" s="35">
        <f>+I229*K229</f>
        <v>177.07499999999999</v>
      </c>
      <c r="R229" s="35">
        <f>+J229*L229</f>
        <v>177.785</v>
      </c>
      <c r="S229" s="35">
        <f>+$H229*Q229</f>
        <v>722.46600000000001</v>
      </c>
      <c r="T229" s="35">
        <f>+$H229*R229</f>
        <v>725.36279999999999</v>
      </c>
      <c r="U229" s="36">
        <f>+S229/SUM(S$20:S$619)</f>
        <v>1.0494449187871931E-3</v>
      </c>
      <c r="V229" s="37">
        <f>+T229/SUM(T$20:T$619)</f>
        <v>1.0523932272535281E-3</v>
      </c>
      <c r="W229" s="37">
        <f>+V229-U229</f>
        <v>2.9483084663349535E-6</v>
      </c>
      <c r="X229" s="38">
        <f>+W229*Y$4</f>
        <v>8.9306559875132988E-2</v>
      </c>
      <c r="Y229" s="39">
        <f>+X229/$H229*10^6</f>
        <v>21888.862714493378</v>
      </c>
      <c r="Z229" s="40">
        <f>+S229*M229/SUMPRODUCT(M$20:M$619, S$20:S$619)</f>
        <v>0</v>
      </c>
      <c r="AA229" s="41">
        <f>+T229*N229/SUMPRODUCT(N$20:N$619, T$20:T$619)</f>
        <v>0</v>
      </c>
      <c r="AB229" s="41">
        <f>+AA229-Z229</f>
        <v>0</v>
      </c>
      <c r="AC229" s="42">
        <f>+AB229*AD$4</f>
        <v>0</v>
      </c>
      <c r="AD229" s="43">
        <f>+AC229/$H229*10^6</f>
        <v>0</v>
      </c>
      <c r="AE229" s="40">
        <f>+S229*O229/SUMPRODUCT(O$20:O$619, S$20:S$619)</f>
        <v>2.1395312163499324E-3</v>
      </c>
      <c r="AF229" s="41">
        <f>+T229*P229/SUMPRODUCT(P$20:P$619, T$20:T$619)</f>
        <v>2.149794165242443E-3</v>
      </c>
      <c r="AG229" s="41">
        <f>+AF229-AE229</f>
        <v>1.0262948892510605E-5</v>
      </c>
      <c r="AH229" s="42">
        <f>+AG229*AI$4</f>
        <v>3.4655402912167003E-2</v>
      </c>
      <c r="AI229" s="43">
        <f>+AH229/$H229*10^6</f>
        <v>8493.971302001717</v>
      </c>
      <c r="AJ229" s="42">
        <f>+X229+AC229+AH229</f>
        <v>0.12396196278729998</v>
      </c>
      <c r="AK229" s="31">
        <f>+Y229+AD229+AI229</f>
        <v>30382.834016495093</v>
      </c>
      <c r="AL229" s="44">
        <f>+$AL$6*W229/H229*10^6</f>
        <v>361.31231205085214</v>
      </c>
      <c r="AM229" s="31">
        <v>7538928.5</v>
      </c>
      <c r="AN229" s="45">
        <f>+AK229/AM229</f>
        <v>4.0301262993136348E-3</v>
      </c>
      <c r="AR229" s="33"/>
    </row>
    <row r="230" spans="1:44">
      <c r="A230" s="6" t="s">
        <v>1065</v>
      </c>
      <c r="B230" s="6" t="s">
        <v>1584</v>
      </c>
      <c r="C230" s="119" t="s">
        <v>2428</v>
      </c>
      <c r="D230" s="30">
        <v>2216010</v>
      </c>
      <c r="E230" s="6" t="s">
        <v>3888</v>
      </c>
      <c r="F230" s="31" t="s">
        <v>4456</v>
      </c>
      <c r="G230" s="6" t="str">
        <f>+IF(AND(L230&gt;K230, AJ230&gt;0), "Float Increase", IF(AND(L230&lt;K230, AJ230&lt;0), "Float Decrease", IF(AND(J230&gt;I230, AJ230&gt;0), "Share Increase", IF(AND(J230&lt;I230, AJ230&lt;0), "Share Decrease", IF(AJ230&gt;0, "Reinvestment", "Funding")))))</f>
        <v>Share Increase</v>
      </c>
      <c r="H230" s="32">
        <v>50.6</v>
      </c>
      <c r="I230" s="33">
        <v>27.527000000000001</v>
      </c>
      <c r="J230" s="33">
        <v>27.568999999999999</v>
      </c>
      <c r="K230" s="34">
        <v>1</v>
      </c>
      <c r="L230" s="34">
        <v>1</v>
      </c>
      <c r="M230" s="7">
        <v>0.43</v>
      </c>
      <c r="N230" s="7">
        <v>0.43</v>
      </c>
      <c r="O230" s="7">
        <v>0.56999999999999995</v>
      </c>
      <c r="P230" s="7">
        <v>0.56999999999999995</v>
      </c>
      <c r="Q230" s="35">
        <f>+I230*K230</f>
        <v>27.527000000000001</v>
      </c>
      <c r="R230" s="35">
        <f>+J230*L230</f>
        <v>27.568999999999999</v>
      </c>
      <c r="S230" s="35">
        <f>+$H230*Q230</f>
        <v>1392.8662000000002</v>
      </c>
      <c r="T230" s="35">
        <f>+$H230*R230</f>
        <v>1394.9913999999999</v>
      </c>
      <c r="U230" s="36">
        <f>+S230/SUM(S$20:S$619)</f>
        <v>2.0232597189908264E-3</v>
      </c>
      <c r="V230" s="37">
        <f>+T230/SUM(T$20:T$619)</f>
        <v>2.0239244436534615E-3</v>
      </c>
      <c r="W230" s="37">
        <f>+V230-U230</f>
        <v>6.6472466263506683E-7</v>
      </c>
      <c r="X230" s="38">
        <f>+W230*Y$4</f>
        <v>2.0135027783538532E-2</v>
      </c>
      <c r="Y230" s="39">
        <f>+X230/$H230*10^6</f>
        <v>397.92545026755994</v>
      </c>
      <c r="Z230" s="40">
        <f>+S230*M230/SUMPRODUCT(M$20:M$619, S$20:S$619)</f>
        <v>1.7075673320675823E-3</v>
      </c>
      <c r="AA230" s="41">
        <f>+T230*N230/SUMPRODUCT(N$20:N$619, T$20:T$619)</f>
        <v>1.7048819150523933E-3</v>
      </c>
      <c r="AB230" s="41">
        <f>+AA230-Z230</f>
        <v>-2.685417015188974E-6</v>
      </c>
      <c r="AC230" s="42">
        <f>+AB230*AD$4</f>
        <v>-1.0361065976343113E-2</v>
      </c>
      <c r="AD230" s="43">
        <f>+AC230/$H230*10^6</f>
        <v>-204.76414973010102</v>
      </c>
      <c r="AE230" s="40">
        <f>+S230*O230/SUMPRODUCT(O$20:O$619, S$20:S$619)</f>
        <v>2.3511777822157222E-3</v>
      </c>
      <c r="AF230" s="41">
        <f>+T230*P230/SUMPRODUCT(P$20:P$619, T$20:T$619)</f>
        <v>2.3566114669811167E-3</v>
      </c>
      <c r="AG230" s="41">
        <f>+AF230-AE230</f>
        <v>5.4336847653945614E-6</v>
      </c>
      <c r="AH230" s="42">
        <f>+AG230*AI$4</f>
        <v>1.8348189863818674E-2</v>
      </c>
      <c r="AI230" s="43">
        <f>+AH230/$H230*10^6</f>
        <v>362.61244790155484</v>
      </c>
      <c r="AJ230" s="42">
        <f>+X230+AC230+AH230</f>
        <v>2.8122151671014093E-2</v>
      </c>
      <c r="AK230" s="31">
        <f>+Y230+AD230+AI230</f>
        <v>555.77374843901373</v>
      </c>
      <c r="AL230" s="44">
        <f>+$AL$6*W230/H230*10^6</f>
        <v>6.568425520109356</v>
      </c>
      <c r="AM230" s="31">
        <v>142558.15625</v>
      </c>
      <c r="AN230" s="45">
        <f>+AK230/AM230</f>
        <v>3.8985755922963106E-3</v>
      </c>
      <c r="AR230" s="33"/>
    </row>
    <row r="231" spans="1:44">
      <c r="A231" s="6" t="s">
        <v>715</v>
      </c>
      <c r="B231" s="6" t="s">
        <v>689</v>
      </c>
      <c r="C231" s="119" t="s">
        <v>701</v>
      </c>
      <c r="D231" s="30">
        <v>2326287</v>
      </c>
      <c r="E231" s="6" t="s">
        <v>676</v>
      </c>
      <c r="F231" s="31" t="s">
        <v>4464</v>
      </c>
      <c r="G231" s="6" t="str">
        <f>+IF(AND(L231&gt;K231, AJ231&gt;0), "Float Increase", IF(AND(L231&lt;K231, AJ231&lt;0), "Float Decrease", IF(AND(J231&gt;I231, AJ231&gt;0), "Share Increase", IF(AND(J231&lt;I231, AJ231&lt;0), "Share Decrease", IF(AJ231&gt;0, "Reinvestment", "Funding")))))</f>
        <v>Share Increase</v>
      </c>
      <c r="H231" s="32">
        <v>10.29</v>
      </c>
      <c r="I231" s="33">
        <v>53.584000000000003</v>
      </c>
      <c r="J231" s="33">
        <v>53.651000000000003</v>
      </c>
      <c r="K231" s="34">
        <v>0.91</v>
      </c>
      <c r="L231" s="34">
        <v>0.91</v>
      </c>
      <c r="M231" s="7">
        <v>0</v>
      </c>
      <c r="N231" s="7">
        <v>0</v>
      </c>
      <c r="O231" s="7">
        <v>1</v>
      </c>
      <c r="P231" s="7">
        <v>1</v>
      </c>
      <c r="Q231" s="35">
        <f>+I231*K231</f>
        <v>48.761440000000007</v>
      </c>
      <c r="R231" s="35">
        <f>+J231*L231</f>
        <v>48.822410000000005</v>
      </c>
      <c r="S231" s="35">
        <f>+$H231*Q231</f>
        <v>501.75521760000004</v>
      </c>
      <c r="T231" s="35">
        <f>+$H231*R231</f>
        <v>502.3825989</v>
      </c>
      <c r="U231" s="36">
        <f>+S231/SUM(S$20:S$619)</f>
        <v>7.2884324464442957E-4</v>
      </c>
      <c r="V231" s="37">
        <f>+T231/SUM(T$20:T$619)</f>
        <v>7.2888221531678451E-4</v>
      </c>
      <c r="W231" s="37">
        <f>+V231-U231</f>
        <v>3.8970672354941838E-8</v>
      </c>
      <c r="X231" s="38">
        <f>+W231*Y$4</f>
        <v>1.1804520197872016E-3</v>
      </c>
      <c r="Y231" s="39">
        <f>+X231/$H231*10^6</f>
        <v>114.71836926989326</v>
      </c>
      <c r="Z231" s="40">
        <f>+S231*M231/SUMPRODUCT(M$20:M$619, S$20:S$619)</f>
        <v>0</v>
      </c>
      <c r="AA231" s="41">
        <f>+T231*N231/SUMPRODUCT(N$20:N$619, T$20:T$619)</f>
        <v>0</v>
      </c>
      <c r="AB231" s="41">
        <f>+AA231-Z231</f>
        <v>0</v>
      </c>
      <c r="AC231" s="42">
        <f>+AB231*AD$4</f>
        <v>0</v>
      </c>
      <c r="AD231" s="43">
        <f>+AC231/$H231*10^6</f>
        <v>0</v>
      </c>
      <c r="AE231" s="40">
        <f>+S231*O231/SUMPRODUCT(O$20:O$619, S$20:S$619)</f>
        <v>1.4859120720167498E-3</v>
      </c>
      <c r="AF231" s="41">
        <f>+T231*P231/SUMPRODUCT(P$20:P$619, T$20:T$619)</f>
        <v>1.488936542974846E-3</v>
      </c>
      <c r="AG231" s="41">
        <f>+AF231-AE231</f>
        <v>3.0244709580962148E-6</v>
      </c>
      <c r="AH231" s="42">
        <f>+AG231*AI$4</f>
        <v>1.0212879431316314E-2</v>
      </c>
      <c r="AI231" s="43">
        <f>+AH231/$H231*10^6</f>
        <v>992.50528972947666</v>
      </c>
      <c r="AJ231" s="42">
        <f>+X231+AC231+AH231</f>
        <v>1.1393331451103515E-2</v>
      </c>
      <c r="AK231" s="31">
        <f>+Y231+AD231+AI231</f>
        <v>1107.2236589993699</v>
      </c>
      <c r="AL231" s="44">
        <f>+$AL$6*W231/H231*10^6</f>
        <v>1.8936186761390592</v>
      </c>
      <c r="AM231" s="31">
        <v>288522.0625</v>
      </c>
      <c r="AN231" s="45">
        <f>+AK231/AM231</f>
        <v>3.8375701650176924E-3</v>
      </c>
      <c r="AR231" s="33"/>
    </row>
    <row r="232" spans="1:44">
      <c r="A232" s="6" t="s">
        <v>3404</v>
      </c>
      <c r="B232" s="6" t="s">
        <v>242</v>
      </c>
      <c r="C232" s="119" t="s">
        <v>542</v>
      </c>
      <c r="D232" s="30">
        <v>2196877</v>
      </c>
      <c r="E232" s="6" t="s">
        <v>2521</v>
      </c>
      <c r="F232" s="31" t="s">
        <v>4465</v>
      </c>
      <c r="G232" s="6" t="str">
        <f>+IF(AND(L232&gt;K232, AJ232&gt;0), "Float Increase", IF(AND(L232&lt;K232, AJ232&lt;0), "Float Decrease", IF(AND(J232&gt;I232, AJ232&gt;0), "Share Increase", IF(AND(J232&lt;I232, AJ232&lt;0), "Share Decrease", IF(AJ232&gt;0, "Reinvestment", "Funding")))))</f>
        <v>Share Increase</v>
      </c>
      <c r="H232" s="32">
        <v>3.46</v>
      </c>
      <c r="I232" s="33">
        <v>209.238</v>
      </c>
      <c r="J232" s="33">
        <v>209.571</v>
      </c>
      <c r="K232" s="34">
        <v>1</v>
      </c>
      <c r="L232" s="34">
        <v>1</v>
      </c>
      <c r="M232" s="7">
        <v>0.57999999999999996</v>
      </c>
      <c r="N232" s="7">
        <v>0.57999999999999996</v>
      </c>
      <c r="O232" s="7">
        <v>0.42</v>
      </c>
      <c r="P232" s="7">
        <v>0.42</v>
      </c>
      <c r="Q232" s="35">
        <f>+I232*K232</f>
        <v>209.238</v>
      </c>
      <c r="R232" s="35">
        <f>+J232*L232</f>
        <v>209.571</v>
      </c>
      <c r="S232" s="35">
        <f>+$H232*Q232</f>
        <v>723.96348</v>
      </c>
      <c r="T232" s="35">
        <f>+$H232*R232</f>
        <v>725.11565999999993</v>
      </c>
      <c r="U232" s="36">
        <f>+S232/SUM(S$20:S$619)</f>
        <v>1.0516201391809353E-3</v>
      </c>
      <c r="V232" s="37">
        <f>+T232/SUM(T$20:T$619)</f>
        <v>1.0520346639770772E-3</v>
      </c>
      <c r="W232" s="37">
        <f>+V232-U232</f>
        <v>4.1452479614188624E-7</v>
      </c>
      <c r="X232" s="38">
        <f>+W232*Y$4</f>
        <v>1.2556278947430492E-2</v>
      </c>
      <c r="Y232" s="39">
        <f>+X232/$H232*10^6</f>
        <v>3628.9823547486972</v>
      </c>
      <c r="Z232" s="40">
        <f>+S232*M232/SUMPRODUCT(M$20:M$619, S$20:S$619)</f>
        <v>1.1971391530370273E-3</v>
      </c>
      <c r="AA232" s="41">
        <f>+T232*N232/SUMPRODUCT(N$20:N$619, T$20:T$619)</f>
        <v>1.1953348901900247E-3</v>
      </c>
      <c r="AB232" s="41">
        <f>+AA232-Z232</f>
        <v>-1.8042628470026252E-6</v>
      </c>
      <c r="AC232" s="42">
        <f>+AB232*AD$4</f>
        <v>-6.961334604913624E-3</v>
      </c>
      <c r="AD232" s="43">
        <f>+AC232/$H232*10^6</f>
        <v>-2011.9464176050938</v>
      </c>
      <c r="AE232" s="40">
        <f>+S232*O232/SUMPRODUCT(O$20:O$619, S$20:S$619)</f>
        <v>9.0046567628383691E-4</v>
      </c>
      <c r="AF232" s="41">
        <f>+T232*P232/SUMPRODUCT(P$20:P$619, T$20:T$619)</f>
        <v>9.0260591568446533E-4</v>
      </c>
      <c r="AG232" s="41">
        <f>+AF232-AE232</f>
        <v>2.1402394006284206E-6</v>
      </c>
      <c r="AH232" s="42">
        <f>+AG232*AI$4</f>
        <v>7.2270513605888634E-3</v>
      </c>
      <c r="AI232" s="43">
        <f>+AH232/$H232*10^6</f>
        <v>2088.7431678002495</v>
      </c>
      <c r="AJ232" s="42">
        <f>+X232+AC232+AH232</f>
        <v>1.2821995703105733E-2</v>
      </c>
      <c r="AK232" s="31">
        <f>+Y232+AD232+AI232</f>
        <v>3705.7791049438529</v>
      </c>
      <c r="AL232" s="44">
        <f>+$AL$6*W232/H232*10^6</f>
        <v>59.902427188133849</v>
      </c>
      <c r="AM232" s="31">
        <v>972855.625</v>
      </c>
      <c r="AN232" s="45">
        <f>+AK232/AM232</f>
        <v>3.8091768292379999E-3</v>
      </c>
      <c r="AR232" s="33"/>
    </row>
    <row r="233" spans="1:44">
      <c r="A233" s="6" t="s">
        <v>4758</v>
      </c>
      <c r="B233" s="6" t="s">
        <v>4723</v>
      </c>
      <c r="C233" s="119" t="s">
        <v>4837</v>
      </c>
      <c r="D233" s="30">
        <v>2974329</v>
      </c>
      <c r="E233" s="6" t="s">
        <v>4790</v>
      </c>
      <c r="F233" s="31" t="s">
        <v>4458</v>
      </c>
      <c r="G233" s="6" t="str">
        <f>+IF(AND(L233&gt;K233, AJ233&gt;0), "Float Increase", IF(AND(L233&lt;K233, AJ233&lt;0), "Float Decrease", IF(AND(J233&gt;I233, AJ233&gt;0), "Share Increase", IF(AND(J233&lt;I233, AJ233&lt;0), "Share Decrease", IF(AJ233&gt;0, "Reinvestment", "Funding")))))</f>
        <v>Share Increase</v>
      </c>
      <c r="H233" s="32">
        <v>164.86</v>
      </c>
      <c r="I233" s="33">
        <v>11.301</v>
      </c>
      <c r="J233" s="33">
        <v>11.326000000000001</v>
      </c>
      <c r="K233" s="34">
        <v>0.8</v>
      </c>
      <c r="L233" s="34">
        <v>0.8</v>
      </c>
      <c r="M233" s="7">
        <v>1</v>
      </c>
      <c r="N233" s="7">
        <v>1</v>
      </c>
      <c r="O233" s="7">
        <v>0</v>
      </c>
      <c r="P233" s="7">
        <v>0</v>
      </c>
      <c r="Q233" s="35">
        <f>+I233*K233</f>
        <v>9.0408000000000008</v>
      </c>
      <c r="R233" s="35">
        <f>+J233*L233</f>
        <v>9.0608000000000004</v>
      </c>
      <c r="S233" s="35">
        <f>+$H233*Q233</f>
        <v>1490.4662880000003</v>
      </c>
      <c r="T233" s="35">
        <f>+$H233*R233</f>
        <v>1493.7634880000003</v>
      </c>
      <c r="U233" s="36">
        <f>+S233/SUM(S$20:S$619)</f>
        <v>2.1650323649351102E-3</v>
      </c>
      <c r="V233" s="37">
        <f>+T233/SUM(T$20:T$619)</f>
        <v>2.1672280104380963E-3</v>
      </c>
      <c r="W233" s="37">
        <f>+V233-U233</f>
        <v>2.1956455029861072E-6</v>
      </c>
      <c r="X233" s="38">
        <f>+W233*Y$4</f>
        <v>6.6507812468058841E-2</v>
      </c>
      <c r="Y233" s="39">
        <f>+X233/$H233*10^6</f>
        <v>403.4199470342038</v>
      </c>
      <c r="Z233" s="40">
        <f>+S233*M233/SUMPRODUCT(M$20:M$619, S$20:S$619)</f>
        <v>4.2493464412343826E-3</v>
      </c>
      <c r="AA233" s="41">
        <f>+T233*N233/SUMPRODUCT(N$20:N$619, T$20:T$619)</f>
        <v>4.2455714865051938E-3</v>
      </c>
      <c r="AB233" s="41">
        <f>+AA233-Z233</f>
        <v>-3.7749547291887273E-6</v>
      </c>
      <c r="AC233" s="42">
        <f>+AB233*AD$4</f>
        <v>-1.4564797491640413E-2</v>
      </c>
      <c r="AD233" s="43">
        <f>+AC233/$H233*10^6</f>
        <v>-88.346460582557384</v>
      </c>
      <c r="AE233" s="40">
        <f>+S233*O233/SUMPRODUCT(O$20:O$619, S$20:S$619)</f>
        <v>0</v>
      </c>
      <c r="AF233" s="41">
        <f>+T233*P233/SUMPRODUCT(P$20:P$619, T$20:T$619)</f>
        <v>0</v>
      </c>
      <c r="AG233" s="41">
        <f>+AF233-AE233</f>
        <v>0</v>
      </c>
      <c r="AH233" s="42">
        <f>+AG233*AI$4</f>
        <v>0</v>
      </c>
      <c r="AI233" s="43">
        <f>+AH233/$H233*10^6</f>
        <v>0</v>
      </c>
      <c r="AJ233" s="42">
        <f>+X233+AC233+AH233</f>
        <v>5.1943014976418428E-2</v>
      </c>
      <c r="AK233" s="31">
        <f>+Y233+AD233+AI233</f>
        <v>315.07348645164643</v>
      </c>
      <c r="AL233" s="44">
        <f>+$AL$6*W233/H233*10^6</f>
        <v>6.659121384769219</v>
      </c>
      <c r="AM233" s="31">
        <v>82964.796875</v>
      </c>
      <c r="AN233" s="45">
        <f>+AK233/AM233</f>
        <v>3.7976768258271764E-3</v>
      </c>
      <c r="AR233" s="33"/>
    </row>
    <row r="234" spans="1:44">
      <c r="A234" s="6" t="s">
        <v>4733</v>
      </c>
      <c r="B234" s="6" t="s">
        <v>4701</v>
      </c>
      <c r="C234" s="119" t="s">
        <v>4813</v>
      </c>
      <c r="D234" s="30">
        <v>2042914</v>
      </c>
      <c r="E234" s="6" t="s">
        <v>4769</v>
      </c>
      <c r="F234" s="31" t="s">
        <v>4459</v>
      </c>
      <c r="G234" s="6" t="str">
        <f>+IF(AND(L234&gt;K234, AJ234&gt;0), "Float Increase", IF(AND(L234&lt;K234, AJ234&lt;0), "Float Decrease", IF(AND(J234&gt;I234, AJ234&gt;0), "Share Increase", IF(AND(J234&lt;I234, AJ234&lt;0), "Share Decrease", IF(AJ234&gt;0, "Reinvestment", "Funding")))))</f>
        <v>Share Increase</v>
      </c>
      <c r="H234" s="32">
        <v>39.880000000000003</v>
      </c>
      <c r="I234" s="33">
        <v>52.77</v>
      </c>
      <c r="J234" s="33">
        <v>52.905000000000001</v>
      </c>
      <c r="K234" s="34">
        <v>0.89</v>
      </c>
      <c r="L234" s="34">
        <v>0.89</v>
      </c>
      <c r="M234" s="7">
        <v>1</v>
      </c>
      <c r="N234" s="7">
        <v>1</v>
      </c>
      <c r="O234" s="7">
        <v>0</v>
      </c>
      <c r="P234" s="7">
        <v>0</v>
      </c>
      <c r="Q234" s="35">
        <f>+I234*K234</f>
        <v>46.965300000000006</v>
      </c>
      <c r="R234" s="35">
        <f>+J234*L234</f>
        <v>47.085450000000002</v>
      </c>
      <c r="S234" s="35">
        <f>+$H234*Q234</f>
        <v>1872.9761640000004</v>
      </c>
      <c r="T234" s="35">
        <f>+$H234*R234</f>
        <v>1877.7677460000002</v>
      </c>
      <c r="U234" s="36">
        <f>+S234/SUM(S$20:S$619)</f>
        <v>2.7206613436747593E-3</v>
      </c>
      <c r="V234" s="37">
        <f>+T234/SUM(T$20:T$619)</f>
        <v>2.7243609104926846E-3</v>
      </c>
      <c r="W234" s="37">
        <f>+V234-U234</f>
        <v>3.6995668179252983E-6</v>
      </c>
      <c r="X234" s="38">
        <f>+W234*Y$4</f>
        <v>0.11206276049799364</v>
      </c>
      <c r="Y234" s="39">
        <f>+X234/$H234*10^6</f>
        <v>2809.9990094782761</v>
      </c>
      <c r="Z234" s="40">
        <f>+S234*M234/SUMPRODUCT(M$20:M$619, S$20:S$619)</f>
        <v>5.3398890408249376E-3</v>
      </c>
      <c r="AA234" s="41">
        <f>+T234*N234/SUMPRODUCT(N$20:N$619, T$20:T$619)</f>
        <v>5.336987591904996E-3</v>
      </c>
      <c r="AB234" s="41">
        <f>+AA234-Z234</f>
        <v>-2.9014489199416169E-6</v>
      </c>
      <c r="AC234" s="42">
        <f>+AB234*AD$4</f>
        <v>-1.1194575559948582E-2</v>
      </c>
      <c r="AD234" s="43">
        <f>+AC234/$H234*10^6</f>
        <v>-280.70650852428736</v>
      </c>
      <c r="AE234" s="40">
        <f>+S234*O234/SUMPRODUCT(O$20:O$619, S$20:S$619)</f>
        <v>0</v>
      </c>
      <c r="AF234" s="41">
        <f>+T234*P234/SUMPRODUCT(P$20:P$619, T$20:T$619)</f>
        <v>0</v>
      </c>
      <c r="AG234" s="41">
        <f>+AF234-AE234</f>
        <v>0</v>
      </c>
      <c r="AH234" s="42">
        <f>+AG234*AI$4</f>
        <v>0</v>
      </c>
      <c r="AI234" s="43">
        <f>+AH234/$H234*10^6</f>
        <v>0</v>
      </c>
      <c r="AJ234" s="42">
        <f>+X234+AC234+AH234</f>
        <v>0.10086818493804506</v>
      </c>
      <c r="AK234" s="31">
        <f>+Y234+AD234+AI234</f>
        <v>2529.2925009539886</v>
      </c>
      <c r="AL234" s="44">
        <f>+$AL$6*W234/H234*10^6</f>
        <v>46.38373643336633</v>
      </c>
      <c r="AM234" s="31">
        <v>675299.4375</v>
      </c>
      <c r="AN234" s="45">
        <f>+AK234/AM234</f>
        <v>3.7454384832861475E-3</v>
      </c>
      <c r="AR234" s="33"/>
    </row>
    <row r="235" spans="1:44">
      <c r="A235" s="6" t="s">
        <v>5551</v>
      </c>
      <c r="B235" s="6" t="s">
        <v>5605</v>
      </c>
      <c r="C235" s="119" t="s">
        <v>5624</v>
      </c>
      <c r="D235" s="30" t="s">
        <v>5583</v>
      </c>
      <c r="E235" s="6" t="s">
        <v>5671</v>
      </c>
      <c r="F235" s="31" t="s">
        <v>4467</v>
      </c>
      <c r="G235" s="6" t="str">
        <f>+IF(AND(L235&gt;K235, AJ235&gt;0), "Float Increase", IF(AND(L235&lt;K235, AJ235&lt;0), "Float Decrease", IF(AND(J235&gt;I235, AJ235&gt;0), "Share Increase", IF(AND(J235&lt;I235, AJ235&lt;0), "Share Decrease", IF(AJ235&gt;0, "Reinvestment", "Funding")))))</f>
        <v>Share Increase</v>
      </c>
      <c r="H235" s="32">
        <v>51.31</v>
      </c>
      <c r="I235" s="33">
        <v>35.875999999999998</v>
      </c>
      <c r="J235" s="33">
        <v>35.991</v>
      </c>
      <c r="K235" s="34">
        <v>1</v>
      </c>
      <c r="L235" s="34">
        <v>1</v>
      </c>
      <c r="M235" s="7">
        <v>0</v>
      </c>
      <c r="N235" s="7">
        <v>0</v>
      </c>
      <c r="O235" s="7">
        <v>1</v>
      </c>
      <c r="P235" s="7">
        <v>1</v>
      </c>
      <c r="Q235" s="35">
        <f>+I235*K235</f>
        <v>35.875999999999998</v>
      </c>
      <c r="R235" s="35">
        <f>+J235*L235</f>
        <v>35.991</v>
      </c>
      <c r="S235" s="35">
        <f>+$H235*Q235</f>
        <v>1840.79756</v>
      </c>
      <c r="T235" s="35">
        <f>+$H235*R235</f>
        <v>1846.69821</v>
      </c>
      <c r="U235" s="36">
        <f>+S235/SUM(S$20:S$619)</f>
        <v>2.6739191129518387E-3</v>
      </c>
      <c r="V235" s="37">
        <f>+T235/SUM(T$20:T$619)</f>
        <v>2.679283648107145E-3</v>
      </c>
      <c r="W235" s="37">
        <f>+V235-U235</f>
        <v>5.3645351553062437E-6</v>
      </c>
      <c r="X235" s="38">
        <f>+W235*Y$4</f>
        <v>0.16249594827679889</v>
      </c>
      <c r="Y235" s="39">
        <f>+X235/$H235*10^6</f>
        <v>3166.945006369107</v>
      </c>
      <c r="Z235" s="40">
        <f>+S235*M235/SUMPRODUCT(M$20:M$619, S$20:S$619)</f>
        <v>0</v>
      </c>
      <c r="AA235" s="41">
        <f>+T235*N235/SUMPRODUCT(N$20:N$619, T$20:T$619)</f>
        <v>0</v>
      </c>
      <c r="AB235" s="41">
        <f>+AA235-Z235</f>
        <v>0</v>
      </c>
      <c r="AC235" s="42">
        <f>+AB235*AD$4</f>
        <v>0</v>
      </c>
      <c r="AD235" s="43">
        <f>+AC235/$H235*10^6</f>
        <v>0</v>
      </c>
      <c r="AE235" s="40">
        <f>+S235*O235/SUMPRODUCT(O$20:O$619, S$20:S$619)</f>
        <v>5.4513898821547139E-3</v>
      </c>
      <c r="AF235" s="41">
        <f>+T235*P235/SUMPRODUCT(P$20:P$619, T$20:T$619)</f>
        <v>5.4731522443964096E-3</v>
      </c>
      <c r="AG235" s="41">
        <f>+AF235-AE235</f>
        <v>2.1762362241695664E-5</v>
      </c>
      <c r="AH235" s="42">
        <f>+AG235*AI$4</f>
        <v>7.3486036002465061E-2</v>
      </c>
      <c r="AI235" s="43">
        <f>+AH235/$H235*10^6</f>
        <v>1432.1971545988124</v>
      </c>
      <c r="AJ235" s="42">
        <f>+X235+AC235+AH235</f>
        <v>0.23598198427926395</v>
      </c>
      <c r="AK235" s="31">
        <f>+Y235+AD235+AI235</f>
        <v>4599.1421609679192</v>
      </c>
      <c r="AL235" s="44">
        <f>+$AL$6*W235/H235*10^6</f>
        <v>52.275727492752324</v>
      </c>
      <c r="AM235" s="31">
        <v>1274494</v>
      </c>
      <c r="AN235" s="45">
        <f>+AK235/AM235</f>
        <v>3.6086024421989583E-3</v>
      </c>
      <c r="AR235" s="33"/>
    </row>
    <row r="236" spans="1:44">
      <c r="A236" s="6" t="s">
        <v>1343</v>
      </c>
      <c r="B236" s="6" t="s">
        <v>1746</v>
      </c>
      <c r="C236" s="119" t="s">
        <v>2765</v>
      </c>
      <c r="D236" s="30" t="s">
        <v>2328</v>
      </c>
      <c r="E236" s="6" t="s">
        <v>847</v>
      </c>
      <c r="F236" s="31" t="s">
        <v>4466</v>
      </c>
      <c r="G236" s="6" t="str">
        <f>+IF(AND(L236&gt;K236, AJ236&gt;0), "Float Increase", IF(AND(L236&lt;K236, AJ236&lt;0), "Float Decrease", IF(AND(J236&gt;I236, AJ236&gt;0), "Share Increase", IF(AND(J236&lt;I236, AJ236&lt;0), "Share Decrease", IF(AJ236&gt;0, "Reinvestment", "Funding")))))</f>
        <v>Share Increase</v>
      </c>
      <c r="H236" s="32">
        <v>29.06</v>
      </c>
      <c r="I236" s="33">
        <v>11.846</v>
      </c>
      <c r="J236" s="33">
        <v>11.872</v>
      </c>
      <c r="K236" s="34">
        <v>1</v>
      </c>
      <c r="L236" s="34">
        <v>1</v>
      </c>
      <c r="M236" s="7">
        <v>0.52</v>
      </c>
      <c r="N236" s="7">
        <v>0.52</v>
      </c>
      <c r="O236" s="7">
        <v>0.48</v>
      </c>
      <c r="P236" s="7">
        <v>0.48</v>
      </c>
      <c r="Q236" s="35">
        <f>+I236*K236</f>
        <v>11.846</v>
      </c>
      <c r="R236" s="35">
        <f>+J236*L236</f>
        <v>11.872</v>
      </c>
      <c r="S236" s="35">
        <f>+$H236*Q236</f>
        <v>344.24475999999999</v>
      </c>
      <c r="T236" s="35">
        <f>+$H236*R236</f>
        <v>345.00031999999999</v>
      </c>
      <c r="U236" s="36">
        <f>+S236/SUM(S$20:S$619)</f>
        <v>5.0004555813161695E-4</v>
      </c>
      <c r="V236" s="37">
        <f>+T236/SUM(T$20:T$619)</f>
        <v>5.005440038671681E-4</v>
      </c>
      <c r="W236" s="37">
        <f>+V236-U236</f>
        <v>4.9844573555115138E-7</v>
      </c>
      <c r="X236" s="38">
        <f>+W236*Y$4</f>
        <v>1.5098309567940022E-2</v>
      </c>
      <c r="Y236" s="39">
        <f>+X236/$H236*10^6</f>
        <v>519.55642009428846</v>
      </c>
      <c r="Z236" s="40">
        <f>+S236*M236/SUMPRODUCT(M$20:M$619, S$20:S$619)</f>
        <v>5.1035299083945719E-4</v>
      </c>
      <c r="AA236" s="41">
        <f>+T236*N236/SUMPRODUCT(N$20:N$619, T$20:T$619)</f>
        <v>5.0989078074328126E-4</v>
      </c>
      <c r="AB236" s="41">
        <f>+AA236-Z236</f>
        <v>-4.6221009617592682E-7</v>
      </c>
      <c r="AC236" s="42">
        <f>+AB236*AD$4</f>
        <v>-1.7833317039117928E-3</v>
      </c>
      <c r="AD236" s="43">
        <f>+AC236/$H236*10^6</f>
        <v>-61.367230003846963</v>
      </c>
      <c r="AE236" s="40">
        <f>+S236*O236/SUMPRODUCT(O$20:O$619, S$20:S$619)</f>
        <v>4.8933895413866876E-4</v>
      </c>
      <c r="AF236" s="41">
        <f>+T236*P236/SUMPRODUCT(P$20:P$619, T$20:T$619)</f>
        <v>4.907974932992599E-4</v>
      </c>
      <c r="AG236" s="41">
        <f>+AF236-AE236</f>
        <v>1.4585391605911446E-6</v>
      </c>
      <c r="AH236" s="42">
        <f>+AG236*AI$4</f>
        <v>4.9251207233767039E-3</v>
      </c>
      <c r="AI236" s="43">
        <f>+AH236/$H236*10^6</f>
        <v>169.48109853326579</v>
      </c>
      <c r="AJ236" s="42">
        <f>+X236+AC236+AH236</f>
        <v>1.8240098587404933E-2</v>
      </c>
      <c r="AK236" s="31">
        <f>+Y236+AD236+AI236</f>
        <v>627.67028862370728</v>
      </c>
      <c r="AL236" s="44">
        <f>+$AL$6*W236/H236*10^6</f>
        <v>8.5761482372875317</v>
      </c>
      <c r="AM236" s="31">
        <v>176242.453125</v>
      </c>
      <c r="AN236" s="45">
        <f>+AK236/AM236</f>
        <v>3.561402360749779E-3</v>
      </c>
      <c r="AR236" s="33"/>
    </row>
    <row r="237" spans="1:44">
      <c r="A237" s="6" t="s">
        <v>1398</v>
      </c>
      <c r="B237" s="6" t="s">
        <v>2195</v>
      </c>
      <c r="C237" s="119" t="s">
        <v>2820</v>
      </c>
      <c r="D237" s="30">
        <v>2966144</v>
      </c>
      <c r="E237" s="6" t="s">
        <v>886</v>
      </c>
      <c r="F237" s="31" t="s">
        <v>4468</v>
      </c>
      <c r="G237" s="6" t="str">
        <f>+IF(AND(L237&gt;K237, AJ237&gt;0), "Float Increase", IF(AND(L237&lt;K237, AJ237&lt;0), "Float Decrease", IF(AND(J237&gt;I237, AJ237&gt;0), "Share Increase", IF(AND(J237&lt;I237, AJ237&lt;0), "Share Decrease", IF(AJ237&gt;0, "Reinvestment", "Funding")))))</f>
        <v>Share Increase</v>
      </c>
      <c r="H237" s="32">
        <v>79.430000000000007</v>
      </c>
      <c r="I237" s="33">
        <v>14.016999999999999</v>
      </c>
      <c r="J237" s="33">
        <v>14.045</v>
      </c>
      <c r="K237" s="34">
        <v>1</v>
      </c>
      <c r="L237" s="34">
        <v>1</v>
      </c>
      <c r="M237" s="7">
        <v>0</v>
      </c>
      <c r="N237" s="7">
        <v>0</v>
      </c>
      <c r="O237" s="7">
        <v>1</v>
      </c>
      <c r="P237" s="7">
        <v>1</v>
      </c>
      <c r="Q237" s="35">
        <f>+I237*K237</f>
        <v>14.016999999999999</v>
      </c>
      <c r="R237" s="35">
        <f>+J237*L237</f>
        <v>14.045</v>
      </c>
      <c r="S237" s="35">
        <f>+$H237*Q237</f>
        <v>1113.37031</v>
      </c>
      <c r="T237" s="35">
        <f>+$H237*R237</f>
        <v>1115.5943500000001</v>
      </c>
      <c r="U237" s="36">
        <f>+S237/SUM(S$20:S$619)</f>
        <v>1.6172675455426581E-3</v>
      </c>
      <c r="V237" s="37">
        <f>+T237/SUM(T$20:T$619)</f>
        <v>1.6185609991335396E-3</v>
      </c>
      <c r="W237" s="37">
        <f>+V237-U237</f>
        <v>1.293453590881519E-6</v>
      </c>
      <c r="X237" s="38">
        <f>+W237*Y$4</f>
        <v>3.917971673546141E-2</v>
      </c>
      <c r="Y237" s="39">
        <f>+X237/$H237*10^6</f>
        <v>493.2609434151002</v>
      </c>
      <c r="Z237" s="40">
        <f>+S237*M237/SUMPRODUCT(M$20:M$619, S$20:S$619)</f>
        <v>0</v>
      </c>
      <c r="AA237" s="41">
        <f>+T237*N237/SUMPRODUCT(N$20:N$619, T$20:T$619)</f>
        <v>0</v>
      </c>
      <c r="AB237" s="41">
        <f>+AA237-Z237</f>
        <v>0</v>
      </c>
      <c r="AC237" s="42">
        <f>+AB237*AD$4</f>
        <v>0</v>
      </c>
      <c r="AD237" s="43">
        <f>+AC237/$H237*10^6</f>
        <v>0</v>
      </c>
      <c r="AE237" s="40">
        <f>+S237*O237/SUMPRODUCT(O$20:O$619, S$20:S$619)</f>
        <v>3.2971662799387118E-3</v>
      </c>
      <c r="AF237" s="41">
        <f>+T237*P237/SUMPRODUCT(P$20:P$619, T$20:T$619)</f>
        <v>3.3063430112592433E-3</v>
      </c>
      <c r="AG237" s="41">
        <f>+AF237-AE237</f>
        <v>9.1767313205315393E-6</v>
      </c>
      <c r="AH237" s="42">
        <f>+AG237*AI$4</f>
        <v>3.098751875903822E-2</v>
      </c>
      <c r="AI237" s="43">
        <f>+AH237/$H237*10^6</f>
        <v>390.1236152466098</v>
      </c>
      <c r="AJ237" s="42">
        <f>+X237+AC237+AH237</f>
        <v>7.016723549449963E-2</v>
      </c>
      <c r="AK237" s="31">
        <f>+Y237+AD237+AI237</f>
        <v>883.38455866171</v>
      </c>
      <c r="AL237" s="44">
        <f>+$AL$6*W237/H237*10^6</f>
        <v>8.1420973868910931</v>
      </c>
      <c r="AM237" s="31">
        <v>255045.15625</v>
      </c>
      <c r="AN237" s="45">
        <f>+AK237/AM237</f>
        <v>3.463639818337895E-3</v>
      </c>
      <c r="AR237" s="33"/>
    </row>
    <row r="238" spans="1:44">
      <c r="A238" s="6" t="s">
        <v>6060</v>
      </c>
      <c r="B238" s="6" t="s">
        <v>6013</v>
      </c>
      <c r="C238" s="119" t="s">
        <v>6106</v>
      </c>
      <c r="D238" s="30">
        <v>2004709</v>
      </c>
      <c r="E238" s="6" t="s">
        <v>6190</v>
      </c>
      <c r="F238" s="31" t="s">
        <v>4456</v>
      </c>
      <c r="G238" s="6" t="str">
        <f>+IF(AND(L238&gt;K238, AJ238&gt;0), "Float Increase", IF(AND(L238&lt;K238, AJ238&lt;0), "Float Decrease", IF(AND(J238&gt;I238, AJ238&gt;0), "Share Increase", IF(AND(J238&lt;I238, AJ238&lt;0), "Share Decrease", IF(AJ238&gt;0, "Reinvestment", "Funding")))))</f>
        <v>Share Increase</v>
      </c>
      <c r="H238" s="32">
        <v>21.47</v>
      </c>
      <c r="I238" s="33">
        <v>29.065000000000001</v>
      </c>
      <c r="J238" s="33">
        <v>29.109000000000002</v>
      </c>
      <c r="K238" s="34">
        <v>0.94</v>
      </c>
      <c r="L238" s="34">
        <v>0.94</v>
      </c>
      <c r="M238" s="7">
        <v>0.47</v>
      </c>
      <c r="N238" s="7">
        <v>0.47</v>
      </c>
      <c r="O238" s="7">
        <v>0.53</v>
      </c>
      <c r="P238" s="7">
        <v>0.53</v>
      </c>
      <c r="Q238" s="35">
        <f>+I238*K238</f>
        <v>27.321100000000001</v>
      </c>
      <c r="R238" s="35">
        <f>+J238*L238</f>
        <v>27.362459999999999</v>
      </c>
      <c r="S238" s="35">
        <f>+$H238*Q238</f>
        <v>586.58401700000002</v>
      </c>
      <c r="T238" s="35">
        <f>+$H238*R238</f>
        <v>587.47201619999998</v>
      </c>
      <c r="U238" s="36">
        <f>+S238/SUM(S$20:S$619)</f>
        <v>8.5206447927297681E-4</v>
      </c>
      <c r="V238" s="37">
        <f>+T238/SUM(T$20:T$619)</f>
        <v>8.523342678310148E-4</v>
      </c>
      <c r="W238" s="37">
        <f>+V238-U238</f>
        <v>2.6978855803799339E-7</v>
      </c>
      <c r="X238" s="38">
        <f>+W238*Y$4</f>
        <v>8.1721055605816564E-3</v>
      </c>
      <c r="Y238" s="39">
        <f>+X238/$H238*10^6</f>
        <v>380.62904334334689</v>
      </c>
      <c r="Z238" s="40">
        <f>+S238*M238/SUMPRODUCT(M$20:M$619, S$20:S$619)</f>
        <v>7.8600998951828789E-4</v>
      </c>
      <c r="AA238" s="41">
        <f>+T238*N238/SUMPRODUCT(N$20:N$619, T$20:T$619)</f>
        <v>7.8476452044345685E-4</v>
      </c>
      <c r="AB238" s="41">
        <f>+AA238-Z238</f>
        <v>-1.2454690748310397E-6</v>
      </c>
      <c r="AC238" s="42">
        <f>+AB238*AD$4</f>
        <v>-4.8053569269990394E-3</v>
      </c>
      <c r="AD238" s="43">
        <f>+AC238/$H238*10^6</f>
        <v>-223.81727652533954</v>
      </c>
      <c r="AE238" s="40">
        <f>+S238*O238/SUMPRODUCT(O$20:O$619, S$20:S$619)</f>
        <v>9.206770313803321E-4</v>
      </c>
      <c r="AF238" s="41">
        <f>+T238*P238/SUMPRODUCT(P$20:P$619, T$20:T$619)</f>
        <v>9.2279377122053436E-4</v>
      </c>
      <c r="AG238" s="41">
        <f>+AF238-AE238</f>
        <v>2.1167398402022631E-6</v>
      </c>
      <c r="AH238" s="42">
        <f>+AG238*AI$4</f>
        <v>7.147699242269186E-3</v>
      </c>
      <c r="AI238" s="43">
        <f>+AH238/$H238*10^6</f>
        <v>332.91566102790807</v>
      </c>
      <c r="AJ238" s="42">
        <f>+X238+AC238+AH238</f>
        <v>1.0514447875851804E-2</v>
      </c>
      <c r="AK238" s="31">
        <f>+Y238+AD238+AI238</f>
        <v>489.72742784591543</v>
      </c>
      <c r="AL238" s="44">
        <f>+$AL$6*W238/H238*10^6</f>
        <v>6.2829193767581133</v>
      </c>
      <c r="AM238" s="31">
        <v>142973.546875</v>
      </c>
      <c r="AN238" s="45">
        <f>+AK238/AM238</f>
        <v>3.4253009633598728E-3</v>
      </c>
      <c r="AR238" s="33"/>
    </row>
    <row r="239" spans="1:44">
      <c r="A239" s="6" t="s">
        <v>1014</v>
      </c>
      <c r="B239" s="6" t="s">
        <v>1533</v>
      </c>
      <c r="C239" s="119" t="s">
        <v>2377</v>
      </c>
      <c r="D239" s="30">
        <v>2067672</v>
      </c>
      <c r="E239" s="6" t="s">
        <v>3840</v>
      </c>
      <c r="F239" s="31" t="s">
        <v>4471</v>
      </c>
      <c r="G239" s="6" t="str">
        <f>+IF(AND(L239&gt;K239, AJ239&gt;0), "Float Increase", IF(AND(L239&lt;K239, AJ239&lt;0), "Float Decrease", IF(AND(J239&gt;I239, AJ239&gt;0), "Share Increase", IF(AND(J239&lt;I239, AJ239&lt;0), "Share Decrease", IF(AJ239&gt;0, "Reinvestment", "Funding")))))</f>
        <v>Share Increase</v>
      </c>
      <c r="H239" s="32">
        <v>44.68</v>
      </c>
      <c r="I239" s="33">
        <v>25.667999999999999</v>
      </c>
      <c r="J239" s="33">
        <v>25.715</v>
      </c>
      <c r="K239" s="34">
        <v>1</v>
      </c>
      <c r="L239" s="34">
        <v>1</v>
      </c>
      <c r="M239" s="7">
        <v>1</v>
      </c>
      <c r="N239" s="7">
        <v>1</v>
      </c>
      <c r="O239" s="7">
        <v>0</v>
      </c>
      <c r="P239" s="7">
        <v>0</v>
      </c>
      <c r="Q239" s="35">
        <f>+I239*K239</f>
        <v>25.667999999999999</v>
      </c>
      <c r="R239" s="35">
        <f>+J239*L239</f>
        <v>25.715</v>
      </c>
      <c r="S239" s="35">
        <f>+$H239*Q239</f>
        <v>1146.8462399999999</v>
      </c>
      <c r="T239" s="35">
        <f>+$H239*R239</f>
        <v>1148.9462000000001</v>
      </c>
      <c r="U239" s="36">
        <f>+S239/SUM(S$20:S$619)</f>
        <v>1.6658942555057229E-3</v>
      </c>
      <c r="V239" s="37">
        <f>+T239/SUM(T$20:T$619)</f>
        <v>1.6669495587017663E-3</v>
      </c>
      <c r="W239" s="37">
        <f>+V239-U239</f>
        <v>1.0553031960433817E-6</v>
      </c>
      <c r="X239" s="38">
        <f>+W239*Y$4</f>
        <v>3.196595578108697E-2</v>
      </c>
      <c r="Y239" s="39">
        <f>+X239/$H239*10^6</f>
        <v>715.44216161788211</v>
      </c>
      <c r="Z239" s="40">
        <f>+S239*M239/SUMPRODUCT(M$20:M$619, S$20:S$619)</f>
        <v>3.269679447179171E-3</v>
      </c>
      <c r="AA239" s="41">
        <f>+T239*N239/SUMPRODUCT(N$20:N$619, T$20:T$619)</f>
        <v>3.2655325059387807E-3</v>
      </c>
      <c r="AB239" s="41">
        <f>+AA239-Z239</f>
        <v>-4.1469412403903269E-6</v>
      </c>
      <c r="AC239" s="42">
        <f>+AB239*AD$4</f>
        <v>-1.6000022174834823E-2</v>
      </c>
      <c r="AD239" s="43">
        <f>+AC239/$H239*10^6</f>
        <v>-358.1025553902154</v>
      </c>
      <c r="AE239" s="40">
        <f>+S239*O239/SUMPRODUCT(O$20:O$619, S$20:S$619)</f>
        <v>0</v>
      </c>
      <c r="AF239" s="41">
        <f>+T239*P239/SUMPRODUCT(P$20:P$619, T$20:T$619)</f>
        <v>0</v>
      </c>
      <c r="AG239" s="41">
        <f>+AF239-AE239</f>
        <v>0</v>
      </c>
      <c r="AH239" s="42">
        <f>+AG239*AI$4</f>
        <v>0</v>
      </c>
      <c r="AI239" s="43">
        <f>+AH239/$H239*10^6</f>
        <v>0</v>
      </c>
      <c r="AJ239" s="42">
        <f>+X239+AC239+AH239</f>
        <v>1.5965933606252147E-2</v>
      </c>
      <c r="AK239" s="31">
        <f>+Y239+AD239+AI239</f>
        <v>357.33960622766671</v>
      </c>
      <c r="AL239" s="44">
        <f>+$AL$6*W239/H239*10^6</f>
        <v>11.809570233251808</v>
      </c>
      <c r="AM239" s="31">
        <v>105221.453125</v>
      </c>
      <c r="AN239" s="45">
        <f>+AK239/AM239</f>
        <v>3.3960717668777844E-3</v>
      </c>
      <c r="AR239" s="33"/>
    </row>
    <row r="240" spans="1:44">
      <c r="A240" s="6" t="s">
        <v>4255</v>
      </c>
      <c r="B240" s="6" t="s">
        <v>1639</v>
      </c>
      <c r="C240" s="119" t="s">
        <v>2485</v>
      </c>
      <c r="D240" s="30" t="s">
        <v>2312</v>
      </c>
      <c r="E240" s="6" t="s">
        <v>747</v>
      </c>
      <c r="F240" s="31" t="s">
        <v>4463</v>
      </c>
      <c r="G240" s="6" t="str">
        <f>+IF(AND(L240&gt;K240, AJ240&gt;0), "Float Increase", IF(AND(L240&lt;K240, AJ240&lt;0), "Float Decrease", IF(AND(J240&gt;I240, AJ240&gt;0), "Share Increase", IF(AND(J240&lt;I240, AJ240&lt;0), "Share Decrease", IF(AJ240&gt;0, "Reinvestment", "Funding")))))</f>
        <v>Share Increase</v>
      </c>
      <c r="H240" s="32">
        <v>15.6</v>
      </c>
      <c r="I240" s="33">
        <v>34.911000000000001</v>
      </c>
      <c r="J240" s="33">
        <v>34.957999999999998</v>
      </c>
      <c r="K240" s="34">
        <v>1</v>
      </c>
      <c r="L240" s="34">
        <v>1</v>
      </c>
      <c r="M240" s="7">
        <v>0</v>
      </c>
      <c r="N240" s="7">
        <v>0</v>
      </c>
      <c r="O240" s="7">
        <v>1</v>
      </c>
      <c r="P240" s="7">
        <v>1</v>
      </c>
      <c r="Q240" s="35">
        <f>+I240*K240</f>
        <v>34.911000000000001</v>
      </c>
      <c r="R240" s="35">
        <f>+J240*L240</f>
        <v>34.957999999999998</v>
      </c>
      <c r="S240" s="35">
        <f>+$H240*Q240</f>
        <v>544.61159999999995</v>
      </c>
      <c r="T240" s="35">
        <f>+$H240*R240</f>
        <v>545.34479999999996</v>
      </c>
      <c r="U240" s="36">
        <f>+S240/SUM(S$20:S$619)</f>
        <v>7.9109588040484008E-4</v>
      </c>
      <c r="V240" s="37">
        <f>+T240/SUM(T$20:T$619)</f>
        <v>7.9121396084542756E-4</v>
      </c>
      <c r="W240" s="37">
        <f>+V240-U240</f>
        <v>1.1808044058747406E-7</v>
      </c>
      <c r="X240" s="38">
        <f>+W240*Y$4</f>
        <v>3.576748517944693E-3</v>
      </c>
      <c r="Y240" s="39">
        <f>+X240/$H240*10^6</f>
        <v>229.27875115030085</v>
      </c>
      <c r="Z240" s="40">
        <f>+S240*M240/SUMPRODUCT(M$20:M$619, S$20:S$619)</f>
        <v>0</v>
      </c>
      <c r="AA240" s="41">
        <f>+T240*N240/SUMPRODUCT(N$20:N$619, T$20:T$619)</f>
        <v>0</v>
      </c>
      <c r="AB240" s="41">
        <f>+AA240-Z240</f>
        <v>0</v>
      </c>
      <c r="AC240" s="42">
        <f>+AB240*AD$4</f>
        <v>0</v>
      </c>
      <c r="AD240" s="43">
        <f>+AC240/$H240*10^6</f>
        <v>0</v>
      </c>
      <c r="AE240" s="40">
        <f>+S240*O240/SUMPRODUCT(O$20:O$619, S$20:S$619)</f>
        <v>1.6128281732099266E-3</v>
      </c>
      <c r="AF240" s="41">
        <f>+T240*P240/SUMPRODUCT(P$20:P$619, T$20:T$619)</f>
        <v>1.6162657763608874E-3</v>
      </c>
      <c r="AG240" s="41">
        <f>+AF240-AE240</f>
        <v>3.4376031509608315E-6</v>
      </c>
      <c r="AH240" s="42">
        <f>+AG240*AI$4</f>
        <v>1.16079231706609E-2</v>
      </c>
      <c r="AI240" s="43">
        <f>+AH240/$H240*10^6</f>
        <v>744.09763914492942</v>
      </c>
      <c r="AJ240" s="42">
        <f>+X240+AC240+AH240</f>
        <v>1.5184671688605593E-2</v>
      </c>
      <c r="AK240" s="31">
        <f>+Y240+AD240+AI240</f>
        <v>973.37639029523029</v>
      </c>
      <c r="AL240" s="44">
        <f>+$AL$6*W240/H240*10^6</f>
        <v>3.7846295060087844</v>
      </c>
      <c r="AM240" s="31">
        <v>289367.90625</v>
      </c>
      <c r="AN240" s="45">
        <f>+AK240/AM240</f>
        <v>3.3638021676608452E-3</v>
      </c>
      <c r="AR240" s="33"/>
    </row>
    <row r="241" spans="1:44">
      <c r="A241" s="6" t="s">
        <v>5549</v>
      </c>
      <c r="B241" s="6" t="s">
        <v>5602</v>
      </c>
      <c r="C241" s="119" t="s">
        <v>5801</v>
      </c>
      <c r="D241" s="30">
        <v>2572109</v>
      </c>
      <c r="E241" s="6" t="s">
        <v>5569</v>
      </c>
      <c r="F241" s="31" t="s">
        <v>4457</v>
      </c>
      <c r="G241" s="6" t="str">
        <f>+IF(AND(L241&gt;K241, AJ241&gt;0), "Float Increase", IF(AND(L241&lt;K241, AJ241&lt;0), "Float Decrease", IF(AND(J241&gt;I241, AJ241&gt;0), "Share Increase", IF(AND(J241&lt;I241, AJ241&lt;0), "Share Decrease", IF(AJ241&gt;0, "Reinvestment", "Funding")))))</f>
        <v>Share Increase</v>
      </c>
      <c r="H241" s="32">
        <v>15.8</v>
      </c>
      <c r="I241" s="33">
        <v>42.832999999999998</v>
      </c>
      <c r="J241" s="33">
        <v>42.914000000000001</v>
      </c>
      <c r="K241" s="34">
        <v>0.89</v>
      </c>
      <c r="L241" s="34">
        <v>0.89</v>
      </c>
      <c r="M241" s="7">
        <v>0.57999999999999996</v>
      </c>
      <c r="N241" s="7">
        <v>0.57999999999999996</v>
      </c>
      <c r="O241" s="7">
        <v>0.42</v>
      </c>
      <c r="P241" s="7">
        <v>0.42</v>
      </c>
      <c r="Q241" s="35">
        <f>+I241*K241</f>
        <v>38.121369999999999</v>
      </c>
      <c r="R241" s="35">
        <f>+J241*L241</f>
        <v>38.193460000000002</v>
      </c>
      <c r="S241" s="35">
        <f>+$H241*Q241</f>
        <v>602.31764599999997</v>
      </c>
      <c r="T241" s="35">
        <f>+$H241*R241</f>
        <v>603.45666800000004</v>
      </c>
      <c r="U241" s="36">
        <f>+S241/SUM(S$20:S$619)</f>
        <v>8.7491894856029664E-4</v>
      </c>
      <c r="V241" s="37">
        <f>+T241/SUM(T$20:T$619)</f>
        <v>8.7552561331264963E-4</v>
      </c>
      <c r="W241" s="37">
        <f>+V241-U241</f>
        <v>6.0666475235299049E-7</v>
      </c>
      <c r="X241" s="38">
        <f>+W241*Y$4</f>
        <v>1.8376347878380325E-2</v>
      </c>
      <c r="Y241" s="39">
        <f>+X241/$H241*10^6</f>
        <v>1163.059992302552</v>
      </c>
      <c r="Z241" s="40">
        <f>+S241*M241/SUMPRODUCT(M$20:M$619, S$20:S$619)</f>
        <v>9.9598675418226344E-4</v>
      </c>
      <c r="AA241" s="41">
        <f>+T241*N241/SUMPRODUCT(N$20:N$619, T$20:T$619)</f>
        <v>9.9478310808818874E-4</v>
      </c>
      <c r="AB241" s="41">
        <f>+AA241-Z241</f>
        <v>-1.2036460940746934E-6</v>
      </c>
      <c r="AC241" s="42">
        <f>+AB241*AD$4</f>
        <v>-4.6439925428110812E-3</v>
      </c>
      <c r="AD241" s="43">
        <f>+AC241/$H241*10^6</f>
        <v>-293.92357865892916</v>
      </c>
      <c r="AE241" s="40">
        <f>+S241*O241/SUMPRODUCT(O$20:O$619, S$20:S$619)</f>
        <v>7.4916260478094651E-4</v>
      </c>
      <c r="AF241" s="41">
        <f>+T241*P241/SUMPRODUCT(P$20:P$619, T$20:T$619)</f>
        <v>7.511678321718172E-4</v>
      </c>
      <c r="AG241" s="41">
        <f>+AF241-AE241</f>
        <v>2.0052273908706918E-6</v>
      </c>
      <c r="AH241" s="42">
        <f>+AG241*AI$4</f>
        <v>6.7711496850431591E-3</v>
      </c>
      <c r="AI241" s="43">
        <f>+AH241/$H241*10^6</f>
        <v>428.55377753437716</v>
      </c>
      <c r="AJ241" s="42">
        <f>+X241+AC241+AH241</f>
        <v>2.0503505020612402E-2</v>
      </c>
      <c r="AK241" s="31">
        <f>+Y241+AD241+AI241</f>
        <v>1297.6901911780001</v>
      </c>
      <c r="AL241" s="44">
        <f>+$AL$6*W241/H241*10^6</f>
        <v>19.198251656740204</v>
      </c>
      <c r="AM241" s="31">
        <v>396329.1875</v>
      </c>
      <c r="AN241" s="45">
        <f>+AK241/AM241</f>
        <v>3.2742735889922316E-3</v>
      </c>
      <c r="AR241" s="33"/>
    </row>
    <row r="242" spans="1:44">
      <c r="A242" s="6" t="s">
        <v>1338</v>
      </c>
      <c r="B242" s="6" t="s">
        <v>1741</v>
      </c>
      <c r="C242" s="119" t="s">
        <v>2760</v>
      </c>
      <c r="D242" s="30">
        <v>2627850</v>
      </c>
      <c r="E242" s="6" t="s">
        <v>842</v>
      </c>
      <c r="F242" s="31" t="s">
        <v>4462</v>
      </c>
      <c r="G242" s="6" t="str">
        <f>+IF(AND(L242&gt;K242, AJ242&gt;0), "Float Increase", IF(AND(L242&lt;K242, AJ242&lt;0), "Float Decrease", IF(AND(J242&gt;I242, AJ242&gt;0), "Share Increase", IF(AND(J242&lt;I242, AJ242&lt;0), "Share Decrease", IF(AJ242&gt;0, "Reinvestment", "Funding")))))</f>
        <v>Share Increase</v>
      </c>
      <c r="H242" s="32">
        <v>74.489999999999995</v>
      </c>
      <c r="I242" s="33">
        <v>14.275</v>
      </c>
      <c r="J242" s="33">
        <v>14.29</v>
      </c>
      <c r="K242" s="34">
        <v>0.76</v>
      </c>
      <c r="L242" s="34">
        <v>0.76</v>
      </c>
      <c r="M242" s="7">
        <v>0</v>
      </c>
      <c r="N242" s="7">
        <v>0</v>
      </c>
      <c r="O242" s="7">
        <v>1</v>
      </c>
      <c r="P242" s="7">
        <v>1</v>
      </c>
      <c r="Q242" s="35">
        <f>+I242*K242</f>
        <v>10.849</v>
      </c>
      <c r="R242" s="35">
        <f>+J242*L242</f>
        <v>10.8604</v>
      </c>
      <c r="S242" s="35">
        <f>+$H242*Q242</f>
        <v>808.14200999999991</v>
      </c>
      <c r="T242" s="35">
        <f>+$H242*R242</f>
        <v>808.99119599999995</v>
      </c>
      <c r="U242" s="36">
        <f>+S242/SUM(S$20:S$619)</f>
        <v>1.1738968007532103E-3</v>
      </c>
      <c r="V242" s="37">
        <f>+T242/SUM(T$20:T$619)</f>
        <v>1.173725555788264E-3</v>
      </c>
      <c r="W242" s="37">
        <f>+V242-U242</f>
        <v>-1.7124496494631304E-7</v>
      </c>
      <c r="X242" s="38">
        <f>+W242*Y$4</f>
        <v>-5.1871433704845935E-3</v>
      </c>
      <c r="Y242" s="39">
        <f>+X242/$H242*10^6</f>
        <v>-69.635432547786195</v>
      </c>
      <c r="Z242" s="40">
        <f>+S242*M242/SUMPRODUCT(M$20:M$619, S$20:S$619)</f>
        <v>0</v>
      </c>
      <c r="AA242" s="41">
        <f>+T242*N242/SUMPRODUCT(N$20:N$619, T$20:T$619)</f>
        <v>0</v>
      </c>
      <c r="AB242" s="41">
        <f>+AA242-Z242</f>
        <v>0</v>
      </c>
      <c r="AC242" s="42">
        <f>+AB242*AD$4</f>
        <v>0</v>
      </c>
      <c r="AD242" s="43">
        <f>+AC242/$H242*10^6</f>
        <v>0</v>
      </c>
      <c r="AE242" s="40">
        <f>+S242*O242/SUMPRODUCT(O$20:O$619, S$20:S$619)</f>
        <v>2.3932545720335339E-3</v>
      </c>
      <c r="AF242" s="41">
        <f>+T242*P242/SUMPRODUCT(P$20:P$619, T$20:T$619)</f>
        <v>2.3976478431114827E-3</v>
      </c>
      <c r="AG242" s="41">
        <f>+AF242-AE242</f>
        <v>4.3932710779488217E-6</v>
      </c>
      <c r="AH242" s="42">
        <f>+AG242*AI$4</f>
        <v>1.483497393422583E-2</v>
      </c>
      <c r="AI242" s="43">
        <f>+AH242/$H242*10^6</f>
        <v>199.15389896933587</v>
      </c>
      <c r="AJ242" s="42">
        <f>+X242+AC242+AH242</f>
        <v>9.6478305637412373E-3</v>
      </c>
      <c r="AK242" s="31">
        <f>+Y242+AD242+AI242</f>
        <v>129.51846642154968</v>
      </c>
      <c r="AL242" s="44">
        <f>+$AL$6*W242/H242*10^6</f>
        <v>-1.1494493552578404</v>
      </c>
      <c r="AM242" s="31">
        <v>41403.30078125</v>
      </c>
      <c r="AN242" s="45">
        <f>+AK242/AM242</f>
        <v>3.1282159629215777E-3</v>
      </c>
      <c r="AR242" s="33"/>
    </row>
    <row r="243" spans="1:44">
      <c r="A243" s="6" t="s">
        <v>4984</v>
      </c>
      <c r="B243" s="6" t="s">
        <v>4990</v>
      </c>
      <c r="C243" s="119" t="s">
        <v>5011</v>
      </c>
      <c r="D243" s="30" t="s">
        <v>4995</v>
      </c>
      <c r="E243" s="6" t="s">
        <v>5002</v>
      </c>
      <c r="F243" s="31" t="s">
        <v>4457</v>
      </c>
      <c r="G243" s="6" t="str">
        <f>+IF(AND(L243&gt;K243, AJ243&gt;0), "Float Increase", IF(AND(L243&lt;K243, AJ243&lt;0), "Float Decrease", IF(AND(J243&gt;I243, AJ243&gt;0), "Share Increase", IF(AND(J243&lt;I243, AJ243&lt;0), "Share Decrease", IF(AJ243&gt;0, "Reinvestment", "Funding")))))</f>
        <v>Share Increase</v>
      </c>
      <c r="H243" s="32">
        <v>38.729999999999997</v>
      </c>
      <c r="I243" s="33">
        <v>52.173000000000002</v>
      </c>
      <c r="J243" s="33">
        <v>52.273000000000003</v>
      </c>
      <c r="K243" s="34">
        <v>1</v>
      </c>
      <c r="L243" s="34">
        <v>1</v>
      </c>
      <c r="M243" s="7">
        <v>1</v>
      </c>
      <c r="N243" s="7">
        <v>1</v>
      </c>
      <c r="O243" s="7">
        <v>0</v>
      </c>
      <c r="P243" s="7">
        <v>0</v>
      </c>
      <c r="Q243" s="35">
        <f>+I243*K243</f>
        <v>52.173000000000002</v>
      </c>
      <c r="R243" s="35">
        <f>+J243*L243</f>
        <v>52.273000000000003</v>
      </c>
      <c r="S243" s="35">
        <f>+$H243*Q243</f>
        <v>2020.6602899999998</v>
      </c>
      <c r="T243" s="35">
        <f>+$H243*R243</f>
        <v>2024.5332899999999</v>
      </c>
      <c r="U243" s="36">
        <f>+S243/SUM(S$20:S$619)</f>
        <v>2.9351854259377684E-3</v>
      </c>
      <c r="V243" s="37">
        <f>+T243/SUM(T$20:T$619)</f>
        <v>2.9372958232008898E-3</v>
      </c>
      <c r="W243" s="37">
        <f>+V243-U243</f>
        <v>2.1103972631213164E-6</v>
      </c>
      <c r="X243" s="38">
        <f>+W243*Y$4</f>
        <v>6.392557688292054E-2</v>
      </c>
      <c r="Y243" s="39">
        <f>+X243/$H243*10^6</f>
        <v>1650.5442004368847</v>
      </c>
      <c r="Z243" s="40">
        <f>+S243*M243/SUMPRODUCT(M$20:M$619, S$20:S$619)</f>
        <v>5.760939164734153E-3</v>
      </c>
      <c r="AA243" s="41">
        <f>+T243*N243/SUMPRODUCT(N$20:N$619, T$20:T$619)</f>
        <v>5.7541243165695512E-3</v>
      </c>
      <c r="AB243" s="41">
        <f>+AA243-Z243</f>
        <v>-6.8148481646018721E-6</v>
      </c>
      <c r="AC243" s="42">
        <f>+AB243*AD$4</f>
        <v>-2.6293529478970689E-2</v>
      </c>
      <c r="AD243" s="43">
        <f>+AC243/$H243*10^6</f>
        <v>-678.89309266642636</v>
      </c>
      <c r="AE243" s="40">
        <f>+S243*O243/SUMPRODUCT(O$20:O$619, S$20:S$619)</f>
        <v>0</v>
      </c>
      <c r="AF243" s="41">
        <f>+T243*P243/SUMPRODUCT(P$20:P$619, T$20:T$619)</f>
        <v>0</v>
      </c>
      <c r="AG243" s="41">
        <f>+AF243-AE243</f>
        <v>0</v>
      </c>
      <c r="AH243" s="42">
        <f>+AG243*AI$4</f>
        <v>0</v>
      </c>
      <c r="AI243" s="43">
        <f>+AH243/$H243*10^6</f>
        <v>0</v>
      </c>
      <c r="AJ243" s="42">
        <f>+X243+AC243+AH243</f>
        <v>3.7632047403949848E-2</v>
      </c>
      <c r="AK243" s="31">
        <f>+Y243+AD243+AI243</f>
        <v>971.65110777045834</v>
      </c>
      <c r="AL243" s="44">
        <f>+$AL$6*W243/H243*10^6</f>
        <v>27.244994359944702</v>
      </c>
      <c r="AM243" s="31">
        <v>313261.3125</v>
      </c>
      <c r="AN243" s="45">
        <f>+AK243/AM243</f>
        <v>3.1017271172623919E-3</v>
      </c>
      <c r="AR243" s="33"/>
    </row>
    <row r="244" spans="1:44">
      <c r="A244" s="6" t="s">
        <v>1460</v>
      </c>
      <c r="B244" s="6" t="s">
        <v>2256</v>
      </c>
      <c r="C244" s="119" t="s">
        <v>2880</v>
      </c>
      <c r="D244" s="30">
        <v>2122117</v>
      </c>
      <c r="E244" s="6" t="s">
        <v>944</v>
      </c>
      <c r="F244" s="31" t="s">
        <v>4458</v>
      </c>
      <c r="G244" s="6" t="str">
        <f>+IF(AND(L244&gt;K244, AJ244&gt;0), "Float Increase", IF(AND(L244&lt;K244, AJ244&lt;0), "Float Decrease", IF(AND(J244&gt;I244, AJ244&gt;0), "Share Increase", IF(AND(J244&lt;I244, AJ244&lt;0), "Share Decrease", IF(AJ244&gt;0, "Reinvestment", "Funding")))))</f>
        <v>Share Increase</v>
      </c>
      <c r="H244" s="32">
        <v>24.82</v>
      </c>
      <c r="I244" s="33">
        <v>84.123999999999995</v>
      </c>
      <c r="J244" s="33">
        <v>84.369</v>
      </c>
      <c r="K244" s="34">
        <v>1</v>
      </c>
      <c r="L244" s="34">
        <v>1</v>
      </c>
      <c r="M244" s="7">
        <v>1</v>
      </c>
      <c r="N244" s="7">
        <v>1</v>
      </c>
      <c r="O244" s="7">
        <v>0</v>
      </c>
      <c r="P244" s="7">
        <v>0</v>
      </c>
      <c r="Q244" s="35">
        <f>+I244*K244</f>
        <v>84.123999999999995</v>
      </c>
      <c r="R244" s="35">
        <f>+J244*L244</f>
        <v>84.369</v>
      </c>
      <c r="S244" s="35">
        <f>+$H244*Q244</f>
        <v>2087.95768</v>
      </c>
      <c r="T244" s="35">
        <f>+$H244*R244</f>
        <v>2094.0385799999999</v>
      </c>
      <c r="U244" s="36">
        <f>+S244/SUM(S$20:S$619)</f>
        <v>3.0329407583453006E-3</v>
      </c>
      <c r="V244" s="37">
        <f>+T244/SUM(T$20:T$619)</f>
        <v>3.0381376315405132E-3</v>
      </c>
      <c r="W244" s="37">
        <f>+V244-U244</f>
        <v>5.1968731952125972E-6</v>
      </c>
      <c r="X244" s="38">
        <f>+W244*Y$4</f>
        <v>0.15741733691409479</v>
      </c>
      <c r="Y244" s="39">
        <f>+X244/$H244*10^6</f>
        <v>6342.3584574574852</v>
      </c>
      <c r="Z244" s="40">
        <f>+S244*M244/SUMPRODUCT(M$20:M$619, S$20:S$619)</f>
        <v>5.95280524517036E-3</v>
      </c>
      <c r="AA244" s="41">
        <f>+T244*N244/SUMPRODUCT(N$20:N$619, T$20:T$619)</f>
        <v>5.9516721076059821E-3</v>
      </c>
      <c r="AB244" s="41">
        <f>+AA244-Z244</f>
        <v>-1.1331375643778077E-6</v>
      </c>
      <c r="AC244" s="42">
        <f>+AB244*AD$4</f>
        <v>-4.3719515436097074E-3</v>
      </c>
      <c r="AD244" s="43">
        <f>+AC244/$H244*10^6</f>
        <v>-176.14631521392857</v>
      </c>
      <c r="AE244" s="40">
        <f>+S244*O244/SUMPRODUCT(O$20:O$619, S$20:S$619)</f>
        <v>0</v>
      </c>
      <c r="AF244" s="41">
        <f>+T244*P244/SUMPRODUCT(P$20:P$619, T$20:T$619)</f>
        <v>0</v>
      </c>
      <c r="AG244" s="41">
        <f>+AF244-AE244</f>
        <v>0</v>
      </c>
      <c r="AH244" s="42">
        <f>+AG244*AI$4</f>
        <v>0</v>
      </c>
      <c r="AI244" s="43">
        <f>+AH244/$H244*10^6</f>
        <v>0</v>
      </c>
      <c r="AJ244" s="42">
        <f>+X244+AC244+AH244</f>
        <v>0.15304538537048509</v>
      </c>
      <c r="AK244" s="31">
        <f>+Y244+AD244+AI244</f>
        <v>6166.2121422435566</v>
      </c>
      <c r="AL244" s="44">
        <f>+$AL$6*W244/H244*10^6</f>
        <v>104.69124083828761</v>
      </c>
      <c r="AM244" s="31">
        <v>2344242.25</v>
      </c>
      <c r="AN244" s="45">
        <f>+AK244/AM244</f>
        <v>2.6303647339533942E-3</v>
      </c>
      <c r="AR244" s="33"/>
    </row>
    <row r="245" spans="1:44">
      <c r="A245" s="6" t="s">
        <v>1413</v>
      </c>
      <c r="B245" s="6" t="s">
        <v>2209</v>
      </c>
      <c r="C245" s="119" t="s">
        <v>2835</v>
      </c>
      <c r="D245" s="30">
        <v>2867430</v>
      </c>
      <c r="E245" s="6" t="s">
        <v>901</v>
      </c>
      <c r="F245" s="31" t="s">
        <v>4467</v>
      </c>
      <c r="G245" s="6" t="str">
        <f>+IF(AND(L245&gt;K245, AJ245&gt;0), "Float Increase", IF(AND(L245&lt;K245, AJ245&lt;0), "Float Decrease", IF(AND(J245&gt;I245, AJ245&gt;0), "Share Increase", IF(AND(J245&lt;I245, AJ245&lt;0), "Share Decrease", IF(AJ245&gt;0, "Reinvestment", "Funding")))))</f>
        <v>Share Increase</v>
      </c>
      <c r="H245" s="32">
        <v>2.93</v>
      </c>
      <c r="I245" s="33">
        <v>43.859000000000002</v>
      </c>
      <c r="J245" s="33">
        <v>44.006999999999998</v>
      </c>
      <c r="K245" s="34">
        <v>1</v>
      </c>
      <c r="L245" s="34">
        <v>1</v>
      </c>
      <c r="M245" s="7">
        <v>0</v>
      </c>
      <c r="N245" s="7">
        <v>0</v>
      </c>
      <c r="O245" s="7">
        <v>1</v>
      </c>
      <c r="P245" s="7">
        <v>1</v>
      </c>
      <c r="Q245" s="35">
        <f>+I245*K245</f>
        <v>43.859000000000002</v>
      </c>
      <c r="R245" s="35">
        <f>+J245*L245</f>
        <v>44.006999999999998</v>
      </c>
      <c r="S245" s="35">
        <f>+$H245*Q245</f>
        <v>128.50687000000002</v>
      </c>
      <c r="T245" s="35">
        <f>+$H245*R245</f>
        <v>128.94050999999999</v>
      </c>
      <c r="U245" s="36">
        <f>+S245/SUM(S$20:S$619)</f>
        <v>1.8666744421294066E-4</v>
      </c>
      <c r="V245" s="37">
        <f>+T245/SUM(T$20:T$619)</f>
        <v>1.8707344716687398E-4</v>
      </c>
      <c r="W245" s="37">
        <f>+V245-U245</f>
        <v>4.0600295393331768E-7</v>
      </c>
      <c r="X245" s="38">
        <f>+W245*Y$4</f>
        <v>1.2298145709292071E-2</v>
      </c>
      <c r="Y245" s="39">
        <f>+X245/$H245*10^6</f>
        <v>4197.3193547071915</v>
      </c>
      <c r="Z245" s="40">
        <f>+S245*M245/SUMPRODUCT(M$20:M$619, S$20:S$619)</f>
        <v>0</v>
      </c>
      <c r="AA245" s="41">
        <f>+T245*N245/SUMPRODUCT(N$20:N$619, T$20:T$619)</f>
        <v>0</v>
      </c>
      <c r="AB245" s="41">
        <f>+AA245-Z245</f>
        <v>0</v>
      </c>
      <c r="AC245" s="42">
        <f>+AB245*AD$4</f>
        <v>0</v>
      </c>
      <c r="AD245" s="43">
        <f>+AC245/$H245*10^6</f>
        <v>0</v>
      </c>
      <c r="AE245" s="40">
        <f>+S245*O245/SUMPRODUCT(O$20:O$619, S$20:S$619)</f>
        <v>3.8056387412061286E-4</v>
      </c>
      <c r="AF245" s="41">
        <f>+T245*P245/SUMPRODUCT(P$20:P$619, T$20:T$619)</f>
        <v>3.8214746615264095E-4</v>
      </c>
      <c r="AG245" s="41">
        <f>+AF245-AE245</f>
        <v>1.5835920320280989E-6</v>
      </c>
      <c r="AH245" s="42">
        <f>+AG245*AI$4</f>
        <v>5.3473928880694108E-3</v>
      </c>
      <c r="AI245" s="43">
        <f>+AH245/$H245*10^6</f>
        <v>1825.0487672591844</v>
      </c>
      <c r="AJ245" s="42">
        <f>+X245+AC245+AH245</f>
        <v>1.7645538597361482E-2</v>
      </c>
      <c r="AK245" s="31">
        <f>+Y245+AD245+AI245</f>
        <v>6022.3681219663758</v>
      </c>
      <c r="AL245" s="44">
        <f>+$AL$6*W245/H245*10^6</f>
        <v>69.28378053469585</v>
      </c>
      <c r="AM245" s="31">
        <v>2352199</v>
      </c>
      <c r="AN245" s="45">
        <f>+AK245/AM245</f>
        <v>2.5603140388914271E-3</v>
      </c>
      <c r="AR245" s="33"/>
    </row>
    <row r="246" spans="1:44">
      <c r="A246" s="6" t="s">
        <v>5844</v>
      </c>
      <c r="B246" s="6" t="s">
        <v>5856</v>
      </c>
      <c r="C246" s="119" t="s">
        <v>5876</v>
      </c>
      <c r="D246" s="30" t="s">
        <v>5880</v>
      </c>
      <c r="E246" s="6" t="s">
        <v>5866</v>
      </c>
      <c r="F246" s="31" t="s">
        <v>4466</v>
      </c>
      <c r="G246" s="6" t="str">
        <f>+IF(AND(L246&gt;K246, AJ246&gt;0), "Float Increase", IF(AND(L246&lt;K246, AJ246&lt;0), "Float Decrease", IF(AND(J246&gt;I246, AJ246&gt;0), "Share Increase", IF(AND(J246&lt;I246, AJ246&lt;0), "Share Decrease", IF(AJ246&gt;0, "Reinvestment", "Funding")))))</f>
        <v>Share Increase</v>
      </c>
      <c r="H246" s="32">
        <v>64.900000000000006</v>
      </c>
      <c r="I246" s="33">
        <v>18.914000000000001</v>
      </c>
      <c r="J246" s="33">
        <v>18.968</v>
      </c>
      <c r="K246" s="34">
        <v>1</v>
      </c>
      <c r="L246" s="34">
        <v>1</v>
      </c>
      <c r="M246" s="7">
        <v>1</v>
      </c>
      <c r="N246" s="7">
        <v>1</v>
      </c>
      <c r="O246" s="7">
        <v>0</v>
      </c>
      <c r="P246" s="7">
        <v>0</v>
      </c>
      <c r="Q246" s="35">
        <f>+I246*K246</f>
        <v>18.914000000000001</v>
      </c>
      <c r="R246" s="35">
        <f>+J246*L246</f>
        <v>18.968</v>
      </c>
      <c r="S246" s="35">
        <f>+$H246*Q246</f>
        <v>1227.5186000000001</v>
      </c>
      <c r="T246" s="35">
        <f>+$H246*R246</f>
        <v>1231.0232000000001</v>
      </c>
      <c r="U246" s="36">
        <f>+S246/SUM(S$20:S$619)</f>
        <v>1.7830778991492597E-3</v>
      </c>
      <c r="V246" s="37">
        <f>+T246/SUM(T$20:T$619)</f>
        <v>1.7860310430476518E-3</v>
      </c>
      <c r="W246" s="37">
        <f>+V246-U246</f>
        <v>2.9531438983921004E-6</v>
      </c>
      <c r="X246" s="38">
        <f>+W246*Y$4</f>
        <v>8.9453028878449498E-2</v>
      </c>
      <c r="Y246" s="39">
        <f>+X246/$H246*10^6</f>
        <v>1378.3209380346609</v>
      </c>
      <c r="Z246" s="40">
        <f>+S246*M246/SUMPRODUCT(M$20:M$619, S$20:S$619)</f>
        <v>3.499677809860676E-3</v>
      </c>
      <c r="AA246" s="41">
        <f>+T246*N246/SUMPRODUCT(N$20:N$619, T$20:T$619)</f>
        <v>3.4988115850548762E-3</v>
      </c>
      <c r="AB246" s="41">
        <f>+AA246-Z246</f>
        <v>-8.66224805799818E-7</v>
      </c>
      <c r="AC246" s="42">
        <f>+AB246*AD$4</f>
        <v>-3.3421298489111342E-3</v>
      </c>
      <c r="AD246" s="43">
        <f>+AC246/$H246*10^6</f>
        <v>-51.49660784146586</v>
      </c>
      <c r="AE246" s="40">
        <f>+S246*O246/SUMPRODUCT(O$20:O$619, S$20:S$619)</f>
        <v>0</v>
      </c>
      <c r="AF246" s="41">
        <f>+T246*P246/SUMPRODUCT(P$20:P$619, T$20:T$619)</f>
        <v>0</v>
      </c>
      <c r="AG246" s="41">
        <f>+AF246-AE246</f>
        <v>0</v>
      </c>
      <c r="AH246" s="42">
        <f>+AG246*AI$4</f>
        <v>0</v>
      </c>
      <c r="AI246" s="43">
        <f>+AH246/$H246*10^6</f>
        <v>0</v>
      </c>
      <c r="AJ246" s="42">
        <f>+X246+AC246+AH246</f>
        <v>8.6110899029538363E-2</v>
      </c>
      <c r="AK246" s="31">
        <f>+Y246+AD246+AI246</f>
        <v>1326.824330193195</v>
      </c>
      <c r="AL246" s="44">
        <f>+$AL$6*W246/H246*10^6</f>
        <v>22.751493824284282</v>
      </c>
      <c r="AM246" s="31">
        <v>540586.875</v>
      </c>
      <c r="AN246" s="45">
        <f>+AK246/AM246</f>
        <v>2.4544146215040737E-3</v>
      </c>
      <c r="AR246" s="33"/>
    </row>
    <row r="247" spans="1:44">
      <c r="A247" s="6" t="s">
        <v>1480</v>
      </c>
      <c r="B247" s="6" t="s">
        <v>2276</v>
      </c>
      <c r="C247" s="119" t="s">
        <v>2898</v>
      </c>
      <c r="D247" s="30">
        <v>2580265</v>
      </c>
      <c r="E247" s="6" t="s">
        <v>963</v>
      </c>
      <c r="F247" s="31" t="s">
        <v>4456</v>
      </c>
      <c r="G247" s="6" t="str">
        <f>+IF(AND(L247&gt;K247, AJ247&gt;0), "Float Increase", IF(AND(L247&lt;K247, AJ247&lt;0), "Float Decrease", IF(AND(J247&gt;I247, AJ247&gt;0), "Share Increase", IF(AND(J247&lt;I247, AJ247&lt;0), "Share Decrease", IF(AJ247&gt;0, "Reinvestment", "Funding")))))</f>
        <v>Share Increase</v>
      </c>
      <c r="H247" s="32">
        <v>19.89</v>
      </c>
      <c r="I247" s="33">
        <v>41.645000000000003</v>
      </c>
      <c r="J247" s="33">
        <v>41.706000000000003</v>
      </c>
      <c r="K247" s="34">
        <v>1</v>
      </c>
      <c r="L247" s="34">
        <v>1</v>
      </c>
      <c r="M247" s="7">
        <v>0.45</v>
      </c>
      <c r="N247" s="7">
        <v>0.45</v>
      </c>
      <c r="O247" s="7">
        <v>0.55000000000000004</v>
      </c>
      <c r="P247" s="7">
        <v>0.55000000000000004</v>
      </c>
      <c r="Q247" s="35">
        <f>+I247*K247</f>
        <v>41.645000000000003</v>
      </c>
      <c r="R247" s="35">
        <f>+J247*L247</f>
        <v>41.706000000000003</v>
      </c>
      <c r="S247" s="35">
        <f>+$H247*Q247</f>
        <v>828.31905000000006</v>
      </c>
      <c r="T247" s="35">
        <f>+$H247*R247</f>
        <v>829.53234000000009</v>
      </c>
      <c r="U247" s="36">
        <f>+S247/SUM(S$20:S$619)</f>
        <v>1.203205712320213E-3</v>
      </c>
      <c r="V247" s="37">
        <f>+T247/SUM(T$20:T$619)</f>
        <v>1.2035276918030136E-3</v>
      </c>
      <c r="W247" s="37">
        <f>+V247-U247</f>
        <v>3.2197948280059813E-7</v>
      </c>
      <c r="X247" s="38">
        <f>+W247*Y$4</f>
        <v>9.7530093230174114E-3</v>
      </c>
      <c r="Y247" s="39">
        <f>+X247/$H247*10^6</f>
        <v>490.34737672284621</v>
      </c>
      <c r="Z247" s="40">
        <f>+S247*M247/SUMPRODUCT(M$20:M$619, S$20:S$619)</f>
        <v>1.0626986910393407E-3</v>
      </c>
      <c r="AA247" s="41">
        <f>+T247*N247/SUMPRODUCT(N$20:N$619, T$20:T$619)</f>
        <v>1.0609627930784377E-3</v>
      </c>
      <c r="AB247" s="41">
        <f>+AA247-Z247</f>
        <v>-1.7358979609030049E-6</v>
      </c>
      <c r="AC247" s="42">
        <f>+AB247*AD$4</f>
        <v>-6.6975643631459773E-3</v>
      </c>
      <c r="AD247" s="43">
        <f>+AC247/$H247*10^6</f>
        <v>-336.73023444675601</v>
      </c>
      <c r="AE247" s="40">
        <f>+S247*O247/SUMPRODUCT(O$20:O$619, S$20:S$619)</f>
        <v>1.349154085472225E-3</v>
      </c>
      <c r="AF247" s="41">
        <f>+T247*P247/SUMPRODUCT(P$20:P$619, T$20:T$619)</f>
        <v>1.3521896648498531E-3</v>
      </c>
      <c r="AG247" s="41">
        <f>+AF247-AE247</f>
        <v>3.0355793776280955E-6</v>
      </c>
      <c r="AH247" s="42">
        <f>+AG247*AI$4</f>
        <v>1.0250389776405886E-2</v>
      </c>
      <c r="AI247" s="43">
        <f>+AH247/$H247*10^6</f>
        <v>515.35393546535374</v>
      </c>
      <c r="AJ247" s="42">
        <f>+X247+AC247+AH247</f>
        <v>1.3305834736277319E-2</v>
      </c>
      <c r="AK247" s="31">
        <f>+Y247+AD247+AI247</f>
        <v>668.97107774144388</v>
      </c>
      <c r="AL247" s="44">
        <f>+$AL$6*W247/H247*10^6</f>
        <v>8.0940040925238339</v>
      </c>
      <c r="AM247" s="31">
        <v>303367.90625</v>
      </c>
      <c r="AN247" s="45">
        <f>+AK247/AM247</f>
        <v>2.2051478220315003E-3</v>
      </c>
      <c r="AR247" s="33"/>
    </row>
    <row r="248" spans="1:44">
      <c r="A248" s="6" t="s">
        <v>1436</v>
      </c>
      <c r="B248" s="6" t="s">
        <v>2233</v>
      </c>
      <c r="C248" s="119" t="s">
        <v>6109</v>
      </c>
      <c r="D248" s="30" t="s">
        <v>6142</v>
      </c>
      <c r="E248" s="6" t="s">
        <v>6193</v>
      </c>
      <c r="F248" s="31" t="s">
        <v>4472</v>
      </c>
      <c r="G248" s="6" t="str">
        <f>+IF(AND(L248&gt;K248, AJ248&gt;0), "Float Increase", IF(AND(L248&lt;K248, AJ248&lt;0), "Float Decrease", IF(AND(J248&gt;I248, AJ248&gt;0), "Share Increase", IF(AND(J248&lt;I248, AJ248&lt;0), "Share Decrease", IF(AJ248&gt;0, "Reinvestment", "Funding")))))</f>
        <v>Share Increase</v>
      </c>
      <c r="H248" s="32">
        <v>13.84</v>
      </c>
      <c r="I248" s="33">
        <v>89.899000000000001</v>
      </c>
      <c r="J248" s="33">
        <v>89.994</v>
      </c>
      <c r="K248" s="34">
        <v>1</v>
      </c>
      <c r="L248" s="34">
        <v>1</v>
      </c>
      <c r="M248" s="7">
        <v>0</v>
      </c>
      <c r="N248" s="7">
        <v>0</v>
      </c>
      <c r="O248" s="7">
        <v>1</v>
      </c>
      <c r="P248" s="7">
        <v>1</v>
      </c>
      <c r="Q248" s="35">
        <f>+I248*K248</f>
        <v>89.899000000000001</v>
      </c>
      <c r="R248" s="35">
        <f>+J248*L248</f>
        <v>89.994</v>
      </c>
      <c r="S248" s="35">
        <f>+$H248*Q248</f>
        <v>1244.20216</v>
      </c>
      <c r="T248" s="35">
        <f>+$H248*R248</f>
        <v>1245.5169599999999</v>
      </c>
      <c r="U248" s="36">
        <f>+S248/SUM(S$20:S$619)</f>
        <v>1.807312226120053E-3</v>
      </c>
      <c r="V248" s="37">
        <f>+T248/SUM(T$20:T$619)</f>
        <v>1.8070593269097937E-3</v>
      </c>
      <c r="W248" s="37">
        <f>+V248-U248</f>
        <v>-2.528992102592692E-7</v>
      </c>
      <c r="X248" s="38">
        <f>+W248*Y$4</f>
        <v>-7.6605140612947499E-3</v>
      </c>
      <c r="Y248" s="39">
        <f>+X248/$H248*10^6</f>
        <v>-553.50535124962073</v>
      </c>
      <c r="Z248" s="40">
        <f>+S248*M248/SUMPRODUCT(M$20:M$619, S$20:S$619)</f>
        <v>0</v>
      </c>
      <c r="AA248" s="41">
        <f>+T248*N248/SUMPRODUCT(N$20:N$619, T$20:T$619)</f>
        <v>0</v>
      </c>
      <c r="AB248" s="41">
        <f>+AA248-Z248</f>
        <v>0</v>
      </c>
      <c r="AC248" s="42">
        <f>+AB248*AD$4</f>
        <v>0</v>
      </c>
      <c r="AD248" s="43">
        <f>+AC248/$H248*10^6</f>
        <v>0</v>
      </c>
      <c r="AE248" s="40">
        <f>+S248*O248/SUMPRODUCT(O$20:O$619, S$20:S$619)</f>
        <v>3.6846154154936196E-3</v>
      </c>
      <c r="AF248" s="41">
        <f>+T248*P248/SUMPRODUCT(P$20:P$619, T$20:T$619)</f>
        <v>3.6914011765126434E-3</v>
      </c>
      <c r="AG248" s="41">
        <f>+AF248-AE248</f>
        <v>6.7857610190238775E-6</v>
      </c>
      <c r="AH248" s="42">
        <f>+AG248*AI$4</f>
        <v>2.2913812067363995E-2</v>
      </c>
      <c r="AI248" s="43">
        <f>+AH248/$H248*10^6</f>
        <v>1655.6222592026008</v>
      </c>
      <c r="AJ248" s="42">
        <f>+X248+AC248+AH248</f>
        <v>1.5253298006069244E-2</v>
      </c>
      <c r="AK248" s="31">
        <f>+Y248+AD248+AI248</f>
        <v>1102.11690795298</v>
      </c>
      <c r="AL248" s="44">
        <f>+$AL$6*W248/H248*10^6</f>
        <v>-9.1365321625458531</v>
      </c>
      <c r="AM248" s="31">
        <v>574117.125</v>
      </c>
      <c r="AN248" s="45">
        <f>+AK248/AM248</f>
        <v>1.9196725893744766E-3</v>
      </c>
      <c r="AR248" s="33"/>
    </row>
    <row r="249" spans="1:44">
      <c r="A249" s="6" t="s">
        <v>3504</v>
      </c>
      <c r="B249" s="6" t="s">
        <v>345</v>
      </c>
      <c r="C249" s="119" t="s">
        <v>3664</v>
      </c>
      <c r="D249" s="30">
        <v>2386849</v>
      </c>
      <c r="E249" s="6" t="s">
        <v>2618</v>
      </c>
      <c r="F249" s="31" t="s">
        <v>4470</v>
      </c>
      <c r="G249" s="6" t="str">
        <f>+IF(AND(L249&gt;K249, AJ249&gt;0), "Float Increase", IF(AND(L249&lt;K249, AJ249&lt;0), "Float Decrease", IF(AND(J249&gt;I249, AJ249&gt;0), "Share Increase", IF(AND(J249&lt;I249, AJ249&lt;0), "Share Decrease", IF(AJ249&gt;0, "Reinvestment", "Funding")))))</f>
        <v>Share Increase</v>
      </c>
      <c r="H249" s="32">
        <v>31.8</v>
      </c>
      <c r="I249" s="33">
        <v>50.298999999999999</v>
      </c>
      <c r="J249" s="33">
        <v>50.366999999999997</v>
      </c>
      <c r="K249" s="34">
        <v>1</v>
      </c>
      <c r="L249" s="34">
        <v>1</v>
      </c>
      <c r="M249" s="7">
        <v>0.47</v>
      </c>
      <c r="N249" s="7">
        <v>0.47</v>
      </c>
      <c r="O249" s="7">
        <v>0.53</v>
      </c>
      <c r="P249" s="7">
        <v>0.53</v>
      </c>
      <c r="Q249" s="35">
        <f>+I249*K249</f>
        <v>50.298999999999999</v>
      </c>
      <c r="R249" s="35">
        <f>+J249*L249</f>
        <v>50.366999999999997</v>
      </c>
      <c r="S249" s="35">
        <f>+$H249*Q249</f>
        <v>1599.5082</v>
      </c>
      <c r="T249" s="35">
        <f>+$H249*R249</f>
        <v>1601.6705999999999</v>
      </c>
      <c r="U249" s="36">
        <f>+S249/SUM(S$20:S$619)</f>
        <v>2.3234252588335636E-3</v>
      </c>
      <c r="V249" s="37">
        <f>+T249/SUM(T$20:T$619)</f>
        <v>2.3237851344611198E-3</v>
      </c>
      <c r="W249" s="37">
        <f>+V249-U249</f>
        <v>3.5987562755626298E-7</v>
      </c>
      <c r="X249" s="38">
        <f>+W249*Y$4</f>
        <v>1.0900913064875742E-2</v>
      </c>
      <c r="Y249" s="39">
        <f>+X249/$H249*10^6</f>
        <v>342.79600832942583</v>
      </c>
      <c r="Z249" s="40">
        <f>+S249*M249/SUMPRODUCT(M$20:M$619, S$20:S$619)</f>
        <v>2.143306648459901E-3</v>
      </c>
      <c r="AA249" s="41">
        <f>+T249*N249/SUMPRODUCT(N$20:N$619, T$20:T$619)</f>
        <v>2.1395644824884234E-3</v>
      </c>
      <c r="AB249" s="41">
        <f>+AA249-Z249</f>
        <v>-3.7421659714776019E-6</v>
      </c>
      <c r="AC249" s="42">
        <f>+AB249*AD$4</f>
        <v>-1.4438289586162131E-2</v>
      </c>
      <c r="AD249" s="43">
        <f>+AC249/$H249*10^6</f>
        <v>-454.0342637157903</v>
      </c>
      <c r="AE249" s="40">
        <f>+S249*O249/SUMPRODUCT(O$20:O$619, S$20:S$619)</f>
        <v>2.510519241175469E-3</v>
      </c>
      <c r="AF249" s="41">
        <f>+T249*P249/SUMPRODUCT(P$20:P$619, T$20:T$619)</f>
        <v>2.5158843527346487E-3</v>
      </c>
      <c r="AG249" s="41">
        <f>+AF249-AE249</f>
        <v>5.3651115591796597E-6</v>
      </c>
      <c r="AH249" s="42">
        <f>+AG249*AI$4</f>
        <v>1.8116635354949326E-2</v>
      </c>
      <c r="AI249" s="43">
        <f>+AH249/$H249*10^6</f>
        <v>569.70551430658259</v>
      </c>
      <c r="AJ249" s="42">
        <f>+X249+AC249+AH249</f>
        <v>1.4579258833662937E-2</v>
      </c>
      <c r="AK249" s="31">
        <f>+Y249+AD249+AI249</f>
        <v>458.46725892021811</v>
      </c>
      <c r="AL249" s="44">
        <f>+$AL$6*W249/H249*10^6</f>
        <v>5.6584218169223739</v>
      </c>
      <c r="AM249" s="31">
        <v>274642.6875</v>
      </c>
      <c r="AN249" s="45">
        <f>+AK249/AM249</f>
        <v>1.6693226500713518E-3</v>
      </c>
      <c r="AR249" s="33"/>
    </row>
    <row r="250" spans="1:44">
      <c r="A250" s="6" t="s">
        <v>6023</v>
      </c>
      <c r="B250" s="6" t="s">
        <v>5975</v>
      </c>
      <c r="C250" s="119" t="s">
        <v>6069</v>
      </c>
      <c r="D250" s="30" t="s">
        <v>6117</v>
      </c>
      <c r="E250" s="6" t="s">
        <v>6150</v>
      </c>
      <c r="F250" s="31" t="s">
        <v>4455</v>
      </c>
      <c r="G250" s="6" t="str">
        <f>+IF(AND(L250&gt;K250, AJ250&gt;0), "Float Increase", IF(AND(L250&lt;K250, AJ250&lt;0), "Float Decrease", IF(AND(J250&gt;I250, AJ250&gt;0), "Share Increase", IF(AND(J250&lt;I250, AJ250&lt;0), "Share Decrease", IF(AJ250&gt;0, "Reinvestment", "Funding")))))</f>
        <v>Share Increase</v>
      </c>
      <c r="H250" s="32">
        <v>36.979999999999997</v>
      </c>
      <c r="I250" s="33">
        <v>39.411999999999999</v>
      </c>
      <c r="J250" s="33">
        <v>39.478000000000002</v>
      </c>
      <c r="K250" s="34">
        <v>1</v>
      </c>
      <c r="L250" s="34">
        <v>1</v>
      </c>
      <c r="M250" s="7">
        <v>0.49</v>
      </c>
      <c r="N250" s="7">
        <v>0.49</v>
      </c>
      <c r="O250" s="7">
        <v>0.51</v>
      </c>
      <c r="P250" s="7">
        <v>0.51</v>
      </c>
      <c r="Q250" s="35">
        <f>+I250*K250</f>
        <v>39.411999999999999</v>
      </c>
      <c r="R250" s="35">
        <f>+J250*L250</f>
        <v>39.478000000000002</v>
      </c>
      <c r="S250" s="35">
        <f>+$H250*Q250</f>
        <v>1457.4557599999998</v>
      </c>
      <c r="T250" s="35">
        <f>+$H250*R250</f>
        <v>1459.89644</v>
      </c>
      <c r="U250" s="36">
        <f>+S250/SUM(S$20:S$619)</f>
        <v>2.1170816919953693E-3</v>
      </c>
      <c r="V250" s="37">
        <f>+T250/SUM(T$20:T$619)</f>
        <v>2.1180919754191095E-3</v>
      </c>
      <c r="W250" s="37">
        <f>+V250-U250</f>
        <v>1.0102834237402797E-6</v>
      </c>
      <c r="X250" s="38">
        <f>+W250*Y$4</f>
        <v>3.0602271812241677E-2</v>
      </c>
      <c r="Y250" s="39">
        <f>+X250/$H250*10^6</f>
        <v>827.5357439762488</v>
      </c>
      <c r="Z250" s="40">
        <f>+S250*M250/SUMPRODUCT(M$20:M$619, S$20:S$619)</f>
        <v>2.0360640850913022E-3</v>
      </c>
      <c r="AA250" s="41">
        <f>+T250*N250/SUMPRODUCT(N$20:N$619, T$20:T$619)</f>
        <v>2.033164170142091E-3</v>
      </c>
      <c r="AB250" s="41">
        <f>+AA250-Z250</f>
        <v>-2.8999149492112304E-6</v>
      </c>
      <c r="AC250" s="42">
        <f>+AB250*AD$4</f>
        <v>-1.1188657085516709E-2</v>
      </c>
      <c r="AD250" s="43">
        <f>+AC250/$H250*10^6</f>
        <v>-302.5596832211117</v>
      </c>
      <c r="AE250" s="40">
        <f>+S250*O250/SUMPRODUCT(O$20:O$619, S$20:S$619)</f>
        <v>2.2012368311231222E-3</v>
      </c>
      <c r="AF250" s="41">
        <f>+T250*P250/SUMPRODUCT(P$20:P$619, T$20:T$619)</f>
        <v>2.2066518889179449E-3</v>
      </c>
      <c r="AG250" s="41">
        <f>+AF250-AE250</f>
        <v>5.4150577948226808E-6</v>
      </c>
      <c r="AH250" s="42">
        <f>+AG250*AI$4</f>
        <v>1.8285291258655332E-2</v>
      </c>
      <c r="AI250" s="43">
        <f>+AH250/$H250*10^6</f>
        <v>494.46433906585537</v>
      </c>
      <c r="AJ250" s="42">
        <f>+X250+AC250+AH250</f>
        <v>3.7698905985380296E-2</v>
      </c>
      <c r="AK250" s="31">
        <f>+Y250+AD250+AI250</f>
        <v>1019.4403998209924</v>
      </c>
      <c r="AL250" s="44">
        <f>+$AL$6*W250/H250*10^6</f>
        <v>13.659862408603026</v>
      </c>
      <c r="AM250" s="31">
        <v>652545.125</v>
      </c>
      <c r="AN250" s="45">
        <f>+AK250/AM250</f>
        <v>1.5622527251598001E-3</v>
      </c>
      <c r="AR250" s="33"/>
    </row>
    <row r="251" spans="1:44">
      <c r="A251" s="6" t="s">
        <v>1419</v>
      </c>
      <c r="B251" s="6" t="s">
        <v>2215</v>
      </c>
      <c r="C251" s="119" t="s">
        <v>2841</v>
      </c>
      <c r="D251" s="30">
        <v>2428042</v>
      </c>
      <c r="E251" s="6" t="s">
        <v>906</v>
      </c>
      <c r="F251" s="31" t="s">
        <v>4473</v>
      </c>
      <c r="G251" s="6" t="str">
        <f>+IF(AND(L251&gt;K251, AJ251&gt;0), "Float Increase", IF(AND(L251&lt;K251, AJ251&lt;0), "Float Decrease", IF(AND(J251&gt;I251, AJ251&gt;0), "Share Increase", IF(AND(J251&lt;I251, AJ251&lt;0), "Share Decrease", IF(AJ251&gt;0, "Reinvestment", "Funding")))))</f>
        <v>Share Increase</v>
      </c>
      <c r="H251" s="32">
        <v>66.290000000000006</v>
      </c>
      <c r="I251" s="33">
        <v>51.902000000000001</v>
      </c>
      <c r="J251" s="33">
        <v>52.021000000000001</v>
      </c>
      <c r="K251" s="34">
        <v>0.79</v>
      </c>
      <c r="L251" s="34">
        <v>0.79</v>
      </c>
      <c r="M251" s="7">
        <v>1</v>
      </c>
      <c r="N251" s="7">
        <v>1</v>
      </c>
      <c r="O251" s="7">
        <v>0</v>
      </c>
      <c r="P251" s="7">
        <v>0</v>
      </c>
      <c r="Q251" s="35">
        <f>+I251*K251</f>
        <v>41.002580000000002</v>
      </c>
      <c r="R251" s="35">
        <f>+J251*L251</f>
        <v>41.096589999999999</v>
      </c>
      <c r="S251" s="35">
        <f>+$H251*Q251</f>
        <v>2718.0610282000002</v>
      </c>
      <c r="T251" s="35">
        <f>+$H251*R251</f>
        <v>2724.2929511000002</v>
      </c>
      <c r="U251" s="36">
        <f>+S251/SUM(S$20:S$619)</f>
        <v>3.9482208643700657E-3</v>
      </c>
      <c r="V251" s="37">
        <f>+T251/SUM(T$20:T$619)</f>
        <v>3.9525427148899379E-3</v>
      </c>
      <c r="W251" s="37">
        <f>+V251-U251</f>
        <v>4.3218505198722515E-6</v>
      </c>
      <c r="X251" s="38">
        <f>+W251*Y$4</f>
        <v>0.1309122185251346</v>
      </c>
      <c r="Y251" s="39">
        <f>+X251/$H251*10^6</f>
        <v>1974.841130263005</v>
      </c>
      <c r="Z251" s="40">
        <f>+S251*M251/SUMPRODUCT(M$20:M$619, S$20:S$619)</f>
        <v>7.7492413281873146E-3</v>
      </c>
      <c r="AA251" s="41">
        <f>+T251*N251/SUMPRODUCT(N$20:N$619, T$20:T$619)</f>
        <v>7.7429797735672377E-3</v>
      </c>
      <c r="AB251" s="41">
        <f>+AA251-Z251</f>
        <v>-6.2615546200768882E-6</v>
      </c>
      <c r="AC251" s="42">
        <f>+AB251*AD$4</f>
        <v>-2.4158773168616157E-2</v>
      </c>
      <c r="AD251" s="43">
        <f>+AC251/$H251*10^6</f>
        <v>-364.44068741312645</v>
      </c>
      <c r="AE251" s="40">
        <f>+S251*O251/SUMPRODUCT(O$20:O$619, S$20:S$619)</f>
        <v>0</v>
      </c>
      <c r="AF251" s="41">
        <f>+T251*P251/SUMPRODUCT(P$20:P$619, T$20:T$619)</f>
        <v>0</v>
      </c>
      <c r="AG251" s="41">
        <f>+AF251-AE251</f>
        <v>0</v>
      </c>
      <c r="AH251" s="42">
        <f>+AG251*AI$4</f>
        <v>0</v>
      </c>
      <c r="AI251" s="43">
        <f>+AH251/$H251*10^6</f>
        <v>0</v>
      </c>
      <c r="AJ251" s="42">
        <f>+X251+AC251+AH251</f>
        <v>0.10675344535651844</v>
      </c>
      <c r="AK251" s="31">
        <f>+Y251+AD251+AI251</f>
        <v>1610.4004428498786</v>
      </c>
      <c r="AL251" s="44">
        <f>+$AL$6*W251/H251*10^6</f>
        <v>32.598057926325623</v>
      </c>
      <c r="AM251" s="31">
        <v>1143344.125</v>
      </c>
      <c r="AN251" s="45">
        <f>+AK251/AM251</f>
        <v>1.4085002123484726E-3</v>
      </c>
      <c r="AR251" s="33"/>
    </row>
    <row r="252" spans="1:44">
      <c r="A252" s="6" t="s">
        <v>5548</v>
      </c>
      <c r="B252" s="6" t="s">
        <v>5601</v>
      </c>
      <c r="C252" s="119" t="s">
        <v>5622</v>
      </c>
      <c r="D252" s="30">
        <v>2577870</v>
      </c>
      <c r="E252" s="6" t="s">
        <v>5568</v>
      </c>
      <c r="F252" s="31" t="s">
        <v>4456</v>
      </c>
      <c r="G252" s="6" t="str">
        <f>+IF(AND(L252&gt;K252, AJ252&gt;0), "Float Increase", IF(AND(L252&lt;K252, AJ252&lt;0), "Float Decrease", IF(AND(J252&gt;I252, AJ252&gt;0), "Share Increase", IF(AND(J252&lt;I252, AJ252&lt;0), "Share Decrease", IF(AJ252&gt;0, "Reinvestment", "Funding")))))</f>
        <v>Share Increase</v>
      </c>
      <c r="H252" s="32">
        <v>25.94</v>
      </c>
      <c r="I252" s="33">
        <v>27.634</v>
      </c>
      <c r="J252" s="33">
        <v>27.683</v>
      </c>
      <c r="K252" s="34">
        <v>0.77</v>
      </c>
      <c r="L252" s="34">
        <v>0.77</v>
      </c>
      <c r="M252" s="7">
        <v>1</v>
      </c>
      <c r="N252" s="7">
        <v>1</v>
      </c>
      <c r="O252" s="7">
        <v>0</v>
      </c>
      <c r="P252" s="7">
        <v>0</v>
      </c>
      <c r="Q252" s="35">
        <f>+I252*K252</f>
        <v>21.278179999999999</v>
      </c>
      <c r="R252" s="35">
        <f>+J252*L252</f>
        <v>21.315909999999999</v>
      </c>
      <c r="S252" s="35">
        <f>+$H252*Q252</f>
        <v>551.95598919999998</v>
      </c>
      <c r="T252" s="35">
        <f>+$H252*R252</f>
        <v>552.93470539999998</v>
      </c>
      <c r="U252" s="36">
        <f>+S252/SUM(S$20:S$619)</f>
        <v>8.0176424670517197E-4</v>
      </c>
      <c r="V252" s="37">
        <f>+T252/SUM(T$20:T$619)</f>
        <v>8.0222578146602606E-4</v>
      </c>
      <c r="W252" s="37">
        <f>+V252-U252</f>
        <v>4.6153476085408242E-7</v>
      </c>
      <c r="X252" s="38">
        <f>+W252*Y$4</f>
        <v>1.3980247394502975E-2</v>
      </c>
      <c r="Y252" s="39">
        <f>+X252/$H252*10^6</f>
        <v>538.94554335015312</v>
      </c>
      <c r="Z252" s="40">
        <f>+S252*M252/SUMPRODUCT(M$20:M$619, S$20:S$619)</f>
        <v>1.5736365440189163E-3</v>
      </c>
      <c r="AA252" s="41">
        <f>+T252*N252/SUMPRODUCT(N$20:N$619, T$20:T$619)</f>
        <v>1.57154987252265E-3</v>
      </c>
      <c r="AB252" s="41">
        <f>+AA252-Z252</f>
        <v>-2.0866714962662451E-6</v>
      </c>
      <c r="AC252" s="42">
        <f>+AB252*AD$4</f>
        <v>-8.0509436417076363E-3</v>
      </c>
      <c r="AD252" s="43">
        <f>+AC252/$H252*10^6</f>
        <v>-310.36791217068759</v>
      </c>
      <c r="AE252" s="40">
        <f>+S252*O252/SUMPRODUCT(O$20:O$619, S$20:S$619)</f>
        <v>0</v>
      </c>
      <c r="AF252" s="41">
        <f>+T252*P252/SUMPRODUCT(P$20:P$619, T$20:T$619)</f>
        <v>0</v>
      </c>
      <c r="AG252" s="41">
        <f>+AF252-AE252</f>
        <v>0</v>
      </c>
      <c r="AH252" s="42">
        <f>+AG252*AI$4</f>
        <v>0</v>
      </c>
      <c r="AI252" s="43">
        <f>+AH252/$H252*10^6</f>
        <v>0</v>
      </c>
      <c r="AJ252" s="42">
        <f>+X252+AC252+AH252</f>
        <v>5.9293037527953386E-3</v>
      </c>
      <c r="AK252" s="31">
        <f>+Y252+AD252+AI252</f>
        <v>228.57763117946553</v>
      </c>
      <c r="AL252" s="44">
        <f>+$AL$6*W252/H252*10^6</f>
        <v>8.8961981660385963</v>
      </c>
      <c r="AM252" s="31">
        <v>168897.046875</v>
      </c>
      <c r="AN252" s="45">
        <f>+AK252/AM252</f>
        <v>1.3533548123469256E-3</v>
      </c>
      <c r="AR252" s="33"/>
    </row>
    <row r="253" spans="1:44">
      <c r="A253" s="6" t="s">
        <v>1372</v>
      </c>
      <c r="B253" s="6" t="s">
        <v>2169</v>
      </c>
      <c r="C253" s="119" t="s">
        <v>2794</v>
      </c>
      <c r="D253" s="30" t="s">
        <v>2331</v>
      </c>
      <c r="E253" s="6" t="s">
        <v>4222</v>
      </c>
      <c r="F253" s="31" t="s">
        <v>4456</v>
      </c>
      <c r="G253" s="6" t="str">
        <f>+IF(AND(L253&gt;K253, AJ253&gt;0), "Float Increase", IF(AND(L253&lt;K253, AJ253&lt;0), "Float Decrease", IF(AND(J253&gt;I253, AJ253&gt;0), "Share Increase", IF(AND(J253&lt;I253, AJ253&lt;0), "Share Decrease", IF(AJ253&gt;0, "Reinvestment", "Funding")))))</f>
        <v>Share Increase</v>
      </c>
      <c r="H253" s="32">
        <v>26.54</v>
      </c>
      <c r="I253" s="33">
        <v>30.117999999999999</v>
      </c>
      <c r="J253" s="33">
        <v>30.154</v>
      </c>
      <c r="K253" s="34">
        <v>1</v>
      </c>
      <c r="L253" s="34">
        <v>1</v>
      </c>
      <c r="M253" s="7">
        <v>0</v>
      </c>
      <c r="N253" s="7">
        <v>0</v>
      </c>
      <c r="O253" s="7">
        <v>1</v>
      </c>
      <c r="P253" s="7">
        <v>1</v>
      </c>
      <c r="Q253" s="35">
        <f>+I253*K253</f>
        <v>30.117999999999999</v>
      </c>
      <c r="R253" s="35">
        <f>+J253*L253</f>
        <v>30.154</v>
      </c>
      <c r="S253" s="35">
        <f>+$H253*Q253</f>
        <v>799.3317199999999</v>
      </c>
      <c r="T253" s="35">
        <f>+$H253*R253</f>
        <v>800.28715999999997</v>
      </c>
      <c r="U253" s="36">
        <f>+S253/SUM(S$20:S$619)</f>
        <v>1.1610990856032357E-3</v>
      </c>
      <c r="V253" s="37">
        <f>+T253/SUM(T$20:T$619)</f>
        <v>1.1610972978514482E-3</v>
      </c>
      <c r="W253" s="37">
        <f>+V253-U253</f>
        <v>-1.7877517875363597E-9</v>
      </c>
      <c r="X253" s="38">
        <f>+W253*Y$4</f>
        <v>-5.4152394119724851E-5</v>
      </c>
      <c r="Y253" s="39">
        <f>+X253/$H253*10^6</f>
        <v>-2.0404067113686835</v>
      </c>
      <c r="Z253" s="40">
        <f>+S253*M253/SUMPRODUCT(M$20:M$619, S$20:S$619)</f>
        <v>0</v>
      </c>
      <c r="AA253" s="41">
        <f>+T253*N253/SUMPRODUCT(N$20:N$619, T$20:T$619)</f>
        <v>0</v>
      </c>
      <c r="AB253" s="41">
        <f>+AA253-Z253</f>
        <v>0</v>
      </c>
      <c r="AC253" s="42">
        <f>+AB253*AD$4</f>
        <v>0</v>
      </c>
      <c r="AD253" s="43">
        <f>+AC253/$H253*10^6</f>
        <v>0</v>
      </c>
      <c r="AE253" s="40">
        <f>+S253*O253/SUMPRODUCT(O$20:O$619, S$20:S$619)</f>
        <v>2.3671635304065293E-3</v>
      </c>
      <c r="AF253" s="41">
        <f>+T253*P253/SUMPRODUCT(P$20:P$619, T$20:T$619)</f>
        <v>2.3718512544156464E-3</v>
      </c>
      <c r="AG253" s="41">
        <f>+AF253-AE253</f>
        <v>4.6877240091171626E-6</v>
      </c>
      <c r="AH253" s="42">
        <f>+AG253*AI$4</f>
        <v>1.5829267589507898E-2</v>
      </c>
      <c r="AI253" s="43">
        <f>+AH253/$H253*10^6</f>
        <v>596.43057986088547</v>
      </c>
      <c r="AJ253" s="42">
        <f>+X253+AC253+AH253</f>
        <v>1.5775115195388174E-2</v>
      </c>
      <c r="AK253" s="31">
        <f>+Y253+AD253+AI253</f>
        <v>594.39017314951684</v>
      </c>
      <c r="AL253" s="44">
        <f>+$AL$6*W253/H253*10^6</f>
        <v>-3.368032757227505E-2</v>
      </c>
      <c r="AM253" s="31">
        <v>462096.40625</v>
      </c>
      <c r="AN253" s="45">
        <f>+AK253/AM253</f>
        <v>1.2862904041455459E-3</v>
      </c>
      <c r="AR253" s="33"/>
    </row>
    <row r="254" spans="1:44">
      <c r="A254" s="6" t="s">
        <v>4257</v>
      </c>
      <c r="B254" s="6" t="s">
        <v>1641</v>
      </c>
      <c r="C254" s="119" t="s">
        <v>2487</v>
      </c>
      <c r="D254" s="30">
        <v>2354385</v>
      </c>
      <c r="E254" s="6" t="s">
        <v>749</v>
      </c>
      <c r="F254" s="31" t="s">
        <v>4466</v>
      </c>
      <c r="G254" s="6" t="str">
        <f>+IF(AND(L254&gt;K254, AJ254&gt;0), "Float Increase", IF(AND(L254&lt;K254, AJ254&lt;0), "Float Decrease", IF(AND(J254&gt;I254, AJ254&gt;0), "Share Increase", IF(AND(J254&lt;I254, AJ254&lt;0), "Share Decrease", IF(AJ254&gt;0, "Reinvestment", "Funding")))))</f>
        <v>Share Increase</v>
      </c>
      <c r="H254" s="32">
        <v>18.059999999999999</v>
      </c>
      <c r="I254" s="33">
        <v>36.881999999999998</v>
      </c>
      <c r="J254" s="33">
        <v>36.914999999999999</v>
      </c>
      <c r="K254" s="34">
        <v>0.94</v>
      </c>
      <c r="L254" s="34">
        <v>0.94</v>
      </c>
      <c r="M254" s="7">
        <v>0</v>
      </c>
      <c r="N254" s="7">
        <v>0</v>
      </c>
      <c r="O254" s="7">
        <v>1</v>
      </c>
      <c r="P254" s="7">
        <v>1</v>
      </c>
      <c r="Q254" s="35">
        <f>+I254*K254</f>
        <v>34.669079999999994</v>
      </c>
      <c r="R254" s="35">
        <f>+J254*L254</f>
        <v>34.700099999999999</v>
      </c>
      <c r="S254" s="35">
        <f>+$H254*Q254</f>
        <v>626.12358479999989</v>
      </c>
      <c r="T254" s="35">
        <f>+$H254*R254</f>
        <v>626.68380599999989</v>
      </c>
      <c r="U254" s="36">
        <f>+S254/SUM(S$20:S$619)</f>
        <v>9.094991523492899E-4</v>
      </c>
      <c r="V254" s="37">
        <f>+T254/SUM(T$20:T$619)</f>
        <v>9.0922472597693691E-4</v>
      </c>
      <c r="W254" s="37">
        <f>+V254-U254</f>
        <v>-2.7442637235298301E-7</v>
      </c>
      <c r="X254" s="38">
        <f>+W254*Y$4</f>
        <v>-8.3125885685642782E-3</v>
      </c>
      <c r="Y254" s="39">
        <f>+X254/$H254*10^6</f>
        <v>-460.27622195815496</v>
      </c>
      <c r="Z254" s="40">
        <f>+S254*M254/SUMPRODUCT(M$20:M$619, S$20:S$619)</f>
        <v>0</v>
      </c>
      <c r="AA254" s="41">
        <f>+T254*N254/SUMPRODUCT(N$20:N$619, T$20:T$619)</f>
        <v>0</v>
      </c>
      <c r="AB254" s="41">
        <f>+AA254-Z254</f>
        <v>0</v>
      </c>
      <c r="AC254" s="42">
        <f>+AB254*AD$4</f>
        <v>0</v>
      </c>
      <c r="AD254" s="43">
        <f>+AC254/$H254*10^6</f>
        <v>0</v>
      </c>
      <c r="AE254" s="40">
        <f>+S254*O254/SUMPRODUCT(O$20:O$619, S$20:S$619)</f>
        <v>1.8542200670654729E-3</v>
      </c>
      <c r="AF254" s="41">
        <f>+T254*P254/SUMPRODUCT(P$20:P$619, T$20:T$619)</f>
        <v>1.8573342740911541E-3</v>
      </c>
      <c r="AG254" s="41">
        <f>+AF254-AE254</f>
        <v>3.1142070256811281E-6</v>
      </c>
      <c r="AH254" s="42">
        <f>+AG254*AI$4</f>
        <v>1.0515895612189827E-2</v>
      </c>
      <c r="AI254" s="43">
        <f>+AH254/$H254*10^6</f>
        <v>582.27550455093183</v>
      </c>
      <c r="AJ254" s="42">
        <f>+X254+AC254+AH254</f>
        <v>2.2033070436255492E-3</v>
      </c>
      <c r="AK254" s="31">
        <f>+Y254+AD254+AI254</f>
        <v>121.99928259277686</v>
      </c>
      <c r="AL254" s="44">
        <f>+$AL$6*W254/H254*10^6</f>
        <v>-7.5976293563948794</v>
      </c>
      <c r="AM254" s="31">
        <v>97485.296875</v>
      </c>
      <c r="AN254" s="45">
        <f>+AK254/AM254</f>
        <v>1.2514634155467545E-3</v>
      </c>
      <c r="AR254" s="33"/>
    </row>
    <row r="255" spans="1:44">
      <c r="A255" s="6" t="s">
        <v>1443</v>
      </c>
      <c r="B255" s="6" t="s">
        <v>2240</v>
      </c>
      <c r="C255" s="119" t="s">
        <v>2863</v>
      </c>
      <c r="D255" s="30">
        <v>2840174</v>
      </c>
      <c r="E255" s="6" t="s">
        <v>928</v>
      </c>
      <c r="F255" s="31" t="s">
        <v>4471</v>
      </c>
      <c r="G255" s="6" t="str">
        <f>+IF(AND(L255&gt;K255, AJ255&gt;0), "Float Increase", IF(AND(L255&lt;K255, AJ255&lt;0), "Float Decrease", IF(AND(J255&gt;I255, AJ255&gt;0), "Share Increase", IF(AND(J255&lt;I255, AJ255&lt;0), "Share Decrease", IF(AJ255&gt;0, "Reinvestment", "Funding")))))</f>
        <v>Share Increase</v>
      </c>
      <c r="H255" s="32">
        <v>74.09</v>
      </c>
      <c r="I255" s="33">
        <v>12.754</v>
      </c>
      <c r="J255" s="33">
        <v>12.772</v>
      </c>
      <c r="K255" s="34">
        <v>1</v>
      </c>
      <c r="L255" s="34">
        <v>1</v>
      </c>
      <c r="M255" s="7">
        <v>0.64</v>
      </c>
      <c r="N255" s="7">
        <v>0.64</v>
      </c>
      <c r="O255" s="7">
        <v>0.36</v>
      </c>
      <c r="P255" s="7">
        <v>0.36</v>
      </c>
      <c r="Q255" s="35">
        <f>+I255*K255</f>
        <v>12.754</v>
      </c>
      <c r="R255" s="35">
        <f>+J255*L255</f>
        <v>12.772</v>
      </c>
      <c r="S255" s="35">
        <f>+$H255*Q255</f>
        <v>944.94385999999997</v>
      </c>
      <c r="T255" s="35">
        <f>+$H255*R255</f>
        <v>946.27748000000008</v>
      </c>
      <c r="U255" s="36">
        <f>+S255/SUM(S$20:S$619)</f>
        <v>1.372613427367041E-3</v>
      </c>
      <c r="V255" s="37">
        <f>+T255/SUM(T$20:T$619)</f>
        <v>1.3729074761685267E-3</v>
      </c>
      <c r="W255" s="37">
        <f>+V255-U255</f>
        <v>2.9404880148571448E-7</v>
      </c>
      <c r="X255" s="38">
        <f>+W255*Y$4</f>
        <v>8.9069672308540702E-3</v>
      </c>
      <c r="Y255" s="39">
        <f>+X255/$H255*10^6</f>
        <v>120.21821070122918</v>
      </c>
      <c r="Z255" s="40">
        <f>+S255*M255/SUMPRODUCT(M$20:M$619, S$20:S$619)</f>
        <v>1.7241933420641443E-3</v>
      </c>
      <c r="AA255" s="41">
        <f>+T255*N255/SUMPRODUCT(N$20:N$619, T$20:T$619)</f>
        <v>1.7212850498742362E-3</v>
      </c>
      <c r="AB255" s="41">
        <f>+AA255-Z255</f>
        <v>-2.9082921899081533E-6</v>
      </c>
      <c r="AC255" s="42">
        <f>+AB255*AD$4</f>
        <v>-1.1220978748435202E-2</v>
      </c>
      <c r="AD255" s="43">
        <f>+AC255/$H255*10^6</f>
        <v>-151.45065121386423</v>
      </c>
      <c r="AE255" s="40">
        <f>+S255*O255/SUMPRODUCT(O$20:O$619, S$20:S$619)</f>
        <v>1.0074180363097392E-3</v>
      </c>
      <c r="AF255" s="41">
        <f>+T255*P255/SUMPRODUCT(P$20:P$619, T$20:T$619)</f>
        <v>1.0096308355950377E-3</v>
      </c>
      <c r="AG255" s="41">
        <f>+AF255-AE255</f>
        <v>2.2127992852984547E-6</v>
      </c>
      <c r="AH255" s="42">
        <f>+AG255*AI$4</f>
        <v>7.4720678821400353E-3</v>
      </c>
      <c r="AI255" s="43">
        <f>+AH255/$H255*10^6</f>
        <v>100.85123339371083</v>
      </c>
      <c r="AJ255" s="42">
        <f>+X255+AC255+AH255</f>
        <v>5.1580563645589033E-3</v>
      </c>
      <c r="AK255" s="31">
        <f>+Y255+AD255+AI255</f>
        <v>69.618792881075777</v>
      </c>
      <c r="AL255" s="44">
        <f>+$AL$6*W255/H255*10^6</f>
        <v>1.9844027634344343</v>
      </c>
      <c r="AM255" s="31">
        <v>57369.94921875</v>
      </c>
      <c r="AN255" s="45">
        <f>+AK255/AM255</f>
        <v>1.2135062664187009E-3</v>
      </c>
      <c r="AR255" s="33"/>
    </row>
    <row r="256" spans="1:44">
      <c r="A256" s="6" t="s">
        <v>1401</v>
      </c>
      <c r="B256" s="6" t="s">
        <v>2197</v>
      </c>
      <c r="C256" s="119" t="s">
        <v>2823</v>
      </c>
      <c r="D256" s="30">
        <v>2296993</v>
      </c>
      <c r="E256" s="6" t="s">
        <v>889</v>
      </c>
      <c r="F256" s="31" t="s">
        <v>4455</v>
      </c>
      <c r="G256" s="6" t="str">
        <f>+IF(AND(L256&gt;K256, AJ256&gt;0), "Float Increase", IF(AND(L256&lt;K256, AJ256&lt;0), "Float Decrease", IF(AND(J256&gt;I256, AJ256&gt;0), "Share Increase", IF(AND(J256&lt;I256, AJ256&lt;0), "Share Decrease", IF(AJ256&gt;0, "Reinvestment", "Funding")))))</f>
        <v>Share Increase</v>
      </c>
      <c r="H256" s="32">
        <v>38</v>
      </c>
      <c r="I256" s="33">
        <v>30.716999999999999</v>
      </c>
      <c r="J256" s="33">
        <v>30.762</v>
      </c>
      <c r="K256" s="34">
        <v>1</v>
      </c>
      <c r="L256" s="34">
        <v>1</v>
      </c>
      <c r="M256" s="7">
        <v>0</v>
      </c>
      <c r="N256" s="7">
        <v>0</v>
      </c>
      <c r="O256" s="7">
        <v>1</v>
      </c>
      <c r="P256" s="7">
        <v>1</v>
      </c>
      <c r="Q256" s="35">
        <f>+I256*K256</f>
        <v>30.716999999999999</v>
      </c>
      <c r="R256" s="35">
        <f>+J256*L256</f>
        <v>30.762</v>
      </c>
      <c r="S256" s="35">
        <f>+$H256*Q256</f>
        <v>1167.2459999999999</v>
      </c>
      <c r="T256" s="35">
        <f>+$H256*R256</f>
        <v>1168.9560000000001</v>
      </c>
      <c r="U256" s="36">
        <f>+S256/SUM(S$20:S$619)</f>
        <v>1.6955266873107881E-3</v>
      </c>
      <c r="V256" s="37">
        <f>+T256/SUM(T$20:T$619)</f>
        <v>1.6959807938281026E-3</v>
      </c>
      <c r="W256" s="37">
        <f>+V256-U256</f>
        <v>4.5410651731449259E-7</v>
      </c>
      <c r="X256" s="38">
        <f>+W256*Y$4</f>
        <v>1.3755240111849096E-2</v>
      </c>
      <c r="Y256" s="39">
        <f>+X256/$H256*10^6</f>
        <v>361.98000294339727</v>
      </c>
      <c r="Z256" s="40">
        <f>+S256*M256/SUMPRODUCT(M$20:M$619, S$20:S$619)</f>
        <v>0</v>
      </c>
      <c r="AA256" s="41">
        <f>+T256*N256/SUMPRODUCT(N$20:N$619, T$20:T$619)</f>
        <v>0</v>
      </c>
      <c r="AB256" s="41">
        <f>+AA256-Z256</f>
        <v>0</v>
      </c>
      <c r="AC256" s="42">
        <f>+AB256*AD$4</f>
        <v>0</v>
      </c>
      <c r="AD256" s="43">
        <f>+AC256/$H256*10^6</f>
        <v>0</v>
      </c>
      <c r="AE256" s="40">
        <f>+S256*O256/SUMPRODUCT(O$20:O$619, S$20:S$619)</f>
        <v>3.4567152698668077E-3</v>
      </c>
      <c r="AF256" s="41">
        <f>+T256*P256/SUMPRODUCT(P$20:P$619, T$20:T$619)</f>
        <v>3.4644936137132286E-3</v>
      </c>
      <c r="AG256" s="41">
        <f>+AF256-AE256</f>
        <v>7.7783438464209056E-6</v>
      </c>
      <c r="AH256" s="42">
        <f>+AG256*AI$4</f>
        <v>2.6265515185777081E-2</v>
      </c>
      <c r="AI256" s="43">
        <f>+AH256/$H256*10^6</f>
        <v>691.19776804676519</v>
      </c>
      <c r="AJ256" s="42">
        <f>+X256+AC256+AH256</f>
        <v>4.0020755297626179E-2</v>
      </c>
      <c r="AK256" s="31">
        <f>+Y256+AD256+AI256</f>
        <v>1053.1777709901626</v>
      </c>
      <c r="AL256" s="44">
        <f>+$AL$6*W256/H256*10^6</f>
        <v>5.9750857541380604</v>
      </c>
      <c r="AM256" s="31">
        <v>933203.25</v>
      </c>
      <c r="AN256" s="45">
        <f>+AK256/AM256</f>
        <v>1.1285620479677527E-3</v>
      </c>
      <c r="AR256" s="33"/>
    </row>
    <row r="257" spans="1:44">
      <c r="A257" s="6" t="s">
        <v>4965</v>
      </c>
      <c r="B257" s="6" t="s">
        <v>4958</v>
      </c>
      <c r="C257" s="119" t="s">
        <v>4978</v>
      </c>
      <c r="D257" s="30" t="s">
        <v>4969</v>
      </c>
      <c r="E257" s="6" t="s">
        <v>4973</v>
      </c>
      <c r="F257" s="31" t="s">
        <v>4467</v>
      </c>
      <c r="G257" s="6" t="str">
        <f>+IF(AND(L257&gt;K257, AJ257&gt;0), "Float Increase", IF(AND(L257&lt;K257, AJ257&lt;0), "Float Decrease", IF(AND(J257&gt;I257, AJ257&gt;0), "Share Increase", IF(AND(J257&lt;I257, AJ257&lt;0), "Share Decrease", IF(AJ257&gt;0, "Reinvestment", "Funding")))))</f>
        <v>Share Increase</v>
      </c>
      <c r="H257" s="32">
        <v>7.44</v>
      </c>
      <c r="I257" s="33">
        <v>60.972999999999999</v>
      </c>
      <c r="J257" s="33">
        <v>61.066000000000003</v>
      </c>
      <c r="K257" s="34">
        <v>0.94</v>
      </c>
      <c r="L257" s="34">
        <v>0.94</v>
      </c>
      <c r="M257" s="7">
        <v>0</v>
      </c>
      <c r="N257" s="7">
        <v>0</v>
      </c>
      <c r="O257" s="7">
        <v>1</v>
      </c>
      <c r="P257" s="7">
        <v>1</v>
      </c>
      <c r="Q257" s="35">
        <f>+I257*K257</f>
        <v>57.314619999999998</v>
      </c>
      <c r="R257" s="35">
        <f>+J257*L257</f>
        <v>57.40204</v>
      </c>
      <c r="S257" s="35">
        <f>+$H257*Q257</f>
        <v>426.42077280000001</v>
      </c>
      <c r="T257" s="35">
        <f>+$H257*R257</f>
        <v>427.0711776</v>
      </c>
      <c r="U257" s="36">
        <f>+S257/SUM(S$20:S$619)</f>
        <v>6.194133886996317E-4</v>
      </c>
      <c r="V257" s="37">
        <f>+T257/SUM(T$20:T$619)</f>
        <v>6.1961657650685779E-4</v>
      </c>
      <c r="W257" s="37">
        <f>+V257-U257</f>
        <v>2.0318780722609463E-7</v>
      </c>
      <c r="X257" s="38">
        <f>+W257*Y$4</f>
        <v>6.1547169433365028E-3</v>
      </c>
      <c r="Y257" s="39">
        <f>+X257/$H257*10^6</f>
        <v>827.24690098608903</v>
      </c>
      <c r="Z257" s="40">
        <f>+S257*M257/SUMPRODUCT(M$20:M$619, S$20:S$619)</f>
        <v>0</v>
      </c>
      <c r="AA257" s="41">
        <f>+T257*N257/SUMPRODUCT(N$20:N$619, T$20:T$619)</f>
        <v>0</v>
      </c>
      <c r="AB257" s="41">
        <f>+AA257-Z257</f>
        <v>0</v>
      </c>
      <c r="AC257" s="42">
        <f>+AB257*AD$4</f>
        <v>0</v>
      </c>
      <c r="AD257" s="43">
        <f>+AC257/$H257*10^6</f>
        <v>0</v>
      </c>
      <c r="AE257" s="40">
        <f>+S257*O257/SUMPRODUCT(O$20:O$619, S$20:S$619)</f>
        <v>1.262814519583845E-3</v>
      </c>
      <c r="AF257" s="41">
        <f>+T257*P257/SUMPRODUCT(P$20:P$619, T$20:T$619)</f>
        <v>1.2657323007847924E-3</v>
      </c>
      <c r="AG257" s="41">
        <f>+AF257-AE257</f>
        <v>2.9177812009473138E-6</v>
      </c>
      <c r="AH257" s="42">
        <f>+AG257*AI$4</f>
        <v>9.8526148953314782E-3</v>
      </c>
      <c r="AI257" s="43">
        <f>+AH257/$H257*10^6</f>
        <v>1324.2761956090696</v>
      </c>
      <c r="AJ257" s="42">
        <f>+X257+AC257+AH257</f>
        <v>1.6007331838667982E-2</v>
      </c>
      <c r="AK257" s="31">
        <f>+Y257+AD257+AI257</f>
        <v>2151.5230965951587</v>
      </c>
      <c r="AL257" s="44">
        <f>+$AL$6*W257/H257*10^6</f>
        <v>13.655094571646144</v>
      </c>
      <c r="AM257" s="31">
        <v>2219574.5</v>
      </c>
      <c r="AN257" s="45">
        <f>+AK257/AM257</f>
        <v>9.6934033824733461E-4</v>
      </c>
      <c r="AR257" s="33"/>
    </row>
    <row r="258" spans="1:44">
      <c r="A258" s="6" t="s">
        <v>989</v>
      </c>
      <c r="B258" s="6" t="s">
        <v>1508</v>
      </c>
      <c r="C258" s="119" t="s">
        <v>2352</v>
      </c>
      <c r="D258" s="30">
        <v>2049777</v>
      </c>
      <c r="E258" s="6" t="s">
        <v>3815</v>
      </c>
      <c r="F258" s="31" t="s">
        <v>4456</v>
      </c>
      <c r="G258" s="6" t="str">
        <f>+IF(AND(L258&gt;K258, AJ258&gt;0), "Float Increase", IF(AND(L258&lt;K258, AJ258&lt;0), "Float Decrease", IF(AND(J258&gt;I258, AJ258&gt;0), "Share Increase", IF(AND(J258&lt;I258, AJ258&lt;0), "Share Decrease", IF(AJ258&gt;0, "Reinvestment", "Funding")))))</f>
        <v>Share Increase</v>
      </c>
      <c r="H258" s="32">
        <v>51.64</v>
      </c>
      <c r="I258" s="33">
        <v>39.204999999999998</v>
      </c>
      <c r="J258" s="33">
        <v>39.264000000000003</v>
      </c>
      <c r="K258" s="34">
        <v>0.91</v>
      </c>
      <c r="L258" s="34">
        <v>0.91</v>
      </c>
      <c r="M258" s="7">
        <v>0.56999999999999995</v>
      </c>
      <c r="N258" s="7">
        <v>0.56999999999999995</v>
      </c>
      <c r="O258" s="7">
        <v>0.43</v>
      </c>
      <c r="P258" s="7">
        <v>0.43</v>
      </c>
      <c r="Q258" s="35">
        <f>+I258*K258</f>
        <v>35.676549999999999</v>
      </c>
      <c r="R258" s="35">
        <f>+J258*L258</f>
        <v>35.730240000000002</v>
      </c>
      <c r="S258" s="35">
        <f>+$H258*Q258</f>
        <v>1842.3370419999999</v>
      </c>
      <c r="T258" s="35">
        <f>+$H258*R258</f>
        <v>1845.1095936000002</v>
      </c>
      <c r="U258" s="36">
        <f>+S258/SUM(S$20:S$619)</f>
        <v>2.6761553449163385E-3</v>
      </c>
      <c r="V258" s="37">
        <f>+T258/SUM(T$20:T$619)</f>
        <v>2.6769788026697119E-3</v>
      </c>
      <c r="W258" s="37">
        <f>+V258-U258</f>
        <v>8.2345775337345703E-7</v>
      </c>
      <c r="X258" s="38">
        <f>+W258*Y$4</f>
        <v>2.4943176738798648E-2</v>
      </c>
      <c r="Y258" s="39">
        <f>+X258/$H258*10^6</f>
        <v>483.02046357084907</v>
      </c>
      <c r="Z258" s="40">
        <f>+S258*M258/SUMPRODUCT(M$20:M$619, S$20:S$619)</f>
        <v>2.9939457182790552E-3</v>
      </c>
      <c r="AA258" s="41">
        <f>+T258*N258/SUMPRODUCT(N$20:N$619, T$20:T$619)</f>
        <v>2.9891749955781801E-3</v>
      </c>
      <c r="AB258" s="41">
        <f>+AA258-Z258</f>
        <v>-4.7707227008751338E-6</v>
      </c>
      <c r="AC258" s="42">
        <f>+AB258*AD$4</f>
        <v>-1.8406739951011549E-2</v>
      </c>
      <c r="AD258" s="43">
        <f>+AC258/$H258*10^6</f>
        <v>-356.4434537376365</v>
      </c>
      <c r="AE258" s="40">
        <f>+S258*O258/SUMPRODUCT(O$20:O$619, S$20:S$619)</f>
        <v>2.3460580474799126E-3</v>
      </c>
      <c r="AF258" s="41">
        <f>+T258*P258/SUMPRODUCT(P$20:P$619, T$20:T$619)</f>
        <v>2.3514309123355628E-3</v>
      </c>
      <c r="AG258" s="41">
        <f>+AF258-AE258</f>
        <v>5.3728648556502188E-6</v>
      </c>
      <c r="AH258" s="42">
        <f>+AG258*AI$4</f>
        <v>1.8142816291432481E-2</v>
      </c>
      <c r="AI258" s="43">
        <f>+AH258/$H258*10^6</f>
        <v>351.33261602309221</v>
      </c>
      <c r="AJ258" s="42">
        <f>+X258+AC258+AH258</f>
        <v>2.4679253079219581E-2</v>
      </c>
      <c r="AK258" s="31">
        <f>+Y258+AD258+AI258</f>
        <v>477.90962585630479</v>
      </c>
      <c r="AL258" s="44">
        <f>+$AL$6*W258/H258*10^6</f>
        <v>7.9730611287127902</v>
      </c>
      <c r="AM258" s="31">
        <v>541414</v>
      </c>
      <c r="AN258" s="45">
        <f>+AK258/AM258</f>
        <v>8.8270644249373819E-4</v>
      </c>
      <c r="AR258" s="33"/>
    </row>
    <row r="259" spans="1:44">
      <c r="A259" s="6" t="s">
        <v>5536</v>
      </c>
      <c r="B259" s="6" t="s">
        <v>5589</v>
      </c>
      <c r="C259" s="119" t="s">
        <v>5611</v>
      </c>
      <c r="D259" s="30" t="s">
        <v>5575</v>
      </c>
      <c r="E259" s="6" t="s">
        <v>5661</v>
      </c>
      <c r="F259" s="31" t="s">
        <v>4458</v>
      </c>
      <c r="G259" s="6" t="str">
        <f>+IF(AND(L259&gt;K259, AJ259&gt;0), "Float Increase", IF(AND(L259&lt;K259, AJ259&lt;0), "Float Decrease", IF(AND(J259&gt;I259, AJ259&gt;0), "Share Increase", IF(AND(J259&lt;I259, AJ259&lt;0), "Share Decrease", IF(AJ259&gt;0, "Reinvestment", "Funding")))))</f>
        <v>Share Increase</v>
      </c>
      <c r="H259" s="32">
        <v>14.41</v>
      </c>
      <c r="I259" s="33">
        <v>41.003</v>
      </c>
      <c r="J259" s="33">
        <v>41.043999999999997</v>
      </c>
      <c r="K259" s="34">
        <v>1</v>
      </c>
      <c r="L259" s="34">
        <v>1</v>
      </c>
      <c r="M259" s="7">
        <v>0</v>
      </c>
      <c r="N259" s="7">
        <v>0</v>
      </c>
      <c r="O259" s="7">
        <v>1</v>
      </c>
      <c r="P259" s="7">
        <v>1</v>
      </c>
      <c r="Q259" s="35">
        <f>+I259*K259</f>
        <v>41.003</v>
      </c>
      <c r="R259" s="35">
        <f>+J259*L259</f>
        <v>41.043999999999997</v>
      </c>
      <c r="S259" s="35">
        <f>+$H259*Q259</f>
        <v>590.85323000000005</v>
      </c>
      <c r="T259" s="35">
        <f>+$H259*R259</f>
        <v>591.44403999999997</v>
      </c>
      <c r="U259" s="36">
        <f>+S259/SUM(S$20:S$619)</f>
        <v>8.5826588375439224E-4</v>
      </c>
      <c r="V259" s="37">
        <f>+T259/SUM(T$20:T$619)</f>
        <v>8.5809708189538343E-4</v>
      </c>
      <c r="W259" s="37">
        <f>+V259-U259</f>
        <v>-1.6880185900881427E-7</v>
      </c>
      <c r="X259" s="38">
        <f>+W259*Y$4</f>
        <v>-5.1131397887088535E-3</v>
      </c>
      <c r="Y259" s="39">
        <f>+X259/$H259*10^6</f>
        <v>-354.83274036841453</v>
      </c>
      <c r="Z259" s="40">
        <f>+S259*M259/SUMPRODUCT(M$20:M$619, S$20:S$619)</f>
        <v>0</v>
      </c>
      <c r="AA259" s="41">
        <f>+T259*N259/SUMPRODUCT(N$20:N$619, T$20:T$619)</f>
        <v>0</v>
      </c>
      <c r="AB259" s="41">
        <f>+AA259-Z259</f>
        <v>0</v>
      </c>
      <c r="AC259" s="42">
        <f>+AB259*AD$4</f>
        <v>0</v>
      </c>
      <c r="AD259" s="43">
        <f>+AC259/$H259*10^6</f>
        <v>0</v>
      </c>
      <c r="AE259" s="40">
        <f>+S259*O259/SUMPRODUCT(O$20:O$619, S$20:S$619)</f>
        <v>1.749769442252212E-3</v>
      </c>
      <c r="AF259" s="41">
        <f>+T259*P259/SUMPRODUCT(P$20:P$619, T$20:T$619)</f>
        <v>1.7528924095079291E-3</v>
      </c>
      <c r="AG259" s="41">
        <f>+AF259-AE259</f>
        <v>3.1229672557170785E-6</v>
      </c>
      <c r="AH259" s="42">
        <f>+AG259*AI$4</f>
        <v>1.0545476710632272E-2</v>
      </c>
      <c r="AI259" s="43">
        <f>+AH259/$H259*10^6</f>
        <v>731.81656562333592</v>
      </c>
      <c r="AJ259" s="42">
        <f>+X259+AC259+AH259</f>
        <v>5.4323369219234181E-3</v>
      </c>
      <c r="AK259" s="31">
        <f>+Y259+AD259+AI259</f>
        <v>376.98382525492138</v>
      </c>
      <c r="AL259" s="44">
        <f>+$AL$6*W259/H259*10^6</f>
        <v>-5.857108223761772</v>
      </c>
      <c r="AM259" s="31">
        <v>547858.125</v>
      </c>
      <c r="AN259" s="45">
        <f>+AK259/AM259</f>
        <v>6.8810483600096532E-4</v>
      </c>
      <c r="AR259" s="33"/>
    </row>
    <row r="260" spans="1:44">
      <c r="A260" s="6" t="s">
        <v>1336</v>
      </c>
      <c r="B260" s="6" t="s">
        <v>1739</v>
      </c>
      <c r="C260" s="119" t="s">
        <v>2758</v>
      </c>
      <c r="D260" s="30">
        <v>2576327</v>
      </c>
      <c r="E260" s="6" t="s">
        <v>840</v>
      </c>
      <c r="F260" s="31" t="s">
        <v>4466</v>
      </c>
      <c r="G260" s="6" t="str">
        <f>+IF(AND(L260&gt;K260, AJ260&gt;0), "Float Increase", IF(AND(L260&lt;K260, AJ260&lt;0), "Float Decrease", IF(AND(J260&gt;I260, AJ260&gt;0), "Share Increase", IF(AND(J260&lt;I260, AJ260&lt;0), "Share Decrease", IF(AJ260&gt;0, "Reinvestment", "Funding")))))</f>
        <v>Share Increase</v>
      </c>
      <c r="H260" s="32">
        <v>49.61</v>
      </c>
      <c r="I260" s="33">
        <v>48.054000000000002</v>
      </c>
      <c r="J260" s="33">
        <v>48.100999999999999</v>
      </c>
      <c r="K260" s="34">
        <v>0.95</v>
      </c>
      <c r="L260" s="34">
        <v>0.95</v>
      </c>
      <c r="M260" s="7">
        <v>0</v>
      </c>
      <c r="N260" s="7">
        <v>0</v>
      </c>
      <c r="O260" s="7">
        <v>1</v>
      </c>
      <c r="P260" s="7">
        <v>1</v>
      </c>
      <c r="Q260" s="35">
        <f>+I260*K260</f>
        <v>45.651299999999999</v>
      </c>
      <c r="R260" s="35">
        <f>+J260*L260</f>
        <v>45.695949999999996</v>
      </c>
      <c r="S260" s="35">
        <f>+$H260*Q260</f>
        <v>2264.7609929999999</v>
      </c>
      <c r="T260" s="35">
        <f>+$H260*R260</f>
        <v>2266.9760794999997</v>
      </c>
      <c r="U260" s="36">
        <f>+S260/SUM(S$20:S$619)</f>
        <v>3.2897630011257104E-3</v>
      </c>
      <c r="V260" s="37">
        <f>+T260/SUM(T$20:T$619)</f>
        <v>3.2890441478547771E-3</v>
      </c>
      <c r="W260" s="37">
        <f>+V260-U260</f>
        <v>-7.1885327093332285E-7</v>
      </c>
      <c r="X260" s="38">
        <f>+W260*Y$4</f>
        <v>-2.1774625489525867E-2</v>
      </c>
      <c r="Y260" s="39">
        <f>+X260/$H260*10^6</f>
        <v>-438.91605501967075</v>
      </c>
      <c r="Z260" s="40">
        <f>+S260*M260/SUMPRODUCT(M$20:M$619, S$20:S$619)</f>
        <v>0</v>
      </c>
      <c r="AA260" s="41">
        <f>+T260*N260/SUMPRODUCT(N$20:N$619, T$20:T$619)</f>
        <v>0</v>
      </c>
      <c r="AB260" s="41">
        <f>+AA260-Z260</f>
        <v>0</v>
      </c>
      <c r="AC260" s="42">
        <f>+AB260*AD$4</f>
        <v>0</v>
      </c>
      <c r="AD260" s="43">
        <f>+AC260/$H260*10^6</f>
        <v>0</v>
      </c>
      <c r="AE260" s="40">
        <f>+S260*O260/SUMPRODUCT(O$20:O$619, S$20:S$619)</f>
        <v>6.7069271662544266E-3</v>
      </c>
      <c r="AF260" s="41">
        <f>+T260*P260/SUMPRODUCT(P$20:P$619, T$20:T$619)</f>
        <v>6.7187508767382175E-3</v>
      </c>
      <c r="AG260" s="41">
        <f>+AF260-AE260</f>
        <v>1.1823710483790939E-5</v>
      </c>
      <c r="AH260" s="42">
        <f>+AG260*AI$4</f>
        <v>3.9925703131154386E-2</v>
      </c>
      <c r="AI260" s="43">
        <f>+AH260/$H260*10^6</f>
        <v>804.79143582250322</v>
      </c>
      <c r="AJ260" s="42">
        <f>+X260+AC260+AH260</f>
        <v>1.8151077641628519E-2</v>
      </c>
      <c r="AK260" s="31">
        <f>+Y260+AD260+AI260</f>
        <v>365.87538080283247</v>
      </c>
      <c r="AL260" s="44">
        <f>+$AL$6*W260/H260*10^6</f>
        <v>-7.2450440529462092</v>
      </c>
      <c r="AM260" s="31">
        <v>603876.75</v>
      </c>
      <c r="AN260" s="45">
        <f>+AK260/AM260</f>
        <v>6.05877574857506E-4</v>
      </c>
      <c r="AR260" s="33"/>
    </row>
    <row r="261" spans="1:44">
      <c r="A261" s="6" t="s">
        <v>6065</v>
      </c>
      <c r="B261" s="6" t="s">
        <v>6019</v>
      </c>
      <c r="C261" s="119" t="s">
        <v>6113</v>
      </c>
      <c r="D261" s="30">
        <v>2636878</v>
      </c>
      <c r="E261" s="6" t="s">
        <v>6197</v>
      </c>
      <c r="F261" s="31" t="s">
        <v>4467</v>
      </c>
      <c r="G261" s="6" t="str">
        <f>+IF(AND(L261&gt;K261, AJ261&gt;0), "Float Increase", IF(AND(L261&lt;K261, AJ261&lt;0), "Float Decrease", IF(AND(J261&gt;I261, AJ261&gt;0), "Share Increase", IF(AND(J261&lt;I261, AJ261&lt;0), "Share Decrease", IF(AJ261&gt;0, "Reinvestment", "Funding")))))</f>
        <v>Share Increase</v>
      </c>
      <c r="H261" s="32">
        <v>9.27</v>
      </c>
      <c r="I261" s="33">
        <v>83.99</v>
      </c>
      <c r="J261" s="33">
        <v>84.069000000000003</v>
      </c>
      <c r="K261" s="34">
        <v>1</v>
      </c>
      <c r="L261" s="34">
        <v>1</v>
      </c>
      <c r="M261" s="7">
        <v>0</v>
      </c>
      <c r="N261" s="7">
        <v>0</v>
      </c>
      <c r="O261" s="7">
        <v>1</v>
      </c>
      <c r="P261" s="7">
        <v>1</v>
      </c>
      <c r="Q261" s="35">
        <f>+I261*K261</f>
        <v>83.99</v>
      </c>
      <c r="R261" s="35">
        <f>+J261*L261</f>
        <v>84.069000000000003</v>
      </c>
      <c r="S261" s="35">
        <f>+$H261*Q261</f>
        <v>778.58729999999991</v>
      </c>
      <c r="T261" s="35">
        <f>+$H261*R261</f>
        <v>779.31962999999996</v>
      </c>
      <c r="U261" s="36">
        <f>+S261/SUM(S$20:S$619)</f>
        <v>1.1309660050676984E-3</v>
      </c>
      <c r="V261" s="37">
        <f>+T261/SUM(T$20:T$619)</f>
        <v>1.1306765393506882E-3</v>
      </c>
      <c r="W261" s="37">
        <f>+V261-U261</f>
        <v>-2.8946571701020038E-7</v>
      </c>
      <c r="X261" s="38">
        <f>+W261*Y$4</f>
        <v>-8.7681420323380919E-3</v>
      </c>
      <c r="Y261" s="39">
        <f>+X261/$H261*10^6</f>
        <v>-945.86213941079745</v>
      </c>
      <c r="Z261" s="40">
        <f>+S261*M261/SUMPRODUCT(M$20:M$619, S$20:S$619)</f>
        <v>0</v>
      </c>
      <c r="AA261" s="41">
        <f>+T261*N261/SUMPRODUCT(N$20:N$619, T$20:T$619)</f>
        <v>0</v>
      </c>
      <c r="AB261" s="41">
        <f>+AA261-Z261</f>
        <v>0</v>
      </c>
      <c r="AC261" s="42">
        <f>+AB261*AD$4</f>
        <v>0</v>
      </c>
      <c r="AD261" s="43">
        <f>+AC261/$H261*10^6</f>
        <v>0</v>
      </c>
      <c r="AE261" s="40">
        <f>+S261*O261/SUMPRODUCT(O$20:O$619, S$20:S$619)</f>
        <v>2.3057304191527487E-3</v>
      </c>
      <c r="AF261" s="41">
        <f>+T261*P261/SUMPRODUCT(P$20:P$619, T$20:T$619)</f>
        <v>2.3097087325582447E-3</v>
      </c>
      <c r="AG261" s="41">
        <f>+AF261-AE261</f>
        <v>3.9783134054959673E-6</v>
      </c>
      <c r="AH261" s="42">
        <f>+AG261*AI$4</f>
        <v>1.3433766008417792E-2</v>
      </c>
      <c r="AI261" s="43">
        <f>+AH261/$H261*10^6</f>
        <v>1449.1656967009485</v>
      </c>
      <c r="AJ261" s="42">
        <f>+X261+AC261+AH261</f>
        <v>4.6656239760797004E-3</v>
      </c>
      <c r="AK261" s="31">
        <f>+Y261+AD261+AI261</f>
        <v>503.30355729015105</v>
      </c>
      <c r="AL261" s="44">
        <f>+$AL$6*W261/H261*10^6</f>
        <v>-15.613037594940691</v>
      </c>
      <c r="AM261" s="31">
        <v>874390.125</v>
      </c>
      <c r="AN261" s="45">
        <f>+AK261/AM261</f>
        <v>5.7560526234231094E-4</v>
      </c>
      <c r="AR261" s="33"/>
    </row>
    <row r="262" spans="1:44">
      <c r="A262" s="6" t="s">
        <v>982</v>
      </c>
      <c r="B262" s="6" t="s">
        <v>1501</v>
      </c>
      <c r="C262" s="119" t="s">
        <v>2345</v>
      </c>
      <c r="D262" s="30">
        <v>2047500</v>
      </c>
      <c r="E262" s="6" t="s">
        <v>3808</v>
      </c>
      <c r="F262" s="31" t="s">
        <v>4473</v>
      </c>
      <c r="G262" s="6" t="str">
        <f>+IF(AND(L262&gt;K262, AJ262&gt;0), "Float Increase", IF(AND(L262&lt;K262, AJ262&lt;0), "Float Decrease", IF(AND(J262&gt;I262, AJ262&gt;0), "Share Increase", IF(AND(J262&lt;I262, AJ262&lt;0), "Share Decrease", IF(AJ262&gt;0, "Reinvestment", "Funding")))))</f>
        <v>Share Increase</v>
      </c>
      <c r="H262" s="32">
        <v>37.24</v>
      </c>
      <c r="I262" s="33">
        <v>12.935</v>
      </c>
      <c r="J262" s="33">
        <v>12.946999999999999</v>
      </c>
      <c r="K262" s="34">
        <v>1</v>
      </c>
      <c r="L262" s="34">
        <v>1</v>
      </c>
      <c r="M262" s="7">
        <v>0</v>
      </c>
      <c r="N262" s="7">
        <v>0</v>
      </c>
      <c r="O262" s="7">
        <v>1</v>
      </c>
      <c r="P262" s="7">
        <v>1</v>
      </c>
      <c r="Q262" s="35">
        <f>+I262*K262</f>
        <v>12.935</v>
      </c>
      <c r="R262" s="35">
        <f>+J262*L262</f>
        <v>12.946999999999999</v>
      </c>
      <c r="S262" s="35">
        <f>+$H262*Q262</f>
        <v>481.69940000000003</v>
      </c>
      <c r="T262" s="35">
        <f>+$H262*R262</f>
        <v>482.14627999999999</v>
      </c>
      <c r="U262" s="36">
        <f>+S262/SUM(S$20:S$619)</f>
        <v>6.9971041919320725E-4</v>
      </c>
      <c r="V262" s="37">
        <f>+T262/SUM(T$20:T$619)</f>
        <v>6.99522335054242E-4</v>
      </c>
      <c r="W262" s="37">
        <f>+V262-U262</f>
        <v>-1.8808413896525059E-7</v>
      </c>
      <c r="X262" s="38">
        <f>+W262*Y$4</f>
        <v>-5.6972150675073498E-3</v>
      </c>
      <c r="Y262" s="39">
        <f>+X262/$H262*10^6</f>
        <v>-152.98644112533162</v>
      </c>
      <c r="Z262" s="40">
        <f>+S262*M262/SUMPRODUCT(M$20:M$619, S$20:S$619)</f>
        <v>0</v>
      </c>
      <c r="AA262" s="41">
        <f>+T262*N262/SUMPRODUCT(N$20:N$619, T$20:T$619)</f>
        <v>0</v>
      </c>
      <c r="AB262" s="41">
        <f>+AA262-Z262</f>
        <v>0</v>
      </c>
      <c r="AC262" s="42">
        <f>+AB262*AD$4</f>
        <v>0</v>
      </c>
      <c r="AD262" s="43">
        <f>+AC262/$H262*10^6</f>
        <v>0</v>
      </c>
      <c r="AE262" s="40">
        <f>+S262*O262/SUMPRODUCT(O$20:O$619, S$20:S$619)</f>
        <v>1.4265182073579003E-3</v>
      </c>
      <c r="AF262" s="41">
        <f>+T262*P262/SUMPRODUCT(P$20:P$619, T$20:T$619)</f>
        <v>1.4289611481831564E-3</v>
      </c>
      <c r="AG262" s="41">
        <f>+AF262-AE262</f>
        <v>2.4429408252560954E-6</v>
      </c>
      <c r="AH262" s="42">
        <f>+AG262*AI$4</f>
        <v>8.249198108314976E-3</v>
      </c>
      <c r="AI262" s="43">
        <f>+AH262/$H262*10^6</f>
        <v>221.51444973992955</v>
      </c>
      <c r="AJ262" s="42">
        <f>+X262+AC262+AH262</f>
        <v>2.5519830408076262E-3</v>
      </c>
      <c r="AK262" s="31">
        <f>+Y262+AD262+AI262</f>
        <v>68.528008614597923</v>
      </c>
      <c r="AL262" s="44">
        <f>+$AL$6*W262/H262*10^6</f>
        <v>-2.5252972471166837</v>
      </c>
      <c r="AM262" s="31">
        <v>158105.75</v>
      </c>
      <c r="AN262" s="45">
        <f>+AK262/AM262</f>
        <v>4.3343147617716575E-4</v>
      </c>
      <c r="AR262" s="33"/>
    </row>
    <row r="263" spans="1:44">
      <c r="A263" s="6" t="s">
        <v>6468</v>
      </c>
      <c r="B263" s="6" t="s">
        <v>6455</v>
      </c>
      <c r="C263" s="119" t="s">
        <v>6511</v>
      </c>
      <c r="D263" s="30">
        <v>2504061</v>
      </c>
      <c r="E263" s="6" t="s">
        <v>6493</v>
      </c>
      <c r="F263" s="31" t="s">
        <v>4456</v>
      </c>
      <c r="G263" s="6" t="str">
        <f>+IF(AND(L263&gt;K263, AJ263&gt;0), "Float Increase", IF(AND(L263&lt;K263, AJ263&lt;0), "Float Decrease", IF(AND(J263&gt;I263, AJ263&gt;0), "Share Increase", IF(AND(J263&lt;I263, AJ263&lt;0), "Share Decrease", IF(AJ263&gt;0, "Reinvestment", "Funding")))))</f>
        <v>Share Increase</v>
      </c>
      <c r="H263" s="32">
        <v>28.68</v>
      </c>
      <c r="I263" s="33">
        <v>17.175999999999998</v>
      </c>
      <c r="J263" s="33">
        <v>17.202000000000002</v>
      </c>
      <c r="K263" s="34">
        <v>0.91</v>
      </c>
      <c r="L263" s="34">
        <v>0.91</v>
      </c>
      <c r="M263" s="7">
        <v>0.77</v>
      </c>
      <c r="N263" s="7">
        <v>0.77</v>
      </c>
      <c r="O263" s="7">
        <v>0.23</v>
      </c>
      <c r="P263" s="7">
        <v>0.23</v>
      </c>
      <c r="Q263" s="35">
        <f>+I263*K263</f>
        <v>15.630159999999998</v>
      </c>
      <c r="R263" s="35">
        <f>+J263*L263</f>
        <v>15.653820000000001</v>
      </c>
      <c r="S263" s="35">
        <f>+$H263*Q263</f>
        <v>448.27298879999995</v>
      </c>
      <c r="T263" s="35">
        <f>+$H263*R263</f>
        <v>448.95155760000006</v>
      </c>
      <c r="U263" s="36">
        <f>+S263/SUM(S$20:S$619)</f>
        <v>6.5115563960893423E-4</v>
      </c>
      <c r="V263" s="37">
        <f>+T263/SUM(T$20:T$619)</f>
        <v>6.5136174419636939E-4</v>
      </c>
      <c r="W263" s="37">
        <f>+V263-U263</f>
        <v>2.0610458743516597E-7</v>
      </c>
      <c r="X263" s="38">
        <f>+W263*Y$4</f>
        <v>6.2430684877418435E-3</v>
      </c>
      <c r="Y263" s="39">
        <f>+X263/$H263*10^6</f>
        <v>217.68021226435997</v>
      </c>
      <c r="Z263" s="40">
        <f>+S263*M263/SUMPRODUCT(M$20:M$619, S$20:S$619)</f>
        <v>9.8408650946774068E-4</v>
      </c>
      <c r="AA263" s="41">
        <f>+T263*N263/SUMPRODUCT(N$20:N$619, T$20:T$619)</f>
        <v>9.8252707289486481E-4</v>
      </c>
      <c r="AB263" s="41">
        <f>+AA263-Z263</f>
        <v>-1.5594365728758761E-6</v>
      </c>
      <c r="AC263" s="42">
        <f>+AB263*AD$4</f>
        <v>-6.0167285475966727E-3</v>
      </c>
      <c r="AD263" s="43">
        <f>+AC263/$H263*10^6</f>
        <v>-209.78830361215734</v>
      </c>
      <c r="AE263" s="40">
        <f>+S263*O263/SUMPRODUCT(O$20:O$619, S$20:S$619)</f>
        <v>3.0533150651565504E-4</v>
      </c>
      <c r="AF263" s="41">
        <f>+T263*P263/SUMPRODUCT(P$20:P$619, T$20:T$619)</f>
        <v>3.0603346486909308E-4</v>
      </c>
      <c r="AG263" s="41">
        <f>+AF263-AE263</f>
        <v>7.0195835343803571E-7</v>
      </c>
      <c r="AH263" s="42">
        <f>+AG263*AI$4</f>
        <v>2.3703372023716157E-3</v>
      </c>
      <c r="AI263" s="43">
        <f>+AH263/$H263*10^6</f>
        <v>82.647740668466369</v>
      </c>
      <c r="AJ263" s="42">
        <f>+X263+AC263+AH263</f>
        <v>2.5966771425167865E-3</v>
      </c>
      <c r="AK263" s="31">
        <f>+Y263+AD263+AI263</f>
        <v>90.539649320669</v>
      </c>
      <c r="AL263" s="44">
        <f>+$AL$6*W263/H263*10^6</f>
        <v>3.5931762105154457</v>
      </c>
      <c r="AM263" s="31">
        <v>211463.296875</v>
      </c>
      <c r="AN263" s="45">
        <f>+AK263/AM263</f>
        <v>4.281577496362819E-4</v>
      </c>
      <c r="AR263" s="33"/>
    </row>
    <row r="264" spans="1:44">
      <c r="A264" s="6" t="s">
        <v>5552</v>
      </c>
      <c r="B264" s="6" t="s">
        <v>5606</v>
      </c>
      <c r="C264" s="119" t="s">
        <v>5625</v>
      </c>
      <c r="D264" s="30" t="s">
        <v>5584</v>
      </c>
      <c r="E264" s="6" t="s">
        <v>5572</v>
      </c>
      <c r="F264" s="31" t="s">
        <v>4467</v>
      </c>
      <c r="G264" s="6" t="str">
        <f>+IF(AND(L264&gt;K264, AJ264&gt;0), "Float Increase", IF(AND(L264&lt;K264, AJ264&lt;0), "Float Decrease", IF(AND(J264&gt;I264, AJ264&gt;0), "Share Increase", IF(AND(J264&lt;I264, AJ264&lt;0), "Share Decrease", IF(AJ264&gt;0, "Reinvestment", "Funding")))))</f>
        <v>Share Increase</v>
      </c>
      <c r="H264" s="32">
        <v>5.27</v>
      </c>
      <c r="I264" s="33">
        <v>63.804000000000002</v>
      </c>
      <c r="J264" s="33">
        <v>63.868000000000002</v>
      </c>
      <c r="K264" s="34">
        <v>1</v>
      </c>
      <c r="L264" s="34">
        <v>1</v>
      </c>
      <c r="M264" s="7">
        <v>0</v>
      </c>
      <c r="N264" s="7">
        <v>0</v>
      </c>
      <c r="O264" s="7">
        <v>1</v>
      </c>
      <c r="P264" s="7">
        <v>1</v>
      </c>
      <c r="Q264" s="35">
        <f>+I264*K264</f>
        <v>63.804000000000002</v>
      </c>
      <c r="R264" s="35">
        <f>+J264*L264</f>
        <v>63.868000000000002</v>
      </c>
      <c r="S264" s="35">
        <f>+$H264*Q264</f>
        <v>336.24707999999998</v>
      </c>
      <c r="T264" s="35">
        <f>+$H264*R264</f>
        <v>336.58436</v>
      </c>
      <c r="U264" s="36">
        <f>+S264/SUM(S$20:S$619)</f>
        <v>4.8842822992781773E-4</v>
      </c>
      <c r="V264" s="37">
        <f>+T264/SUM(T$20:T$619)</f>
        <v>4.8833370123676492E-4</v>
      </c>
      <c r="W264" s="37">
        <f>+V264-U264</f>
        <v>-9.4528691052813037E-8</v>
      </c>
      <c r="X264" s="38">
        <f>+W264*Y$4</f>
        <v>-2.8633476801429455E-3</v>
      </c>
      <c r="Y264" s="39">
        <f>+X264/$H264*10^6</f>
        <v>-543.32973057740901</v>
      </c>
      <c r="Z264" s="40">
        <f>+S264*M264/SUMPRODUCT(M$20:M$619, S$20:S$619)</f>
        <v>0</v>
      </c>
      <c r="AA264" s="41">
        <f>+T264*N264/SUMPRODUCT(N$20:N$619, T$20:T$619)</f>
        <v>0</v>
      </c>
      <c r="AB264" s="41">
        <f>+AA264-Z264</f>
        <v>0</v>
      </c>
      <c r="AC264" s="42">
        <f>+AB264*AD$4</f>
        <v>0</v>
      </c>
      <c r="AD264" s="43">
        <f>+AC264/$H264*10^6</f>
        <v>0</v>
      </c>
      <c r="AE264" s="40">
        <f>+S264*O264/SUMPRODUCT(O$20:O$619, S$20:S$619)</f>
        <v>9.9577159903236007E-4</v>
      </c>
      <c r="AF264" s="41">
        <f>+T264*P264/SUMPRODUCT(P$20:P$619, T$20:T$619)</f>
        <v>9.9755197432217649E-4</v>
      </c>
      <c r="AG264" s="41">
        <f>+AF264-AE264</f>
        <v>1.7803752898164216E-6</v>
      </c>
      <c r="AH264" s="42">
        <f>+AG264*AI$4</f>
        <v>6.0118805666546328E-3</v>
      </c>
      <c r="AI264" s="43">
        <f>+AH264/$H264*10^6</f>
        <v>1140.7743010729853</v>
      </c>
      <c r="AJ264" s="42">
        <f>+X264+AC264+AH264</f>
        <v>3.1485328865116873E-3</v>
      </c>
      <c r="AK264" s="31">
        <f>+Y264+AD264+AI264</f>
        <v>597.44457049557627</v>
      </c>
      <c r="AL264" s="44">
        <f>+$AL$6*W264/H264*10^6</f>
        <v>-8.9685665135496251</v>
      </c>
      <c r="AM264" s="31">
        <v>1636694</v>
      </c>
      <c r="AN264" s="45">
        <f>+AK264/AM264</f>
        <v>3.6503131953534153E-4</v>
      </c>
      <c r="AR264" s="33"/>
    </row>
    <row r="265" spans="1:44">
      <c r="A265" s="6" t="s">
        <v>1012</v>
      </c>
      <c r="B265" s="6" t="s">
        <v>1531</v>
      </c>
      <c r="C265" s="119" t="s">
        <v>2375</v>
      </c>
      <c r="D265" s="30">
        <v>2468844</v>
      </c>
      <c r="E265" s="6" t="s">
        <v>3838</v>
      </c>
      <c r="F265" s="31" t="s">
        <v>4454</v>
      </c>
      <c r="G265" s="6" t="str">
        <f>+IF(AND(L265&gt;K265, AJ265&gt;0), "Float Increase", IF(AND(L265&lt;K265, AJ265&lt;0), "Float Decrease", IF(AND(J265&gt;I265, AJ265&gt;0), "Share Increase", IF(AND(J265&lt;I265, AJ265&lt;0), "Share Decrease", IF(AJ265&gt;0, "Reinvestment", "Funding")))))</f>
        <v>Share Increase</v>
      </c>
      <c r="H265" s="32">
        <v>76.95</v>
      </c>
      <c r="I265" s="33">
        <v>32.837000000000003</v>
      </c>
      <c r="J265" s="33">
        <v>32.866</v>
      </c>
      <c r="K265" s="34">
        <v>0.83</v>
      </c>
      <c r="L265" s="34">
        <v>0.83</v>
      </c>
      <c r="M265" s="7">
        <v>0</v>
      </c>
      <c r="N265" s="7">
        <v>0</v>
      </c>
      <c r="O265" s="7">
        <v>1</v>
      </c>
      <c r="P265" s="7">
        <v>1</v>
      </c>
      <c r="Q265" s="35">
        <f>+I265*K265</f>
        <v>27.254710000000003</v>
      </c>
      <c r="R265" s="35">
        <f>+J265*L265</f>
        <v>27.278779999999998</v>
      </c>
      <c r="S265" s="35">
        <f>+$H265*Q265</f>
        <v>2097.2499345000001</v>
      </c>
      <c r="T265" s="35">
        <f>+$H265*R265</f>
        <v>2099.1021209999999</v>
      </c>
      <c r="U265" s="36">
        <f>+S265/SUM(S$20:S$619)</f>
        <v>3.0464385689953554E-3</v>
      </c>
      <c r="V265" s="37">
        <f>+T265/SUM(T$20:T$619)</f>
        <v>3.0454840742507273E-3</v>
      </c>
      <c r="W265" s="37">
        <f>+V265-U265</f>
        <v>-9.544947446281371E-7</v>
      </c>
      <c r="X265" s="38">
        <f>+W265*Y$4</f>
        <v>-2.8912389268276852E-2</v>
      </c>
      <c r="Y265" s="39">
        <f>+X265/$H265*10^6</f>
        <v>-375.72955514329891</v>
      </c>
      <c r="Z265" s="40">
        <f>+S265*M265/SUMPRODUCT(M$20:M$619, S$20:S$619)</f>
        <v>0</v>
      </c>
      <c r="AA265" s="41">
        <f>+T265*N265/SUMPRODUCT(N$20:N$619, T$20:T$619)</f>
        <v>0</v>
      </c>
      <c r="AB265" s="41">
        <f>+AA265-Z265</f>
        <v>0</v>
      </c>
      <c r="AC265" s="42">
        <f>+AB265*AD$4</f>
        <v>0</v>
      </c>
      <c r="AD265" s="43">
        <f>+AC265/$H265*10^6</f>
        <v>0</v>
      </c>
      <c r="AE265" s="40">
        <f>+S265*O265/SUMPRODUCT(O$20:O$619, S$20:S$619)</f>
        <v>6.2108551867501053E-3</v>
      </c>
      <c r="AF265" s="41">
        <f>+T265*P265/SUMPRODUCT(P$20:P$619, T$20:T$619)</f>
        <v>6.2212143936438936E-3</v>
      </c>
      <c r="AG265" s="41">
        <f>+AF265-AE265</f>
        <v>1.0359206893788275E-5</v>
      </c>
      <c r="AH265" s="42">
        <f>+AG265*AI$4</f>
        <v>3.4980442026434827E-2</v>
      </c>
      <c r="AI265" s="43">
        <f>+AH265/$H265*10^6</f>
        <v>454.586641019296</v>
      </c>
      <c r="AJ265" s="42">
        <f>+X265+AC265+AH265</f>
        <v>6.0680527581579748E-3</v>
      </c>
      <c r="AK265" s="31">
        <f>+Y265+AD265+AI265</f>
        <v>78.857085875997086</v>
      </c>
      <c r="AL265" s="44">
        <f>+$AL$6*W265/H265*10^6</f>
        <v>-6.2020451242893895</v>
      </c>
      <c r="AM265" s="31">
        <v>254901.296875</v>
      </c>
      <c r="AN265" s="45">
        <f>+AK265/AM265</f>
        <v>3.0936321957854724E-4</v>
      </c>
      <c r="AR265" s="33"/>
    </row>
    <row r="266" spans="1:44">
      <c r="A266" s="6" t="s">
        <v>1487</v>
      </c>
      <c r="B266" s="6" t="s">
        <v>2283</v>
      </c>
      <c r="C266" s="119" t="s">
        <v>2904</v>
      </c>
      <c r="D266" s="30">
        <v>2943705</v>
      </c>
      <c r="E266" s="6" t="s">
        <v>969</v>
      </c>
      <c r="F266" s="31" t="s">
        <v>4455</v>
      </c>
      <c r="G266" s="6" t="str">
        <f>+IF(AND(L266&gt;K266, AJ266&gt;0), "Float Increase", IF(AND(L266&lt;K266, AJ266&lt;0), "Float Decrease", IF(AND(J266&gt;I266, AJ266&gt;0), "Share Increase", IF(AND(J266&lt;I266, AJ266&lt;0), "Share Decrease", IF(AJ266&gt;0, "Reinvestment", "Funding")))))</f>
        <v>Share Increase</v>
      </c>
      <c r="H266" s="32">
        <v>8.9</v>
      </c>
      <c r="I266" s="33">
        <v>50.000999999999998</v>
      </c>
      <c r="J266" s="33">
        <v>50.055999999999997</v>
      </c>
      <c r="K266" s="34">
        <v>1</v>
      </c>
      <c r="L266" s="34">
        <v>1</v>
      </c>
      <c r="M266" s="7">
        <v>0.34</v>
      </c>
      <c r="N266" s="7">
        <v>0.34</v>
      </c>
      <c r="O266" s="7">
        <v>0.66</v>
      </c>
      <c r="P266" s="7">
        <v>0.66</v>
      </c>
      <c r="Q266" s="35">
        <f>+I266*K266</f>
        <v>50.000999999999998</v>
      </c>
      <c r="R266" s="35">
        <f>+J266*L266</f>
        <v>50.055999999999997</v>
      </c>
      <c r="S266" s="35">
        <f>+$H266*Q266</f>
        <v>445.00889999999998</v>
      </c>
      <c r="T266" s="35">
        <f>+$H266*R266</f>
        <v>445.4984</v>
      </c>
      <c r="U266" s="36">
        <f>+S266/SUM(S$20:S$619)</f>
        <v>6.4641426575102231E-4</v>
      </c>
      <c r="V266" s="37">
        <f>+T266/SUM(T$20:T$619)</f>
        <v>6.4635172759380972E-4</v>
      </c>
      <c r="W266" s="37">
        <f>+V266-U266</f>
        <v>-6.2538157212586702E-8</v>
      </c>
      <c r="X266" s="38">
        <f>+W266*Y$4</f>
        <v>-1.8943294927783317E-3</v>
      </c>
      <c r="Y266" s="39">
        <f>+X266/$H266*10^6</f>
        <v>-212.84601042453164</v>
      </c>
      <c r="Z266" s="40">
        <f>+S266*M266/SUMPRODUCT(M$20:M$619, S$20:S$619)</f>
        <v>4.3136767349755264E-4</v>
      </c>
      <c r="AA266" s="41">
        <f>+T266*N266/SUMPRODUCT(N$20:N$619, T$20:T$619)</f>
        <v>4.3050617359182168E-4</v>
      </c>
      <c r="AB266" s="41">
        <f>+AA266-Z266</f>
        <v>-8.6149990573096413E-7</v>
      </c>
      <c r="AC266" s="42">
        <f>+AB266*AD$4</f>
        <v>-3.3238999050818783E-3</v>
      </c>
      <c r="AD266" s="43">
        <f>+AC266/$H266*10^6</f>
        <v>-373.47189944740205</v>
      </c>
      <c r="AE266" s="40">
        <f>+S266*O266/SUMPRODUCT(O$20:O$619, S$20:S$619)</f>
        <v>8.6978887013138332E-4</v>
      </c>
      <c r="AF266" s="41">
        <f>+T266*P266/SUMPRODUCT(P$20:P$619, T$20:T$619)</f>
        <v>8.7142835036976959E-4</v>
      </c>
      <c r="AG266" s="41">
        <f>+AF266-AE266</f>
        <v>1.6394802383862782E-6</v>
      </c>
      <c r="AH266" s="42">
        <f>+AG266*AI$4</f>
        <v>5.5361133357366924E-3</v>
      </c>
      <c r="AI266" s="43">
        <f>+AH266/$H266*10^6</f>
        <v>622.03520626254965</v>
      </c>
      <c r="AJ266" s="42">
        <f>+X266+AC266+AH266</f>
        <v>3.1788393787648278E-4</v>
      </c>
      <c r="AK266" s="31">
        <f>+Y266+AD266+AI266</f>
        <v>35.717296390615957</v>
      </c>
      <c r="AL266" s="44">
        <f>+$AL$6*W266/H266*10^6</f>
        <v>-3.5133796186846462</v>
      </c>
      <c r="AM266" s="31">
        <v>180830.59375</v>
      </c>
      <c r="AN266" s="45">
        <f>+AK266/AM266</f>
        <v>1.9751799543386698E-4</v>
      </c>
      <c r="AR266" s="33"/>
    </row>
    <row r="267" spans="1:44">
      <c r="A267" s="6" t="s">
        <v>1495</v>
      </c>
      <c r="B267" s="6" t="s">
        <v>2291</v>
      </c>
      <c r="C267" s="119" t="s">
        <v>2912</v>
      </c>
      <c r="D267" s="30">
        <v>2659013</v>
      </c>
      <c r="E267" s="6" t="s">
        <v>976</v>
      </c>
      <c r="F267" s="31" t="s">
        <v>4455</v>
      </c>
      <c r="G267" s="6" t="str">
        <f>+IF(AND(L267&gt;K267, AJ267&gt;0), "Float Increase", IF(AND(L267&lt;K267, AJ267&lt;0), "Float Decrease", IF(AND(J267&gt;I267, AJ267&gt;0), "Share Increase", IF(AND(J267&lt;I267, AJ267&lt;0), "Share Decrease", IF(AJ267&gt;0, "Reinvestment", "Funding")))))</f>
        <v>Funding</v>
      </c>
      <c r="H267" s="32">
        <v>14.25</v>
      </c>
      <c r="I267" s="33">
        <v>10.981999999999999</v>
      </c>
      <c r="J267" s="33">
        <v>10.991</v>
      </c>
      <c r="K267" s="34">
        <v>0.83</v>
      </c>
      <c r="L267" s="34">
        <v>0.83</v>
      </c>
      <c r="M267" s="7">
        <v>0</v>
      </c>
      <c r="N267" s="7">
        <v>0</v>
      </c>
      <c r="O267" s="7">
        <v>1</v>
      </c>
      <c r="P267" s="7">
        <v>1</v>
      </c>
      <c r="Q267" s="35">
        <f>+I267*K267</f>
        <v>9.1150599999999997</v>
      </c>
      <c r="R267" s="35">
        <f>+J267*L267</f>
        <v>9.1225299999999994</v>
      </c>
      <c r="S267" s="35">
        <f>+$H267*Q267</f>
        <v>129.88960499999999</v>
      </c>
      <c r="T267" s="35">
        <f>+$H267*R267</f>
        <v>129.99605249999999</v>
      </c>
      <c r="U267" s="36">
        <f>+S267/SUM(S$20:S$619)</f>
        <v>1.8867598747972304E-4</v>
      </c>
      <c r="V267" s="37">
        <f>+T267/SUM(T$20:T$619)</f>
        <v>1.8860488188902718E-4</v>
      </c>
      <c r="W267" s="37">
        <f>+V267-U267</f>
        <v>-7.1105590695861491E-8</v>
      </c>
      <c r="X267" s="38">
        <f>+W267*Y$4</f>
        <v>-2.1538437261385307E-3</v>
      </c>
      <c r="Y267" s="39">
        <f>+X267/$H267*10^6</f>
        <v>-151.14692815007231</v>
      </c>
      <c r="Z267" s="40">
        <f>+S267*M267/SUMPRODUCT(M$20:M$619, S$20:S$619)</f>
        <v>0</v>
      </c>
      <c r="AA267" s="41">
        <f>+T267*N267/SUMPRODUCT(N$20:N$619, T$20:T$619)</f>
        <v>0</v>
      </c>
      <c r="AB267" s="41">
        <f>+AA267-Z267</f>
        <v>0</v>
      </c>
      <c r="AC267" s="42">
        <f>+AB267*AD$4</f>
        <v>0</v>
      </c>
      <c r="AD267" s="43">
        <f>+AC267/$H267*10^6</f>
        <v>0</v>
      </c>
      <c r="AE267" s="40">
        <f>+S267*O267/SUMPRODUCT(O$20:O$619, S$20:S$619)</f>
        <v>3.8465874460093935E-4</v>
      </c>
      <c r="AF267" s="41">
        <f>+T267*P267/SUMPRODUCT(P$20:P$619, T$20:T$619)</f>
        <v>3.8527583047965832E-4</v>
      </c>
      <c r="AG267" s="41">
        <f>+AF267-AE267</f>
        <v>6.1708587871896941E-7</v>
      </c>
      <c r="AH267" s="42">
        <f>+AG267*AI$4</f>
        <v>2.0837441540823118E-3</v>
      </c>
      <c r="AI267" s="43">
        <f>+AH267/$H267*10^6</f>
        <v>146.22765993560083</v>
      </c>
      <c r="AJ267" s="42">
        <f>+X267+AC267+AH267</f>
        <v>-7.0099572056218917E-5</v>
      </c>
      <c r="AK267" s="31">
        <f>+Y267+AD267+AI267</f>
        <v>-4.9192682144714865</v>
      </c>
      <c r="AL267" s="44">
        <f>+$AL$6*W267/H267*10^6</f>
        <v>-2.494933006872333</v>
      </c>
      <c r="AM267" s="31">
        <v>47254.3515625</v>
      </c>
      <c r="AN267" s="45">
        <f>+AK267/AM267</f>
        <v>-1.0410190917475859E-4</v>
      </c>
      <c r="AR267" s="33"/>
    </row>
    <row r="268" spans="1:44">
      <c r="A268" s="6" t="s">
        <v>717</v>
      </c>
      <c r="B268" s="6" t="s">
        <v>691</v>
      </c>
      <c r="C268" s="119" t="s">
        <v>4829</v>
      </c>
      <c r="D268" s="30" t="s">
        <v>4801</v>
      </c>
      <c r="E268" s="6" t="s">
        <v>4784</v>
      </c>
      <c r="F268" s="31" t="s">
        <v>4466</v>
      </c>
      <c r="G268" s="6" t="str">
        <f>+IF(AND(L268&gt;K268, AJ268&gt;0), "Float Increase", IF(AND(L268&lt;K268, AJ268&lt;0), "Float Decrease", IF(AND(J268&gt;I268, AJ268&gt;0), "Share Increase", IF(AND(J268&lt;I268, AJ268&lt;0), "Share Decrease", IF(AJ268&gt;0, "Reinvestment", "Funding")))))</f>
        <v>Funding</v>
      </c>
      <c r="H268" s="32">
        <v>27.95</v>
      </c>
      <c r="I268" s="33">
        <v>27.061</v>
      </c>
      <c r="J268" s="33">
        <v>27.068999999999999</v>
      </c>
      <c r="K268" s="34">
        <v>1</v>
      </c>
      <c r="L268" s="34">
        <v>1</v>
      </c>
      <c r="M268" s="7">
        <v>0.54</v>
      </c>
      <c r="N268" s="7">
        <v>0.54</v>
      </c>
      <c r="O268" s="7">
        <v>0.46</v>
      </c>
      <c r="P268" s="7">
        <v>0.46</v>
      </c>
      <c r="Q268" s="35">
        <f>+I268*K268</f>
        <v>27.061</v>
      </c>
      <c r="R268" s="35">
        <f>+J268*L268</f>
        <v>27.068999999999999</v>
      </c>
      <c r="S268" s="35">
        <f>+$H268*Q268</f>
        <v>756.35495000000003</v>
      </c>
      <c r="T268" s="35">
        <f>+$H268*R268</f>
        <v>756.57854999999995</v>
      </c>
      <c r="U268" s="36">
        <f>+S268/SUM(S$20:S$619)</f>
        <v>1.0986715763469028E-3</v>
      </c>
      <c r="V268" s="37">
        <f>+T268/SUM(T$20:T$619)</f>
        <v>1.0976826243437002E-3</v>
      </c>
      <c r="W268" s="37">
        <f>+V268-U268</f>
        <v>-9.8895200320255928E-7</v>
      </c>
      <c r="X268" s="38">
        <f>+W268*Y$4</f>
        <v>-2.9956126469165779E-2</v>
      </c>
      <c r="Y268" s="39">
        <f>+X268/$H268*10^6</f>
        <v>-1071.7755445139812</v>
      </c>
      <c r="Z268" s="40">
        <f>+S268*M268/SUMPRODUCT(M$20:M$619, S$20:S$619)</f>
        <v>1.1644461133561413E-3</v>
      </c>
      <c r="AA268" s="41">
        <f>+T268*N268/SUMPRODUCT(N$20:N$619, T$20:T$619)</f>
        <v>1.1611868319799095E-3</v>
      </c>
      <c r="AB268" s="41">
        <f>+AA268-Z268</f>
        <v>-3.2592813762318072E-6</v>
      </c>
      <c r="AC268" s="42">
        <f>+AB268*AD$4</f>
        <v>-1.2575190066794058E-2</v>
      </c>
      <c r="AD268" s="43">
        <f>+AC268/$H268*10^6</f>
        <v>-449.91735480479639</v>
      </c>
      <c r="AE268" s="40">
        <f>+S268*O268/SUMPRODUCT(O$20:O$619, S$20:S$619)</f>
        <v>1.030349818588369E-3</v>
      </c>
      <c r="AF268" s="41">
        <f>+T268*P268/SUMPRODUCT(P$20:P$619, T$20:T$619)</f>
        <v>1.0314625316810988E-3</v>
      </c>
      <c r="AG268" s="41">
        <f>+AF268-AE268</f>
        <v>1.1127130927297748E-6</v>
      </c>
      <c r="AH268" s="42">
        <f>+AG268*AI$4</f>
        <v>3.7573528776250744E-3</v>
      </c>
      <c r="AI268" s="43">
        <f>+AH268/$H268*10^6</f>
        <v>134.43122996869678</v>
      </c>
      <c r="AJ268" s="42">
        <f>+X268+AC268+AH268</f>
        <v>-3.8773963658334763E-2</v>
      </c>
      <c r="AK268" s="31">
        <f>+Y268+AD268+AI268</f>
        <v>-1387.2616693500809</v>
      </c>
      <c r="AL268" s="44">
        <f>+$AL$6*W268/H268*10^6</f>
        <v>-17.691449073391045</v>
      </c>
      <c r="AM268" s="31">
        <v>6181970.5</v>
      </c>
      <c r="AN268" s="45">
        <f>+AK268/AM268</f>
        <v>-2.2440444666471329E-4</v>
      </c>
      <c r="AR268" s="33"/>
    </row>
    <row r="269" spans="1:44">
      <c r="A269" s="6" t="s">
        <v>1055</v>
      </c>
      <c r="B269" s="6" t="s">
        <v>1574</v>
      </c>
      <c r="C269" s="119" t="s">
        <v>2418</v>
      </c>
      <c r="D269" s="30">
        <v>2186254</v>
      </c>
      <c r="E269" s="6" t="s">
        <v>3878</v>
      </c>
      <c r="F269" s="31" t="s">
        <v>4455</v>
      </c>
      <c r="G269" s="6" t="str">
        <f>+IF(AND(L269&gt;K269, AJ269&gt;0), "Float Increase", IF(AND(L269&lt;K269, AJ269&lt;0), "Float Decrease", IF(AND(J269&gt;I269, AJ269&gt;0), "Share Increase", IF(AND(J269&lt;I269, AJ269&lt;0), "Share Decrease", IF(AJ269&gt;0, "Reinvestment", "Funding")))))</f>
        <v>Funding</v>
      </c>
      <c r="H269" s="32">
        <v>15.41</v>
      </c>
      <c r="I269" s="33">
        <v>88.947999999999993</v>
      </c>
      <c r="J269" s="33">
        <v>89.064999999999998</v>
      </c>
      <c r="K269" s="34">
        <v>0.57999999999999996</v>
      </c>
      <c r="L269" s="34">
        <v>0.57999999999999996</v>
      </c>
      <c r="M269" s="7">
        <v>1</v>
      </c>
      <c r="N269" s="7">
        <v>1</v>
      </c>
      <c r="O269" s="7">
        <v>0</v>
      </c>
      <c r="P269" s="7">
        <v>0</v>
      </c>
      <c r="Q269" s="35">
        <f>+I269*K269</f>
        <v>51.589839999999995</v>
      </c>
      <c r="R269" s="35">
        <f>+J269*L269</f>
        <v>51.657699999999998</v>
      </c>
      <c r="S269" s="35">
        <f>+$H269*Q269</f>
        <v>794.99943439999993</v>
      </c>
      <c r="T269" s="35">
        <f>+$H269*R269</f>
        <v>796.04515700000002</v>
      </c>
      <c r="U269" s="36">
        <f>+S269/SUM(S$20:S$619)</f>
        <v>1.1548060626656097E-3</v>
      </c>
      <c r="V269" s="37">
        <f>+T269/SUM(T$20:T$619)</f>
        <v>1.1549427842381377E-3</v>
      </c>
      <c r="W269" s="37">
        <f>+V269-U269</f>
        <v>1.3672157252804691E-7</v>
      </c>
      <c r="X269" s="38">
        <f>+W269*Y$4</f>
        <v>4.1414029239541525E-3</v>
      </c>
      <c r="Y269" s="39">
        <f>+X269/$H269*10^6</f>
        <v>268.74775625919227</v>
      </c>
      <c r="Z269" s="40">
        <f>+S269*M269/SUMPRODUCT(M$20:M$619, S$20:S$619)</f>
        <v>2.26655781787866E-3</v>
      </c>
      <c r="AA269" s="41">
        <f>+T269*N269/SUMPRODUCT(N$20:N$619, T$20:T$619)</f>
        <v>2.2625178936826109E-3</v>
      </c>
      <c r="AB269" s="41">
        <f>+AA269-Z269</f>
        <v>-4.0399241960490696E-6</v>
      </c>
      <c r="AC269" s="42">
        <f>+AB269*AD$4</f>
        <v>-1.5587121440706207E-2</v>
      </c>
      <c r="AD269" s="43">
        <f>+AC269/$H269*10^6</f>
        <v>-1011.4939286636085</v>
      </c>
      <c r="AE269" s="40">
        <f>+S269*O269/SUMPRODUCT(O$20:O$619, S$20:S$619)</f>
        <v>0</v>
      </c>
      <c r="AF269" s="41">
        <f>+T269*P269/SUMPRODUCT(P$20:P$619, T$20:T$619)</f>
        <v>0</v>
      </c>
      <c r="AG269" s="41">
        <f>+AF269-AE269</f>
        <v>0</v>
      </c>
      <c r="AH269" s="42">
        <f>+AG269*AI$4</f>
        <v>0</v>
      </c>
      <c r="AI269" s="43">
        <f>+AH269/$H269*10^6</f>
        <v>0</v>
      </c>
      <c r="AJ269" s="42">
        <f>+X269+AC269+AH269</f>
        <v>-1.1445718516752055E-2</v>
      </c>
      <c r="AK269" s="31">
        <f>+Y269+AD269+AI269</f>
        <v>-742.74617240441626</v>
      </c>
      <c r="AL269" s="44">
        <f>+$AL$6*W269/H269*10^6</f>
        <v>4.4361314902026905</v>
      </c>
      <c r="AM269" s="31">
        <v>1908303.125</v>
      </c>
      <c r="AN269" s="45">
        <f>+AK269/AM269</f>
        <v>-3.8921812927619466E-4</v>
      </c>
      <c r="AR269" s="33"/>
    </row>
    <row r="270" spans="1:44">
      <c r="A270" s="6" t="s">
        <v>1387</v>
      </c>
      <c r="B270" s="6" t="s">
        <v>2184</v>
      </c>
      <c r="C270" s="119" t="s">
        <v>2809</v>
      </c>
      <c r="D270" s="30">
        <v>2680228</v>
      </c>
      <c r="E270" s="6" t="s">
        <v>876</v>
      </c>
      <c r="F270" s="31" t="s">
        <v>4467</v>
      </c>
      <c r="G270" s="6" t="str">
        <f>+IF(AND(L270&gt;K270, AJ270&gt;0), "Float Increase", IF(AND(L270&lt;K270, AJ270&lt;0), "Float Decrease", IF(AND(J270&gt;I270, AJ270&gt;0), "Share Increase", IF(AND(J270&lt;I270, AJ270&lt;0), "Share Decrease", IF(AJ270&gt;0, "Reinvestment", "Funding")))))</f>
        <v>Funding</v>
      </c>
      <c r="H270" s="32">
        <v>6.66</v>
      </c>
      <c r="I270" s="33">
        <v>71.558999999999997</v>
      </c>
      <c r="J270" s="33">
        <v>71.581999999999994</v>
      </c>
      <c r="K270" s="34">
        <v>1</v>
      </c>
      <c r="L270" s="34">
        <v>1</v>
      </c>
      <c r="M270" s="7">
        <v>0</v>
      </c>
      <c r="N270" s="7">
        <v>0</v>
      </c>
      <c r="O270" s="7">
        <v>1</v>
      </c>
      <c r="P270" s="7">
        <v>1</v>
      </c>
      <c r="Q270" s="35">
        <f>+I270*K270</f>
        <v>71.558999999999997</v>
      </c>
      <c r="R270" s="35">
        <f>+J270*L270</f>
        <v>71.581999999999994</v>
      </c>
      <c r="S270" s="35">
        <f>+$H270*Q270</f>
        <v>476.58294000000001</v>
      </c>
      <c r="T270" s="35">
        <f>+$H270*R270</f>
        <v>476.73611999999997</v>
      </c>
      <c r="U270" s="36">
        <f>+S270/SUM(S$20:S$619)</f>
        <v>6.9227831450014495E-4</v>
      </c>
      <c r="V270" s="37">
        <f>+T270/SUM(T$20:T$619)</f>
        <v>6.9167299987692383E-4</v>
      </c>
      <c r="W270" s="37">
        <f>+V270-U270</f>
        <v>-6.0531462322112404E-7</v>
      </c>
      <c r="X270" s="38">
        <f>+W270*Y$4</f>
        <v>-1.8335451415363996E-2</v>
      </c>
      <c r="Y270" s="39">
        <f>+X270/$H270*10^6</f>
        <v>-2753.0707830876868</v>
      </c>
      <c r="Z270" s="40">
        <f>+S270*M270/SUMPRODUCT(M$20:M$619, S$20:S$619)</f>
        <v>0</v>
      </c>
      <c r="AA270" s="41">
        <f>+T270*N270/SUMPRODUCT(N$20:N$619, T$20:T$619)</f>
        <v>0</v>
      </c>
      <c r="AB270" s="41">
        <f>+AA270-Z270</f>
        <v>0</v>
      </c>
      <c r="AC270" s="42">
        <f>+AB270*AD$4</f>
        <v>0</v>
      </c>
      <c r="AD270" s="43">
        <f>+AC270/$H270*10^6</f>
        <v>0</v>
      </c>
      <c r="AE270" s="40">
        <f>+S270*O270/SUMPRODUCT(O$20:O$619, S$20:S$619)</f>
        <v>1.4113661782143754E-3</v>
      </c>
      <c r="AF270" s="41">
        <f>+T270*P270/SUMPRODUCT(P$20:P$619, T$20:T$619)</f>
        <v>1.4129267852394983E-3</v>
      </c>
      <c r="AG270" s="41">
        <f>+AF270-AE270</f>
        <v>1.5606070251229353E-6</v>
      </c>
      <c r="AH270" s="42">
        <f>+AG270*AI$4</f>
        <v>5.2697782878623816E-3</v>
      </c>
      <c r="AI270" s="43">
        <f>+AH270/$H270*10^6</f>
        <v>791.25800118053769</v>
      </c>
      <c r="AJ270" s="42">
        <f>+X270+AC270+AH270</f>
        <v>-1.3065673127501613E-2</v>
      </c>
      <c r="AK270" s="31">
        <f>+Y270+AD270+AI270</f>
        <v>-1961.8127819071492</v>
      </c>
      <c r="AL270" s="44">
        <f>+$AL$6*W270/H270*10^6</f>
        <v>-45.44404078236667</v>
      </c>
      <c r="AM270" s="31">
        <v>5018579</v>
      </c>
      <c r="AN270" s="45">
        <f>+AK270/AM270</f>
        <v>-3.9091001295529055E-4</v>
      </c>
      <c r="AR270" s="33"/>
    </row>
    <row r="271" spans="1:44">
      <c r="A271" s="6" t="s">
        <v>1091</v>
      </c>
      <c r="B271" s="6" t="s">
        <v>1608</v>
      </c>
      <c r="C271" s="119" t="s">
        <v>2455</v>
      </c>
      <c r="D271" s="30">
        <v>2270500</v>
      </c>
      <c r="E271" s="6" t="s">
        <v>3914</v>
      </c>
      <c r="F271" s="31" t="s">
        <v>4459</v>
      </c>
      <c r="G271" s="6" t="str">
        <f>+IF(AND(L271&gt;K271, AJ271&gt;0), "Float Increase", IF(AND(L271&lt;K271, AJ271&lt;0), "Float Decrease", IF(AND(J271&gt;I271, AJ271&gt;0), "Share Increase", IF(AND(J271&lt;I271, AJ271&lt;0), "Share Decrease", IF(AJ271&gt;0, "Reinvestment", "Funding")))))</f>
        <v>Funding</v>
      </c>
      <c r="H271" s="32">
        <v>29.15</v>
      </c>
      <c r="I271" s="33">
        <v>47.584000000000003</v>
      </c>
      <c r="J271" s="33">
        <v>47.643999999999998</v>
      </c>
      <c r="K271" s="34">
        <v>0.77</v>
      </c>
      <c r="L271" s="34">
        <v>0.77</v>
      </c>
      <c r="M271" s="7">
        <v>0.63</v>
      </c>
      <c r="N271" s="7">
        <v>0.63</v>
      </c>
      <c r="O271" s="7">
        <v>0.37</v>
      </c>
      <c r="P271" s="7">
        <v>0.37</v>
      </c>
      <c r="Q271" s="35">
        <f>+I271*K271</f>
        <v>36.639680000000006</v>
      </c>
      <c r="R271" s="35">
        <f>+J271*L271</f>
        <v>36.685879999999997</v>
      </c>
      <c r="S271" s="35">
        <f>+$H271*Q271</f>
        <v>1068.0466720000002</v>
      </c>
      <c r="T271" s="35">
        <f>+$H271*R271</f>
        <v>1069.3934019999999</v>
      </c>
      <c r="U271" s="36">
        <f>+S271/SUM(S$20:S$619)</f>
        <v>1.5514310056915785E-3</v>
      </c>
      <c r="V271" s="37">
        <f>+T271/SUM(T$20:T$619)</f>
        <v>1.5515303149464094E-3</v>
      </c>
      <c r="W271" s="37">
        <f>+V271-U271</f>
        <v>9.9309254830877436E-8</v>
      </c>
      <c r="X271" s="38">
        <f>+W271*Y$4</f>
        <v>3.0081546805492921E-3</v>
      </c>
      <c r="Y271" s="39">
        <f>+X271/$H271*10^6</f>
        <v>103.19570087647658</v>
      </c>
      <c r="Z271" s="40">
        <f>+S271*M271/SUMPRODUCT(M$20:M$619, S$20:S$619)</f>
        <v>1.9183628825446594E-3</v>
      </c>
      <c r="AA271" s="41">
        <f>+T271*N271/SUMPRODUCT(N$20:N$619, T$20:T$619)</f>
        <v>1.9148394563614016E-3</v>
      </c>
      <c r="AB271" s="41">
        <f>+AA271-Z271</f>
        <v>-3.5234261832578061E-6</v>
      </c>
      <c r="AC271" s="42">
        <f>+AB271*AD$4</f>
        <v>-1.3594332254925389E-2</v>
      </c>
      <c r="AD271" s="43">
        <f>+AC271/$H271*10^6</f>
        <v>-466.35788181562231</v>
      </c>
      <c r="AE271" s="40">
        <f>+S271*O271/SUMPRODUCT(O$20:O$619, S$20:S$619)</f>
        <v>1.1702891239825589E-3</v>
      </c>
      <c r="AF271" s="41">
        <f>+T271*P271/SUMPRODUCT(P$20:P$619, T$20:T$619)</f>
        <v>1.1726835281714138E-3</v>
      </c>
      <c r="AG271" s="41">
        <f>+AF271-AE271</f>
        <v>2.3944041888548755E-6</v>
      </c>
      <c r="AH271" s="42">
        <f>+AG271*AI$4</f>
        <v>8.0853020675081162E-3</v>
      </c>
      <c r="AI271" s="43">
        <f>+AH271/$H271*10^6</f>
        <v>277.36885308775703</v>
      </c>
      <c r="AJ271" s="42">
        <f>+X271+AC271+AH271</f>
        <v>-2.5008755068679812E-3</v>
      </c>
      <c r="AK271" s="31">
        <f>+Y271+AD271+AI271</f>
        <v>-85.79332785138871</v>
      </c>
      <c r="AL271" s="44">
        <f>+$AL$6*W271/H271*10^6</f>
        <v>1.7034177501008136</v>
      </c>
      <c r="AM271" s="31">
        <v>168114.5</v>
      </c>
      <c r="AN271" s="45">
        <f>+AK271/AM271</f>
        <v>-5.1032675855674982E-4</v>
      </c>
      <c r="AR271" s="33"/>
    </row>
    <row r="272" spans="1:44">
      <c r="A272" s="6" t="s">
        <v>6042</v>
      </c>
      <c r="B272" s="6" t="s">
        <v>5994</v>
      </c>
      <c r="C272" s="119" t="s">
        <v>6087</v>
      </c>
      <c r="D272" s="30">
        <v>2447694</v>
      </c>
      <c r="E272" s="6" t="s">
        <v>6170</v>
      </c>
      <c r="F272" s="31" t="s">
        <v>4457</v>
      </c>
      <c r="G272" s="6" t="str">
        <f>+IF(AND(L272&gt;K272, AJ272&gt;0), "Float Increase", IF(AND(L272&lt;K272, AJ272&lt;0), "Float Decrease", IF(AND(J272&gt;I272, AJ272&gt;0), "Share Increase", IF(AND(J272&lt;I272, AJ272&lt;0), "Share Decrease", IF(AJ272&gt;0, "Reinvestment", "Funding")))))</f>
        <v>Funding</v>
      </c>
      <c r="H272" s="32">
        <v>64.73</v>
      </c>
      <c r="I272" s="33">
        <v>35.758000000000003</v>
      </c>
      <c r="J272" s="33">
        <v>35.802</v>
      </c>
      <c r="K272" s="34">
        <v>0.74</v>
      </c>
      <c r="L272" s="34">
        <v>0.74</v>
      </c>
      <c r="M272" s="7">
        <v>1</v>
      </c>
      <c r="N272" s="7">
        <v>1</v>
      </c>
      <c r="O272" s="7">
        <v>0</v>
      </c>
      <c r="P272" s="7">
        <v>0</v>
      </c>
      <c r="Q272" s="35">
        <f>+I272*K272</f>
        <v>26.460920000000002</v>
      </c>
      <c r="R272" s="35">
        <f>+J272*L272</f>
        <v>26.493479999999998</v>
      </c>
      <c r="S272" s="35">
        <f>+$H272*Q272</f>
        <v>1712.8153516000002</v>
      </c>
      <c r="T272" s="35">
        <f>+$H272*R272</f>
        <v>1714.9229604</v>
      </c>
      <c r="U272" s="36">
        <f>+S272/SUM(S$20:S$619)</f>
        <v>2.4880137855031515E-3</v>
      </c>
      <c r="V272" s="37">
        <f>+T272/SUM(T$20:T$619)</f>
        <v>2.4880974166121149E-3</v>
      </c>
      <c r="W272" s="37">
        <f>+V272-U272</f>
        <v>8.3631108963380663E-8</v>
      </c>
      <c r="X272" s="38">
        <f>+W272*Y$4</f>
        <v>2.5332514305555043E-3</v>
      </c>
      <c r="Y272" s="39">
        <f>+X272/$H272*10^6</f>
        <v>39.135662452580014</v>
      </c>
      <c r="Z272" s="40">
        <f>+S272*M272/SUMPRODUCT(M$20:M$619, S$20:S$619)</f>
        <v>4.8832676575191868E-3</v>
      </c>
      <c r="AA272" s="41">
        <f>+T272*N272/SUMPRODUCT(N$20:N$619, T$20:T$619)</f>
        <v>4.874150480124277E-3</v>
      </c>
      <c r="AB272" s="41">
        <f>+AA272-Z272</f>
        <v>-9.117177394909852E-6</v>
      </c>
      <c r="AC272" s="42">
        <f>+AB272*AD$4</f>
        <v>-3.5176539052366715E-2</v>
      </c>
      <c r="AD272" s="43">
        <f>+AC272/$H272*10^6</f>
        <v>-543.434868721871</v>
      </c>
      <c r="AE272" s="40">
        <f>+S272*O272/SUMPRODUCT(O$20:O$619, S$20:S$619)</f>
        <v>0</v>
      </c>
      <c r="AF272" s="41">
        <f>+T272*P272/SUMPRODUCT(P$20:P$619, T$20:T$619)</f>
        <v>0</v>
      </c>
      <c r="AG272" s="41">
        <f>+AF272-AE272</f>
        <v>0</v>
      </c>
      <c r="AH272" s="42">
        <f>+AG272*AI$4</f>
        <v>0</v>
      </c>
      <c r="AI272" s="43">
        <f>+AH272/$H272*10^6</f>
        <v>0</v>
      </c>
      <c r="AJ272" s="42">
        <f>+X272+AC272+AH272</f>
        <v>-3.2643287621811214E-2</v>
      </c>
      <c r="AK272" s="31">
        <f>+Y272+AD272+AI272</f>
        <v>-504.29920626929101</v>
      </c>
      <c r="AL272" s="44">
        <f>+$AL$6*W272/H272*10^6</f>
        <v>0.64599960577306237</v>
      </c>
      <c r="AM272" s="31">
        <v>936630.875</v>
      </c>
      <c r="AN272" s="45">
        <f>+AK272/AM272</f>
        <v>-5.3841830301535915E-4</v>
      </c>
      <c r="AR272" s="33"/>
    </row>
    <row r="273" spans="1:44">
      <c r="A273" s="6" t="s">
        <v>6465</v>
      </c>
      <c r="B273" s="6" t="s">
        <v>6452</v>
      </c>
      <c r="C273" s="119" t="s">
        <v>6508</v>
      </c>
      <c r="D273" s="30" t="s">
        <v>6477</v>
      </c>
      <c r="E273" s="6" t="s">
        <v>6490</v>
      </c>
      <c r="F273" s="31" t="s">
        <v>4463</v>
      </c>
      <c r="G273" s="6" t="str">
        <f>+IF(AND(L273&gt;K273, AJ273&gt;0), "Float Increase", IF(AND(L273&lt;K273, AJ273&lt;0), "Float Decrease", IF(AND(J273&gt;I273, AJ273&gt;0), "Share Increase", IF(AND(J273&lt;I273, AJ273&lt;0), "Share Decrease", IF(AJ273&gt;0, "Reinvestment", "Funding")))))</f>
        <v>Funding</v>
      </c>
      <c r="H273" s="32">
        <v>13.3</v>
      </c>
      <c r="I273" s="33">
        <v>85.995999999999995</v>
      </c>
      <c r="J273" s="33">
        <v>86.087999999999994</v>
      </c>
      <c r="K273" s="34">
        <v>1</v>
      </c>
      <c r="L273" s="34">
        <v>1</v>
      </c>
      <c r="M273" s="7">
        <v>0.52</v>
      </c>
      <c r="N273" s="7">
        <v>0.52</v>
      </c>
      <c r="O273" s="7">
        <v>0.48</v>
      </c>
      <c r="P273" s="7">
        <v>0.48</v>
      </c>
      <c r="Q273" s="35">
        <f>+I273*K273</f>
        <v>85.995999999999995</v>
      </c>
      <c r="R273" s="35">
        <f>+J273*L273</f>
        <v>86.087999999999994</v>
      </c>
      <c r="S273" s="35">
        <f>+$H273*Q273</f>
        <v>1143.7467999999999</v>
      </c>
      <c r="T273" s="35">
        <f>+$H273*R273</f>
        <v>1144.9703999999999</v>
      </c>
      <c r="U273" s="36">
        <f>+S273/SUM(S$20:S$619)</f>
        <v>1.6613920483996643E-3</v>
      </c>
      <c r="V273" s="37">
        <f>+T273/SUM(T$20:T$619)</f>
        <v>1.6611812659344575E-3</v>
      </c>
      <c r="W273" s="37">
        <f>+V273-U273</f>
        <v>-2.1078246520683103E-7</v>
      </c>
      <c r="X273" s="38">
        <f>+W273*Y$4</f>
        <v>-6.3847650490324887E-3</v>
      </c>
      <c r="Y273" s="39">
        <f>+X273/$H273*10^6</f>
        <v>-480.05752248364576</v>
      </c>
      <c r="Z273" s="40">
        <f>+S273*M273/SUMPRODUCT(M$20:M$619, S$20:S$619)</f>
        <v>1.6956383014894937E-3</v>
      </c>
      <c r="AA273" s="41">
        <f>+T273*N273/SUMPRODUCT(N$20:N$619, T$20:T$619)</f>
        <v>1.6922008976222021E-3</v>
      </c>
      <c r="AB273" s="41">
        <f>+AA273-Z273</f>
        <v>-3.4374038672916208E-6</v>
      </c>
      <c r="AC273" s="42">
        <f>+AB273*AD$4</f>
        <v>-1.3262434867621182E-2</v>
      </c>
      <c r="AD273" s="43">
        <f>+AC273/$H273*10^6</f>
        <v>-997.1755539564798</v>
      </c>
      <c r="AE273" s="40">
        <f>+S273*O273/SUMPRODUCT(O$20:O$619, S$20:S$619)</f>
        <v>1.6258195561537352E-3</v>
      </c>
      <c r="AF273" s="41">
        <f>+T273*P273/SUMPRODUCT(P$20:P$619, T$20:T$619)</f>
        <v>1.6288350173757835E-3</v>
      </c>
      <c r="AG273" s="41">
        <f>+AF273-AE273</f>
        <v>3.0154612220482761E-6</v>
      </c>
      <c r="AH273" s="42">
        <f>+AG273*AI$4</f>
        <v>1.0182455813685182E-2</v>
      </c>
      <c r="AI273" s="43">
        <f>+AH273/$H273*10^6</f>
        <v>765.59818148008878</v>
      </c>
      <c r="AJ273" s="42">
        <f>+X273+AC273+AH273</f>
        <v>-9.4647441029684885E-3</v>
      </c>
      <c r="AK273" s="31">
        <f>+Y273+AD273+AI273</f>
        <v>-711.63489496003683</v>
      </c>
      <c r="AL273" s="44">
        <f>+$AL$6*W273/H273*10^6</f>
        <v>-7.9241528273244741</v>
      </c>
      <c r="AM273" s="31">
        <v>1275859.25</v>
      </c>
      <c r="AN273" s="45">
        <f>+AK273/AM273</f>
        <v>-5.5776912301261827E-4</v>
      </c>
      <c r="AR273" s="33"/>
    </row>
    <row r="274" spans="1:44">
      <c r="A274" s="6" t="s">
        <v>1458</v>
      </c>
      <c r="B274" s="6" t="s">
        <v>2254</v>
      </c>
      <c r="C274" s="119" t="s">
        <v>2878</v>
      </c>
      <c r="D274" s="30">
        <v>2884280</v>
      </c>
      <c r="E274" s="6" t="s">
        <v>942</v>
      </c>
      <c r="F274" s="31" t="s">
        <v>4467</v>
      </c>
      <c r="G274" s="6" t="str">
        <f>+IF(AND(L274&gt;K274, AJ274&gt;0), "Float Increase", IF(AND(L274&lt;K274, AJ274&lt;0), "Float Decrease", IF(AND(J274&gt;I274, AJ274&gt;0), "Share Increase", IF(AND(J274&lt;I274, AJ274&lt;0), "Share Decrease", IF(AJ274&gt;0, "Reinvestment", "Funding")))))</f>
        <v>Funding</v>
      </c>
      <c r="H274" s="32">
        <v>5.22</v>
      </c>
      <c r="I274" s="33">
        <v>79.599999999999994</v>
      </c>
      <c r="J274" s="33">
        <v>79.650000000000006</v>
      </c>
      <c r="K274" s="34">
        <v>1</v>
      </c>
      <c r="L274" s="34">
        <v>1</v>
      </c>
      <c r="M274" s="7">
        <v>0</v>
      </c>
      <c r="N274" s="7">
        <v>0</v>
      </c>
      <c r="O274" s="7">
        <v>1</v>
      </c>
      <c r="P274" s="7">
        <v>1</v>
      </c>
      <c r="Q274" s="35">
        <f>+I274*K274</f>
        <v>79.599999999999994</v>
      </c>
      <c r="R274" s="35">
        <f>+J274*L274</f>
        <v>79.650000000000006</v>
      </c>
      <c r="S274" s="35">
        <f>+$H274*Q274</f>
        <v>415.51199999999994</v>
      </c>
      <c r="T274" s="35">
        <f>+$H274*R274</f>
        <v>415.77300000000002</v>
      </c>
      <c r="U274" s="36">
        <f>+S274/SUM(S$20:S$619)</f>
        <v>6.0356744413592352E-4</v>
      </c>
      <c r="V274" s="37">
        <f>+T274/SUM(T$20:T$619)</f>
        <v>6.032246060521454E-4</v>
      </c>
      <c r="W274" s="37">
        <f>+V274-U274</f>
        <v>-3.4283808377812142E-7</v>
      </c>
      <c r="X274" s="38">
        <f>+W274*Y$4</f>
        <v>-1.0384832593337003E-2</v>
      </c>
      <c r="Y274" s="39">
        <f>+X274/$H274*10^6</f>
        <v>-1989.4315312906137</v>
      </c>
      <c r="Z274" s="40">
        <f>+S274*M274/SUMPRODUCT(M$20:M$619, S$20:S$619)</f>
        <v>0</v>
      </c>
      <c r="AA274" s="41">
        <f>+T274*N274/SUMPRODUCT(N$20:N$619, T$20:T$619)</f>
        <v>0</v>
      </c>
      <c r="AB274" s="41">
        <f>+AA274-Z274</f>
        <v>0</v>
      </c>
      <c r="AC274" s="42">
        <f>+AB274*AD$4</f>
        <v>0</v>
      </c>
      <c r="AD274" s="43">
        <f>+AC274/$H274*10^6</f>
        <v>0</v>
      </c>
      <c r="AE274" s="40">
        <f>+S274*O274/SUMPRODUCT(O$20:O$619, S$20:S$619)</f>
        <v>1.2305089717273797E-3</v>
      </c>
      <c r="AF274" s="41">
        <f>+T274*P274/SUMPRODUCT(P$20:P$619, T$20:T$619)</f>
        <v>1.232247324325629E-3</v>
      </c>
      <c r="AG274" s="41">
        <f>+AF274-AE274</f>
        <v>1.7383525982492525E-6</v>
      </c>
      <c r="AH274" s="42">
        <f>+AG274*AI$4</f>
        <v>5.8699804828710421E-3</v>
      </c>
      <c r="AI274" s="43">
        <f>+AH274/$H274*10^6</f>
        <v>1124.5173338833415</v>
      </c>
      <c r="AJ274" s="42">
        <f>+X274+AC274+AH274</f>
        <v>-4.5148521104659608E-3</v>
      </c>
      <c r="AK274" s="31">
        <f>+Y274+AD274+AI274</f>
        <v>-864.91419740727224</v>
      </c>
      <c r="AL274" s="44">
        <f>+$AL$6*W274/H274*10^6</f>
        <v>-32.838896913613162</v>
      </c>
      <c r="AM274" s="31">
        <v>1303602</v>
      </c>
      <c r="AN274" s="45">
        <f>+AK274/AM274</f>
        <v>-6.6348026269311665E-4</v>
      </c>
      <c r="AR274" s="33"/>
    </row>
    <row r="275" spans="1:44">
      <c r="A275" s="6" t="s">
        <v>6027</v>
      </c>
      <c r="B275" s="6" t="s">
        <v>5979</v>
      </c>
      <c r="C275" s="125" t="s">
        <v>6073</v>
      </c>
      <c r="D275" s="30" t="s">
        <v>6121</v>
      </c>
      <c r="E275" s="6" t="s">
        <v>6154</v>
      </c>
      <c r="F275" s="31" t="s">
        <v>4464</v>
      </c>
      <c r="G275" s="6" t="str">
        <f>+IF(AND(L275&gt;K275, AJ275&gt;0), "Float Increase", IF(AND(L275&lt;K275, AJ275&lt;0), "Float Decrease", IF(AND(J275&gt;I275, AJ275&gt;0), "Share Increase", IF(AND(J275&lt;I275, AJ275&lt;0), "Share Decrease", IF(AJ275&gt;0, "Reinvestment", "Funding")))))</f>
        <v>Funding</v>
      </c>
      <c r="H275" s="32">
        <v>2.14</v>
      </c>
      <c r="I275" s="33">
        <v>47.161000000000001</v>
      </c>
      <c r="J275" s="33">
        <v>47.161000000000001</v>
      </c>
      <c r="K275" s="34">
        <v>0.9</v>
      </c>
      <c r="L275" s="34">
        <v>0.9</v>
      </c>
      <c r="M275" s="7">
        <v>0</v>
      </c>
      <c r="N275" s="7">
        <v>0</v>
      </c>
      <c r="O275" s="7">
        <v>1</v>
      </c>
      <c r="P275" s="7">
        <v>1</v>
      </c>
      <c r="Q275" s="35">
        <f>+I275*K275</f>
        <v>42.444900000000004</v>
      </c>
      <c r="R275" s="35">
        <f>+J275*L275</f>
        <v>42.444900000000004</v>
      </c>
      <c r="S275" s="35">
        <f>+$H275*Q275</f>
        <v>90.832086000000018</v>
      </c>
      <c r="T275" s="35">
        <f>+$H275*R275</f>
        <v>90.832086000000018</v>
      </c>
      <c r="U275" s="36">
        <f>+S275/SUM(S$20:S$619)</f>
        <v>1.319415323565972E-4</v>
      </c>
      <c r="V275" s="37">
        <f>+T275/SUM(T$20:T$619)</f>
        <v>1.3178380821805312E-4</v>
      </c>
      <c r="W275" s="37">
        <f>+V275-U275</f>
        <v>-1.577241385440826E-7</v>
      </c>
      <c r="X275" s="38">
        <f>+W275*Y$4</f>
        <v>-4.7775870074242815E-3</v>
      </c>
      <c r="Y275" s="39">
        <f>+X275/$H275*10^6</f>
        <v>-2232.5172931889165</v>
      </c>
      <c r="Z275" s="40">
        <f>+S275*M275/SUMPRODUCT(M$20:M$619, S$20:S$619)</f>
        <v>0</v>
      </c>
      <c r="AA275" s="41">
        <f>+T275*N275/SUMPRODUCT(N$20:N$619, T$20:T$619)</f>
        <v>0</v>
      </c>
      <c r="AB275" s="41">
        <f>+AA275-Z275</f>
        <v>0</v>
      </c>
      <c r="AC275" s="42">
        <f>+AB275*AD$4</f>
        <v>0</v>
      </c>
      <c r="AD275" s="43">
        <f>+AC275/$H275*10^6</f>
        <v>0</v>
      </c>
      <c r="AE275" s="40">
        <f>+S275*O275/SUMPRODUCT(O$20:O$619, S$20:S$619)</f>
        <v>2.6899270476836516E-4</v>
      </c>
      <c r="AF275" s="41">
        <f>+T275*P275/SUMPRODUCT(P$20:P$619, T$20:T$619)</f>
        <v>2.6920361576248444E-4</v>
      </c>
      <c r="AG275" s="41">
        <f>+AF275-AE275</f>
        <v>2.10910994119279E-7</v>
      </c>
      <c r="AH275" s="42">
        <f>+AG275*AI$4</f>
        <v>7.121934988045393E-4</v>
      </c>
      <c r="AI275" s="43">
        <f>+AH275/$H275*10^6</f>
        <v>332.80070037595294</v>
      </c>
      <c r="AJ275" s="42">
        <f>+X275+AC275+AH275</f>
        <v>-4.0653935086197423E-3</v>
      </c>
      <c r="AK275" s="31">
        <f>+Y275+AD275+AI275</f>
        <v>-1899.7165928129634</v>
      </c>
      <c r="AL275" s="44">
        <f>+$AL$6*W275/H275*10^6</f>
        <v>-36.851434239271633</v>
      </c>
      <c r="AM275" s="31">
        <v>2794139.5</v>
      </c>
      <c r="AN275" s="45">
        <f>+AK275/AM275</f>
        <v>-6.798932525784641E-4</v>
      </c>
      <c r="AR275" s="33"/>
    </row>
    <row r="276" spans="1:44">
      <c r="A276" s="6" t="s">
        <v>5373</v>
      </c>
      <c r="B276" s="6" t="s">
        <v>5346</v>
      </c>
      <c r="C276" s="119" t="s">
        <v>5353</v>
      </c>
      <c r="D276" s="30" t="s">
        <v>5362</v>
      </c>
      <c r="E276" s="6" t="s">
        <v>5339</v>
      </c>
      <c r="F276" s="31" t="s">
        <v>4467</v>
      </c>
      <c r="G276" s="6" t="str">
        <f>+IF(AND(L276&gt;K276, AJ276&gt;0), "Float Increase", IF(AND(L276&lt;K276, AJ276&lt;0), "Float Decrease", IF(AND(J276&gt;I276, AJ276&gt;0), "Share Increase", IF(AND(J276&lt;I276, AJ276&lt;0), "Share Decrease", IF(AJ276&gt;0, "Reinvestment", "Funding")))))</f>
        <v>Funding</v>
      </c>
      <c r="H276" s="32">
        <v>6.78</v>
      </c>
      <c r="I276" s="33">
        <v>61.005000000000003</v>
      </c>
      <c r="J276" s="33">
        <v>61.021000000000001</v>
      </c>
      <c r="K276" s="34">
        <v>1</v>
      </c>
      <c r="L276" s="34">
        <v>1</v>
      </c>
      <c r="M276" s="7">
        <v>0</v>
      </c>
      <c r="N276" s="7">
        <v>0</v>
      </c>
      <c r="O276" s="7">
        <v>1</v>
      </c>
      <c r="P276" s="7">
        <v>1</v>
      </c>
      <c r="Q276" s="35">
        <f>+I276*K276</f>
        <v>61.005000000000003</v>
      </c>
      <c r="R276" s="35">
        <f>+J276*L276</f>
        <v>61.021000000000001</v>
      </c>
      <c r="S276" s="35">
        <f>+$H276*Q276</f>
        <v>413.61390000000006</v>
      </c>
      <c r="T276" s="35">
        <f>+$H276*R276</f>
        <v>413.72238000000004</v>
      </c>
      <c r="U276" s="36">
        <f>+S276/SUM(S$20:S$619)</f>
        <v>6.0081028822775635E-4</v>
      </c>
      <c r="V276" s="37">
        <f>+T276/SUM(T$20:T$619)</f>
        <v>6.0024946230384372E-4</v>
      </c>
      <c r="W276" s="37">
        <f>+V276-U276</f>
        <v>-5.6082592391263047E-7</v>
      </c>
      <c r="X276" s="38">
        <f>+W276*Y$4</f>
        <v>-1.6987854061176776E-2</v>
      </c>
      <c r="Y276" s="39">
        <f>+X276/$H276*10^6</f>
        <v>-2505.5831948638311</v>
      </c>
      <c r="Z276" s="40">
        <f>+S276*M276/SUMPRODUCT(M$20:M$619, S$20:S$619)</f>
        <v>0</v>
      </c>
      <c r="AA276" s="41">
        <f>+T276*N276/SUMPRODUCT(N$20:N$619, T$20:T$619)</f>
        <v>0</v>
      </c>
      <c r="AB276" s="41">
        <f>+AA276-Z276</f>
        <v>0</v>
      </c>
      <c r="AC276" s="42">
        <f>+AB276*AD$4</f>
        <v>0</v>
      </c>
      <c r="AD276" s="43">
        <f>+AC276/$H276*10^6</f>
        <v>0</v>
      </c>
      <c r="AE276" s="40">
        <f>+S276*O276/SUMPRODUCT(O$20:O$619, S$20:S$619)</f>
        <v>1.2248878847810685E-3</v>
      </c>
      <c r="AF276" s="41">
        <f>+T276*P276/SUMPRODUCT(P$20:P$619, T$20:T$619)</f>
        <v>1.2261697988292437E-3</v>
      </c>
      <c r="AG276" s="41">
        <f>+AF276-AE276</f>
        <v>1.2819140481751517E-6</v>
      </c>
      <c r="AH276" s="42">
        <f>+AG276*AI$4</f>
        <v>4.3287020430060122E-3</v>
      </c>
      <c r="AI276" s="43">
        <f>+AH276/$H276*10^6</f>
        <v>638.45162876194865</v>
      </c>
      <c r="AJ276" s="42">
        <f>+X276+AC276+AH276</f>
        <v>-1.2659152018170763E-2</v>
      </c>
      <c r="AK276" s="31">
        <f>+Y276+AD276+AI276</f>
        <v>-1867.1315661018825</v>
      </c>
      <c r="AL276" s="44">
        <f>+$AL$6*W276/H276*10^6</f>
        <v>-41.35884394635918</v>
      </c>
      <c r="AM276" s="31">
        <v>2295599.25</v>
      </c>
      <c r="AN276" s="45">
        <f>+AK276/AM276</f>
        <v>-8.1335257715469398E-4</v>
      </c>
      <c r="AR276" s="33"/>
    </row>
    <row r="277" spans="1:44">
      <c r="A277" s="6" t="s">
        <v>4791</v>
      </c>
      <c r="B277" s="6" t="s">
        <v>4792</v>
      </c>
      <c r="C277" s="119" t="s">
        <v>4821</v>
      </c>
      <c r="D277" s="30">
        <v>2977209</v>
      </c>
      <c r="E277" s="6" t="s">
        <v>5005</v>
      </c>
      <c r="F277" s="31" t="s">
        <v>4472</v>
      </c>
      <c r="G277" s="6" t="str">
        <f>+IF(AND(L277&gt;K277, AJ277&gt;0), "Float Increase", IF(AND(L277&lt;K277, AJ277&lt;0), "Float Decrease", IF(AND(J277&gt;I277, AJ277&gt;0), "Share Increase", IF(AND(J277&lt;I277, AJ277&lt;0), "Share Decrease", IF(AJ277&gt;0, "Reinvestment", "Funding")))))</f>
        <v>Funding</v>
      </c>
      <c r="H277" s="32">
        <v>49.5</v>
      </c>
      <c r="I277" s="33">
        <v>45.710999999999999</v>
      </c>
      <c r="J277" s="33">
        <v>45.762999999999998</v>
      </c>
      <c r="K277" s="34">
        <v>1</v>
      </c>
      <c r="L277" s="34">
        <v>1</v>
      </c>
      <c r="M277" s="7">
        <v>0.68</v>
      </c>
      <c r="N277" s="7">
        <v>0.68</v>
      </c>
      <c r="O277" s="7">
        <v>0.32</v>
      </c>
      <c r="P277" s="7">
        <v>0.32</v>
      </c>
      <c r="Q277" s="35">
        <f>+I277*K277</f>
        <v>45.710999999999999</v>
      </c>
      <c r="R277" s="35">
        <f>+J277*L277</f>
        <v>45.762999999999998</v>
      </c>
      <c r="S277" s="35">
        <f>+$H277*Q277</f>
        <v>2262.6945000000001</v>
      </c>
      <c r="T277" s="35">
        <f>+$H277*R277</f>
        <v>2265.2685000000001</v>
      </c>
      <c r="U277" s="36">
        <f>+S277/SUM(S$20:S$619)</f>
        <v>3.2867612396884124E-3</v>
      </c>
      <c r="V277" s="37">
        <f>+T277/SUM(T$20:T$619)</f>
        <v>3.2865667047038511E-3</v>
      </c>
      <c r="W277" s="37">
        <f>+V277-U277</f>
        <v>-1.9453498456122736E-7</v>
      </c>
      <c r="X277" s="38">
        <f>+W277*Y$4</f>
        <v>-5.892616205156455E-3</v>
      </c>
      <c r="Y277" s="39">
        <f>+X277/$H277*10^6</f>
        <v>-119.04275161932233</v>
      </c>
      <c r="Z277" s="40">
        <f>+S277*M277/SUMPRODUCT(M$20:M$619, S$20:S$619)</f>
        <v>4.3866685016893279E-3</v>
      </c>
      <c r="AA277" s="41">
        <f>+T277*N277/SUMPRODUCT(N$20:N$619, T$20:T$619)</f>
        <v>4.3780721730676724E-3</v>
      </c>
      <c r="AB277" s="41">
        <f>+AA277-Z277</f>
        <v>-8.5963286216555329E-6</v>
      </c>
      <c r="AC277" s="42">
        <f>+AB277*AD$4</f>
        <v>-3.3166963454661788E-2</v>
      </c>
      <c r="AD277" s="43">
        <f>+AC277/$H277*10^6</f>
        <v>-670.0396657507431</v>
      </c>
      <c r="AE277" s="40">
        <f>+S277*O277/SUMPRODUCT(O$20:O$619, S$20:S$619)</f>
        <v>2.144258366567087E-3</v>
      </c>
      <c r="AF277" s="41">
        <f>+T277*P277/SUMPRODUCT(P$20:P$619, T$20:T$619)</f>
        <v>2.1483808120328208E-3</v>
      </c>
      <c r="AG277" s="41">
        <f>+AF277-AE277</f>
        <v>4.1224454657338115E-6</v>
      </c>
      <c r="AH277" s="42">
        <f>+AG277*AI$4</f>
        <v>1.3920463805748566E-2</v>
      </c>
      <c r="AI277" s="43">
        <f>+AH277/$H277*10^6</f>
        <v>281.2214910252236</v>
      </c>
      <c r="AJ277" s="42">
        <f>+X277+AC277+AH277</f>
        <v>-2.513911585406968E-2</v>
      </c>
      <c r="AK277" s="31">
        <f>+Y277+AD277+AI277</f>
        <v>-507.8609263448418</v>
      </c>
      <c r="AL277" s="44">
        <f>+$AL$6*W277/H277*10^6</f>
        <v>-1.9649998440528016</v>
      </c>
      <c r="AM277" s="31">
        <v>569634.5</v>
      </c>
      <c r="AN277" s="45">
        <f>+AK277/AM277</f>
        <v>-8.9155577189380521E-4</v>
      </c>
      <c r="AR277" s="33"/>
    </row>
    <row r="278" spans="1:44">
      <c r="A278" s="6" t="s">
        <v>5437</v>
      </c>
      <c r="B278" s="6" t="s">
        <v>5431</v>
      </c>
      <c r="C278" s="119" t="s">
        <v>5444</v>
      </c>
      <c r="D278" s="30">
        <v>2245229</v>
      </c>
      <c r="E278" s="6" t="s">
        <v>5451</v>
      </c>
      <c r="F278" s="31" t="s">
        <v>4458</v>
      </c>
      <c r="G278" s="6" t="str">
        <f>+IF(AND(L278&gt;K278, AJ278&gt;0), "Float Increase", IF(AND(L278&lt;K278, AJ278&lt;0), "Float Decrease", IF(AND(J278&gt;I278, AJ278&gt;0), "Share Increase", IF(AND(J278&lt;I278, AJ278&lt;0), "Share Decrease", IF(AJ278&gt;0, "Reinvestment", "Funding")))))</f>
        <v>Funding</v>
      </c>
      <c r="H278" s="32">
        <v>23</v>
      </c>
      <c r="I278" s="33">
        <v>39.667000000000002</v>
      </c>
      <c r="J278" s="33">
        <v>39.667000000000002</v>
      </c>
      <c r="K278" s="34">
        <v>0.74</v>
      </c>
      <c r="L278" s="34">
        <v>0.74</v>
      </c>
      <c r="M278" s="7">
        <v>1</v>
      </c>
      <c r="N278" s="7">
        <v>1</v>
      </c>
      <c r="O278" s="7">
        <v>0</v>
      </c>
      <c r="P278" s="7">
        <v>0</v>
      </c>
      <c r="Q278" s="35">
        <f>+I278*K278</f>
        <v>29.353580000000001</v>
      </c>
      <c r="R278" s="35">
        <f>+J278*L278</f>
        <v>29.353580000000001</v>
      </c>
      <c r="S278" s="35">
        <f>+$H278*Q278</f>
        <v>675.13234</v>
      </c>
      <c r="T278" s="35">
        <f>+$H278*R278</f>
        <v>675.13234</v>
      </c>
      <c r="U278" s="36">
        <f>+S278/SUM(S$20:S$619)</f>
        <v>9.8068864655486581E-4</v>
      </c>
      <c r="V278" s="37">
        <f>+T278/SUM(T$20:T$619)</f>
        <v>9.7951632219880338E-4</v>
      </c>
      <c r="W278" s="37">
        <f>+V278-U278</f>
        <v>-1.1723243560624302E-6</v>
      </c>
      <c r="X278" s="38">
        <f>+W278*Y$4</f>
        <v>-3.5510617865543152E-2</v>
      </c>
      <c r="Y278" s="39">
        <f>+X278/$H278*10^6</f>
        <v>-1543.9399071975283</v>
      </c>
      <c r="Z278" s="40">
        <f>+S278*M278/SUMPRODUCT(M$20:M$619, S$20:S$619)</f>
        <v>1.9248145559809138E-3</v>
      </c>
      <c r="AA278" s="41">
        <f>+T278*N278/SUMPRODUCT(N$20:N$619, T$20:T$619)</f>
        <v>1.9188597360611946E-3</v>
      </c>
      <c r="AB278" s="41">
        <f>+AA278-Z278</f>
        <v>-5.9548199197192141E-6</v>
      </c>
      <c r="AC278" s="42">
        <f>+AB278*AD$4</f>
        <v>-2.2975307639923941E-2</v>
      </c>
      <c r="AD278" s="43">
        <f>+AC278/$H278*10^6</f>
        <v>-998.92641912712782</v>
      </c>
      <c r="AE278" s="40">
        <f>+S278*O278/SUMPRODUCT(O$20:O$619, S$20:S$619)</f>
        <v>0</v>
      </c>
      <c r="AF278" s="41">
        <f>+T278*P278/SUMPRODUCT(P$20:P$619, T$20:T$619)</f>
        <v>0</v>
      </c>
      <c r="AG278" s="41">
        <f>+AF278-AE278</f>
        <v>0</v>
      </c>
      <c r="AH278" s="42">
        <f>+AG278*AI$4</f>
        <v>0</v>
      </c>
      <c r="AI278" s="43">
        <f>+AH278/$H278*10^6</f>
        <v>0</v>
      </c>
      <c r="AJ278" s="42">
        <f>+X278+AC278+AH278</f>
        <v>-5.8485925505467093E-2</v>
      </c>
      <c r="AK278" s="31">
        <f>+Y278+AD278+AI278</f>
        <v>-2542.8663263246563</v>
      </c>
      <c r="AL278" s="44">
        <f>+$AL$6*W278/H278*10^6</f>
        <v>-25.485312088313698</v>
      </c>
      <c r="AM278" s="31">
        <v>2624491.5</v>
      </c>
      <c r="AN278" s="45">
        <f>+AK278/AM278</f>
        <v>-9.6889867097098856E-4</v>
      </c>
      <c r="AR278" s="33"/>
    </row>
    <row r="279" spans="1:44">
      <c r="A279" s="6" t="s">
        <v>5436</v>
      </c>
      <c r="B279" s="6" t="s">
        <v>5430</v>
      </c>
      <c r="C279" s="119" t="s">
        <v>5443</v>
      </c>
      <c r="D279" s="30">
        <v>2982924</v>
      </c>
      <c r="E279" s="6" t="s">
        <v>5450</v>
      </c>
      <c r="F279" s="31" t="s">
        <v>4457</v>
      </c>
      <c r="G279" s="6" t="str">
        <f>+IF(AND(L279&gt;K279, AJ279&gt;0), "Float Increase", IF(AND(L279&lt;K279, AJ279&lt;0), "Float Decrease", IF(AND(J279&gt;I279, AJ279&gt;0), "Share Increase", IF(AND(J279&lt;I279, AJ279&lt;0), "Share Decrease", IF(AJ279&gt;0, "Reinvestment", "Funding")))))</f>
        <v>Funding</v>
      </c>
      <c r="H279" s="32">
        <v>6.1</v>
      </c>
      <c r="I279" s="33">
        <v>65.731999999999999</v>
      </c>
      <c r="J279" s="33">
        <v>65.760000000000005</v>
      </c>
      <c r="K279" s="34">
        <v>0.88</v>
      </c>
      <c r="L279" s="34">
        <v>0.88</v>
      </c>
      <c r="M279" s="7">
        <v>0.41</v>
      </c>
      <c r="N279" s="7">
        <v>0.41</v>
      </c>
      <c r="O279" s="7">
        <v>0.59</v>
      </c>
      <c r="P279" s="7">
        <v>0.59</v>
      </c>
      <c r="Q279" s="35">
        <f>+I279*K279</f>
        <v>57.844160000000002</v>
      </c>
      <c r="R279" s="35">
        <f>+J279*L279</f>
        <v>57.868800000000007</v>
      </c>
      <c r="S279" s="35">
        <f>+$H279*Q279</f>
        <v>352.84937600000001</v>
      </c>
      <c r="T279" s="35">
        <f>+$H279*R279</f>
        <v>352.99968000000001</v>
      </c>
      <c r="U279" s="36">
        <f>+S279/SUM(S$20:S$619)</f>
        <v>5.1254451384623193E-4</v>
      </c>
      <c r="V279" s="37">
        <f>+T279/SUM(T$20:T$619)</f>
        <v>5.1214988203787497E-4</v>
      </c>
      <c r="W279" s="37">
        <f>+V279-U279</f>
        <v>-3.9463180835695808E-7</v>
      </c>
      <c r="X279" s="38">
        <f>+W279*Y$4</f>
        <v>-1.1953704852828227E-2</v>
      </c>
      <c r="Y279" s="39">
        <f>+X279/$H279*10^6</f>
        <v>-1959.6237463652831</v>
      </c>
      <c r="Z279" s="40">
        <f>+S279*M279/SUMPRODUCT(M$20:M$619, S$20:S$619)</f>
        <v>4.1245179004070347E-4</v>
      </c>
      <c r="AA279" s="41">
        <f>+T279*N279/SUMPRODUCT(N$20:N$619, T$20:T$619)</f>
        <v>4.1135093283450072E-4</v>
      </c>
      <c r="AB279" s="41">
        <f>+AA279-Z279</f>
        <v>-1.1008572062027482E-6</v>
      </c>
      <c r="AC279" s="42">
        <f>+AB279*AD$4</f>
        <v>-4.2474051812011705E-3</v>
      </c>
      <c r="AD279" s="43">
        <f>+AC279/$H279*10^6</f>
        <v>-696.29593134445429</v>
      </c>
      <c r="AE279" s="40">
        <f>+S279*O279/SUMPRODUCT(O$20:O$619, S$20:S$619)</f>
        <v>6.1651348330127764E-4</v>
      </c>
      <c r="AF279" s="41">
        <f>+T279*P279/SUMPRODUCT(P$20:P$619, T$20:T$619)</f>
        <v>6.1725970081992791E-4</v>
      </c>
      <c r="AG279" s="41">
        <f>+AF279-AE279</f>
        <v>7.4621751865026377E-7</v>
      </c>
      <c r="AH279" s="42">
        <f>+AG279*AI$4</f>
        <v>2.5197892964091526E-3</v>
      </c>
      <c r="AI279" s="43">
        <f>+AH279/$H279*10^6</f>
        <v>413.08021252609063</v>
      </c>
      <c r="AJ279" s="42">
        <f>+X279+AC279+AH279</f>
        <v>-1.3681320737620246E-2</v>
      </c>
      <c r="AK279" s="31">
        <f>+Y279+AD279+AI279</f>
        <v>-2242.8394651836466</v>
      </c>
      <c r="AL279" s="44">
        <f>+$AL$6*W279/H279*10^6</f>
        <v>-32.346869537455582</v>
      </c>
      <c r="AM279" s="31">
        <v>1787980.375</v>
      </c>
      <c r="AN279" s="45">
        <f>+AK279/AM279</f>
        <v>-1.2543982565712706E-3</v>
      </c>
      <c r="AR279" s="33"/>
    </row>
    <row r="280" spans="1:44">
      <c r="A280" s="6" t="s">
        <v>5032</v>
      </c>
      <c r="B280" s="6" t="s">
        <v>5046</v>
      </c>
      <c r="C280" s="119" t="s">
        <v>5096</v>
      </c>
      <c r="D280" s="30">
        <v>2007281</v>
      </c>
      <c r="E280" s="6" t="s">
        <v>5064</v>
      </c>
      <c r="F280" s="31" t="s">
        <v>4470</v>
      </c>
      <c r="G280" s="6" t="str">
        <f>+IF(AND(L280&gt;K280, AJ280&gt;0), "Float Increase", IF(AND(L280&lt;K280, AJ280&lt;0), "Float Decrease", IF(AND(J280&gt;I280, AJ280&gt;0), "Share Increase", IF(AND(J280&lt;I280, AJ280&lt;0), "Share Decrease", IF(AJ280&gt;0, "Reinvestment", "Funding")))))</f>
        <v>Funding</v>
      </c>
      <c r="H280" s="32">
        <v>53.92</v>
      </c>
      <c r="I280" s="33">
        <v>25.332000000000001</v>
      </c>
      <c r="J280" s="33">
        <v>25.338999999999999</v>
      </c>
      <c r="K280" s="34">
        <v>0.89</v>
      </c>
      <c r="L280" s="34">
        <v>0.89</v>
      </c>
      <c r="M280" s="7">
        <v>0</v>
      </c>
      <c r="N280" s="7">
        <v>0</v>
      </c>
      <c r="O280" s="7">
        <v>1</v>
      </c>
      <c r="P280" s="7">
        <v>1</v>
      </c>
      <c r="Q280" s="35">
        <f>+I280*K280</f>
        <v>22.545480000000001</v>
      </c>
      <c r="R280" s="35">
        <f>+J280*L280</f>
        <v>22.55171</v>
      </c>
      <c r="S280" s="35">
        <f>+$H280*Q280</f>
        <v>1215.6522816000002</v>
      </c>
      <c r="T280" s="35">
        <f>+$H280*R280</f>
        <v>1215.9882032</v>
      </c>
      <c r="U280" s="36">
        <f>+S280/SUM(S$20:S$619)</f>
        <v>1.7658410360310078E-3</v>
      </c>
      <c r="V280" s="37">
        <f>+T280/SUM(T$20:T$619)</f>
        <v>1.7642175053199126E-3</v>
      </c>
      <c r="W280" s="37">
        <f>+V280-U280</f>
        <v>-1.6235307110951547E-6</v>
      </c>
      <c r="X280" s="38">
        <f>+W280*Y$4</f>
        <v>-4.9178009802948591E-2</v>
      </c>
      <c r="Y280" s="39">
        <f>+X280/$H280*10^6</f>
        <v>-912.05507794785956</v>
      </c>
      <c r="Z280" s="40">
        <f>+S280*M280/SUMPRODUCT(M$20:M$619, S$20:S$619)</f>
        <v>0</v>
      </c>
      <c r="AA280" s="41">
        <f>+T280*N280/SUMPRODUCT(N$20:N$619, T$20:T$619)</f>
        <v>0</v>
      </c>
      <c r="AB280" s="41">
        <f>+AA280-Z280</f>
        <v>0</v>
      </c>
      <c r="AC280" s="42">
        <f>+AB280*AD$4</f>
        <v>0</v>
      </c>
      <c r="AD280" s="43">
        <f>+AC280/$H280*10^6</f>
        <v>0</v>
      </c>
      <c r="AE280" s="40">
        <f>+S280*O280/SUMPRODUCT(O$20:O$619, S$20:S$619)</f>
        <v>3.6000669992916194E-3</v>
      </c>
      <c r="AF280" s="41">
        <f>+T280*P280/SUMPRODUCT(P$20:P$619, T$20:T$619)</f>
        <v>3.6038853167587345E-3</v>
      </c>
      <c r="AG280" s="41">
        <f>+AF280-AE280</f>
        <v>3.8183174671151468E-6</v>
      </c>
      <c r="AH280" s="42">
        <f>+AG280*AI$4</f>
        <v>1.2893499875655126E-2</v>
      </c>
      <c r="AI280" s="43">
        <f>+AH280/$H280*10^6</f>
        <v>239.12277217461286</v>
      </c>
      <c r="AJ280" s="42">
        <f>+X280+AC280+AH280</f>
        <v>-3.6284509927293464E-2</v>
      </c>
      <c r="AK280" s="31">
        <f>+Y280+AD280+AI280</f>
        <v>-672.93230577324675</v>
      </c>
      <c r="AL280" s="44">
        <f>+$AL$6*W280/H280*10^6</f>
        <v>-15.054995466386821</v>
      </c>
      <c r="AM280" s="31">
        <v>518768.90625</v>
      </c>
      <c r="AN280" s="45">
        <f>+AK280/AM280</f>
        <v>-1.2971716262596392E-3</v>
      </c>
      <c r="AR280" s="33"/>
    </row>
    <row r="281" spans="1:44">
      <c r="A281" s="6" t="s">
        <v>3382</v>
      </c>
      <c r="B281" s="6" t="s">
        <v>220</v>
      </c>
      <c r="C281" s="119" t="s">
        <v>519</v>
      </c>
      <c r="D281" s="30">
        <v>2872092</v>
      </c>
      <c r="E281" s="6" t="s">
        <v>2500</v>
      </c>
      <c r="F281" s="31" t="s">
        <v>4466</v>
      </c>
      <c r="G281" s="6" t="str">
        <f>+IF(AND(L281&gt;K281, AJ281&gt;0), "Float Increase", IF(AND(L281&lt;K281, AJ281&lt;0), "Float Decrease", IF(AND(J281&gt;I281, AJ281&gt;0), "Share Increase", IF(AND(J281&lt;I281, AJ281&lt;0), "Share Decrease", IF(AJ281&gt;0, "Reinvestment", "Funding")))))</f>
        <v>Funding</v>
      </c>
      <c r="H281" s="32">
        <v>4.09</v>
      </c>
      <c r="I281" s="33">
        <v>79.123000000000005</v>
      </c>
      <c r="J281" s="33">
        <v>79.123000000000005</v>
      </c>
      <c r="K281" s="34">
        <v>1</v>
      </c>
      <c r="L281" s="34">
        <v>1</v>
      </c>
      <c r="M281" s="7">
        <v>0</v>
      </c>
      <c r="N281" s="7">
        <v>0</v>
      </c>
      <c r="O281" s="7">
        <v>1</v>
      </c>
      <c r="P281" s="7">
        <v>1</v>
      </c>
      <c r="Q281" s="35">
        <f>+I281*K281</f>
        <v>79.123000000000005</v>
      </c>
      <c r="R281" s="35">
        <f>+J281*L281</f>
        <v>79.123000000000005</v>
      </c>
      <c r="S281" s="35">
        <f>+$H281*Q281</f>
        <v>323.61306999999999</v>
      </c>
      <c r="T281" s="35">
        <f>+$H281*R281</f>
        <v>323.61306999999999</v>
      </c>
      <c r="U281" s="36">
        <f>+S281/SUM(S$20:S$619)</f>
        <v>4.7007622775967895E-4</v>
      </c>
      <c r="V281" s="37">
        <f>+T281/SUM(T$20:T$619)</f>
        <v>4.6951429425209267E-4</v>
      </c>
      <c r="W281" s="37">
        <f>+V281-U281</f>
        <v>-5.6193350758627827E-7</v>
      </c>
      <c r="X281" s="38">
        <f>+W281*Y$4</f>
        <v>-1.7021403633345627E-2</v>
      </c>
      <c r="Y281" s="39">
        <f>+X281/$H281*10^6</f>
        <v>-4161.7123797911072</v>
      </c>
      <c r="Z281" s="40">
        <f>+S281*M281/SUMPRODUCT(M$20:M$619, S$20:S$619)</f>
        <v>0</v>
      </c>
      <c r="AA281" s="41">
        <f>+T281*N281/SUMPRODUCT(N$20:N$619, T$20:T$619)</f>
        <v>0</v>
      </c>
      <c r="AB281" s="41">
        <f>+AA281-Z281</f>
        <v>0</v>
      </c>
      <c r="AC281" s="42">
        <f>+AB281*AD$4</f>
        <v>0</v>
      </c>
      <c r="AD281" s="43">
        <f>+AC281/$H281*10^6</f>
        <v>0</v>
      </c>
      <c r="AE281" s="40">
        <f>+S281*O281/SUMPRODUCT(O$20:O$619, S$20:S$619)</f>
        <v>9.5835688500751014E-4</v>
      </c>
      <c r="AF281" s="41">
        <f>+T281*P281/SUMPRODUCT(P$20:P$619, T$20:T$619)</f>
        <v>9.5910831060290708E-4</v>
      </c>
      <c r="AG281" s="41">
        <f>+AF281-AE281</f>
        <v>7.5142559539693055E-7</v>
      </c>
      <c r="AH281" s="42">
        <f>+AG281*AI$4</f>
        <v>2.5373756646102975E-3</v>
      </c>
      <c r="AI281" s="43">
        <f>+AH281/$H281*10^6</f>
        <v>620.38524807097735</v>
      </c>
      <c r="AJ281" s="42">
        <f>+X281+AC281+AH281</f>
        <v>-1.448402796873533E-2</v>
      </c>
      <c r="AK281" s="31">
        <f>+Y281+AD281+AI281</f>
        <v>-3541.3271317201297</v>
      </c>
      <c r="AL281" s="44">
        <f>+$AL$6*W281/H281*10^6</f>
        <v>-68.696027822283412</v>
      </c>
      <c r="AM281" s="31">
        <v>2575854.75</v>
      </c>
      <c r="AN281" s="45">
        <f>+AK281/AM281</f>
        <v>-1.3748163135829494E-3</v>
      </c>
      <c r="AR281" s="33"/>
    </row>
    <row r="282" spans="1:44">
      <c r="A282" s="6" t="s">
        <v>6037</v>
      </c>
      <c r="B282" s="6" t="s">
        <v>5989</v>
      </c>
      <c r="C282" s="119" t="s">
        <v>6083</v>
      </c>
      <c r="D282" s="30" t="s">
        <v>6126</v>
      </c>
      <c r="E282" s="6" t="s">
        <v>6165</v>
      </c>
      <c r="F282" s="31" t="s">
        <v>4467</v>
      </c>
      <c r="G282" s="6" t="str">
        <f>+IF(AND(L282&gt;K282, AJ282&gt;0), "Float Increase", IF(AND(L282&lt;K282, AJ282&lt;0), "Float Decrease", IF(AND(J282&gt;I282, AJ282&gt;0), "Share Increase", IF(AND(J282&lt;I282, AJ282&lt;0), "Share Decrease", IF(AJ282&gt;0, "Reinvestment", "Funding")))))</f>
        <v>Share Decrease</v>
      </c>
      <c r="H282" s="32">
        <v>29.41</v>
      </c>
      <c r="I282" s="33">
        <v>37.610999999999997</v>
      </c>
      <c r="J282" s="33">
        <v>37.609000000000002</v>
      </c>
      <c r="K282" s="34">
        <v>0.91</v>
      </c>
      <c r="L282" s="34">
        <v>0.91</v>
      </c>
      <c r="M282" s="7">
        <v>0</v>
      </c>
      <c r="N282" s="7">
        <v>0</v>
      </c>
      <c r="O282" s="7">
        <v>1</v>
      </c>
      <c r="P282" s="7">
        <v>1</v>
      </c>
      <c r="Q282" s="35">
        <f>+I282*K282</f>
        <v>34.226009999999995</v>
      </c>
      <c r="R282" s="35">
        <f>+J282*L282</f>
        <v>34.22419</v>
      </c>
      <c r="S282" s="35">
        <f>+$H282*Q282</f>
        <v>1006.5869540999998</v>
      </c>
      <c r="T282" s="35">
        <f>+$H282*R282</f>
        <v>1006.5334279</v>
      </c>
      <c r="U282" s="36">
        <f>+S282/SUM(S$20:S$619)</f>
        <v>1.4621554014967104E-3</v>
      </c>
      <c r="V282" s="37">
        <f>+T282/SUM(T$20:T$619)</f>
        <v>1.4603298687584161E-3</v>
      </c>
      <c r="W282" s="37">
        <f>+V282-U282</f>
        <v>-1.8255327382942377E-6</v>
      </c>
      <c r="X282" s="38">
        <f>+W282*Y$4</f>
        <v>-5.5296808545665911E-2</v>
      </c>
      <c r="Y282" s="39">
        <f>+X282/$H282*10^6</f>
        <v>-1880.2043028108096</v>
      </c>
      <c r="Z282" s="40">
        <f>+S282*M282/SUMPRODUCT(M$20:M$619, S$20:S$619)</f>
        <v>0</v>
      </c>
      <c r="AA282" s="41">
        <f>+T282*N282/SUMPRODUCT(N$20:N$619, T$20:T$619)</f>
        <v>0</v>
      </c>
      <c r="AB282" s="41">
        <f>+AA282-Z282</f>
        <v>0</v>
      </c>
      <c r="AC282" s="42">
        <f>+AB282*AD$4</f>
        <v>0</v>
      </c>
      <c r="AD282" s="43">
        <f>+AC282/$H282*10^6</f>
        <v>0</v>
      </c>
      <c r="AE282" s="40">
        <f>+S282*O282/SUMPRODUCT(O$20:O$619, S$20:S$619)</f>
        <v>2.980935033991283E-3</v>
      </c>
      <c r="AF282" s="41">
        <f>+T282*P282/SUMPRODUCT(P$20:P$619, T$20:T$619)</f>
        <v>2.9831136783150382E-3</v>
      </c>
      <c r="AG282" s="41">
        <f>+AF282-AE282</f>
        <v>2.1786443237551897E-6</v>
      </c>
      <c r="AH282" s="42">
        <f>+AG282*AI$4</f>
        <v>7.356735148232027E-3</v>
      </c>
      <c r="AI282" s="43">
        <f>+AH282/$H282*10^6</f>
        <v>250.14400368010971</v>
      </c>
      <c r="AJ282" s="42">
        <f>+X282+AC282+AH282</f>
        <v>-4.7940073397433884E-2</v>
      </c>
      <c r="AK282" s="31">
        <f>+Y282+AD282+AI282</f>
        <v>-1630.0602991306998</v>
      </c>
      <c r="AL282" s="44">
        <f>+$AL$6*W282/H282*10^6</f>
        <v>-31.035918706124409</v>
      </c>
      <c r="AM282" s="31">
        <v>1184442.25</v>
      </c>
      <c r="AN282" s="45">
        <f>+AK282/AM282</f>
        <v>-1.3762260668518872E-3</v>
      </c>
      <c r="AR282" s="33"/>
    </row>
    <row r="283" spans="1:44">
      <c r="A283" s="6" t="s">
        <v>1302</v>
      </c>
      <c r="B283" s="6" t="s">
        <v>1705</v>
      </c>
      <c r="C283" s="119" t="s">
        <v>2725</v>
      </c>
      <c r="D283" s="30">
        <v>2879714</v>
      </c>
      <c r="E283" s="6" t="s">
        <v>811</v>
      </c>
      <c r="F283" s="31" t="s">
        <v>4456</v>
      </c>
      <c r="G283" s="6" t="str">
        <f>+IF(AND(L283&gt;K283, AJ283&gt;0), "Float Increase", IF(AND(L283&lt;K283, AJ283&lt;0), "Float Decrease", IF(AND(J283&gt;I283, AJ283&gt;0), "Share Increase", IF(AND(J283&lt;I283, AJ283&lt;0), "Share Decrease", IF(AJ283&gt;0, "Reinvestment", "Funding")))))</f>
        <v>Funding</v>
      </c>
      <c r="H283" s="32">
        <v>34.74</v>
      </c>
      <c r="I283" s="33">
        <v>9.5510000000000002</v>
      </c>
      <c r="J283" s="33">
        <v>9.5609999999999999</v>
      </c>
      <c r="K283" s="34">
        <v>1</v>
      </c>
      <c r="L283" s="34">
        <v>1</v>
      </c>
      <c r="M283" s="7">
        <v>0.52</v>
      </c>
      <c r="N283" s="7">
        <v>0.52</v>
      </c>
      <c r="O283" s="7">
        <v>0.48</v>
      </c>
      <c r="P283" s="7">
        <v>0.48</v>
      </c>
      <c r="Q283" s="35">
        <f>+I283*K283</f>
        <v>9.5510000000000002</v>
      </c>
      <c r="R283" s="35">
        <f>+J283*L283</f>
        <v>9.5609999999999999</v>
      </c>
      <c r="S283" s="35">
        <f>+$H283*Q283</f>
        <v>331.80174000000005</v>
      </c>
      <c r="T283" s="35">
        <f>+$H283*R283</f>
        <v>332.14914000000005</v>
      </c>
      <c r="U283" s="36">
        <f>+S283/SUM(S$20:S$619)</f>
        <v>4.8197098560728033E-4</v>
      </c>
      <c r="V283" s="37">
        <f>+T283/SUM(T$20:T$619)</f>
        <v>4.8189885857681693E-4</v>
      </c>
      <c r="W283" s="37">
        <f>+V283-U283</f>
        <v>-7.212703046340042E-8</v>
      </c>
      <c r="X283" s="38">
        <f>+W283*Y$4</f>
        <v>-2.1847839322940809E-3</v>
      </c>
      <c r="Y283" s="39">
        <f>+X283/$H283*10^6</f>
        <v>-62.889577786242974</v>
      </c>
      <c r="Z283" s="40">
        <f>+S283*M283/SUMPRODUCT(M$20:M$619, S$20:S$619)</f>
        <v>4.919058473823565E-4</v>
      </c>
      <c r="AA283" s="41">
        <f>+T283*N283/SUMPRODUCT(N$20:N$619, T$20:T$619)</f>
        <v>4.9089747023367818E-4</v>
      </c>
      <c r="AB283" s="41">
        <f>+AA283-Z283</f>
        <v>-1.0083771486783235E-6</v>
      </c>
      <c r="AC283" s="42">
        <f>+AB283*AD$4</f>
        <v>-3.8905920783992793E-3</v>
      </c>
      <c r="AD283" s="43">
        <f>+AC283/$H283*10^6</f>
        <v>-111.99171210130338</v>
      </c>
      <c r="AE283" s="40">
        <f>+S283*O283/SUMPRODUCT(O$20:O$619, S$20:S$619)</f>
        <v>4.7165138093312019E-4</v>
      </c>
      <c r="AF283" s="41">
        <f>+T283*P283/SUMPRODUCT(P$20:P$619, T$20:T$619)</f>
        <v>4.7251540321326357E-4</v>
      </c>
      <c r="AG283" s="41">
        <f>+AF283-AE283</f>
        <v>8.6402228014338493E-7</v>
      </c>
      <c r="AH283" s="42">
        <f>+AG283*AI$4</f>
        <v>2.9175864127423644E-3</v>
      </c>
      <c r="AI283" s="43">
        <f>+AH283/$H283*10^6</f>
        <v>83.983489140540144</v>
      </c>
      <c r="AJ283" s="42">
        <f>+X283+AC283+AH283</f>
        <v>-3.1577895979509954E-3</v>
      </c>
      <c r="AK283" s="31">
        <f>+Y283+AD283+AI283</f>
        <v>-90.897800747006215</v>
      </c>
      <c r="AL283" s="44">
        <f>+$AL$6*W283/H283*10^6</f>
        <v>-1.0380977326338574</v>
      </c>
      <c r="AM283" s="31">
        <v>61603.6484375</v>
      </c>
      <c r="AN283" s="45">
        <f>+AK283/AM283</f>
        <v>-1.4755262561961181E-3</v>
      </c>
      <c r="AR283" s="33"/>
    </row>
    <row r="284" spans="1:44">
      <c r="A284" s="6" t="s">
        <v>6046</v>
      </c>
      <c r="B284" s="6" t="s">
        <v>5999</v>
      </c>
      <c r="C284" s="119" t="s">
        <v>6091</v>
      </c>
      <c r="D284" s="30" t="s">
        <v>6129</v>
      </c>
      <c r="E284" s="6" t="s">
        <v>6174</v>
      </c>
      <c r="F284" s="31" t="s">
        <v>4467</v>
      </c>
      <c r="G284" s="6" t="str">
        <f>+IF(AND(L284&gt;K284, AJ284&gt;0), "Float Increase", IF(AND(L284&lt;K284, AJ284&lt;0), "Float Decrease", IF(AND(J284&gt;I284, AJ284&gt;0), "Share Increase", IF(AND(J284&lt;I284, AJ284&lt;0), "Share Decrease", IF(AJ284&gt;0, "Reinvestment", "Funding")))))</f>
        <v>Funding</v>
      </c>
      <c r="H284" s="32">
        <v>1.38</v>
      </c>
      <c r="I284" s="33">
        <v>84.753</v>
      </c>
      <c r="J284" s="33">
        <v>84.753</v>
      </c>
      <c r="K284" s="34">
        <v>1</v>
      </c>
      <c r="L284" s="34">
        <v>1</v>
      </c>
      <c r="M284" s="7">
        <v>0</v>
      </c>
      <c r="N284" s="7">
        <v>0</v>
      </c>
      <c r="O284" s="7">
        <v>1</v>
      </c>
      <c r="P284" s="7">
        <v>1</v>
      </c>
      <c r="Q284" s="35">
        <f>+I284*K284</f>
        <v>84.753</v>
      </c>
      <c r="R284" s="35">
        <f>+J284*L284</f>
        <v>84.753</v>
      </c>
      <c r="S284" s="35">
        <f>+$H284*Q284</f>
        <v>116.95913999999999</v>
      </c>
      <c r="T284" s="35">
        <f>+$H284*R284</f>
        <v>116.95913999999999</v>
      </c>
      <c r="U284" s="36">
        <f>+S284/SUM(S$20:S$619)</f>
        <v>1.6989335855074141E-4</v>
      </c>
      <c r="V284" s="37">
        <f>+T284/SUM(T$20:T$619)</f>
        <v>1.6969026644514604E-4</v>
      </c>
      <c r="W284" s="37">
        <f>+V284-U284</f>
        <v>-2.0309210559536534E-7</v>
      </c>
      <c r="X284" s="38">
        <f>+W284*Y$4</f>
        <v>-6.1518180663999601E-3</v>
      </c>
      <c r="Y284" s="39">
        <f>+X284/$H284*10^6</f>
        <v>-4457.8391785506956</v>
      </c>
      <c r="Z284" s="40">
        <f>+S284*M284/SUMPRODUCT(M$20:M$619, S$20:S$619)</f>
        <v>0</v>
      </c>
      <c r="AA284" s="41">
        <f>+T284*N284/SUMPRODUCT(N$20:N$619, T$20:T$619)</f>
        <v>0</v>
      </c>
      <c r="AB284" s="41">
        <f>+AA284-Z284</f>
        <v>0</v>
      </c>
      <c r="AC284" s="42">
        <f>+AB284*AD$4</f>
        <v>0</v>
      </c>
      <c r="AD284" s="43">
        <f>+AC284/$H284*10^6</f>
        <v>0</v>
      </c>
      <c r="AE284" s="40">
        <f>+S284*O284/SUMPRODUCT(O$20:O$619, S$20:S$619)</f>
        <v>3.4636610036658063E-4</v>
      </c>
      <c r="AF284" s="41">
        <f>+T284*P284/SUMPRODUCT(P$20:P$619, T$20:T$619)</f>
        <v>3.4663767806092903E-4</v>
      </c>
      <c r="AG284" s="41">
        <f>+AF284-AE284</f>
        <v>2.715776943483972E-7</v>
      </c>
      <c r="AH284" s="42">
        <f>+AG284*AI$4</f>
        <v>9.1704972110590879E-4</v>
      </c>
      <c r="AI284" s="43">
        <f>+AH284/$H284*10^6</f>
        <v>664.52878341007886</v>
      </c>
      <c r="AJ284" s="42">
        <f>+X284+AC284+AH284</f>
        <v>-5.2347683452940511E-3</v>
      </c>
      <c r="AK284" s="31">
        <f>+Y284+AD284+AI284</f>
        <v>-3793.3103951406165</v>
      </c>
      <c r="AL284" s="44">
        <f>+$AL$6*W284/H284*10^6</f>
        <v>-73.584096230204835</v>
      </c>
      <c r="AM284" s="31">
        <v>2563854</v>
      </c>
      <c r="AN284" s="45">
        <f>+AK284/AM284</f>
        <v>-1.4795344801773489E-3</v>
      </c>
      <c r="AR284" s="33"/>
    </row>
    <row r="285" spans="1:44">
      <c r="A285" s="6" t="s">
        <v>1371</v>
      </c>
      <c r="B285" s="6" t="s">
        <v>2168</v>
      </c>
      <c r="C285" s="119" t="s">
        <v>2793</v>
      </c>
      <c r="D285" s="30">
        <v>2692160</v>
      </c>
      <c r="E285" s="6" t="s">
        <v>4221</v>
      </c>
      <c r="F285" s="31" t="s">
        <v>4454</v>
      </c>
      <c r="G285" s="6" t="str">
        <f>+IF(AND(L285&gt;K285, AJ285&gt;0), "Float Increase", IF(AND(L285&lt;K285, AJ285&lt;0), "Float Decrease", IF(AND(J285&gt;I285, AJ285&gt;0), "Share Increase", IF(AND(J285&lt;I285, AJ285&lt;0), "Share Decrease", IF(AJ285&gt;0, "Reinvestment", "Funding")))))</f>
        <v>Funding</v>
      </c>
      <c r="H285" s="32">
        <v>40.270000000000003</v>
      </c>
      <c r="I285" s="33">
        <v>33.633000000000003</v>
      </c>
      <c r="J285" s="33">
        <v>33.656999999999996</v>
      </c>
      <c r="K285" s="34">
        <v>1</v>
      </c>
      <c r="L285" s="34">
        <v>1</v>
      </c>
      <c r="M285" s="7">
        <v>0</v>
      </c>
      <c r="N285" s="7">
        <v>0</v>
      </c>
      <c r="O285" s="7">
        <v>1</v>
      </c>
      <c r="P285" s="7">
        <v>1</v>
      </c>
      <c r="Q285" s="35">
        <f>+I285*K285</f>
        <v>33.633000000000003</v>
      </c>
      <c r="R285" s="35">
        <f>+J285*L285</f>
        <v>33.656999999999996</v>
      </c>
      <c r="S285" s="35">
        <f>+$H285*Q285</f>
        <v>1354.4009100000003</v>
      </c>
      <c r="T285" s="35">
        <f>+$H285*R285</f>
        <v>1355.3673899999999</v>
      </c>
      <c r="U285" s="36">
        <f>+S285/SUM(S$20:S$619)</f>
        <v>1.9673855281774513E-3</v>
      </c>
      <c r="V285" s="37">
        <f>+T285/SUM(T$20:T$619)</f>
        <v>1.9664359154843492E-3</v>
      </c>
      <c r="W285" s="37">
        <f>+V285-U285</f>
        <v>-9.4961269310207125E-7</v>
      </c>
      <c r="X285" s="38">
        <f>+W285*Y$4</f>
        <v>-2.8764508124934998E-2</v>
      </c>
      <c r="Y285" s="39">
        <f>+X285/$H285*10^6</f>
        <v>-714.29123727179024</v>
      </c>
      <c r="Z285" s="40">
        <f>+S285*M285/SUMPRODUCT(M$20:M$619, S$20:S$619)</f>
        <v>0</v>
      </c>
      <c r="AA285" s="41">
        <f>+T285*N285/SUMPRODUCT(N$20:N$619, T$20:T$619)</f>
        <v>0</v>
      </c>
      <c r="AB285" s="41">
        <f>+AA285-Z285</f>
        <v>0</v>
      </c>
      <c r="AC285" s="42">
        <f>+AB285*AD$4</f>
        <v>0</v>
      </c>
      <c r="AD285" s="43">
        <f>+AC285/$H285*10^6</f>
        <v>0</v>
      </c>
      <c r="AE285" s="40">
        <f>+S285*O285/SUMPRODUCT(O$20:O$619, S$20:S$619)</f>
        <v>4.0109611059866573E-3</v>
      </c>
      <c r="AF285" s="41">
        <f>+T285*P285/SUMPRODUCT(P$20:P$619, T$20:T$619)</f>
        <v>4.0169704136769607E-3</v>
      </c>
      <c r="AG285" s="41">
        <f>+AF285-AE285</f>
        <v>6.0093076903033199E-6</v>
      </c>
      <c r="AH285" s="42">
        <f>+AG285*AI$4</f>
        <v>2.0291924028055863E-2</v>
      </c>
      <c r="AI285" s="43">
        <f>+AH285/$H285*10^6</f>
        <v>503.89679731948991</v>
      </c>
      <c r="AJ285" s="42">
        <f>+X285+AC285+AH285</f>
        <v>-8.4725840968791349E-3</v>
      </c>
      <c r="AK285" s="31">
        <f>+Y285+AD285+AI285</f>
        <v>-210.39443995230033</v>
      </c>
      <c r="AL285" s="44">
        <f>+$AL$6*W285/H285*10^6</f>
        <v>-11.790572300745856</v>
      </c>
      <c r="AM285" s="31">
        <v>139202.84375</v>
      </c>
      <c r="AN285" s="45">
        <f>+AK285/AM285</f>
        <v>-1.5114234327723664E-3</v>
      </c>
      <c r="AR285" s="33"/>
    </row>
    <row r="286" spans="1:44">
      <c r="A286" s="6" t="s">
        <v>5537</v>
      </c>
      <c r="B286" s="6" t="s">
        <v>5590</v>
      </c>
      <c r="C286" s="119" t="s">
        <v>5612</v>
      </c>
      <c r="D286" s="30">
        <v>2092801</v>
      </c>
      <c r="E286" s="6" t="s">
        <v>5557</v>
      </c>
      <c r="F286" s="31" t="s">
        <v>4467</v>
      </c>
      <c r="G286" s="6" t="str">
        <f>+IF(AND(L286&gt;K286, AJ286&gt;0), "Float Increase", IF(AND(L286&lt;K286, AJ286&lt;0), "Float Decrease", IF(AND(J286&gt;I286, AJ286&gt;0), "Share Increase", IF(AND(J286&lt;I286, AJ286&lt;0), "Share Decrease", IF(AJ286&gt;0, "Reinvestment", "Funding")))))</f>
        <v>Funding</v>
      </c>
      <c r="H286" s="32">
        <v>47.19</v>
      </c>
      <c r="I286" s="33">
        <v>46.095999999999997</v>
      </c>
      <c r="J286" s="33">
        <v>46.134</v>
      </c>
      <c r="K286" s="34">
        <v>0.92</v>
      </c>
      <c r="L286" s="34">
        <v>0.92</v>
      </c>
      <c r="M286" s="7">
        <v>1</v>
      </c>
      <c r="N286" s="7">
        <v>1</v>
      </c>
      <c r="O286" s="7">
        <v>0</v>
      </c>
      <c r="P286" s="7">
        <v>0</v>
      </c>
      <c r="Q286" s="35">
        <f>+I286*K286</f>
        <v>42.408319999999996</v>
      </c>
      <c r="R286" s="35">
        <f>+J286*L286</f>
        <v>42.443280000000001</v>
      </c>
      <c r="S286" s="35">
        <f>+$H286*Q286</f>
        <v>2001.2486207999998</v>
      </c>
      <c r="T286" s="35">
        <f>+$H286*R286</f>
        <v>2002.8983831999999</v>
      </c>
      <c r="U286" s="36">
        <f>+S286/SUM(S$20:S$619)</f>
        <v>2.9069882822561031E-3</v>
      </c>
      <c r="V286" s="37">
        <f>+T286/SUM(T$20:T$619)</f>
        <v>2.9059068005096501E-3</v>
      </c>
      <c r="W286" s="37">
        <f>+V286-U286</f>
        <v>-1.0814817464530578E-6</v>
      </c>
      <c r="X286" s="38">
        <f>+W286*Y$4</f>
        <v>-3.275892446340134E-2</v>
      </c>
      <c r="Y286" s="39">
        <f>+X286/$H286*10^6</f>
        <v>-694.19208441198009</v>
      </c>
      <c r="Z286" s="40">
        <f>+S286*M286/SUMPRODUCT(M$20:M$619, S$20:S$619)</f>
        <v>5.7055961434947225E-3</v>
      </c>
      <c r="AA286" s="41">
        <f>+T286*N286/SUMPRODUCT(N$20:N$619, T$20:T$619)</f>
        <v>5.6926336293482037E-3</v>
      </c>
      <c r="AB286" s="41">
        <f>+AA286-Z286</f>
        <v>-1.2962514146518805E-5</v>
      </c>
      <c r="AC286" s="42">
        <f>+AB286*AD$4</f>
        <v>-5.0012889443880715E-2</v>
      </c>
      <c r="AD286" s="43">
        <f>+AC286/$H286*10^6</f>
        <v>-1059.8196533986165</v>
      </c>
      <c r="AE286" s="40">
        <f>+S286*O286/SUMPRODUCT(O$20:O$619, S$20:S$619)</f>
        <v>0</v>
      </c>
      <c r="AF286" s="41">
        <f>+T286*P286/SUMPRODUCT(P$20:P$619, T$20:T$619)</f>
        <v>0</v>
      </c>
      <c r="AG286" s="41">
        <f>+AF286-AE286</f>
        <v>0</v>
      </c>
      <c r="AH286" s="42">
        <f>+AG286*AI$4</f>
        <v>0</v>
      </c>
      <c r="AI286" s="43">
        <f>+AH286/$H286*10^6</f>
        <v>0</v>
      </c>
      <c r="AJ286" s="42">
        <f>+X286+AC286+AH286</f>
        <v>-8.2771813907282055E-2</v>
      </c>
      <c r="AK286" s="31">
        <f>+Y286+AD286+AI286</f>
        <v>-1754.0117378105965</v>
      </c>
      <c r="AL286" s="44">
        <f>+$AL$6*W286/H286*10^6</f>
        <v>-11.458802145084318</v>
      </c>
      <c r="AM286" s="31">
        <v>1131131.75</v>
      </c>
      <c r="AN286" s="45">
        <f>+AK286/AM286</f>
        <v>-1.5506697056382659E-3</v>
      </c>
      <c r="AR286" s="33"/>
    </row>
    <row r="287" spans="1:44">
      <c r="A287" s="6" t="s">
        <v>1466</v>
      </c>
      <c r="B287" s="6" t="s">
        <v>2262</v>
      </c>
      <c r="C287" s="119" t="s">
        <v>5200</v>
      </c>
      <c r="D287" s="30">
        <v>2862156</v>
      </c>
      <c r="E287" s="6" t="s">
        <v>950</v>
      </c>
      <c r="F287" s="31" t="s">
        <v>4472</v>
      </c>
      <c r="G287" s="6" t="str">
        <f>+IF(AND(L287&gt;K287, AJ287&gt;0), "Float Increase", IF(AND(L287&lt;K287, AJ287&lt;0), "Float Decrease", IF(AND(J287&gt;I287, AJ287&gt;0), "Share Increase", IF(AND(J287&lt;I287, AJ287&lt;0), "Share Decrease", IF(AJ287&gt;0, "Reinvestment", "Funding")))))</f>
        <v>Funding</v>
      </c>
      <c r="H287" s="32">
        <v>19</v>
      </c>
      <c r="I287" s="33">
        <v>60.253</v>
      </c>
      <c r="J287" s="33">
        <v>60.295999999999999</v>
      </c>
      <c r="K287" s="34">
        <v>0.75</v>
      </c>
      <c r="L287" s="34">
        <v>0.75</v>
      </c>
      <c r="M287" s="7">
        <v>0</v>
      </c>
      <c r="N287" s="7">
        <v>0</v>
      </c>
      <c r="O287" s="7">
        <v>1</v>
      </c>
      <c r="P287" s="7">
        <v>1</v>
      </c>
      <c r="Q287" s="35">
        <f>+I287*K287</f>
        <v>45.189750000000004</v>
      </c>
      <c r="R287" s="35">
        <f>+J287*L287</f>
        <v>45.222000000000001</v>
      </c>
      <c r="S287" s="35">
        <f>+$H287*Q287</f>
        <v>858.60525000000007</v>
      </c>
      <c r="T287" s="35">
        <f>+$H287*R287</f>
        <v>859.21800000000007</v>
      </c>
      <c r="U287" s="36">
        <f>+S287/SUM(S$20:S$619)</f>
        <v>1.2471990610720888E-3</v>
      </c>
      <c r="V287" s="37">
        <f>+T287/SUM(T$20:T$619)</f>
        <v>1.24659715653232E-3</v>
      </c>
      <c r="W287" s="37">
        <f>+V287-U287</f>
        <v>-6.0190453976885494E-7</v>
      </c>
      <c r="X287" s="38">
        <f>+W287*Y$4</f>
        <v>-1.8232157331489574E-2</v>
      </c>
      <c r="Y287" s="39">
        <f>+X287/$H287*10^6</f>
        <v>-959.58722797313555</v>
      </c>
      <c r="Z287" s="40">
        <f>+S287*M287/SUMPRODUCT(M$20:M$619, S$20:S$619)</f>
        <v>0</v>
      </c>
      <c r="AA287" s="41">
        <f>+T287*N287/SUMPRODUCT(N$20:N$619, T$20:T$619)</f>
        <v>0</v>
      </c>
      <c r="AB287" s="41">
        <f>+AA287-Z287</f>
        <v>0</v>
      </c>
      <c r="AC287" s="42">
        <f>+AB287*AD$4</f>
        <v>0</v>
      </c>
      <c r="AD287" s="43">
        <f>+AC287/$H287*10^6</f>
        <v>0</v>
      </c>
      <c r="AE287" s="40">
        <f>+S287*O287/SUMPRODUCT(O$20:O$619, S$20:S$619)</f>
        <v>2.5426978361569098E-3</v>
      </c>
      <c r="AF287" s="41">
        <f>+T287*P287/SUMPRODUCT(P$20:P$619, T$20:T$619)</f>
        <v>2.5465075450123464E-3</v>
      </c>
      <c r="AG287" s="41">
        <f>+AF287-AE287</f>
        <v>3.8097088554366054E-6</v>
      </c>
      <c r="AH287" s="42">
        <f>+AG287*AI$4</f>
        <v>1.2864430754356867E-2</v>
      </c>
      <c r="AI287" s="43">
        <f>+AH287/$H287*10^6</f>
        <v>677.07530286088775</v>
      </c>
      <c r="AJ287" s="42">
        <f>+X287+AC287+AH287</f>
        <v>-5.3677265771327077E-3</v>
      </c>
      <c r="AK287" s="31">
        <f>+Y287+AD287+AI287</f>
        <v>-282.51192511224781</v>
      </c>
      <c r="AL287" s="44">
        <f>+$AL$6*W287/H287*10^6</f>
        <v>-15.839593151811972</v>
      </c>
      <c r="AM287" s="31">
        <v>175872.546875</v>
      </c>
      <c r="AN287" s="45">
        <f>+AK287/AM287</f>
        <v>-1.6063446520339579E-3</v>
      </c>
      <c r="AR287" s="33"/>
    </row>
    <row r="288" spans="1:44">
      <c r="A288" s="6" t="s">
        <v>1042</v>
      </c>
      <c r="B288" s="6" t="s">
        <v>1561</v>
      </c>
      <c r="C288" s="119" t="s">
        <v>2405</v>
      </c>
      <c r="D288" s="30">
        <v>2179652</v>
      </c>
      <c r="E288" s="6" t="s">
        <v>5662</v>
      </c>
      <c r="F288" s="31" t="s">
        <v>4455</v>
      </c>
      <c r="G288" s="6" t="str">
        <f>+IF(AND(L288&gt;K288, AJ288&gt;0), "Float Increase", IF(AND(L288&lt;K288, AJ288&lt;0), "Float Decrease", IF(AND(J288&gt;I288, AJ288&gt;0), "Share Increase", IF(AND(J288&lt;I288, AJ288&lt;0), "Share Decrease", IF(AJ288&gt;0, "Reinvestment", "Funding")))))</f>
        <v>Funding</v>
      </c>
      <c r="H288" s="32">
        <v>3.31</v>
      </c>
      <c r="I288" s="33">
        <v>23.504000000000001</v>
      </c>
      <c r="J288" s="33">
        <v>23.504000000000001</v>
      </c>
      <c r="K288" s="34">
        <v>0.74</v>
      </c>
      <c r="L288" s="34">
        <v>0.74</v>
      </c>
      <c r="M288" s="7">
        <v>0</v>
      </c>
      <c r="N288" s="7">
        <v>0</v>
      </c>
      <c r="O288" s="7">
        <v>1</v>
      </c>
      <c r="P288" s="7">
        <v>1</v>
      </c>
      <c r="Q288" s="35">
        <f>+I288*K288</f>
        <v>17.392960000000002</v>
      </c>
      <c r="R288" s="35">
        <f>+J288*L288</f>
        <v>17.392960000000002</v>
      </c>
      <c r="S288" s="35">
        <f>+$H288*Q288</f>
        <v>57.57069760000001</v>
      </c>
      <c r="T288" s="35">
        <f>+$H288*R288</f>
        <v>57.57069760000001</v>
      </c>
      <c r="U288" s="36">
        <f>+S288/SUM(S$20:S$619)</f>
        <v>8.3626462791818663E-5</v>
      </c>
      <c r="V288" s="37">
        <f>+T288/SUM(T$20:T$619)</f>
        <v>8.3526494938120544E-5</v>
      </c>
      <c r="W288" s="37">
        <f>+V288-U288</f>
        <v>-9.9967853698119534E-8</v>
      </c>
      <c r="X288" s="38">
        <f>+W288*Y$4</f>
        <v>-3.0281041532190115E-3</v>
      </c>
      <c r="Y288" s="39">
        <f>+X288/$H288*10^6</f>
        <v>-914.83509160695212</v>
      </c>
      <c r="Z288" s="40">
        <f>+S288*M288/SUMPRODUCT(M$20:M$619, S$20:S$619)</f>
        <v>0</v>
      </c>
      <c r="AA288" s="41">
        <f>+T288*N288/SUMPRODUCT(N$20:N$619, T$20:T$619)</f>
        <v>0</v>
      </c>
      <c r="AB288" s="41">
        <f>+AA288-Z288</f>
        <v>0</v>
      </c>
      <c r="AC288" s="42">
        <f>+AB288*AD$4</f>
        <v>0</v>
      </c>
      <c r="AD288" s="43">
        <f>+AC288/$H288*10^6</f>
        <v>0</v>
      </c>
      <c r="AE288" s="40">
        <f>+S288*O288/SUMPRODUCT(O$20:O$619, S$20:S$619)</f>
        <v>1.7049148978947405E-4</v>
      </c>
      <c r="AF288" s="41">
        <f>+T288*P288/SUMPRODUCT(P$20:P$619, T$20:T$619)</f>
        <v>1.7062516824603791E-4</v>
      </c>
      <c r="AG288" s="41">
        <f>+AF288-AE288</f>
        <v>1.3367845656385869E-7</v>
      </c>
      <c r="AH288" s="42">
        <f>+AG288*AI$4</f>
        <v>4.5139860106658441E-4</v>
      </c>
      <c r="AI288" s="43">
        <f>+AH288/$H288*10^6</f>
        <v>136.37419971800134</v>
      </c>
      <c r="AJ288" s="42">
        <f>+X288+AC288+AH288</f>
        <v>-2.576705552152427E-3</v>
      </c>
      <c r="AK288" s="31">
        <f>+Y288+AD288+AI288</f>
        <v>-778.46089188895075</v>
      </c>
      <c r="AL288" s="44">
        <f>+$AL$6*W288/H288*10^6</f>
        <v>-15.100884244428933</v>
      </c>
      <c r="AM288" s="31">
        <v>479305.8125</v>
      </c>
      <c r="AN288" s="45">
        <f>+AK288/AM288</f>
        <v>-1.6241423984169831E-3</v>
      </c>
      <c r="AR288" s="33"/>
    </row>
    <row r="289" spans="1:44">
      <c r="A289" s="6" t="s">
        <v>3360</v>
      </c>
      <c r="B289" s="6" t="s">
        <v>201</v>
      </c>
      <c r="C289" s="119" t="s">
        <v>499</v>
      </c>
      <c r="D289" s="30">
        <v>2037181</v>
      </c>
      <c r="E289" s="6" t="s">
        <v>2142</v>
      </c>
      <c r="F289" s="31" t="s">
        <v>4467</v>
      </c>
      <c r="G289" s="6" t="str">
        <f>+IF(AND(L289&gt;K289, AJ289&gt;0), "Float Increase", IF(AND(L289&lt;K289, AJ289&lt;0), "Float Decrease", IF(AND(J289&gt;I289, AJ289&gt;0), "Share Increase", IF(AND(J289&lt;I289, AJ289&lt;0), "Share Decrease", IF(AJ289&gt;0, "Reinvestment", "Funding")))))</f>
        <v>Funding</v>
      </c>
      <c r="H289" s="32">
        <v>1.07</v>
      </c>
      <c r="I289" s="33">
        <v>212.274</v>
      </c>
      <c r="J289" s="33">
        <v>212.30500000000001</v>
      </c>
      <c r="K289" s="34">
        <v>1</v>
      </c>
      <c r="L289" s="34">
        <v>1</v>
      </c>
      <c r="M289" s="7">
        <v>0</v>
      </c>
      <c r="N289" s="7">
        <v>0</v>
      </c>
      <c r="O289" s="7">
        <v>1</v>
      </c>
      <c r="P289" s="7">
        <v>1</v>
      </c>
      <c r="Q289" s="35">
        <f>+I289*K289</f>
        <v>212.274</v>
      </c>
      <c r="R289" s="35">
        <f>+J289*L289</f>
        <v>212.30500000000001</v>
      </c>
      <c r="S289" s="35">
        <f>+$H289*Q289</f>
        <v>227.13318000000001</v>
      </c>
      <c r="T289" s="35">
        <f>+$H289*R289</f>
        <v>227.16635000000002</v>
      </c>
      <c r="U289" s="36">
        <f>+S289/SUM(S$20:S$619)</f>
        <v>3.299307671765549E-4</v>
      </c>
      <c r="V289" s="37">
        <f>+T289/SUM(T$20:T$619)</f>
        <v>3.2958448958218497E-4</v>
      </c>
      <c r="W289" s="37">
        <f>+V289-U289</f>
        <v>-3.4627759436993508E-7</v>
      </c>
      <c r="X289" s="38">
        <f>+W289*Y$4</f>
        <v>-1.0489018048188954E-2</v>
      </c>
      <c r="Y289" s="39">
        <f>+X289/$H289*10^6</f>
        <v>-9802.8206057840689</v>
      </c>
      <c r="Z289" s="40">
        <f>+S289*M289/SUMPRODUCT(M$20:M$619, S$20:S$619)</f>
        <v>0</v>
      </c>
      <c r="AA289" s="41">
        <f>+T289*N289/SUMPRODUCT(N$20:N$619, T$20:T$619)</f>
        <v>0</v>
      </c>
      <c r="AB289" s="41">
        <f>+AA289-Z289</f>
        <v>0</v>
      </c>
      <c r="AC289" s="42">
        <f>+AB289*AD$4</f>
        <v>0</v>
      </c>
      <c r="AD289" s="43">
        <f>+AC289/$H289*10^6</f>
        <v>0</v>
      </c>
      <c r="AE289" s="40">
        <f>+S289*O289/SUMPRODUCT(O$20:O$619, S$20:S$619)</f>
        <v>6.7263861396775514E-4</v>
      </c>
      <c r="AF289" s="41">
        <f>+T289*P289/SUMPRODUCT(P$20:P$619, T$20:T$619)</f>
        <v>6.7326432203226134E-4</v>
      </c>
      <c r="AG289" s="41">
        <f>+AF289-AE289</f>
        <v>6.2570806450619899E-7</v>
      </c>
      <c r="AH289" s="42">
        <f>+AG289*AI$4</f>
        <v>2.1128591117391751E-3</v>
      </c>
      <c r="AI289" s="43">
        <f>+AH289/$H289*10^6</f>
        <v>1974.634683868388</v>
      </c>
      <c r="AJ289" s="42">
        <f>+X289+AC289+AH289</f>
        <v>-8.3761589364497787E-3</v>
      </c>
      <c r="AK289" s="31">
        <f>+Y289+AD289+AI289</f>
        <v>-7828.1859219156813</v>
      </c>
      <c r="AL289" s="44">
        <f>+$AL$6*W289/H289*10^6</f>
        <v>-161.81195998595095</v>
      </c>
      <c r="AM289" s="31">
        <v>4195554</v>
      </c>
      <c r="AN289" s="45">
        <f>+AK289/AM289</f>
        <v>-1.865828904100789E-3</v>
      </c>
      <c r="AR289" s="33"/>
    </row>
    <row r="290" spans="1:44">
      <c r="A290" s="6" t="s">
        <v>1035</v>
      </c>
      <c r="B290" s="6" t="s">
        <v>1554</v>
      </c>
      <c r="C290" s="119" t="s">
        <v>2398</v>
      </c>
      <c r="D290" s="30">
        <v>2575551</v>
      </c>
      <c r="E290" s="6" t="s">
        <v>3860</v>
      </c>
      <c r="F290" s="31" t="s">
        <v>4456</v>
      </c>
      <c r="G290" s="6" t="str">
        <f>+IF(AND(L290&gt;K290, AJ290&gt;0), "Float Increase", IF(AND(L290&lt;K290, AJ290&lt;0), "Float Decrease", IF(AND(J290&gt;I290, AJ290&gt;0), "Share Increase", IF(AND(J290&lt;I290, AJ290&lt;0), "Share Decrease", IF(AJ290&gt;0, "Reinvestment", "Funding")))))</f>
        <v>Funding</v>
      </c>
      <c r="H290" s="32">
        <v>32.450000000000003</v>
      </c>
      <c r="I290" s="33">
        <v>27.728000000000002</v>
      </c>
      <c r="J290" s="33">
        <v>27.75</v>
      </c>
      <c r="K290" s="34">
        <v>0.89</v>
      </c>
      <c r="L290" s="34">
        <v>0.89</v>
      </c>
      <c r="M290" s="7">
        <v>0.55000000000000004</v>
      </c>
      <c r="N290" s="7">
        <v>0.55000000000000004</v>
      </c>
      <c r="O290" s="7">
        <v>0.45</v>
      </c>
      <c r="P290" s="7">
        <v>0.45</v>
      </c>
      <c r="Q290" s="35">
        <f>+I290*K290</f>
        <v>24.67792</v>
      </c>
      <c r="R290" s="35">
        <f>+J290*L290</f>
        <v>24.697500000000002</v>
      </c>
      <c r="S290" s="35">
        <f>+$H290*Q290</f>
        <v>800.79850400000009</v>
      </c>
      <c r="T290" s="35">
        <f>+$H290*R290</f>
        <v>801.43387500000017</v>
      </c>
      <c r="U290" s="36">
        <f>+S290/SUM(S$20:S$619)</f>
        <v>1.1632297173779609E-3</v>
      </c>
      <c r="V290" s="37">
        <f>+T290/SUM(T$20:T$619)</f>
        <v>1.1627610102717574E-3</v>
      </c>
      <c r="W290" s="37">
        <f>+V290-U290</f>
        <v>-4.6870710620344758E-7</v>
      </c>
      <c r="X290" s="38">
        <f>+W290*Y$4</f>
        <v>-1.4197503321656507E-2</v>
      </c>
      <c r="Y290" s="39">
        <f>+X290/$H290*10^6</f>
        <v>-437.51936276291235</v>
      </c>
      <c r="Z290" s="40">
        <f>+S290*M290/SUMPRODUCT(M$20:M$619, S$20:S$619)</f>
        <v>1.2557000888134275E-3</v>
      </c>
      <c r="AA290" s="41">
        <f>+T290*N290/SUMPRODUCT(N$20:N$619, T$20:T$619)</f>
        <v>1.2528085332412762E-3</v>
      </c>
      <c r="AB290" s="41">
        <f>+AA290-Z290</f>
        <v>-2.8915555721513095E-6</v>
      </c>
      <c r="AC290" s="42">
        <f>+AB290*AD$4</f>
        <v>-1.1156404345346716E-2</v>
      </c>
      <c r="AD290" s="43">
        <f>+AC290/$H290*10^6</f>
        <v>-343.8029074066784</v>
      </c>
      <c r="AE290" s="40">
        <f>+S290*O290/SUMPRODUCT(O$20:O$619, S$20:S$619)</f>
        <v>1.0671782876861293E-3</v>
      </c>
      <c r="AF290" s="41">
        <f>+T290*P290/SUMPRODUCT(P$20:P$619, T$20:T$619)</f>
        <v>1.0688624240672239E-3</v>
      </c>
      <c r="AG290" s="41">
        <f>+AF290-AE290</f>
        <v>1.6841363810946291E-6</v>
      </c>
      <c r="AH290" s="42">
        <f>+AG290*AI$4</f>
        <v>5.686905923156715E-3</v>
      </c>
      <c r="AI290" s="43">
        <f>+AH290/$H290*10^6</f>
        <v>175.25133815583098</v>
      </c>
      <c r="AJ290" s="42">
        <f>+X290+AC290+AH290</f>
        <v>-1.9667001743846509E-2</v>
      </c>
      <c r="AK290" s="31">
        <f>+Y290+AD290+AI290</f>
        <v>-606.07093201375983</v>
      </c>
      <c r="AL290" s="44">
        <f>+$AL$6*W290/H290*10^6</f>
        <v>-7.2219893097603629</v>
      </c>
      <c r="AM290" s="31">
        <v>323561.1875</v>
      </c>
      <c r="AN290" s="45">
        <f>+AK290/AM290</f>
        <v>-1.8731261827061993E-3</v>
      </c>
      <c r="AR290" s="33"/>
    </row>
    <row r="291" spans="1:44">
      <c r="A291" s="6" t="s">
        <v>6052</v>
      </c>
      <c r="B291" s="6" t="s">
        <v>6005</v>
      </c>
      <c r="C291" s="119" t="s">
        <v>6098</v>
      </c>
      <c r="D291" s="30">
        <v>2767198</v>
      </c>
      <c r="E291" s="6" t="s">
        <v>6181</v>
      </c>
      <c r="F291" s="31" t="s">
        <v>4471</v>
      </c>
      <c r="G291" s="6" t="str">
        <f>+IF(AND(L291&gt;K291, AJ291&gt;0), "Float Increase", IF(AND(L291&lt;K291, AJ291&lt;0), "Float Decrease", IF(AND(J291&gt;I291, AJ291&gt;0), "Share Increase", IF(AND(J291&lt;I291, AJ291&lt;0), "Share Decrease", IF(AJ291&gt;0, "Reinvestment", "Funding")))))</f>
        <v>Funding</v>
      </c>
      <c r="H291" s="32">
        <v>22.03</v>
      </c>
      <c r="I291" s="33">
        <v>52.517000000000003</v>
      </c>
      <c r="J291" s="33">
        <v>52.517000000000003</v>
      </c>
      <c r="K291" s="34">
        <v>1</v>
      </c>
      <c r="L291" s="34">
        <v>1</v>
      </c>
      <c r="M291" s="7">
        <v>1</v>
      </c>
      <c r="N291" s="7">
        <v>1</v>
      </c>
      <c r="O291" s="7">
        <v>0</v>
      </c>
      <c r="P291" s="7">
        <v>0</v>
      </c>
      <c r="Q291" s="35">
        <f>+I291*K291</f>
        <v>52.517000000000003</v>
      </c>
      <c r="R291" s="35">
        <f>+J291*L291</f>
        <v>52.517000000000003</v>
      </c>
      <c r="S291" s="35">
        <f>+$H291*Q291</f>
        <v>1156.9495100000001</v>
      </c>
      <c r="T291" s="35">
        <f>+$H291*R291</f>
        <v>1156.9495100000001</v>
      </c>
      <c r="U291" s="36">
        <f>+S291/SUM(S$20:S$619)</f>
        <v>1.6805701369515423E-3</v>
      </c>
      <c r="V291" s="37">
        <f>+T291/SUM(T$20:T$619)</f>
        <v>1.6785611677332887E-3</v>
      </c>
      <c r="W291" s="37">
        <f>+V291-U291</f>
        <v>-2.0089692182535725E-6</v>
      </c>
      <c r="X291" s="38">
        <f>+W291*Y$4</f>
        <v>-6.0853242401834477E-2</v>
      </c>
      <c r="Y291" s="39">
        <f>+X291/$H291*10^6</f>
        <v>-2762.2897141095996</v>
      </c>
      <c r="Z291" s="40">
        <f>+S291*M291/SUMPRODUCT(M$20:M$619, S$20:S$619)</f>
        <v>3.298484053338322E-3</v>
      </c>
      <c r="AA291" s="41">
        <f>+T291*N291/SUMPRODUCT(N$20:N$619, T$20:T$619)</f>
        <v>3.2882794970164352E-3</v>
      </c>
      <c r="AB291" s="41">
        <f>+AA291-Z291</f>
        <v>-1.0204556321886764E-5</v>
      </c>
      <c r="AC291" s="42">
        <f>+AB291*AD$4</f>
        <v>-3.9371941382794026E-2</v>
      </c>
      <c r="AD291" s="43">
        <f>+AC291/$H291*10^6</f>
        <v>-1787.1966129275545</v>
      </c>
      <c r="AE291" s="40">
        <f>+S291*O291/SUMPRODUCT(O$20:O$619, S$20:S$619)</f>
        <v>0</v>
      </c>
      <c r="AF291" s="41">
        <f>+T291*P291/SUMPRODUCT(P$20:P$619, T$20:T$619)</f>
        <v>0</v>
      </c>
      <c r="AG291" s="41">
        <f>+AF291-AE291</f>
        <v>0</v>
      </c>
      <c r="AH291" s="42">
        <f>+AG291*AI$4</f>
        <v>0</v>
      </c>
      <c r="AI291" s="43">
        <f>+AH291/$H291*10^6</f>
        <v>0</v>
      </c>
      <c r="AJ291" s="42">
        <f>+X291+AC291+AH291</f>
        <v>-0.1002251837846285</v>
      </c>
      <c r="AK291" s="31">
        <f>+Y291+AD291+AI291</f>
        <v>-4549.4863270371543</v>
      </c>
      <c r="AL291" s="44">
        <f>+$AL$6*W291/H291*10^6</f>
        <v>-45.596214667579943</v>
      </c>
      <c r="AM291" s="31">
        <v>2346625.5</v>
      </c>
      <c r="AN291" s="45">
        <f>+AK291/AM291</f>
        <v>-1.938735570306022E-3</v>
      </c>
      <c r="AR291" s="33"/>
    </row>
    <row r="292" spans="1:44">
      <c r="A292" s="6" t="s">
        <v>5544</v>
      </c>
      <c r="B292" s="6" t="s">
        <v>5597</v>
      </c>
      <c r="C292" s="119" t="s">
        <v>5618</v>
      </c>
      <c r="D292" s="30" t="s">
        <v>5579</v>
      </c>
      <c r="E292" s="6" t="s">
        <v>5565</v>
      </c>
      <c r="F292" s="31" t="s">
        <v>4467</v>
      </c>
      <c r="G292" s="6" t="str">
        <f>+IF(AND(L292&gt;K292, AJ292&gt;0), "Float Increase", IF(AND(L292&lt;K292, AJ292&lt;0), "Float Decrease", IF(AND(J292&gt;I292, AJ292&gt;0), "Share Increase", IF(AND(J292&lt;I292, AJ292&lt;0), "Share Decrease", IF(AJ292&gt;0, "Reinvestment", "Funding")))))</f>
        <v>Funding</v>
      </c>
      <c r="H292" s="32">
        <v>16.93</v>
      </c>
      <c r="I292" s="33">
        <v>13.146000000000001</v>
      </c>
      <c r="J292" s="33">
        <v>13.146000000000001</v>
      </c>
      <c r="K292" s="34">
        <v>1</v>
      </c>
      <c r="L292" s="34">
        <v>1</v>
      </c>
      <c r="M292" s="7">
        <v>0</v>
      </c>
      <c r="N292" s="7">
        <v>0</v>
      </c>
      <c r="O292" s="7">
        <v>1</v>
      </c>
      <c r="P292" s="7">
        <v>1</v>
      </c>
      <c r="Q292" s="35">
        <f>+I292*K292</f>
        <v>13.146000000000001</v>
      </c>
      <c r="R292" s="35">
        <f>+J292*L292</f>
        <v>13.146000000000001</v>
      </c>
      <c r="S292" s="35">
        <f>+$H292*Q292</f>
        <v>222.56178</v>
      </c>
      <c r="T292" s="35">
        <f>+$H292*R292</f>
        <v>222.56178</v>
      </c>
      <c r="U292" s="36">
        <f>+S292/SUM(S$20:S$619)</f>
        <v>3.2329040970403193E-4</v>
      </c>
      <c r="V292" s="37">
        <f>+T292/SUM(T$20:T$619)</f>
        <v>3.2290394533258352E-4</v>
      </c>
      <c r="W292" s="37">
        <f>+V292-U292</f>
        <v>-3.8646437144841846E-7</v>
      </c>
      <c r="X292" s="38">
        <f>+W292*Y$4</f>
        <v>-1.1706306827273055E-2</v>
      </c>
      <c r="Y292" s="39">
        <f>+X292/$H292*10^6</f>
        <v>-691.45344520218873</v>
      </c>
      <c r="Z292" s="40">
        <f>+S292*M292/SUMPRODUCT(M$20:M$619, S$20:S$619)</f>
        <v>0</v>
      </c>
      <c r="AA292" s="41">
        <f>+T292*N292/SUMPRODUCT(N$20:N$619, T$20:T$619)</f>
        <v>0</v>
      </c>
      <c r="AB292" s="41">
        <f>+AA292-Z292</f>
        <v>0</v>
      </c>
      <c r="AC292" s="42">
        <f>+AB292*AD$4</f>
        <v>0</v>
      </c>
      <c r="AD292" s="43">
        <f>+AC292/$H292*10^6</f>
        <v>0</v>
      </c>
      <c r="AE292" s="40">
        <f>+S292*O292/SUMPRODUCT(O$20:O$619, S$20:S$619)</f>
        <v>6.5910074090186398E-4</v>
      </c>
      <c r="AF292" s="41">
        <f>+T292*P292/SUMPRODUCT(P$20:P$619, T$20:T$619)</f>
        <v>6.5961752663628778E-4</v>
      </c>
      <c r="AG292" s="41">
        <f>+AF292-AE292</f>
        <v>5.16785734423807E-7</v>
      </c>
      <c r="AH292" s="42">
        <f>+AG292*AI$4</f>
        <v>1.7450557372244715E-3</v>
      </c>
      <c r="AI292" s="43">
        <f>+AH292/$H292*10^6</f>
        <v>103.07476297840942</v>
      </c>
      <c r="AJ292" s="42">
        <f>+X292+AC292+AH292</f>
        <v>-9.961251090048584E-3</v>
      </c>
      <c r="AK292" s="31">
        <f>+Y292+AD292+AI292</f>
        <v>-588.37868222377926</v>
      </c>
      <c r="AL292" s="44">
        <f>+$AL$6*W292/H292*10^6</f>
        <v>-11.41359632157172</v>
      </c>
      <c r="AM292" s="31">
        <v>283406.5</v>
      </c>
      <c r="AN292" s="45">
        <f>+AK292/AM292</f>
        <v>-2.0760945222631777E-3</v>
      </c>
      <c r="AR292" s="33"/>
    </row>
    <row r="293" spans="1:44">
      <c r="A293" s="6" t="s">
        <v>3395</v>
      </c>
      <c r="B293" s="6" t="s">
        <v>233</v>
      </c>
      <c r="C293" s="119" t="s">
        <v>533</v>
      </c>
      <c r="D293" s="30">
        <v>2107750</v>
      </c>
      <c r="E293" s="6" t="s">
        <v>2513</v>
      </c>
      <c r="F293" s="31" t="s">
        <v>4468</v>
      </c>
      <c r="G293" s="6" t="str">
        <f>+IF(AND(L293&gt;K293, AJ293&gt;0), "Float Increase", IF(AND(L293&lt;K293, AJ293&lt;0), "Float Decrease", IF(AND(J293&gt;I293, AJ293&gt;0), "Share Increase", IF(AND(J293&lt;I293, AJ293&lt;0), "Share Decrease", IF(AJ293&gt;0, "Reinvestment", "Funding")))))</f>
        <v>Funding</v>
      </c>
      <c r="H293" s="32">
        <v>46.3</v>
      </c>
      <c r="I293" s="33">
        <v>23.602</v>
      </c>
      <c r="J293" s="33">
        <v>23.602</v>
      </c>
      <c r="K293" s="34">
        <v>1</v>
      </c>
      <c r="L293" s="34">
        <v>1</v>
      </c>
      <c r="M293" s="7">
        <v>0.41</v>
      </c>
      <c r="N293" s="7">
        <v>0.41</v>
      </c>
      <c r="O293" s="7">
        <v>0.59</v>
      </c>
      <c r="P293" s="7">
        <v>0.59</v>
      </c>
      <c r="Q293" s="35">
        <f>+I293*K293</f>
        <v>23.602</v>
      </c>
      <c r="R293" s="35">
        <f>+J293*L293</f>
        <v>23.602</v>
      </c>
      <c r="S293" s="35">
        <f>+$H293*Q293</f>
        <v>1092.7726</v>
      </c>
      <c r="T293" s="35">
        <f>+$H293*R293</f>
        <v>1092.7726</v>
      </c>
      <c r="U293" s="36">
        <f>+S293/SUM(S$20:S$619)</f>
        <v>1.5873475740863512E-3</v>
      </c>
      <c r="V293" s="37">
        <f>+T293/SUM(T$20:T$619)</f>
        <v>1.5854500439893369E-3</v>
      </c>
      <c r="W293" s="37">
        <f>+V293-U293</f>
        <v>-1.8975300970142973E-6</v>
      </c>
      <c r="X293" s="38">
        <f>+W293*Y$4</f>
        <v>-5.7477664619853215E-2</v>
      </c>
      <c r="Y293" s="39">
        <f>+X293/$H293*10^6</f>
        <v>-1241.4182423294433</v>
      </c>
      <c r="Z293" s="40">
        <f>+S293*M293/SUMPRODUCT(M$20:M$619, S$20:S$619)</f>
        <v>1.2773609523895931E-3</v>
      </c>
      <c r="AA293" s="41">
        <f>+T293*N293/SUMPRODUCT(N$20:N$619, T$20:T$619)</f>
        <v>1.2734091667901308E-3</v>
      </c>
      <c r="AB293" s="41">
        <f>+AA293-Z293</f>
        <v>-3.9517855994623038E-6</v>
      </c>
      <c r="AC293" s="42">
        <f>+AB293*AD$4</f>
        <v>-1.524705886974141E-2</v>
      </c>
      <c r="AD293" s="43">
        <f>+AC293/$H293*10^6</f>
        <v>-329.3101267762724</v>
      </c>
      <c r="AE293" s="40">
        <f>+S293*O293/SUMPRODUCT(O$20:O$619, S$20:S$619)</f>
        <v>1.9093389074951736E-3</v>
      </c>
      <c r="AF293" s="41">
        <f>+T293*P293/SUMPRODUCT(P$20:P$619, T$20:T$619)</f>
        <v>1.9108359762258561E-3</v>
      </c>
      <c r="AG293" s="41">
        <f>+AF293-AE293</f>
        <v>1.4970687306824302E-6</v>
      </c>
      <c r="AH293" s="42">
        <f>+AG293*AI$4</f>
        <v>5.0552254125387523E-3</v>
      </c>
      <c r="AI293" s="43">
        <f>+AH293/$H293*10^6</f>
        <v>109.18413418010265</v>
      </c>
      <c r="AJ293" s="42">
        <f>+X293+AC293+AH293</f>
        <v>-6.766949807705587E-2</v>
      </c>
      <c r="AK293" s="31">
        <f>+Y293+AD293+AI293</f>
        <v>-1461.5442349256132</v>
      </c>
      <c r="AL293" s="44">
        <f>+$AL$6*W293/H293*10^6</f>
        <v>-20.491685712897379</v>
      </c>
      <c r="AM293" s="31">
        <v>694042.125</v>
      </c>
      <c r="AN293" s="45">
        <f>+AK293/AM293</f>
        <v>-2.1058436977807551E-3</v>
      </c>
      <c r="AR293" s="33"/>
    </row>
    <row r="294" spans="1:44">
      <c r="A294" s="6" t="s">
        <v>1484</v>
      </c>
      <c r="B294" s="6" t="s">
        <v>2280</v>
      </c>
      <c r="C294" s="119" t="s">
        <v>2901</v>
      </c>
      <c r="D294" s="30">
        <v>2944742</v>
      </c>
      <c r="E294" s="6" t="s">
        <v>966</v>
      </c>
      <c r="F294" s="31" t="s">
        <v>4469</v>
      </c>
      <c r="G294" s="6" t="str">
        <f>+IF(AND(L294&gt;K294, AJ294&gt;0), "Float Increase", IF(AND(L294&lt;K294, AJ294&lt;0), "Float Decrease", IF(AND(J294&gt;I294, AJ294&gt;0), "Share Increase", IF(AND(J294&lt;I294, AJ294&lt;0), "Share Decrease", IF(AJ294&gt;0, "Reinvestment", "Funding")))))</f>
        <v>Funding</v>
      </c>
      <c r="H294" s="32">
        <v>83.61</v>
      </c>
      <c r="I294" s="33">
        <v>14.632</v>
      </c>
      <c r="J294" s="33">
        <v>14.647</v>
      </c>
      <c r="K294" s="34">
        <v>0.94</v>
      </c>
      <c r="L294" s="34">
        <v>0.94</v>
      </c>
      <c r="M294" s="7">
        <v>0.63</v>
      </c>
      <c r="N294" s="7">
        <v>0.63</v>
      </c>
      <c r="O294" s="7">
        <v>0.37</v>
      </c>
      <c r="P294" s="7">
        <v>0.37</v>
      </c>
      <c r="Q294" s="35">
        <f>+I294*K294</f>
        <v>13.754079999999998</v>
      </c>
      <c r="R294" s="35">
        <f>+J294*L294</f>
        <v>13.768179999999999</v>
      </c>
      <c r="S294" s="35">
        <f>+$H294*Q294</f>
        <v>1149.9786287999998</v>
      </c>
      <c r="T294" s="35">
        <f>+$H294*R294</f>
        <v>1151.1575298</v>
      </c>
      <c r="U294" s="36">
        <f>+S294/SUM(S$20:S$619)</f>
        <v>1.6704443236194139E-3</v>
      </c>
      <c r="V294" s="37">
        <f>+T294/SUM(T$20:T$619)</f>
        <v>1.6701578683982986E-3</v>
      </c>
      <c r="W294" s="37">
        <f>+V294-U294</f>
        <v>-2.8645522111530979E-7</v>
      </c>
      <c r="X294" s="38">
        <f>+W294*Y$4</f>
        <v>-8.6769517668143798E-3</v>
      </c>
      <c r="Y294" s="39">
        <f>+X294/$H294*10^6</f>
        <v>-103.77887533565817</v>
      </c>
      <c r="Z294" s="40">
        <f>+S294*M294/SUMPRODUCT(M$20:M$619, S$20:S$619)</f>
        <v>2.0655242650384122E-3</v>
      </c>
      <c r="AA294" s="41">
        <f>+T294*N294/SUMPRODUCT(N$20:N$619, T$20:T$619)</f>
        <v>2.0612450520323725E-3</v>
      </c>
      <c r="AB294" s="41">
        <f>+AA294-Z294</f>
        <v>-4.2792130060397178E-6</v>
      </c>
      <c r="AC294" s="42">
        <f>+AB294*AD$4</f>
        <v>-1.6510362462004075E-2</v>
      </c>
      <c r="AD294" s="43">
        <f>+AC294/$H294*10^6</f>
        <v>-197.46875328314886</v>
      </c>
      <c r="AE294" s="40">
        <f>+S294*O294/SUMPRODUCT(O$20:O$619, S$20:S$619)</f>
        <v>1.2600642999775348E-3</v>
      </c>
      <c r="AF294" s="41">
        <f>+T294*P294/SUMPRODUCT(P$20:P$619, T$20:T$619)</f>
        <v>1.2623450556196283E-3</v>
      </c>
      <c r="AG294" s="41">
        <f>+AF294-AE294</f>
        <v>2.2807556420935057E-6</v>
      </c>
      <c r="AH294" s="42">
        <f>+AG294*AI$4</f>
        <v>7.7015394453175618E-3</v>
      </c>
      <c r="AI294" s="43">
        <f>+AH294/$H294*10^6</f>
        <v>92.11265931488532</v>
      </c>
      <c r="AJ294" s="42">
        <f>+X294+AC294+AH294</f>
        <v>-1.7485774783500892E-2</v>
      </c>
      <c r="AK294" s="31">
        <f>+Y294+AD294+AI294</f>
        <v>-209.13496930392171</v>
      </c>
      <c r="AL294" s="44">
        <f>+$AL$6*W294/H294*10^6</f>
        <v>-1.7130440205436539</v>
      </c>
      <c r="AM294" s="31">
        <v>98654.203125</v>
      </c>
      <c r="AN294" s="45">
        <f>+AK294/AM294</f>
        <v>-2.1198789578071686E-3</v>
      </c>
      <c r="AR294" s="33"/>
    </row>
    <row r="295" spans="1:44">
      <c r="A295" s="6" t="s">
        <v>5683</v>
      </c>
      <c r="B295" s="6" t="s">
        <v>5684</v>
      </c>
      <c r="C295" s="119" t="s">
        <v>5682</v>
      </c>
      <c r="D295" s="30">
        <v>2438126</v>
      </c>
      <c r="E295" s="6" t="s">
        <v>5681</v>
      </c>
      <c r="F295" s="31" t="s">
        <v>4458</v>
      </c>
      <c r="G295" s="6" t="str">
        <f>+IF(AND(L295&gt;K295, AJ295&gt;0), "Float Increase", IF(AND(L295&lt;K295, AJ295&lt;0), "Float Decrease", IF(AND(J295&gt;I295, AJ295&gt;0), "Share Increase", IF(AND(J295&lt;I295, AJ295&lt;0), "Share Decrease", IF(AJ295&gt;0, "Reinvestment", "Funding")))))</f>
        <v>Funding</v>
      </c>
      <c r="H295" s="32">
        <v>17.489999999999998</v>
      </c>
      <c r="I295" s="33">
        <v>65.298000000000002</v>
      </c>
      <c r="J295" s="33">
        <v>65.37</v>
      </c>
      <c r="K295" s="34">
        <v>0.93</v>
      </c>
      <c r="L295" s="34">
        <v>0.93</v>
      </c>
      <c r="M295" s="7">
        <v>0.63</v>
      </c>
      <c r="N295" s="7">
        <v>0.63</v>
      </c>
      <c r="O295" s="7">
        <v>0.37</v>
      </c>
      <c r="P295" s="7">
        <v>0.37</v>
      </c>
      <c r="Q295" s="35">
        <f>+I295*K295</f>
        <v>60.727140000000006</v>
      </c>
      <c r="R295" s="35">
        <f>+J295*L295</f>
        <v>60.794100000000007</v>
      </c>
      <c r="S295" s="35">
        <f>+$H295*Q295</f>
        <v>1062.1176786000001</v>
      </c>
      <c r="T295" s="35">
        <f>+$H295*R295</f>
        <v>1063.2888090000001</v>
      </c>
      <c r="U295" s="36">
        <f>+S295/SUM(S$20:S$619)</f>
        <v>1.5428186253205259E-3</v>
      </c>
      <c r="V295" s="37">
        <f>+T295/SUM(T$20:T$619)</f>
        <v>1.5426734610681306E-3</v>
      </c>
      <c r="W295" s="37">
        <f>+V295-U295</f>
        <v>-1.4516425239532831E-7</v>
      </c>
      <c r="X295" s="38">
        <f>+W295*Y$4</f>
        <v>-4.3971382731156422E-3</v>
      </c>
      <c r="Y295" s="39">
        <f>+X295/$H295*10^6</f>
        <v>-251.40870629592007</v>
      </c>
      <c r="Z295" s="40">
        <f>+S295*M295/SUMPRODUCT(M$20:M$619, S$20:S$619)</f>
        <v>1.9077135718285707E-3</v>
      </c>
      <c r="AA295" s="41">
        <f>+T295*N295/SUMPRODUCT(N$20:N$619, T$20:T$619)</f>
        <v>1.9039086655789207E-3</v>
      </c>
      <c r="AB295" s="41">
        <f>+AA295-Z295</f>
        <v>-3.8049062496500231E-6</v>
      </c>
      <c r="AC295" s="42">
        <f>+AB295*AD$4</f>
        <v>-1.4680358567568667E-2</v>
      </c>
      <c r="AD295" s="43">
        <f>+AC295/$H295*10^6</f>
        <v>-839.35726515544138</v>
      </c>
      <c r="AE295" s="40">
        <f>+S295*O295/SUMPRODUCT(O$20:O$619, S$20:S$619)</f>
        <v>1.1637925572368462E-3</v>
      </c>
      <c r="AF295" s="41">
        <f>+T295*P295/SUMPRODUCT(P$20:P$619, T$20:T$619)</f>
        <v>1.1659893072758088E-3</v>
      </c>
      <c r="AG295" s="41">
        <f>+AF295-AE295</f>
        <v>2.1967500389626776E-6</v>
      </c>
      <c r="AH295" s="42">
        <f>+AG295*AI$4</f>
        <v>7.4178736048393992E-3</v>
      </c>
      <c r="AI295" s="43">
        <f>+AH295/$H295*10^6</f>
        <v>424.12084647452258</v>
      </c>
      <c r="AJ295" s="42">
        <f>+X295+AC295+AH295</f>
        <v>-1.165962323584491E-2</v>
      </c>
      <c r="AK295" s="31">
        <f>+Y295+AD295+AI295</f>
        <v>-666.64512497683904</v>
      </c>
      <c r="AL295" s="44">
        <f>+$AL$6*W295/H295*10^6</f>
        <v>-4.1499214521248806</v>
      </c>
      <c r="AM295" s="31">
        <v>312686.5625</v>
      </c>
      <c r="AN295" s="45">
        <f>+AK295/AM295</f>
        <v>-2.1319916009401238E-3</v>
      </c>
      <c r="AR295" s="33"/>
    </row>
    <row r="296" spans="1:44">
      <c r="A296" s="6" t="s">
        <v>1085</v>
      </c>
      <c r="B296" s="6" t="s">
        <v>1603</v>
      </c>
      <c r="C296" s="119" t="s">
        <v>2449</v>
      </c>
      <c r="D296" s="30">
        <v>2250289</v>
      </c>
      <c r="E296" s="6" t="s">
        <v>6185</v>
      </c>
      <c r="F296" s="31" t="s">
        <v>4460</v>
      </c>
      <c r="G296" s="6" t="str">
        <f>+IF(AND(L296&gt;K296, AJ296&gt;0), "Float Increase", IF(AND(L296&lt;K296, AJ296&lt;0), "Float Decrease", IF(AND(J296&gt;I296, AJ296&gt;0), "Share Increase", IF(AND(J296&lt;I296, AJ296&lt;0), "Share Decrease", IF(AJ296&gt;0, "Reinvestment", "Funding")))))</f>
        <v>Funding</v>
      </c>
      <c r="H296" s="32">
        <v>14.76</v>
      </c>
      <c r="I296" s="33">
        <v>164.68700000000001</v>
      </c>
      <c r="J296" s="33">
        <v>164.68700000000001</v>
      </c>
      <c r="K296" s="34">
        <v>1</v>
      </c>
      <c r="L296" s="34">
        <v>1</v>
      </c>
      <c r="M296" s="7">
        <v>0</v>
      </c>
      <c r="N296" s="7">
        <v>0</v>
      </c>
      <c r="O296" s="7">
        <v>1</v>
      </c>
      <c r="P296" s="7">
        <v>1</v>
      </c>
      <c r="Q296" s="35">
        <f>+I296*K296</f>
        <v>164.68700000000001</v>
      </c>
      <c r="R296" s="35">
        <f>+J296*L296</f>
        <v>164.68700000000001</v>
      </c>
      <c r="S296" s="35">
        <f>+$H296*Q296</f>
        <v>2430.7801200000004</v>
      </c>
      <c r="T296" s="35">
        <f>+$H296*R296</f>
        <v>2430.7801200000004</v>
      </c>
      <c r="U296" s="36">
        <f>+S296/SUM(S$20:S$619)</f>
        <v>3.5309202725428237E-3</v>
      </c>
      <c r="V296" s="37">
        <f>+T296/SUM(T$20:T$619)</f>
        <v>3.5266993775122163E-3</v>
      </c>
      <c r="W296" s="37">
        <f>+V296-U296</f>
        <v>-4.2208950306074459E-6</v>
      </c>
      <c r="X296" s="38">
        <f>+W296*Y$4</f>
        <v>-0.12785419812133386</v>
      </c>
      <c r="Y296" s="39">
        <f>+X296/$H296*10^6</f>
        <v>-8662.2085448058187</v>
      </c>
      <c r="Z296" s="40">
        <f>+S296*M296/SUMPRODUCT(M$20:M$619, S$20:S$619)</f>
        <v>0</v>
      </c>
      <c r="AA296" s="41">
        <f>+T296*N296/SUMPRODUCT(N$20:N$619, T$20:T$619)</f>
        <v>0</v>
      </c>
      <c r="AB296" s="41">
        <f>+AA296-Z296</f>
        <v>0</v>
      </c>
      <c r="AC296" s="42">
        <f>+AB296*AD$4</f>
        <v>0</v>
      </c>
      <c r="AD296" s="43">
        <f>+AC296/$H296*10^6</f>
        <v>0</v>
      </c>
      <c r="AE296" s="40">
        <f>+S296*O296/SUMPRODUCT(O$20:O$619, S$20:S$619)</f>
        <v>7.198580897679387E-3</v>
      </c>
      <c r="AF296" s="41">
        <f>+T296*P296/SUMPRODUCT(P$20:P$619, T$20:T$619)</f>
        <v>7.2042251394244736E-3</v>
      </c>
      <c r="AG296" s="41">
        <f>+AF296-AE296</f>
        <v>5.6442417450865839E-6</v>
      </c>
      <c r="AH296" s="42">
        <f>+AG296*AI$4</f>
        <v>1.9059187944742664E-2</v>
      </c>
      <c r="AI296" s="43">
        <f>+AH296/$H296*10^6</f>
        <v>1291.2728959852752</v>
      </c>
      <c r="AJ296" s="42">
        <f>+X296+AC296+AH296</f>
        <v>-0.1087950101765912</v>
      </c>
      <c r="AK296" s="31">
        <f>+Y296+AD296+AI296</f>
        <v>-7370.9356488205431</v>
      </c>
      <c r="AL296" s="44">
        <f>+$AL$6*W296/H296*10^6</f>
        <v>-142.98424900431726</v>
      </c>
      <c r="AM296" s="31">
        <v>3086807</v>
      </c>
      <c r="AN296" s="45">
        <f>+AK296/AM296</f>
        <v>-2.3878835472449502E-3</v>
      </c>
      <c r="AR296" s="33"/>
    </row>
    <row r="297" spans="1:44">
      <c r="A297" s="6" t="s">
        <v>1370</v>
      </c>
      <c r="B297" s="6" t="s">
        <v>2167</v>
      </c>
      <c r="C297" s="119" t="s">
        <v>2792</v>
      </c>
      <c r="D297" s="30">
        <v>2106791</v>
      </c>
      <c r="E297" s="6" t="s">
        <v>6176</v>
      </c>
      <c r="F297" s="31" t="s">
        <v>4466</v>
      </c>
      <c r="G297" s="6" t="str">
        <f>+IF(AND(L297&gt;K297, AJ297&gt;0), "Float Increase", IF(AND(L297&lt;K297, AJ297&lt;0), "Float Decrease", IF(AND(J297&gt;I297, AJ297&gt;0), "Share Increase", IF(AND(J297&lt;I297, AJ297&lt;0), "Share Decrease", IF(AJ297&gt;0, "Reinvestment", "Funding")))))</f>
        <v>Funding</v>
      </c>
      <c r="H297" s="32">
        <v>57.53</v>
      </c>
      <c r="I297" s="33">
        <v>21.196999999999999</v>
      </c>
      <c r="J297" s="33">
        <v>21.196999999999999</v>
      </c>
      <c r="K297" s="34">
        <v>1</v>
      </c>
      <c r="L297" s="34">
        <v>1</v>
      </c>
      <c r="M297" s="7">
        <v>0</v>
      </c>
      <c r="N297" s="7">
        <v>0</v>
      </c>
      <c r="O297" s="7">
        <v>1</v>
      </c>
      <c r="P297" s="7">
        <v>1</v>
      </c>
      <c r="Q297" s="35">
        <f>+I297*K297</f>
        <v>21.196999999999999</v>
      </c>
      <c r="R297" s="35">
        <f>+J297*L297</f>
        <v>21.196999999999999</v>
      </c>
      <c r="S297" s="35">
        <f>+$H297*Q297</f>
        <v>1219.4634100000001</v>
      </c>
      <c r="T297" s="35">
        <f>+$H297*R297</f>
        <v>1219.4634100000001</v>
      </c>
      <c r="U297" s="36">
        <f>+S297/SUM(S$20:S$619)</f>
        <v>1.77137703265123E-3</v>
      </c>
      <c r="V297" s="37">
        <f>+T297/SUM(T$20:T$619)</f>
        <v>1.7692595120228005E-3</v>
      </c>
      <c r="W297" s="37">
        <f>+V297-U297</f>
        <v>-2.1175206284295214E-6</v>
      </c>
      <c r="X297" s="38">
        <f>+W297*Y$4</f>
        <v>-6.4141349166476902E-2</v>
      </c>
      <c r="Y297" s="39">
        <f>+X297/$H297*10^6</f>
        <v>-1114.9200272288701</v>
      </c>
      <c r="Z297" s="40">
        <f>+S297*M297/SUMPRODUCT(M$20:M$619, S$20:S$619)</f>
        <v>0</v>
      </c>
      <c r="AA297" s="41">
        <f>+T297*N297/SUMPRODUCT(N$20:N$619, T$20:T$619)</f>
        <v>0</v>
      </c>
      <c r="AB297" s="41">
        <f>+AA297-Z297</f>
        <v>0</v>
      </c>
      <c r="AC297" s="42">
        <f>+AB297*AD$4</f>
        <v>0</v>
      </c>
      <c r="AD297" s="43">
        <f>+AC297/$H297*10^6</f>
        <v>0</v>
      </c>
      <c r="AE297" s="40">
        <f>+S297*O297/SUMPRODUCT(O$20:O$619, S$20:S$619)</f>
        <v>3.6113533825696108E-3</v>
      </c>
      <c r="AF297" s="41">
        <f>+T297*P297/SUMPRODUCT(P$20:P$619, T$20:T$619)</f>
        <v>3.6141849617110961E-3</v>
      </c>
      <c r="AG297" s="41">
        <f>+AF297-AE297</f>
        <v>2.8315791414852166E-6</v>
      </c>
      <c r="AH297" s="42">
        <f>+AG297*AI$4</f>
        <v>9.5615321730256522E-3</v>
      </c>
      <c r="AI297" s="43">
        <f>+AH297/$H297*10^6</f>
        <v>166.20080259039895</v>
      </c>
      <c r="AJ297" s="42">
        <f>+X297+AC297+AH297</f>
        <v>-5.4579816993451248E-2</v>
      </c>
      <c r="AK297" s="31">
        <f>+Y297+AD297+AI297</f>
        <v>-948.71922463847113</v>
      </c>
      <c r="AL297" s="44">
        <f>+$AL$6*W297/H297*10^6</f>
        <v>-18.403620966708861</v>
      </c>
      <c r="AM297" s="31">
        <v>386717.0625</v>
      </c>
      <c r="AN297" s="45">
        <f>+AK297/AM297</f>
        <v>-2.4532644577544885E-3</v>
      </c>
      <c r="AR297" s="33"/>
    </row>
    <row r="298" spans="1:44">
      <c r="A298" s="6" t="s">
        <v>5794</v>
      </c>
      <c r="B298" s="6" t="s">
        <v>5789</v>
      </c>
      <c r="C298" s="119" t="s">
        <v>5800</v>
      </c>
      <c r="D298" s="30">
        <v>2373722</v>
      </c>
      <c r="E298" s="6" t="s">
        <v>5813</v>
      </c>
      <c r="F298" s="31" t="s">
        <v>4457</v>
      </c>
      <c r="G298" s="6" t="str">
        <f>+IF(AND(L298&gt;K298, AJ298&gt;0), "Float Increase", IF(AND(L298&lt;K298, AJ298&lt;0), "Float Decrease", IF(AND(J298&gt;I298, AJ298&gt;0), "Share Increase", IF(AND(J298&lt;I298, AJ298&lt;0), "Share Decrease", IF(AJ298&gt;0, "Reinvestment", "Funding")))))</f>
        <v>Funding</v>
      </c>
      <c r="H298" s="32">
        <v>39.450000000000003</v>
      </c>
      <c r="I298" s="33">
        <v>71.248000000000005</v>
      </c>
      <c r="J298" s="33">
        <v>71.33</v>
      </c>
      <c r="K298" s="34">
        <v>0.93</v>
      </c>
      <c r="L298" s="34">
        <v>0.93</v>
      </c>
      <c r="M298" s="7">
        <v>1</v>
      </c>
      <c r="N298" s="7">
        <v>1</v>
      </c>
      <c r="O298" s="7">
        <v>0</v>
      </c>
      <c r="P298" s="7">
        <v>0</v>
      </c>
      <c r="Q298" s="35">
        <f>+I298*K298</f>
        <v>66.260640000000009</v>
      </c>
      <c r="R298" s="35">
        <f>+J298*L298</f>
        <v>66.3369</v>
      </c>
      <c r="S298" s="35">
        <f>+$H298*Q298</f>
        <v>2613.9822480000007</v>
      </c>
      <c r="T298" s="35">
        <f>+$H298*R298</f>
        <v>2616.9907050000002</v>
      </c>
      <c r="U298" s="36">
        <f>+S298/SUM(S$20:S$619)</f>
        <v>3.7970373525723355E-3</v>
      </c>
      <c r="V298" s="37">
        <f>+T298/SUM(T$20:T$619)</f>
        <v>3.7968631610656566E-3</v>
      </c>
      <c r="W298" s="37">
        <f>+V298-U298</f>
        <v>-1.7419150667892513E-7</v>
      </c>
      <c r="X298" s="38">
        <f>+W298*Y$4</f>
        <v>-5.2763964146191568E-3</v>
      </c>
      <c r="Y298" s="39">
        <f>+X298/$H298*10^6</f>
        <v>-133.74895854547927</v>
      </c>
      <c r="Z298" s="40">
        <f>+S298*M298/SUMPRODUCT(M$20:M$619, S$20:S$619)</f>
        <v>7.4525108366547991E-3</v>
      </c>
      <c r="AA298" s="41">
        <f>+T298*N298/SUMPRODUCT(N$20:N$619, T$20:T$619)</f>
        <v>7.4380055523201576E-3</v>
      </c>
      <c r="AB298" s="41">
        <f>+AA298-Z298</f>
        <v>-1.4505284334641495E-5</v>
      </c>
      <c r="AC298" s="42">
        <f>+AB298*AD$4</f>
        <v>-5.5965314566334037E-2</v>
      </c>
      <c r="AD298" s="43">
        <f>+AC298/$H298*10^6</f>
        <v>-1418.6391525052986</v>
      </c>
      <c r="AE298" s="40">
        <f>+S298*O298/SUMPRODUCT(O$20:O$619, S$20:S$619)</f>
        <v>0</v>
      </c>
      <c r="AF298" s="41">
        <f>+T298*P298/SUMPRODUCT(P$20:P$619, T$20:T$619)</f>
        <v>0</v>
      </c>
      <c r="AG298" s="41">
        <f>+AF298-AE298</f>
        <v>0</v>
      </c>
      <c r="AH298" s="42">
        <f>+AG298*AI$4</f>
        <v>0</v>
      </c>
      <c r="AI298" s="43">
        <f>+AH298/$H298*10^6</f>
        <v>0</v>
      </c>
      <c r="AJ298" s="42">
        <f>+X298+AC298+AH298</f>
        <v>-6.1241710980953191E-2</v>
      </c>
      <c r="AK298" s="31">
        <f>+Y298+AD298+AI298</f>
        <v>-1552.388111050778</v>
      </c>
      <c r="AL298" s="44">
        <f>+$AL$6*W298/H298*10^6</f>
        <v>-2.2077504015072891</v>
      </c>
      <c r="AM298" s="31">
        <v>627781.875</v>
      </c>
      <c r="AN298" s="45">
        <f>+AK298/AM298</f>
        <v>-2.4728144804288558E-3</v>
      </c>
      <c r="AR298" s="33"/>
    </row>
    <row r="299" spans="1:44">
      <c r="A299" s="6" t="s">
        <v>1047</v>
      </c>
      <c r="B299" s="6" t="s">
        <v>1566</v>
      </c>
      <c r="C299" s="119" t="s">
        <v>2410</v>
      </c>
      <c r="D299" s="30">
        <v>2231091</v>
      </c>
      <c r="E299" s="6" t="s">
        <v>3871</v>
      </c>
      <c r="F299" s="31" t="s">
        <v>4468</v>
      </c>
      <c r="G299" s="6" t="str">
        <f>+IF(AND(L299&gt;K299, AJ299&gt;0), "Float Increase", IF(AND(L299&lt;K299, AJ299&lt;0), "Float Decrease", IF(AND(J299&gt;I299, AJ299&gt;0), "Share Increase", IF(AND(J299&lt;I299, AJ299&lt;0), "Share Decrease", IF(AJ299&gt;0, "Reinvestment", "Funding")))))</f>
        <v>Funding</v>
      </c>
      <c r="H299" s="32">
        <v>150.13</v>
      </c>
      <c r="I299" s="33">
        <v>23.914000000000001</v>
      </c>
      <c r="J299" s="33">
        <v>23.923999999999999</v>
      </c>
      <c r="K299" s="34">
        <v>1</v>
      </c>
      <c r="L299" s="34">
        <v>1</v>
      </c>
      <c r="M299" s="7">
        <v>0.59</v>
      </c>
      <c r="N299" s="7">
        <v>0.59</v>
      </c>
      <c r="O299" s="7">
        <v>0.41</v>
      </c>
      <c r="P299" s="7">
        <v>0.41</v>
      </c>
      <c r="Q299" s="35">
        <f>+I299*K299</f>
        <v>23.914000000000001</v>
      </c>
      <c r="R299" s="35">
        <f>+J299*L299</f>
        <v>23.923999999999999</v>
      </c>
      <c r="S299" s="35">
        <f>+$H299*Q299</f>
        <v>3590.2088200000003</v>
      </c>
      <c r="T299" s="35">
        <f>+$H299*R299</f>
        <v>3591.7101199999997</v>
      </c>
      <c r="U299" s="36">
        <f>+S299/SUM(S$20:S$619)</f>
        <v>5.2150916493426186E-3</v>
      </c>
      <c r="V299" s="37">
        <f>+T299/SUM(T$20:T$619)</f>
        <v>5.2110356425032495E-3</v>
      </c>
      <c r="W299" s="37">
        <f>+V299-U299</f>
        <v>-4.0560068393690266E-6</v>
      </c>
      <c r="X299" s="38">
        <f>+W299*Y$4</f>
        <v>-0.12285960637773599</v>
      </c>
      <c r="Y299" s="39">
        <f>+X299/$H299*10^6</f>
        <v>-818.35480169010862</v>
      </c>
      <c r="Z299" s="40">
        <f>+S299*M299/SUMPRODUCT(M$20:M$619, S$20:S$619)</f>
        <v>6.0390928028877513E-3</v>
      </c>
      <c r="AA299" s="41">
        <f>+T299*N299/SUMPRODUCT(N$20:N$619, T$20:T$619)</f>
        <v>6.0229271203245836E-3</v>
      </c>
      <c r="AB299" s="41">
        <f>+AA299-Z299</f>
        <v>-1.6165682563167721E-5</v>
      </c>
      <c r="AC299" s="42">
        <f>+AB299*AD$4</f>
        <v>-6.2371580518869096E-2</v>
      </c>
      <c r="AD299" s="43">
        <f>+AC299/$H299*10^6</f>
        <v>-415.45047971004527</v>
      </c>
      <c r="AE299" s="40">
        <f>+S299*O299/SUMPRODUCT(O$20:O$619, S$20:S$619)</f>
        <v>4.3591797757652137E-3</v>
      </c>
      <c r="AF299" s="41">
        <f>+T299*P299/SUMPRODUCT(P$20:P$619, T$20:T$619)</f>
        <v>4.3644219944550177E-3</v>
      </c>
      <c r="AG299" s="41">
        <f>+AF299-AE299</f>
        <v>5.2422186898040332E-6</v>
      </c>
      <c r="AH299" s="42">
        <f>+AG299*AI$4</f>
        <v>1.7701656975162929E-2</v>
      </c>
      <c r="AI299" s="43">
        <f>+AH299/$H299*10^6</f>
        <v>117.90885882343922</v>
      </c>
      <c r="AJ299" s="42">
        <f>+X299+AC299+AH299</f>
        <v>-0.16752952992144216</v>
      </c>
      <c r="AK299" s="31">
        <f>+Y299+AD299+AI299</f>
        <v>-1115.8964225767147</v>
      </c>
      <c r="AL299" s="44">
        <f>+$AL$6*W299/H299*10^6</f>
        <v>-13.508315591051177</v>
      </c>
      <c r="AM299" s="31">
        <v>438050.8125</v>
      </c>
      <c r="AN299" s="45">
        <f>+AK299/AM299</f>
        <v>-2.5474132012407E-3</v>
      </c>
      <c r="AR299" s="33"/>
    </row>
    <row r="300" spans="1:44">
      <c r="A300" s="6" t="s">
        <v>1058</v>
      </c>
      <c r="B300" s="6" t="s">
        <v>1577</v>
      </c>
      <c r="C300" s="119" t="s">
        <v>2421</v>
      </c>
      <c r="D300" s="30">
        <v>2496384</v>
      </c>
      <c r="E300" s="6" t="s">
        <v>3881</v>
      </c>
      <c r="F300" s="31" t="s">
        <v>4471</v>
      </c>
      <c r="G300" s="6" t="str">
        <f>+IF(AND(L300&gt;K300, AJ300&gt;0), "Float Increase", IF(AND(L300&lt;K300, AJ300&lt;0), "Float Decrease", IF(AND(J300&gt;I300, AJ300&gt;0), "Share Increase", IF(AND(J300&lt;I300, AJ300&lt;0), "Share Decrease", IF(AJ300&gt;0, "Reinvestment", "Funding")))))</f>
        <v>Funding</v>
      </c>
      <c r="H300" s="32">
        <v>54.34</v>
      </c>
      <c r="I300" s="33">
        <v>17.675000000000001</v>
      </c>
      <c r="J300" s="33">
        <v>17.684000000000001</v>
      </c>
      <c r="K300" s="34">
        <v>1</v>
      </c>
      <c r="L300" s="34">
        <v>1</v>
      </c>
      <c r="M300" s="7">
        <v>0</v>
      </c>
      <c r="N300" s="7">
        <v>0</v>
      </c>
      <c r="O300" s="7">
        <v>1</v>
      </c>
      <c r="P300" s="7">
        <v>1</v>
      </c>
      <c r="Q300" s="35">
        <f>+I300*K300</f>
        <v>17.675000000000001</v>
      </c>
      <c r="R300" s="35">
        <f>+J300*L300</f>
        <v>17.684000000000001</v>
      </c>
      <c r="S300" s="35">
        <f>+$H300*Q300</f>
        <v>960.45950000000005</v>
      </c>
      <c r="T300" s="35">
        <f>+$H300*R300</f>
        <v>960.94856000000016</v>
      </c>
      <c r="U300" s="36">
        <f>+S300/SUM(S$20:S$619)</f>
        <v>1.3951512486067E-3</v>
      </c>
      <c r="V300" s="37">
        <f>+T300/SUM(T$20:T$619)</f>
        <v>1.3941930249015122E-3</v>
      </c>
      <c r="W300" s="37">
        <f>+V300-U300</f>
        <v>-9.5822370518774264E-7</v>
      </c>
      <c r="X300" s="38">
        <f>+W300*Y$4</f>
        <v>-2.9025342388105047E-2</v>
      </c>
      <c r="Y300" s="39">
        <f>+X300/$H300*10^6</f>
        <v>-534.1432165643181</v>
      </c>
      <c r="Z300" s="40">
        <f>+S300*M300/SUMPRODUCT(M$20:M$619, S$20:S$619)</f>
        <v>0</v>
      </c>
      <c r="AA300" s="41">
        <f>+T300*N300/SUMPRODUCT(N$20:N$619, T$20:T$619)</f>
        <v>0</v>
      </c>
      <c r="AB300" s="41">
        <f>+AA300-Z300</f>
        <v>0</v>
      </c>
      <c r="AC300" s="42">
        <f>+AB300*AD$4</f>
        <v>0</v>
      </c>
      <c r="AD300" s="43">
        <f>+AC300/$H300*10^6</f>
        <v>0</v>
      </c>
      <c r="AE300" s="40">
        <f>+S300*O300/SUMPRODUCT(O$20:O$619, S$20:S$619)</f>
        <v>2.8443318886838247E-3</v>
      </c>
      <c r="AF300" s="41">
        <f>+T300*P300/SUMPRODUCT(P$20:P$619, T$20:T$619)</f>
        <v>2.8480115155976129E-3</v>
      </c>
      <c r="AG300" s="41">
        <f>+AF300-AE300</f>
        <v>3.679626913788165E-6</v>
      </c>
      <c r="AH300" s="42">
        <f>+AG300*AI$4</f>
        <v>1.2425176681610441E-2</v>
      </c>
      <c r="AI300" s="43">
        <f>+AH300/$H300*10^6</f>
        <v>228.65617743118221</v>
      </c>
      <c r="AJ300" s="42">
        <f>+X300+AC300+AH300</f>
        <v>-1.6600165706494606E-2</v>
      </c>
      <c r="AK300" s="31">
        <f>+Y300+AD300+AI300</f>
        <v>-305.48703913313591</v>
      </c>
      <c r="AL300" s="44">
        <f>+$AL$6*W300/H300*10^6</f>
        <v>-8.8169277253196761</v>
      </c>
      <c r="AM300" s="31">
        <v>115647.3515625</v>
      </c>
      <c r="AN300" s="45">
        <f>+AK300/AM300</f>
        <v>-2.6415394300494609E-3</v>
      </c>
      <c r="AR300" s="33"/>
    </row>
    <row r="301" spans="1:44">
      <c r="A301" s="6" t="s">
        <v>3394</v>
      </c>
      <c r="B301" s="6" t="s">
        <v>232</v>
      </c>
      <c r="C301" s="119" t="s">
        <v>532</v>
      </c>
      <c r="D301" s="30">
        <v>2081144</v>
      </c>
      <c r="E301" s="6" t="s">
        <v>2512</v>
      </c>
      <c r="F301" s="31" t="s">
        <v>4466</v>
      </c>
      <c r="G301" s="6" t="str">
        <f>+IF(AND(L301&gt;K301, AJ301&gt;0), "Float Increase", IF(AND(L301&lt;K301, AJ301&lt;0), "Float Decrease", IF(AND(J301&gt;I301, AJ301&gt;0), "Share Increase", IF(AND(J301&lt;I301, AJ301&lt;0), "Share Decrease", IF(AJ301&gt;0, "Reinvestment", "Funding")))))</f>
        <v>Funding</v>
      </c>
      <c r="H301" s="32">
        <v>24.86</v>
      </c>
      <c r="I301" s="33">
        <v>60.244</v>
      </c>
      <c r="J301" s="33">
        <v>60.244</v>
      </c>
      <c r="K301" s="34">
        <v>0.71</v>
      </c>
      <c r="L301" s="34">
        <v>0.71</v>
      </c>
      <c r="M301" s="7">
        <v>0</v>
      </c>
      <c r="N301" s="7">
        <v>0</v>
      </c>
      <c r="O301" s="7">
        <v>1</v>
      </c>
      <c r="P301" s="7">
        <v>1</v>
      </c>
      <c r="Q301" s="35">
        <f>+I301*K301</f>
        <v>42.773239999999994</v>
      </c>
      <c r="R301" s="35">
        <f>+J301*L301</f>
        <v>42.773239999999994</v>
      </c>
      <c r="S301" s="35">
        <f>+$H301*Q301</f>
        <v>1063.3427463999999</v>
      </c>
      <c r="T301" s="35">
        <f>+$H301*R301</f>
        <v>1063.3427463999999</v>
      </c>
      <c r="U301" s="36">
        <f>+S301/SUM(S$20:S$619)</f>
        <v>1.5445981432187794E-3</v>
      </c>
      <c r="V301" s="37">
        <f>+T301/SUM(T$20:T$619)</f>
        <v>1.5427517161901957E-3</v>
      </c>
      <c r="W301" s="37">
        <f>+V301-U301</f>
        <v>-1.8464270285837268E-6</v>
      </c>
      <c r="X301" s="38">
        <f>+W301*Y$4</f>
        <v>-5.5929712873043262E-2</v>
      </c>
      <c r="Y301" s="39">
        <f>+X301/$H301*10^6</f>
        <v>-2249.7873239357709</v>
      </c>
      <c r="Z301" s="40">
        <f>+S301*M301/SUMPRODUCT(M$20:M$619, S$20:S$619)</f>
        <v>0</v>
      </c>
      <c r="AA301" s="41">
        <f>+T301*N301/SUMPRODUCT(N$20:N$619, T$20:T$619)</f>
        <v>0</v>
      </c>
      <c r="AB301" s="41">
        <f>+AA301-Z301</f>
        <v>0</v>
      </c>
      <c r="AC301" s="42">
        <f>+AB301*AD$4</f>
        <v>0</v>
      </c>
      <c r="AD301" s="43">
        <f>+AC301/$H301*10^6</f>
        <v>0</v>
      </c>
      <c r="AE301" s="40">
        <f>+S301*O301/SUMPRODUCT(O$20:O$619, S$20:S$619)</f>
        <v>3.1490132402107085E-3</v>
      </c>
      <c r="AF301" s="41">
        <f>+T301*P301/SUMPRODUCT(P$20:P$619, T$20:T$619)</f>
        <v>3.1514823090784292E-3</v>
      </c>
      <c r="AG301" s="41">
        <f>+AF301-AE301</f>
        <v>2.469068867720723E-6</v>
      </c>
      <c r="AH301" s="42">
        <f>+AG301*AI$4</f>
        <v>8.337425950858228E-3</v>
      </c>
      <c r="AI301" s="43">
        <f>+AH301/$H301*10^6</f>
        <v>335.3751388116745</v>
      </c>
      <c r="AJ301" s="42">
        <f>+X301+AC301+AH301</f>
        <v>-4.7592286922185034E-2</v>
      </c>
      <c r="AK301" s="31">
        <f>+Y301+AD301+AI301</f>
        <v>-1914.4121851240964</v>
      </c>
      <c r="AL301" s="44">
        <f>+$AL$6*W301/H301*10^6</f>
        <v>-37.136504999672709</v>
      </c>
      <c r="AM301" s="31">
        <v>722897.0625</v>
      </c>
      <c r="AN301" s="45">
        <f>+AK301/AM301</f>
        <v>-2.6482500544454716E-3</v>
      </c>
      <c r="AR301" s="33"/>
    </row>
    <row r="302" spans="1:44">
      <c r="A302" s="6" t="s">
        <v>1077</v>
      </c>
      <c r="B302" s="6" t="s">
        <v>1596</v>
      </c>
      <c r="C302" s="119" t="s">
        <v>2440</v>
      </c>
      <c r="D302" s="30">
        <v>2179425</v>
      </c>
      <c r="E302" s="6" t="s">
        <v>3900</v>
      </c>
      <c r="F302" s="31" t="s">
        <v>4464</v>
      </c>
      <c r="G302" s="6" t="str">
        <f>+IF(AND(L302&gt;K302, AJ302&gt;0), "Float Increase", IF(AND(L302&lt;K302, AJ302&lt;0), "Float Decrease", IF(AND(J302&gt;I302, AJ302&gt;0), "Share Increase", IF(AND(J302&lt;I302, AJ302&lt;0), "Share Decrease", IF(AJ302&gt;0, "Reinvestment", "Funding")))))</f>
        <v>Funding</v>
      </c>
      <c r="H302" s="32">
        <v>23.91</v>
      </c>
      <c r="I302" s="33">
        <v>28.887</v>
      </c>
      <c r="J302" s="33">
        <v>28.887</v>
      </c>
      <c r="K302" s="34">
        <v>1</v>
      </c>
      <c r="L302" s="34">
        <v>1</v>
      </c>
      <c r="M302" s="7">
        <v>0</v>
      </c>
      <c r="N302" s="7">
        <v>0</v>
      </c>
      <c r="O302" s="7">
        <v>1</v>
      </c>
      <c r="P302" s="7">
        <v>1</v>
      </c>
      <c r="Q302" s="35">
        <f>+I302*K302</f>
        <v>28.887</v>
      </c>
      <c r="R302" s="35">
        <f>+J302*L302</f>
        <v>28.887</v>
      </c>
      <c r="S302" s="35">
        <f>+$H302*Q302</f>
        <v>690.68817000000001</v>
      </c>
      <c r="T302" s="35">
        <f>+$H302*R302</f>
        <v>690.68817000000001</v>
      </c>
      <c r="U302" s="36">
        <f>+S302/SUM(S$20:S$619)</f>
        <v>1.0032848472771383E-3</v>
      </c>
      <c r="V302" s="37">
        <f>+T302/SUM(T$20:T$619)</f>
        <v>1.0020855112119528E-3</v>
      </c>
      <c r="W302" s="37">
        <f>+V302-U302</f>
        <v>-1.1993360651855675E-6</v>
      </c>
      <c r="X302" s="38">
        <f>+W302*Y$4</f>
        <v>-3.6328823574233435E-2</v>
      </c>
      <c r="Y302" s="39">
        <f>+X302/$H302*10^6</f>
        <v>-1519.3987274878059</v>
      </c>
      <c r="Z302" s="40">
        <f>+S302*M302/SUMPRODUCT(M$20:M$619, S$20:S$619)</f>
        <v>0</v>
      </c>
      <c r="AA302" s="41">
        <f>+T302*N302/SUMPRODUCT(N$20:N$619, T$20:T$619)</f>
        <v>0</v>
      </c>
      <c r="AB302" s="41">
        <f>+AA302-Z302</f>
        <v>0</v>
      </c>
      <c r="AC302" s="42">
        <f>+AB302*AD$4</f>
        <v>0</v>
      </c>
      <c r="AD302" s="43">
        <f>+AC302/$H302*10^6</f>
        <v>0</v>
      </c>
      <c r="AE302" s="40">
        <f>+S302*O302/SUMPRODUCT(O$20:O$619, S$20:S$619)</f>
        <v>2.0454234531155917E-3</v>
      </c>
      <c r="AF302" s="41">
        <f>+T302*P302/SUMPRODUCT(P$20:P$619, T$20:T$619)</f>
        <v>2.0470272226091285E-3</v>
      </c>
      <c r="AG302" s="41">
        <f>+AF302-AE302</f>
        <v>1.6037694935367927E-6</v>
      </c>
      <c r="AH302" s="42">
        <f>+AG302*AI$4</f>
        <v>5.4155271120290378E-3</v>
      </c>
      <c r="AI302" s="43">
        <f>+AH302/$H302*10^6</f>
        <v>226.49632421702375</v>
      </c>
      <c r="AJ302" s="42">
        <f>+X302+AC302+AH302</f>
        <v>-3.0913296462204396E-2</v>
      </c>
      <c r="AK302" s="31">
        <f>+Y302+AD302+AI302</f>
        <v>-1292.9024032707821</v>
      </c>
      <c r="AL302" s="44">
        <f>+$AL$6*W302/H302*10^6</f>
        <v>-25.080218845369458</v>
      </c>
      <c r="AM302" s="31">
        <v>466847.0625</v>
      </c>
      <c r="AN302" s="45">
        <f>+AK302/AM302</f>
        <v>-2.7694345903071459E-3</v>
      </c>
      <c r="AR302" s="33"/>
    </row>
    <row r="303" spans="1:44">
      <c r="A303" s="6" t="s">
        <v>1424</v>
      </c>
      <c r="B303" s="6" t="s">
        <v>2220</v>
      </c>
      <c r="C303" s="119" t="s">
        <v>2845</v>
      </c>
      <c r="D303" s="30">
        <v>2844422</v>
      </c>
      <c r="E303" s="6" t="s">
        <v>910</v>
      </c>
      <c r="F303" s="31" t="s">
        <v>4466</v>
      </c>
      <c r="G303" s="6" t="str">
        <f>+IF(AND(L303&gt;K303, AJ303&gt;0), "Float Increase", IF(AND(L303&lt;K303, AJ303&lt;0), "Float Decrease", IF(AND(J303&gt;I303, AJ303&gt;0), "Share Increase", IF(AND(J303&lt;I303, AJ303&lt;0), "Share Decrease", IF(AJ303&gt;0, "Reinvestment", "Funding")))))</f>
        <v>Funding</v>
      </c>
      <c r="H303" s="32">
        <v>12.6</v>
      </c>
      <c r="I303" s="33">
        <v>44.94</v>
      </c>
      <c r="J303" s="33">
        <v>44.94</v>
      </c>
      <c r="K303" s="34">
        <v>0.63</v>
      </c>
      <c r="L303" s="34">
        <v>0.63</v>
      </c>
      <c r="M303" s="7">
        <v>0</v>
      </c>
      <c r="N303" s="7">
        <v>0</v>
      </c>
      <c r="O303" s="7">
        <v>1</v>
      </c>
      <c r="P303" s="7">
        <v>1</v>
      </c>
      <c r="Q303" s="35">
        <f>+I303*K303</f>
        <v>28.312199999999997</v>
      </c>
      <c r="R303" s="35">
        <f>+J303*L303</f>
        <v>28.312199999999997</v>
      </c>
      <c r="S303" s="35">
        <f>+$H303*Q303</f>
        <v>356.73371999999995</v>
      </c>
      <c r="T303" s="35">
        <f>+$H303*R303</f>
        <v>356.73371999999995</v>
      </c>
      <c r="U303" s="36">
        <f>+S303/SUM(S$20:S$619)</f>
        <v>5.1818686251540308E-4</v>
      </c>
      <c r="V303" s="37">
        <f>+T303/SUM(T$20:T$619)</f>
        <v>5.1756741710624855E-4</v>
      </c>
      <c r="W303" s="37">
        <f>+V303-U303</f>
        <v>-6.1944540915453462E-7</v>
      </c>
      <c r="X303" s="38">
        <f>+W303*Y$4</f>
        <v>-1.8763483927719659E-2</v>
      </c>
      <c r="Y303" s="39">
        <f>+X303/$H303*10^6</f>
        <v>-1489.1653910888617</v>
      </c>
      <c r="Z303" s="40">
        <f>+S303*M303/SUMPRODUCT(M$20:M$619, S$20:S$619)</f>
        <v>0</v>
      </c>
      <c r="AA303" s="41">
        <f>+T303*N303/SUMPRODUCT(N$20:N$619, T$20:T$619)</f>
        <v>0</v>
      </c>
      <c r="AB303" s="41">
        <f>+AA303-Z303</f>
        <v>0</v>
      </c>
      <c r="AC303" s="42">
        <f>+AB303*AD$4</f>
        <v>0</v>
      </c>
      <c r="AD303" s="43">
        <f>+AC303/$H303*10^6</f>
        <v>0</v>
      </c>
      <c r="AE303" s="40">
        <f>+S303*O303/SUMPRODUCT(O$20:O$619, S$20:S$619)</f>
        <v>1.0564413133138946E-3</v>
      </c>
      <c r="AF303" s="41">
        <f>+T303*P303/SUMPRODUCT(P$20:P$619, T$20:T$619)</f>
        <v>1.0572696446540012E-3</v>
      </c>
      <c r="AG303" s="41">
        <f>+AF303-AE303</f>
        <v>8.2833134010663716E-7</v>
      </c>
      <c r="AH303" s="42">
        <f>+AG303*AI$4</f>
        <v>2.7970670649172863E-3</v>
      </c>
      <c r="AI303" s="43">
        <f>+AH303/$H303*10^6</f>
        <v>221.98944959661</v>
      </c>
      <c r="AJ303" s="42">
        <f>+X303+AC303+AH303</f>
        <v>-1.5966416862802372E-2</v>
      </c>
      <c r="AK303" s="31">
        <f>+Y303+AD303+AI303</f>
        <v>-1267.1759414922517</v>
      </c>
      <c r="AL303" s="44">
        <f>+$AL$6*W303/H303*10^6</f>
        <v>-24.581167029941849</v>
      </c>
      <c r="AM303" s="31">
        <v>438898.8125</v>
      </c>
      <c r="AN303" s="45">
        <f>+AK303/AM303</f>
        <v>-2.8871710412573782E-3</v>
      </c>
      <c r="AR303" s="33"/>
    </row>
    <row r="304" spans="1:44">
      <c r="A304" s="6" t="s">
        <v>4745</v>
      </c>
      <c r="B304" s="6" t="s">
        <v>4710</v>
      </c>
      <c r="C304" s="119" t="s">
        <v>4823</v>
      </c>
      <c r="D304" s="30" t="s">
        <v>4799</v>
      </c>
      <c r="E304" s="6" t="s">
        <v>4778</v>
      </c>
      <c r="F304" s="31" t="s">
        <v>4455</v>
      </c>
      <c r="G304" s="6" t="str">
        <f>+IF(AND(L304&gt;K304, AJ304&gt;0), "Float Increase", IF(AND(L304&lt;K304, AJ304&lt;0), "Float Decrease", IF(AND(J304&gt;I304, AJ304&gt;0), "Share Increase", IF(AND(J304&lt;I304, AJ304&lt;0), "Share Decrease", IF(AJ304&gt;0, "Reinvestment", "Funding")))))</f>
        <v>Funding</v>
      </c>
      <c r="H304" s="32">
        <v>31.89</v>
      </c>
      <c r="I304" s="33">
        <v>96</v>
      </c>
      <c r="J304" s="33">
        <v>96.085999999999999</v>
      </c>
      <c r="K304" s="34">
        <v>0.88</v>
      </c>
      <c r="L304" s="34">
        <v>0.88</v>
      </c>
      <c r="M304" s="7">
        <v>1</v>
      </c>
      <c r="N304" s="7">
        <v>1</v>
      </c>
      <c r="O304" s="7">
        <v>0</v>
      </c>
      <c r="P304" s="7">
        <v>0</v>
      </c>
      <c r="Q304" s="35">
        <f>+I304*K304</f>
        <v>84.48</v>
      </c>
      <c r="R304" s="35">
        <f>+J304*L304</f>
        <v>84.555679999999995</v>
      </c>
      <c r="S304" s="35">
        <f>+$H304*Q304</f>
        <v>2694.0672</v>
      </c>
      <c r="T304" s="35">
        <f>+$H304*R304</f>
        <v>2696.4806352000001</v>
      </c>
      <c r="U304" s="36">
        <f>+S304/SUM(S$20:S$619)</f>
        <v>3.9133677348293771E-3</v>
      </c>
      <c r="V304" s="37">
        <f>+T304/SUM(T$20:T$619)</f>
        <v>3.9121911930206114E-3</v>
      </c>
      <c r="W304" s="37">
        <f>+V304-U304</f>
        <v>-1.1765418087656895E-6</v>
      </c>
      <c r="X304" s="38">
        <f>+W304*Y$4</f>
        <v>-3.5638367792887898E-2</v>
      </c>
      <c r="Y304" s="39">
        <f>+X304/$H304*10^6</f>
        <v>-1117.5405391310096</v>
      </c>
      <c r="Z304" s="40">
        <f>+S304*M304/SUMPRODUCT(M$20:M$619, S$20:S$619)</f>
        <v>7.6808344884659856E-3</v>
      </c>
      <c r="AA304" s="41">
        <f>+T304*N304/SUMPRODUCT(N$20:N$619, T$20:T$619)</f>
        <v>7.6639316670180464E-3</v>
      </c>
      <c r="AB304" s="41">
        <f>+AA304-Z304</f>
        <v>-1.6902821447939247E-5</v>
      </c>
      <c r="AC304" s="42">
        <f>+AB304*AD$4</f>
        <v>-6.5215661931791957E-2</v>
      </c>
      <c r="AD304" s="43">
        <f>+AC304/$H304*10^6</f>
        <v>-2045.0191888301022</v>
      </c>
      <c r="AE304" s="40">
        <f>+S304*O304/SUMPRODUCT(O$20:O$619, S$20:S$619)</f>
        <v>0</v>
      </c>
      <c r="AF304" s="41">
        <f>+T304*P304/SUMPRODUCT(P$20:P$619, T$20:T$619)</f>
        <v>0</v>
      </c>
      <c r="AG304" s="41">
        <f>+AF304-AE304</f>
        <v>0</v>
      </c>
      <c r="AH304" s="42">
        <f>+AG304*AI$4</f>
        <v>0</v>
      </c>
      <c r="AI304" s="43">
        <f>+AH304/$H304*10^6</f>
        <v>0</v>
      </c>
      <c r="AJ304" s="42">
        <f>+X304+AC304+AH304</f>
        <v>-0.10085402972467986</v>
      </c>
      <c r="AK304" s="31">
        <f>+Y304+AD304+AI304</f>
        <v>-3162.559727961112</v>
      </c>
      <c r="AL304" s="44">
        <f>+$AL$6*W304/H304*10^6</f>
        <v>-18.446876901312159</v>
      </c>
      <c r="AM304" s="31">
        <v>1075203.375</v>
      </c>
      <c r="AN304" s="45">
        <f>+AK304/AM304</f>
        <v>-2.9413595618234664E-3</v>
      </c>
      <c r="AR304" s="33"/>
    </row>
    <row r="305" spans="1:44">
      <c r="A305" s="6" t="s">
        <v>1067</v>
      </c>
      <c r="B305" s="6" t="s">
        <v>1586</v>
      </c>
      <c r="C305" s="119" t="s">
        <v>2430</v>
      </c>
      <c r="D305" s="30">
        <v>2176608</v>
      </c>
      <c r="E305" s="6" t="s">
        <v>3890</v>
      </c>
      <c r="F305" s="31" t="s">
        <v>4472</v>
      </c>
      <c r="G305" s="6" t="str">
        <f>+IF(AND(L305&gt;K305, AJ305&gt;0), "Float Increase", IF(AND(L305&lt;K305, AJ305&lt;0), "Float Decrease", IF(AND(J305&gt;I305, AJ305&gt;0), "Share Increase", IF(AND(J305&lt;I305, AJ305&lt;0), "Share Decrease", IF(AJ305&gt;0, "Reinvestment", "Funding")))))</f>
        <v>Funding</v>
      </c>
      <c r="H305" s="32">
        <v>28.44</v>
      </c>
      <c r="I305" s="33">
        <v>57.401000000000003</v>
      </c>
      <c r="J305" s="33">
        <v>57.453000000000003</v>
      </c>
      <c r="K305" s="34">
        <v>0.93</v>
      </c>
      <c r="L305" s="34">
        <v>0.93</v>
      </c>
      <c r="M305" s="7">
        <v>0.44</v>
      </c>
      <c r="N305" s="7">
        <v>0.44</v>
      </c>
      <c r="O305" s="7">
        <v>0.56000000000000005</v>
      </c>
      <c r="P305" s="7">
        <v>0.56000000000000005</v>
      </c>
      <c r="Q305" s="35">
        <f>+I305*K305</f>
        <v>53.382930000000009</v>
      </c>
      <c r="R305" s="35">
        <f>+J305*L305</f>
        <v>53.431290000000004</v>
      </c>
      <c r="S305" s="35">
        <f>+$H305*Q305</f>
        <v>1518.2105292000003</v>
      </c>
      <c r="T305" s="35">
        <f>+$H305*R305</f>
        <v>1519.5858876000002</v>
      </c>
      <c r="U305" s="36">
        <f>+S305/SUM(S$20:S$619)</f>
        <v>2.2053332966785366E-3</v>
      </c>
      <c r="V305" s="37">
        <f>+T305/SUM(T$20:T$619)</f>
        <v>2.2046924605732209E-3</v>
      </c>
      <c r="W305" s="37">
        <f>+V305-U305</f>
        <v>-6.4083610531572716E-7</v>
      </c>
      <c r="X305" s="38">
        <f>+W305*Y$4</f>
        <v>-1.9411424775600157E-2</v>
      </c>
      <c r="Y305" s="39">
        <f>+X305/$H305*10^6</f>
        <v>-682.53954907173545</v>
      </c>
      <c r="Z305" s="40">
        <f>+S305*M305/SUMPRODUCT(M$20:M$619, S$20:S$619)</f>
        <v>1.9045161416574486E-3</v>
      </c>
      <c r="AA305" s="41">
        <f>+T305*N305/SUMPRODUCT(N$20:N$619, T$20:T$619)</f>
        <v>1.9003440971129884E-3</v>
      </c>
      <c r="AB305" s="41">
        <f>+AA305-Z305</f>
        <v>-4.1720445444601208E-6</v>
      </c>
      <c r="AC305" s="42">
        <f>+AB305*AD$4</f>
        <v>-1.6096877519170619E-2</v>
      </c>
      <c r="AD305" s="43">
        <f>+AC305/$H305*10^6</f>
        <v>-565.99428689066872</v>
      </c>
      <c r="AE305" s="40">
        <f>+S305*O305/SUMPRODUCT(O$20:O$619, S$20:S$619)</f>
        <v>2.5178000616224833E-3</v>
      </c>
      <c r="AF305" s="41">
        <f>+T305*P305/SUMPRODUCT(P$20:P$619, T$20:T$619)</f>
        <v>2.5220568932656242E-3</v>
      </c>
      <c r="AG305" s="41">
        <f>+AF305-AE305</f>
        <v>4.2568316431408626E-6</v>
      </c>
      <c r="AH305" s="42">
        <f>+AG305*AI$4</f>
        <v>1.4374252202499318E-2</v>
      </c>
      <c r="AI305" s="43">
        <f>+AH305/$H305*10^6</f>
        <v>505.42377645918833</v>
      </c>
      <c r="AJ305" s="42">
        <f>+X305+AC305+AH305</f>
        <v>-2.1134050092271456E-2</v>
      </c>
      <c r="AK305" s="31">
        <f>+Y305+AD305+AI305</f>
        <v>-743.11005950321601</v>
      </c>
      <c r="AL305" s="44">
        <f>+$AL$6*W305/H305*10^6</f>
        <v>-11.266457547744851</v>
      </c>
      <c r="AM305" s="31">
        <v>247089.5</v>
      </c>
      <c r="AN305" s="45">
        <f>+AK305/AM305</f>
        <v>-3.0074530059076409E-3</v>
      </c>
      <c r="AR305" s="33"/>
    </row>
    <row r="306" spans="1:44">
      <c r="A306" s="6" t="s">
        <v>5546</v>
      </c>
      <c r="B306" s="6" t="s">
        <v>5599</v>
      </c>
      <c r="C306" s="119" t="s">
        <v>5620</v>
      </c>
      <c r="D306" s="30" t="s">
        <v>5580</v>
      </c>
      <c r="E306" s="6" t="s">
        <v>5566</v>
      </c>
      <c r="F306" s="31" t="s">
        <v>4463</v>
      </c>
      <c r="G306" s="6" t="str">
        <f>+IF(AND(L306&gt;K306, AJ306&gt;0), "Float Increase", IF(AND(L306&lt;K306, AJ306&lt;0), "Float Decrease", IF(AND(J306&gt;I306, AJ306&gt;0), "Share Increase", IF(AND(J306&lt;I306, AJ306&lt;0), "Share Decrease", IF(AJ306&gt;0, "Reinvestment", "Funding")))))</f>
        <v>Funding</v>
      </c>
      <c r="H306" s="32">
        <v>22.27</v>
      </c>
      <c r="I306" s="33">
        <v>70.341999999999999</v>
      </c>
      <c r="J306" s="33">
        <v>70.356999999999999</v>
      </c>
      <c r="K306" s="34">
        <v>1</v>
      </c>
      <c r="L306" s="34">
        <v>1</v>
      </c>
      <c r="M306" s="7">
        <v>0</v>
      </c>
      <c r="N306" s="7">
        <v>0</v>
      </c>
      <c r="O306" s="7">
        <v>1</v>
      </c>
      <c r="P306" s="7">
        <v>1</v>
      </c>
      <c r="Q306" s="35">
        <f>+I306*K306</f>
        <v>70.341999999999999</v>
      </c>
      <c r="R306" s="35">
        <f>+J306*L306</f>
        <v>70.356999999999999</v>
      </c>
      <c r="S306" s="35">
        <f>+$H306*Q306</f>
        <v>1566.5163399999999</v>
      </c>
      <c r="T306" s="35">
        <f>+$H306*R306</f>
        <v>1566.8503900000001</v>
      </c>
      <c r="U306" s="36">
        <f>+S306/SUM(S$20:S$619)</f>
        <v>2.2755017027930877E-3</v>
      </c>
      <c r="V306" s="37">
        <f>+T306/SUM(T$20:T$619)</f>
        <v>2.2732662035543443E-3</v>
      </c>
      <c r="W306" s="37">
        <f>+V306-U306</f>
        <v>-2.2354992387433985E-6</v>
      </c>
      <c r="X306" s="38">
        <f>+W306*Y$4</f>
        <v>-6.7715013166119012E-2</v>
      </c>
      <c r="Y306" s="39">
        <f>+X306/$H306*10^6</f>
        <v>-3040.638220301707</v>
      </c>
      <c r="Z306" s="40">
        <f>+S306*M306/SUMPRODUCT(M$20:M$619, S$20:S$619)</f>
        <v>0</v>
      </c>
      <c r="AA306" s="41">
        <f>+T306*N306/SUMPRODUCT(N$20:N$619, T$20:T$619)</f>
        <v>0</v>
      </c>
      <c r="AB306" s="41">
        <f>+AA306-Z306</f>
        <v>0</v>
      </c>
      <c r="AC306" s="42">
        <f>+AB306*AD$4</f>
        <v>0</v>
      </c>
      <c r="AD306" s="43">
        <f>+AC306/$H306*10^6</f>
        <v>0</v>
      </c>
      <c r="AE306" s="40">
        <f>+S306*O306/SUMPRODUCT(O$20:O$619, S$20:S$619)</f>
        <v>4.6391257309717606E-3</v>
      </c>
      <c r="AF306" s="41">
        <f>+T306*P306/SUMPRODUCT(P$20:P$619, T$20:T$619)</f>
        <v>4.64375320354152E-3</v>
      </c>
      <c r="AG306" s="41">
        <f>+AF306-AE306</f>
        <v>4.6274725697594693E-6</v>
      </c>
      <c r="AH306" s="42">
        <f>+AG306*AI$4</f>
        <v>1.562581359895918E-2</v>
      </c>
      <c r="AI306" s="43">
        <f>+AH306/$H306*10^6</f>
        <v>701.65305787872387</v>
      </c>
      <c r="AJ306" s="42">
        <f>+X306+AC306+AH306</f>
        <v>-5.2089199567159836E-2</v>
      </c>
      <c r="AK306" s="31">
        <f>+Y306+AD306+AI306</f>
        <v>-2338.9851624229832</v>
      </c>
      <c r="AL306" s="44">
        <f>+$AL$6*W306/H306*10^6</f>
        <v>-50.190822603129739</v>
      </c>
      <c r="AM306" s="31">
        <v>729510.375</v>
      </c>
      <c r="AN306" s="45">
        <f>+AK306/AM306</f>
        <v>-3.2062397500830378E-3</v>
      </c>
      <c r="AR306" s="33"/>
    </row>
    <row r="307" spans="1:44">
      <c r="A307" s="6" t="s">
        <v>1037</v>
      </c>
      <c r="B307" s="6" t="s">
        <v>1556</v>
      </c>
      <c r="C307" s="119" t="s">
        <v>2400</v>
      </c>
      <c r="D307" s="30">
        <v>2170309</v>
      </c>
      <c r="E307" s="6" t="s">
        <v>3862</v>
      </c>
      <c r="F307" s="31" t="s">
        <v>4468</v>
      </c>
      <c r="G307" s="6" t="str">
        <f>+IF(AND(L307&gt;K307, AJ307&gt;0), "Float Increase", IF(AND(L307&lt;K307, AJ307&lt;0), "Float Decrease", IF(AND(J307&gt;I307, AJ307&gt;0), "Share Increase", IF(AND(J307&lt;I307, AJ307&lt;0), "Share Decrease", IF(AJ307&gt;0, "Reinvestment", "Funding")))))</f>
        <v>Funding</v>
      </c>
      <c r="H307" s="32">
        <v>189.38</v>
      </c>
      <c r="I307" s="33">
        <v>18.925999999999998</v>
      </c>
      <c r="J307" s="33">
        <v>18.937000000000001</v>
      </c>
      <c r="K307" s="34">
        <v>1</v>
      </c>
      <c r="L307" s="34">
        <v>1</v>
      </c>
      <c r="M307" s="7">
        <v>1</v>
      </c>
      <c r="N307" s="7">
        <v>1</v>
      </c>
      <c r="O307" s="7">
        <v>0</v>
      </c>
      <c r="P307" s="7">
        <v>0</v>
      </c>
      <c r="Q307" s="35">
        <f>+I307*K307</f>
        <v>18.925999999999998</v>
      </c>
      <c r="R307" s="35">
        <f>+J307*L307</f>
        <v>18.937000000000001</v>
      </c>
      <c r="S307" s="35">
        <f>+$H307*Q307</f>
        <v>3584.2058799999995</v>
      </c>
      <c r="T307" s="35">
        <f>+$H307*R307</f>
        <v>3586.2890600000001</v>
      </c>
      <c r="U307" s="36">
        <f>+S307/SUM(S$20:S$619)</f>
        <v>5.2063718550813178E-3</v>
      </c>
      <c r="V307" s="37">
        <f>+T307/SUM(T$20:T$619)</f>
        <v>5.2031704930517826E-3</v>
      </c>
      <c r="W307" s="37">
        <f>+V307-U307</f>
        <v>-3.2013620295352416E-6</v>
      </c>
      <c r="X307" s="38">
        <f>+W307*Y$4</f>
        <v>-9.6971749407236296E-2</v>
      </c>
      <c r="Y307" s="39">
        <f>+X307/$H307*10^6</f>
        <v>-512.0485236415476</v>
      </c>
      <c r="Z307" s="40">
        <f>+S307*M307/SUMPRODUCT(M$20:M$619, S$20:S$619)</f>
        <v>1.0218636022466913E-2</v>
      </c>
      <c r="AA307" s="41">
        <f>+T307*N307/SUMPRODUCT(N$20:N$619, T$20:T$619)</f>
        <v>1.0192943325912592E-2</v>
      </c>
      <c r="AB307" s="41">
        <f>+AA307-Z307</f>
        <v>-2.5692696554321937E-5</v>
      </c>
      <c r="AC307" s="42">
        <f>+AB307*AD$4</f>
        <v>-9.9129380131212169E-2</v>
      </c>
      <c r="AD307" s="43">
        <f>+AC307/$H307*10^6</f>
        <v>-523.44165239841675</v>
      </c>
      <c r="AE307" s="40">
        <f>+S307*O307/SUMPRODUCT(O$20:O$619, S$20:S$619)</f>
        <v>0</v>
      </c>
      <c r="AF307" s="41">
        <f>+T307*P307/SUMPRODUCT(P$20:P$619, T$20:T$619)</f>
        <v>0</v>
      </c>
      <c r="AG307" s="41">
        <f>+AF307-AE307</f>
        <v>0</v>
      </c>
      <c r="AH307" s="42">
        <f>+AG307*AI$4</f>
        <v>0</v>
      </c>
      <c r="AI307" s="43">
        <f>+AH307/$H307*10^6</f>
        <v>0</v>
      </c>
      <c r="AJ307" s="42">
        <f>+X307+AC307+AH307</f>
        <v>-0.19610112953844847</v>
      </c>
      <c r="AK307" s="31">
        <f>+Y307+AD307+AI307</f>
        <v>-1035.4901760399644</v>
      </c>
      <c r="AL307" s="44">
        <f>+$AL$6*W307/H307*10^6</f>
        <v>-8.4522178412061493</v>
      </c>
      <c r="AM307" s="31">
        <v>318925.40625</v>
      </c>
      <c r="AN307" s="45">
        <f>+AK307/AM307</f>
        <v>-3.2468099303078471E-3</v>
      </c>
      <c r="AR307" s="33"/>
    </row>
    <row r="308" spans="1:44">
      <c r="A308" s="6" t="s">
        <v>4756</v>
      </c>
      <c r="B308" s="6" t="s">
        <v>4721</v>
      </c>
      <c r="C308" s="119" t="s">
        <v>4835</v>
      </c>
      <c r="D308" s="30">
        <v>2544432</v>
      </c>
      <c r="E308" s="6" t="s">
        <v>6483</v>
      </c>
      <c r="F308" s="31" t="s">
        <v>4458</v>
      </c>
      <c r="G308" s="6" t="str">
        <f>+IF(AND(L308&gt;K308, AJ308&gt;0), "Float Increase", IF(AND(L308&lt;K308, AJ308&lt;0), "Float Decrease", IF(AND(J308&gt;I308, AJ308&gt;0), "Share Increase", IF(AND(J308&lt;I308, AJ308&lt;0), "Share Decrease", IF(AJ308&gt;0, "Reinvestment", "Funding")))))</f>
        <v>Funding</v>
      </c>
      <c r="H308" s="32">
        <v>44</v>
      </c>
      <c r="I308" s="33">
        <v>80.781000000000006</v>
      </c>
      <c r="J308" s="33">
        <v>80.873000000000005</v>
      </c>
      <c r="K308" s="34">
        <v>0.44</v>
      </c>
      <c r="L308" s="34">
        <v>0.44</v>
      </c>
      <c r="M308" s="7">
        <v>1</v>
      </c>
      <c r="N308" s="7">
        <v>1</v>
      </c>
      <c r="O308" s="7">
        <v>0</v>
      </c>
      <c r="P308" s="7">
        <v>0</v>
      </c>
      <c r="Q308" s="35">
        <f>+I308*K308</f>
        <v>35.543640000000003</v>
      </c>
      <c r="R308" s="35">
        <f>+J308*L308</f>
        <v>35.584120000000006</v>
      </c>
      <c r="S308" s="35">
        <f>+$H308*Q308</f>
        <v>1563.9201600000001</v>
      </c>
      <c r="T308" s="35">
        <f>+$H308*R308</f>
        <v>1565.7012800000002</v>
      </c>
      <c r="U308" s="36">
        <f>+S308/SUM(S$20:S$619)</f>
        <v>2.2717305247594408E-3</v>
      </c>
      <c r="V308" s="37">
        <f>+T308/SUM(T$20:T$619)</f>
        <v>2.271599016346275E-3</v>
      </c>
      <c r="W308" s="37">
        <f>+V308-U308</f>
        <v>-1.3150841316573667E-7</v>
      </c>
      <c r="X308" s="38">
        <f>+W308*Y$4</f>
        <v>-3.9834922663534158E-3</v>
      </c>
      <c r="Y308" s="39">
        <f>+X308/$H308*10^6</f>
        <v>-90.53391514439582</v>
      </c>
      <c r="Z308" s="40">
        <f>+S308*M308/SUMPRODUCT(M$20:M$619, S$20:S$619)</f>
        <v>4.4587647636017552E-3</v>
      </c>
      <c r="AA308" s="41">
        <f>+T308*N308/SUMPRODUCT(N$20:N$619, T$20:T$619)</f>
        <v>4.4500329296793505E-3</v>
      </c>
      <c r="AB308" s="41">
        <f>+AA308-Z308</f>
        <v>-8.7318339224047581E-6</v>
      </c>
      <c r="AC308" s="42">
        <f>+AB308*AD$4</f>
        <v>-3.3689779595792155E-2</v>
      </c>
      <c r="AD308" s="43">
        <f>+AC308/$H308*10^6</f>
        <v>-765.67680899527625</v>
      </c>
      <c r="AE308" s="40">
        <f>+S308*O308/SUMPRODUCT(O$20:O$619, S$20:S$619)</f>
        <v>0</v>
      </c>
      <c r="AF308" s="41">
        <f>+T308*P308/SUMPRODUCT(P$20:P$619, T$20:T$619)</f>
        <v>0</v>
      </c>
      <c r="AG308" s="41">
        <f>+AF308-AE308</f>
        <v>0</v>
      </c>
      <c r="AH308" s="42">
        <f>+AG308*AI$4</f>
        <v>0</v>
      </c>
      <c r="AI308" s="43">
        <f>+AH308/$H308*10^6</f>
        <v>0</v>
      </c>
      <c r="AJ308" s="42">
        <f>+X308+AC308+AH308</f>
        <v>-3.7673271862145571E-2</v>
      </c>
      <c r="AK308" s="31">
        <f>+Y308+AD308+AI308</f>
        <v>-856.21072413967204</v>
      </c>
      <c r="AL308" s="44">
        <f>+$AL$6*W308/H308*10^6</f>
        <v>-1.4944137859742803</v>
      </c>
      <c r="AM308" s="31">
        <v>261737.296875</v>
      </c>
      <c r="AN308" s="45">
        <f>+AK308/AM308</f>
        <v>-3.271259902055837E-3</v>
      </c>
      <c r="AR308" s="33"/>
    </row>
    <row r="309" spans="1:44">
      <c r="A309" s="6" t="s">
        <v>6061</v>
      </c>
      <c r="B309" s="6" t="s">
        <v>6015</v>
      </c>
      <c r="C309" s="119" t="s">
        <v>6107</v>
      </c>
      <c r="D309" s="30" t="s">
        <v>6140</v>
      </c>
      <c r="E309" s="6" t="s">
        <v>6191</v>
      </c>
      <c r="F309" s="31" t="s">
        <v>4456</v>
      </c>
      <c r="G309" s="6" t="str">
        <f>+IF(AND(L309&gt;K309, AJ309&gt;0), "Float Increase", IF(AND(L309&lt;K309, AJ309&lt;0), "Float Decrease", IF(AND(J309&gt;I309, AJ309&gt;0), "Share Increase", IF(AND(J309&lt;I309, AJ309&lt;0), "Share Decrease", IF(AJ309&gt;0, "Reinvestment", "Funding")))))</f>
        <v>Funding</v>
      </c>
      <c r="H309" s="32">
        <v>18.579999999999998</v>
      </c>
      <c r="I309" s="33">
        <v>60.207999999999998</v>
      </c>
      <c r="J309" s="33">
        <v>60.222000000000001</v>
      </c>
      <c r="K309" s="34">
        <v>1</v>
      </c>
      <c r="L309" s="34">
        <v>1</v>
      </c>
      <c r="M309" s="7">
        <v>0.56000000000000005</v>
      </c>
      <c r="N309" s="7">
        <v>0.56000000000000005</v>
      </c>
      <c r="O309" s="7">
        <v>0.44</v>
      </c>
      <c r="P309" s="7">
        <v>0.44</v>
      </c>
      <c r="Q309" s="35">
        <f>+I309*K309</f>
        <v>60.207999999999998</v>
      </c>
      <c r="R309" s="35">
        <f>+J309*L309</f>
        <v>60.222000000000001</v>
      </c>
      <c r="S309" s="35">
        <f>+$H309*Q309</f>
        <v>1118.66464</v>
      </c>
      <c r="T309" s="35">
        <f>+$H309*R309</f>
        <v>1118.9247599999999</v>
      </c>
      <c r="U309" s="36">
        <f>+S309/SUM(S$20:S$619)</f>
        <v>1.6249580219344641E-3</v>
      </c>
      <c r="V309" s="37">
        <f>+T309/SUM(T$20:T$619)</f>
        <v>1.6233929272776039E-3</v>
      </c>
      <c r="W309" s="37">
        <f>+V309-U309</f>
        <v>-1.5650946568602879E-6</v>
      </c>
      <c r="X309" s="38">
        <f>+W309*Y$4</f>
        <v>-4.7407936204482803E-2</v>
      </c>
      <c r="Y309" s="39">
        <f>+X309/$H309*10^6</f>
        <v>-2551.5573845254471</v>
      </c>
      <c r="Z309" s="40">
        <f>+S309*M309/SUMPRODUCT(M$20:M$619, S$20:S$619)</f>
        <v>1.7860265886634366E-3</v>
      </c>
      <c r="AA309" s="41">
        <f>+T309*N309/SUMPRODUCT(N$20:N$619, T$20:T$619)</f>
        <v>1.780915153615251E-3</v>
      </c>
      <c r="AB309" s="41">
        <f>+AA309-Z309</f>
        <v>-5.1114350481855451E-6</v>
      </c>
      <c r="AC309" s="42">
        <f>+AB309*AD$4</f>
        <v>-1.9721300441792336E-2</v>
      </c>
      <c r="AD309" s="43">
        <f>+AC309/$H309*10^6</f>
        <v>-1061.4262885787048</v>
      </c>
      <c r="AE309" s="40">
        <f>+S309*O309/SUMPRODUCT(O$20:O$619, S$20:S$619)</f>
        <v>1.4576518256624092E-3</v>
      </c>
      <c r="AF309" s="41">
        <f>+T309*P309/SUMPRODUCT(P$20:P$619, T$20:T$619)</f>
        <v>1.4591339464514205E-3</v>
      </c>
      <c r="AG309" s="41">
        <f>+AF309-AE309</f>
        <v>1.4821207890113042E-6</v>
      </c>
      <c r="AH309" s="42">
        <f>+AG309*AI$4</f>
        <v>5.0047499647170764E-3</v>
      </c>
      <c r="AI309" s="43">
        <f>+AH309/$H309*10^6</f>
        <v>269.36221553913219</v>
      </c>
      <c r="AJ309" s="42">
        <f>+X309+AC309+AH309</f>
        <v>-6.2124486681558067E-2</v>
      </c>
      <c r="AK309" s="31">
        <f>+Y309+AD309+AI309</f>
        <v>-3343.6214575650197</v>
      </c>
      <c r="AL309" s="44">
        <f>+$AL$6*W309/H309*10^6</f>
        <v>-42.117724888597628</v>
      </c>
      <c r="AM309" s="31">
        <v>1008485.4375</v>
      </c>
      <c r="AN309" s="45">
        <f>+AK309/AM309</f>
        <v>-3.3154880905903214E-3</v>
      </c>
      <c r="AR309" s="33"/>
    </row>
    <row r="310" spans="1:44">
      <c r="A310" s="6" t="s">
        <v>5839</v>
      </c>
      <c r="B310" s="6" t="s">
        <v>5849</v>
      </c>
      <c r="C310" s="119" t="s">
        <v>5871</v>
      </c>
      <c r="D310" s="30">
        <v>2164700</v>
      </c>
      <c r="E310" s="6" t="s">
        <v>5861</v>
      </c>
      <c r="F310" s="31" t="s">
        <v>4454</v>
      </c>
      <c r="G310" s="6" t="str">
        <f>+IF(AND(L310&gt;K310, AJ310&gt;0), "Float Increase", IF(AND(L310&lt;K310, AJ310&lt;0), "Float Decrease", IF(AND(J310&gt;I310, AJ310&gt;0), "Share Increase", IF(AND(J310&lt;I310, AJ310&lt;0), "Share Decrease", IF(AJ310&gt;0, "Reinvestment", "Funding")))))</f>
        <v>Funding</v>
      </c>
      <c r="H310" s="32">
        <v>18.71</v>
      </c>
      <c r="I310" s="33">
        <v>36.177</v>
      </c>
      <c r="J310" s="33">
        <v>36.204999999999998</v>
      </c>
      <c r="K310" s="34">
        <v>1</v>
      </c>
      <c r="L310" s="34">
        <v>1</v>
      </c>
      <c r="M310" s="7">
        <v>0.65</v>
      </c>
      <c r="N310" s="7">
        <v>0.65</v>
      </c>
      <c r="O310" s="7">
        <v>0.35</v>
      </c>
      <c r="P310" s="7">
        <v>0.35</v>
      </c>
      <c r="Q310" s="35">
        <f>+I310*K310</f>
        <v>36.177</v>
      </c>
      <c r="R310" s="35">
        <f>+J310*L310</f>
        <v>36.204999999999998</v>
      </c>
      <c r="S310" s="35">
        <f>+$H310*Q310</f>
        <v>676.87166999999999</v>
      </c>
      <c r="T310" s="35">
        <f>+$H310*R310</f>
        <v>677.39554999999996</v>
      </c>
      <c r="U310" s="36">
        <f>+S310/SUM(S$20:S$619)</f>
        <v>9.8321517518125661E-4</v>
      </c>
      <c r="V310" s="37">
        <f>+T310/SUM(T$20:T$619)</f>
        <v>9.8279990232705413E-4</v>
      </c>
      <c r="W310" s="37">
        <f>+V310-U310</f>
        <v>-4.1527285420247737E-7</v>
      </c>
      <c r="X310" s="38">
        <f>+W310*Y$4</f>
        <v>-1.2578938208746287E-2</v>
      </c>
      <c r="Y310" s="39">
        <f>+X310/$H310*10^6</f>
        <v>-672.31096786457965</v>
      </c>
      <c r="Z310" s="40">
        <f>+S310*M310/SUMPRODUCT(M$20:M$619, S$20:S$619)</f>
        <v>1.2543527212984958E-3</v>
      </c>
      <c r="AA310" s="41">
        <f>+T310*N310/SUMPRODUCT(N$20:N$619, T$20:T$619)</f>
        <v>1.2514399474380356E-3</v>
      </c>
      <c r="AB310" s="41">
        <f>+AA310-Z310</f>
        <v>-2.9127738604601845E-6</v>
      </c>
      <c r="AC310" s="42">
        <f>+AB310*AD$4</f>
        <v>-1.1238270246929175E-2</v>
      </c>
      <c r="AD310" s="43">
        <f>+AC310/$H310*10^6</f>
        <v>-600.65581223565869</v>
      </c>
      <c r="AE310" s="40">
        <f>+S310*O310/SUMPRODUCT(O$20:O$619, S$20:S$619)</f>
        <v>7.015774079330633E-4</v>
      </c>
      <c r="AF310" s="41">
        <f>+T310*P310/SUMPRODUCT(P$20:P$619, T$20:T$619)</f>
        <v>7.0267092595997262E-4</v>
      </c>
      <c r="AG310" s="41">
        <f>+AF310-AE310</f>
        <v>1.0935180269093167E-6</v>
      </c>
      <c r="AH310" s="42">
        <f>+AG310*AI$4</f>
        <v>3.692535957371386E-3</v>
      </c>
      <c r="AI310" s="43">
        <f>+AH310/$H310*10^6</f>
        <v>197.35627778575017</v>
      </c>
      <c r="AJ310" s="42">
        <f>+X310+AC310+AH310</f>
        <v>-2.0124672498304075E-2</v>
      </c>
      <c r="AK310" s="31">
        <f>+Y310+AD310+AI310</f>
        <v>-1075.6105023144883</v>
      </c>
      <c r="AL310" s="44">
        <f>+$AL$6*W310/H310*10^6</f>
        <v>-11.097617696485232</v>
      </c>
      <c r="AM310" s="31">
        <v>315364.8125</v>
      </c>
      <c r="AN310" s="45">
        <f>+AK310/AM310</f>
        <v>-3.4106864801680698E-3</v>
      </c>
      <c r="AR310" s="33"/>
    </row>
    <row r="311" spans="1:44">
      <c r="A311" s="6" t="s">
        <v>5719</v>
      </c>
      <c r="B311" s="6" t="s">
        <v>5710</v>
      </c>
      <c r="C311" s="119" t="s">
        <v>5728</v>
      </c>
      <c r="D311" s="30" t="s">
        <v>5735</v>
      </c>
      <c r="E311" s="6" t="s">
        <v>5739</v>
      </c>
      <c r="F311" s="31" t="s">
        <v>4474</v>
      </c>
      <c r="G311" s="6" t="str">
        <f>+IF(AND(L311&gt;K311, AJ311&gt;0), "Float Increase", IF(AND(L311&lt;K311, AJ311&lt;0), "Float Decrease", IF(AND(J311&gt;I311, AJ311&gt;0), "Share Increase", IF(AND(J311&lt;I311, AJ311&lt;0), "Share Decrease", IF(AJ311&gt;0, "Reinvestment", "Funding")))))</f>
        <v>Funding</v>
      </c>
      <c r="H311" s="32">
        <v>46.47</v>
      </c>
      <c r="I311" s="33">
        <v>24.805</v>
      </c>
      <c r="J311" s="33">
        <v>24.808</v>
      </c>
      <c r="K311" s="34">
        <v>1</v>
      </c>
      <c r="L311" s="34">
        <v>1</v>
      </c>
      <c r="M311" s="7">
        <v>0</v>
      </c>
      <c r="N311" s="7">
        <v>0</v>
      </c>
      <c r="O311" s="7">
        <v>1</v>
      </c>
      <c r="P311" s="7">
        <v>1</v>
      </c>
      <c r="Q311" s="35">
        <f>+I311*K311</f>
        <v>24.805</v>
      </c>
      <c r="R311" s="35">
        <f>+J311*L311</f>
        <v>24.808</v>
      </c>
      <c r="S311" s="35">
        <f>+$H311*Q311</f>
        <v>1152.6883499999999</v>
      </c>
      <c r="T311" s="35">
        <f>+$H311*R311</f>
        <v>1152.8277599999999</v>
      </c>
      <c r="U311" s="36">
        <f>+S311/SUM(S$20:S$619)</f>
        <v>1.6743804301554584E-3</v>
      </c>
      <c r="V311" s="37">
        <f>+T311/SUM(T$20:T$619)</f>
        <v>1.6725811232859687E-3</v>
      </c>
      <c r="W311" s="37">
        <f>+V311-U311</f>
        <v>-1.7993068694896995E-6</v>
      </c>
      <c r="X311" s="38">
        <f>+W311*Y$4</f>
        <v>-5.4502406552314996E-2</v>
      </c>
      <c r="Y311" s="39">
        <f>+X311/$H311*10^6</f>
        <v>-1172.8514429161824</v>
      </c>
      <c r="Z311" s="40">
        <f>+S311*M311/SUMPRODUCT(M$20:M$619, S$20:S$619)</f>
        <v>0</v>
      </c>
      <c r="AA311" s="41">
        <f>+T311*N311/SUMPRODUCT(N$20:N$619, T$20:T$619)</f>
        <v>0</v>
      </c>
      <c r="AB311" s="41">
        <f>+AA311-Z311</f>
        <v>0</v>
      </c>
      <c r="AC311" s="42">
        <f>+AB311*AD$4</f>
        <v>0</v>
      </c>
      <c r="AD311" s="43">
        <f>+AC311/$H311*10^6</f>
        <v>0</v>
      </c>
      <c r="AE311" s="40">
        <f>+S311*O311/SUMPRODUCT(O$20:O$619, S$20:S$619)</f>
        <v>3.4136038340183434E-3</v>
      </c>
      <c r="AF311" s="41">
        <f>+T311*P311/SUMPRODUCT(P$20:P$619, T$20:T$619)</f>
        <v>3.4166935387057559E-3</v>
      </c>
      <c r="AG311" s="41">
        <f>+AF311-AE311</f>
        <v>3.0897046874125457E-6</v>
      </c>
      <c r="AH311" s="42">
        <f>+AG311*AI$4</f>
        <v>1.0433157364744438E-2</v>
      </c>
      <c r="AI311" s="43">
        <f>+AH311/$H311*10^6</f>
        <v>224.51382321378176</v>
      </c>
      <c r="AJ311" s="42">
        <f>+X311+AC311+AH311</f>
        <v>-4.4069249187570561E-2</v>
      </c>
      <c r="AK311" s="31">
        <f>+Y311+AD311+AI311</f>
        <v>-948.33761970240062</v>
      </c>
      <c r="AL311" s="44">
        <f>+$AL$6*W311/H311*10^6</f>
        <v>-19.359875935976969</v>
      </c>
      <c r="AM311" s="31">
        <v>276197.9375</v>
      </c>
      <c r="AN311" s="45">
        <f>+AK311/AM311</f>
        <v>-3.4335434517949672E-3</v>
      </c>
      <c r="AR311" s="33"/>
    </row>
    <row r="312" spans="1:44">
      <c r="A312" s="6" t="s">
        <v>1470</v>
      </c>
      <c r="B312" s="6" t="s">
        <v>2266</v>
      </c>
      <c r="C312" s="119" t="s">
        <v>2888</v>
      </c>
      <c r="D312" s="30">
        <v>2613785</v>
      </c>
      <c r="E312" s="6" t="s">
        <v>953</v>
      </c>
      <c r="F312" s="31" t="s">
        <v>4461</v>
      </c>
      <c r="G312" s="6" t="str">
        <f>+IF(AND(L312&gt;K312, AJ312&gt;0), "Float Increase", IF(AND(L312&lt;K312, AJ312&lt;0), "Float Decrease", IF(AND(J312&gt;I312, AJ312&gt;0), "Share Increase", IF(AND(J312&lt;I312, AJ312&lt;0), "Share Decrease", IF(AJ312&gt;0, "Reinvestment", "Funding")))))</f>
        <v>Funding</v>
      </c>
      <c r="H312" s="32">
        <v>49.59</v>
      </c>
      <c r="I312" s="33">
        <v>56.545999999999999</v>
      </c>
      <c r="J312" s="33">
        <v>56.545999999999999</v>
      </c>
      <c r="K312" s="34">
        <v>1</v>
      </c>
      <c r="L312" s="34">
        <v>1</v>
      </c>
      <c r="M312" s="7">
        <v>0</v>
      </c>
      <c r="N312" s="7">
        <v>0</v>
      </c>
      <c r="O312" s="7">
        <v>1</v>
      </c>
      <c r="P312" s="7">
        <v>1</v>
      </c>
      <c r="Q312" s="35">
        <f>+I312*K312</f>
        <v>56.545999999999999</v>
      </c>
      <c r="R312" s="35">
        <f>+J312*L312</f>
        <v>56.545999999999999</v>
      </c>
      <c r="S312" s="35">
        <f>+$H312*Q312</f>
        <v>2804.1161400000001</v>
      </c>
      <c r="T312" s="35">
        <f>+$H312*R312</f>
        <v>2804.1161400000001</v>
      </c>
      <c r="U312" s="36">
        <f>+S312/SUM(S$20:S$619)</f>
        <v>4.0732234247869894E-3</v>
      </c>
      <c r="V312" s="37">
        <f>+T312/SUM(T$20:T$619)</f>
        <v>4.0683542555095265E-3</v>
      </c>
      <c r="W312" s="37">
        <f>+V312-U312</f>
        <v>-4.8691692774629342E-6</v>
      </c>
      <c r="X312" s="38">
        <f>+W312*Y$4</f>
        <v>-0.14749092999772262</v>
      </c>
      <c r="Y312" s="39">
        <f>+X312/$H312*10^6</f>
        <v>-2974.2070981593592</v>
      </c>
      <c r="Z312" s="40">
        <f>+S312*M312/SUMPRODUCT(M$20:M$619, S$20:S$619)</f>
        <v>0</v>
      </c>
      <c r="AA312" s="41">
        <f>+T312*N312/SUMPRODUCT(N$20:N$619, T$20:T$619)</f>
        <v>0</v>
      </c>
      <c r="AB312" s="41">
        <f>+AA312-Z312</f>
        <v>0</v>
      </c>
      <c r="AC312" s="42">
        <f>+AB312*AD$4</f>
        <v>0</v>
      </c>
      <c r="AD312" s="43">
        <f>+AC312/$H312*10^6</f>
        <v>0</v>
      </c>
      <c r="AE312" s="40">
        <f>+S312*O312/SUMPRODUCT(O$20:O$619, S$20:S$619)</f>
        <v>8.3041887310969353E-3</v>
      </c>
      <c r="AF312" s="41">
        <f>+T312*P312/SUMPRODUCT(P$20:P$619, T$20:T$619)</f>
        <v>8.3106998545199214E-3</v>
      </c>
      <c r="AG312" s="41">
        <f>+AF312-AE312</f>
        <v>6.5111234229860843E-6</v>
      </c>
      <c r="AH312" s="42">
        <f>+AG312*AI$4</f>
        <v>2.1986429826138548E-2</v>
      </c>
      <c r="AI312" s="43">
        <f>+AH312/$H312*10^6</f>
        <v>443.36418282191062</v>
      </c>
      <c r="AJ312" s="42">
        <f>+X312+AC312+AH312</f>
        <v>-0.12550450017158407</v>
      </c>
      <c r="AK312" s="31">
        <f>+Y312+AD312+AI312</f>
        <v>-2530.8429153374486</v>
      </c>
      <c r="AL312" s="44">
        <f>+$AL$6*W312/H312*10^6</f>
        <v>-49.094265753810589</v>
      </c>
      <c r="AM312" s="31">
        <v>723148.375</v>
      </c>
      <c r="AN312" s="45">
        <f>+AK312/AM312</f>
        <v>-3.4997560705815715E-3</v>
      </c>
      <c r="AR312" s="33"/>
    </row>
    <row r="313" spans="1:44">
      <c r="A313" s="6" t="s">
        <v>1477</v>
      </c>
      <c r="B313" s="6" t="s">
        <v>2273</v>
      </c>
      <c r="C313" s="119" t="s">
        <v>2895</v>
      </c>
      <c r="D313" s="30">
        <v>2002543</v>
      </c>
      <c r="E313" s="6" t="s">
        <v>960</v>
      </c>
      <c r="F313" s="31" t="s">
        <v>4468</v>
      </c>
      <c r="G313" s="6" t="str">
        <f>+IF(AND(L313&gt;K313, AJ313&gt;0), "Float Increase", IF(AND(L313&lt;K313, AJ313&lt;0), "Float Decrease", IF(AND(J313&gt;I313, AJ313&gt;0), "Share Increase", IF(AND(J313&lt;I313, AJ313&lt;0), "Share Decrease", IF(AJ313&gt;0, "Reinvestment", "Funding")))))</f>
        <v>Funding</v>
      </c>
      <c r="H313" s="32">
        <v>9.82</v>
      </c>
      <c r="I313" s="33">
        <v>24.826000000000001</v>
      </c>
      <c r="J313" s="33">
        <v>24.83</v>
      </c>
      <c r="K313" s="34">
        <v>0.87</v>
      </c>
      <c r="L313" s="34">
        <v>0.87</v>
      </c>
      <c r="M313" s="7">
        <v>0</v>
      </c>
      <c r="N313" s="7">
        <v>0</v>
      </c>
      <c r="O313" s="7">
        <v>1</v>
      </c>
      <c r="P313" s="7">
        <v>1</v>
      </c>
      <c r="Q313" s="35">
        <f>+I313*K313</f>
        <v>21.59862</v>
      </c>
      <c r="R313" s="35">
        <f>+J313*L313</f>
        <v>21.6021</v>
      </c>
      <c r="S313" s="35">
        <f>+$H313*Q313</f>
        <v>212.09844840000002</v>
      </c>
      <c r="T313" s="35">
        <f>+$H313*R313</f>
        <v>212.132622</v>
      </c>
      <c r="U313" s="36">
        <f>+S313/SUM(S$20:S$619)</f>
        <v>3.0809150735955419E-4</v>
      </c>
      <c r="V313" s="37">
        <f>+T313/SUM(T$20:T$619)</f>
        <v>3.0777279269399084E-4</v>
      </c>
      <c r="W313" s="37">
        <f>+V313-U313</f>
        <v>-3.1871466556334738E-7</v>
      </c>
      <c r="X313" s="38">
        <f>+W313*Y$4</f>
        <v>-9.6541154659433755E-3</v>
      </c>
      <c r="Y313" s="39">
        <f>+X313/$H313*10^6</f>
        <v>-983.10748125696284</v>
      </c>
      <c r="Z313" s="40">
        <f>+S313*M313/SUMPRODUCT(M$20:M$619, S$20:S$619)</f>
        <v>0</v>
      </c>
      <c r="AA313" s="41">
        <f>+T313*N313/SUMPRODUCT(N$20:N$619, T$20:T$619)</f>
        <v>0</v>
      </c>
      <c r="AB313" s="41">
        <f>+AA313-Z313</f>
        <v>0</v>
      </c>
      <c r="AC313" s="42">
        <f>+AB313*AD$4</f>
        <v>0</v>
      </c>
      <c r="AD313" s="43">
        <f>+AC313/$H313*10^6</f>
        <v>0</v>
      </c>
      <c r="AE313" s="40">
        <f>+S313*O313/SUMPRODUCT(O$20:O$619, S$20:S$619)</f>
        <v>6.2811433519526937E-4</v>
      </c>
      <c r="AF313" s="41">
        <f>+T313*P313/SUMPRODUCT(P$20:P$619, T$20:T$619)</f>
        <v>6.287081072163898E-4</v>
      </c>
      <c r="AG313" s="41">
        <f>+AF313-AE313</f>
        <v>5.9377202112043895E-7</v>
      </c>
      <c r="AH313" s="42">
        <f>+AG313*AI$4</f>
        <v>2.0050191076092104E-3</v>
      </c>
      <c r="AI313" s="43">
        <f>+AH313/$H313*10^6</f>
        <v>204.17709853454281</v>
      </c>
      <c r="AJ313" s="42">
        <f>+X313+AC313+AH313</f>
        <v>-7.6490963583341655E-3</v>
      </c>
      <c r="AK313" s="31">
        <f>+Y313+AD313+AI313</f>
        <v>-778.93038272242006</v>
      </c>
      <c r="AL313" s="44">
        <f>+$AL$6*W313/H313*10^6</f>
        <v>-16.227834295486119</v>
      </c>
      <c r="AM313" s="31">
        <v>219637.59375</v>
      </c>
      <c r="AN313" s="45">
        <f>+AK313/AM313</f>
        <v>-3.5464346946407943E-3</v>
      </c>
      <c r="AR313" s="33"/>
    </row>
    <row r="314" spans="1:44">
      <c r="A314" s="6" t="s">
        <v>5026</v>
      </c>
      <c r="B314" s="6" t="s">
        <v>5040</v>
      </c>
      <c r="C314" s="119" t="s">
        <v>5090</v>
      </c>
      <c r="D314" s="30" t="s">
        <v>5050</v>
      </c>
      <c r="E314" s="6" t="s">
        <v>5058</v>
      </c>
      <c r="F314" s="31" t="s">
        <v>4455</v>
      </c>
      <c r="G314" s="6" t="str">
        <f>+IF(AND(L314&gt;K314, AJ314&gt;0), "Float Increase", IF(AND(L314&lt;K314, AJ314&lt;0), "Float Decrease", IF(AND(J314&gt;I314, AJ314&gt;0), "Share Increase", IF(AND(J314&lt;I314, AJ314&lt;0), "Share Decrease", IF(AJ314&gt;0, "Reinvestment", "Funding")))))</f>
        <v>Funding</v>
      </c>
      <c r="H314" s="32">
        <v>18.53</v>
      </c>
      <c r="I314" s="33">
        <v>20.495000000000001</v>
      </c>
      <c r="J314" s="33">
        <v>20.495000000000001</v>
      </c>
      <c r="K314" s="34">
        <v>1</v>
      </c>
      <c r="L314" s="34">
        <v>1</v>
      </c>
      <c r="M314" s="7">
        <v>0</v>
      </c>
      <c r="N314" s="7">
        <v>0</v>
      </c>
      <c r="O314" s="7">
        <v>1</v>
      </c>
      <c r="P314" s="7">
        <v>1</v>
      </c>
      <c r="Q314" s="35">
        <f>+I314*K314</f>
        <v>20.495000000000001</v>
      </c>
      <c r="R314" s="35">
        <f>+J314*L314</f>
        <v>20.495000000000001</v>
      </c>
      <c r="S314" s="35">
        <f>+$H314*Q314</f>
        <v>379.77235000000002</v>
      </c>
      <c r="T314" s="35">
        <f>+$H314*R314</f>
        <v>379.77235000000002</v>
      </c>
      <c r="U314" s="36">
        <f>+S314/SUM(S$20:S$619)</f>
        <v>5.5165248330491879E-4</v>
      </c>
      <c r="V314" s="37">
        <f>+T314/SUM(T$20:T$619)</f>
        <v>5.5099303278050157E-4</v>
      </c>
      <c r="W314" s="37">
        <f>+V314-U314</f>
        <v>-6.5945052441721951E-7</v>
      </c>
      <c r="X314" s="38">
        <f>+W314*Y$4</f>
        <v>-1.9975270028907307E-2</v>
      </c>
      <c r="Y314" s="39">
        <f>+X314/$H314*10^6</f>
        <v>-1077.9962239021752</v>
      </c>
      <c r="Z314" s="40">
        <f>+S314*M314/SUMPRODUCT(M$20:M$619, S$20:S$619)</f>
        <v>0</v>
      </c>
      <c r="AA314" s="41">
        <f>+T314*N314/SUMPRODUCT(N$20:N$619, T$20:T$619)</f>
        <v>0</v>
      </c>
      <c r="AB314" s="41">
        <f>+AA314-Z314</f>
        <v>0</v>
      </c>
      <c r="AC314" s="42">
        <f>+AB314*AD$4</f>
        <v>0</v>
      </c>
      <c r="AD314" s="43">
        <f>+AC314/$H314*10^6</f>
        <v>0</v>
      </c>
      <c r="AE314" s="40">
        <f>+S314*O314/SUMPRODUCT(O$20:O$619, S$20:S$619)</f>
        <v>1.1246685628549611E-3</v>
      </c>
      <c r="AF314" s="41">
        <f>+T314*P314/SUMPRODUCT(P$20:P$619, T$20:T$619)</f>
        <v>1.125550389612496E-3</v>
      </c>
      <c r="AG314" s="41">
        <f>+AF314-AE314</f>
        <v>8.818267575349311E-7</v>
      </c>
      <c r="AH314" s="42">
        <f>+AG314*AI$4</f>
        <v>2.9777076648412493E-3</v>
      </c>
      <c r="AI314" s="43">
        <f>+AH314/$H314*10^6</f>
        <v>160.69658202057468</v>
      </c>
      <c r="AJ314" s="42">
        <f>+X314+AC314+AH314</f>
        <v>-1.6997562364066056E-2</v>
      </c>
      <c r="AK314" s="31">
        <f>+Y314+AD314+AI314</f>
        <v>-917.29964188160056</v>
      </c>
      <c r="AL314" s="44">
        <f>+$AL$6*W314/H314*10^6</f>
        <v>-17.794131797550445</v>
      </c>
      <c r="AM314" s="31">
        <v>257559.046875</v>
      </c>
      <c r="AN314" s="45">
        <f>+AK314/AM314</f>
        <v>-3.5615120222384951E-3</v>
      </c>
      <c r="AR314" s="33"/>
    </row>
    <row r="315" spans="1:44">
      <c r="A315" s="6" t="s">
        <v>3388</v>
      </c>
      <c r="B315" s="6" t="s">
        <v>226</v>
      </c>
      <c r="C315" s="119" t="s">
        <v>526</v>
      </c>
      <c r="D315" s="30" t="s">
        <v>485</v>
      </c>
      <c r="E315" s="6" t="s">
        <v>2507</v>
      </c>
      <c r="F315" s="31" t="s">
        <v>4467</v>
      </c>
      <c r="G315" s="6" t="str">
        <f>+IF(AND(L315&gt;K315, AJ315&gt;0), "Float Increase", IF(AND(L315&lt;K315, AJ315&lt;0), "Float Decrease", IF(AND(J315&gt;I315, AJ315&gt;0), "Share Increase", IF(AND(J315&lt;I315, AJ315&lt;0), "Share Decrease", IF(AJ315&gt;0, "Reinvestment", "Funding")))))</f>
        <v>Share Decrease</v>
      </c>
      <c r="H315" s="32">
        <v>9.0500000000000007</v>
      </c>
      <c r="I315" s="33">
        <v>49.651000000000003</v>
      </c>
      <c r="J315" s="33">
        <v>49.551000000000002</v>
      </c>
      <c r="K315" s="34">
        <v>1</v>
      </c>
      <c r="L315" s="34">
        <v>1</v>
      </c>
      <c r="M315" s="7">
        <v>0</v>
      </c>
      <c r="N315" s="7">
        <v>0</v>
      </c>
      <c r="O315" s="7">
        <v>1</v>
      </c>
      <c r="P315" s="7">
        <v>1</v>
      </c>
      <c r="Q315" s="35">
        <f>+I315*K315</f>
        <v>49.651000000000003</v>
      </c>
      <c r="R315" s="35">
        <f>+J315*L315</f>
        <v>49.551000000000002</v>
      </c>
      <c r="S315" s="35">
        <f>+$H315*Q315</f>
        <v>449.34155000000004</v>
      </c>
      <c r="T315" s="35">
        <f>+$H315*R315</f>
        <v>448.43655000000007</v>
      </c>
      <c r="U315" s="36">
        <f>+S315/SUM(S$20:S$619)</f>
        <v>6.5270781801145174E-4</v>
      </c>
      <c r="V315" s="37">
        <f>+T315/SUM(T$20:T$619)</f>
        <v>6.5061454498760917E-4</v>
      </c>
      <c r="W315" s="37">
        <f>+V315-U315</f>
        <v>-2.0932730238425699E-6</v>
      </c>
      <c r="X315" s="38">
        <f>+W315*Y$4</f>
        <v>-6.3406870337141583E-2</v>
      </c>
      <c r="Y315" s="39">
        <f>+X315/$H315*10^6</f>
        <v>-7006.2840151537648</v>
      </c>
      <c r="Z315" s="40">
        <f>+S315*M315/SUMPRODUCT(M$20:M$619, S$20:S$619)</f>
        <v>0</v>
      </c>
      <c r="AA315" s="41">
        <f>+T315*N315/SUMPRODUCT(N$20:N$619, T$20:T$619)</f>
        <v>0</v>
      </c>
      <c r="AB315" s="41">
        <f>+AA315-Z315</f>
        <v>0</v>
      </c>
      <c r="AC315" s="42">
        <f>+AB315*AD$4</f>
        <v>0</v>
      </c>
      <c r="AD315" s="43">
        <f>+AC315/$H315*10^6</f>
        <v>0</v>
      </c>
      <c r="AE315" s="40">
        <f>+S315*O315/SUMPRODUCT(O$20:O$619, S$20:S$619)</f>
        <v>1.3306927565145822E-3</v>
      </c>
      <c r="AF315" s="41">
        <f>+T315*P315/SUMPRODUCT(P$20:P$619, T$20:T$619)</f>
        <v>1.3290539281466478E-3</v>
      </c>
      <c r="AG315" s="41">
        <f>+AF315-AE315</f>
        <v>-1.6388283679343463E-6</v>
      </c>
      <c r="AH315" s="42">
        <f>+AG315*AI$4</f>
        <v>-5.5339121328080963E-3</v>
      </c>
      <c r="AI315" s="43">
        <f>+AH315/$H315*10^6</f>
        <v>-611.48200362520402</v>
      </c>
      <c r="AJ315" s="42">
        <f>+X315+AC315+AH315</f>
        <v>-6.8940782469949682E-2</v>
      </c>
      <c r="AK315" s="31">
        <f>+Y315+AD315+AI315</f>
        <v>-7617.7660187789688</v>
      </c>
      <c r="AL315" s="44">
        <f>+$AL$6*W315/H315*10^6</f>
        <v>-115.65044330621932</v>
      </c>
      <c r="AM315" s="31">
        <v>2120928.5</v>
      </c>
      <c r="AN315" s="45">
        <f>+AK315/AM315</f>
        <v>-3.5917127893651149E-3</v>
      </c>
      <c r="AR315" s="33"/>
    </row>
    <row r="316" spans="1:44">
      <c r="A316" s="6" t="s">
        <v>984</v>
      </c>
      <c r="B316" s="6" t="s">
        <v>1503</v>
      </c>
      <c r="C316" s="119" t="s">
        <v>2347</v>
      </c>
      <c r="D316" s="30">
        <v>2796448</v>
      </c>
      <c r="E316" s="6" t="s">
        <v>3810</v>
      </c>
      <c r="F316" s="31" t="s">
        <v>4456</v>
      </c>
      <c r="G316" s="6" t="str">
        <f>+IF(AND(L316&gt;K316, AJ316&gt;0), "Float Increase", IF(AND(L316&lt;K316, AJ316&lt;0), "Float Decrease", IF(AND(J316&gt;I316, AJ316&gt;0), "Share Increase", IF(AND(J316&lt;I316, AJ316&lt;0), "Share Decrease", IF(AJ316&gt;0, "Reinvestment", "Funding")))))</f>
        <v>Funding</v>
      </c>
      <c r="H316" s="32">
        <v>37.32</v>
      </c>
      <c r="I316" s="33">
        <v>9.4760000000000009</v>
      </c>
      <c r="J316" s="33">
        <v>9.48</v>
      </c>
      <c r="K316" s="34">
        <v>0.83</v>
      </c>
      <c r="L316" s="34">
        <v>0.83</v>
      </c>
      <c r="M316" s="7">
        <v>0</v>
      </c>
      <c r="N316" s="7">
        <v>0</v>
      </c>
      <c r="O316" s="7">
        <v>1</v>
      </c>
      <c r="P316" s="7">
        <v>1</v>
      </c>
      <c r="Q316" s="35">
        <f>+I316*K316</f>
        <v>7.8650800000000007</v>
      </c>
      <c r="R316" s="35">
        <f>+J316*L316</f>
        <v>7.8684000000000003</v>
      </c>
      <c r="S316" s="35">
        <f>+$H316*Q316</f>
        <v>293.52478560000003</v>
      </c>
      <c r="T316" s="35">
        <f>+$H316*R316</f>
        <v>293.64868799999999</v>
      </c>
      <c r="U316" s="36">
        <f>+S316/SUM(S$20:S$619)</f>
        <v>4.2637036869004255E-4</v>
      </c>
      <c r="V316" s="37">
        <f>+T316/SUM(T$20:T$619)</f>
        <v>4.2604044547512546E-4</v>
      </c>
      <c r="W316" s="37">
        <f>+V316-U316</f>
        <v>-3.2992321491708823E-7</v>
      </c>
      <c r="X316" s="38">
        <f>+W316*Y$4</f>
        <v>-9.9936311561783196E-3</v>
      </c>
      <c r="Y316" s="39">
        <f>+X316/$H316*10^6</f>
        <v>-267.78218532096247</v>
      </c>
      <c r="Z316" s="40">
        <f>+S316*M316/SUMPRODUCT(M$20:M$619, S$20:S$619)</f>
        <v>0</v>
      </c>
      <c r="AA316" s="41">
        <f>+T316*N316/SUMPRODUCT(N$20:N$619, T$20:T$619)</f>
        <v>0</v>
      </c>
      <c r="AB316" s="41">
        <f>+AA316-Z316</f>
        <v>0</v>
      </c>
      <c r="AC316" s="42">
        <f>+AB316*AD$4</f>
        <v>0</v>
      </c>
      <c r="AD316" s="43">
        <f>+AC316/$H316*10^6</f>
        <v>0</v>
      </c>
      <c r="AE316" s="40">
        <f>+S316*O316/SUMPRODUCT(O$20:O$619, S$20:S$619)</f>
        <v>8.6925258982930849E-4</v>
      </c>
      <c r="AF316" s="41">
        <f>+T316*P316/SUMPRODUCT(P$20:P$619, T$20:T$619)</f>
        <v>8.7030136656235835E-4</v>
      </c>
      <c r="AG316" s="41">
        <f>+AF316-AE316</f>
        <v>1.0487767330498617E-6</v>
      </c>
      <c r="AH316" s="42">
        <f>+AG316*AI$4</f>
        <v>3.5414558358828558E-3</v>
      </c>
      <c r="AI316" s="43">
        <f>+AH316/$H316*10^6</f>
        <v>94.894315002220139</v>
      </c>
      <c r="AJ316" s="42">
        <f>+X316+AC316+AH316</f>
        <v>-6.4521753202954639E-3</v>
      </c>
      <c r="AK316" s="31">
        <f>+Y316+AD316+AI316</f>
        <v>-172.88787031874233</v>
      </c>
      <c r="AL316" s="44">
        <f>+$AL$6*W316/H316*10^6</f>
        <v>-4.4201931258988241</v>
      </c>
      <c r="AM316" s="31">
        <v>46879.80078125</v>
      </c>
      <c r="AN316" s="45">
        <f>+AK316/AM316</f>
        <v>-3.6878968646959437E-3</v>
      </c>
      <c r="AR316" s="33"/>
    </row>
    <row r="317" spans="1:44">
      <c r="A317" s="6" t="s">
        <v>1298</v>
      </c>
      <c r="B317" s="6" t="s">
        <v>1701</v>
      </c>
      <c r="C317" s="119" t="s">
        <v>6093</v>
      </c>
      <c r="D317" s="30" t="s">
        <v>6131</v>
      </c>
      <c r="E317" s="6" t="s">
        <v>807</v>
      </c>
      <c r="F317" s="31" t="s">
        <v>4463</v>
      </c>
      <c r="G317" s="6" t="str">
        <f>+IF(AND(L317&gt;K317, AJ317&gt;0), "Float Increase", IF(AND(L317&lt;K317, AJ317&lt;0), "Float Decrease", IF(AND(J317&gt;I317, AJ317&gt;0), "Share Increase", IF(AND(J317&lt;I317, AJ317&lt;0), "Share Decrease", IF(AJ317&gt;0, "Reinvestment", "Funding")))))</f>
        <v>Funding</v>
      </c>
      <c r="H317" s="32">
        <v>26.97</v>
      </c>
      <c r="I317" s="33">
        <v>83.471000000000004</v>
      </c>
      <c r="J317" s="33">
        <v>83.506</v>
      </c>
      <c r="K317" s="34">
        <v>1</v>
      </c>
      <c r="L317" s="34">
        <v>1</v>
      </c>
      <c r="M317" s="7">
        <v>0</v>
      </c>
      <c r="N317" s="7">
        <v>0</v>
      </c>
      <c r="O317" s="7">
        <v>1</v>
      </c>
      <c r="P317" s="7">
        <v>1</v>
      </c>
      <c r="Q317" s="35">
        <f>+I317*K317</f>
        <v>83.471000000000004</v>
      </c>
      <c r="R317" s="35">
        <f>+J317*L317</f>
        <v>83.506</v>
      </c>
      <c r="S317" s="35">
        <f>+$H317*Q317</f>
        <v>2251.2128699999998</v>
      </c>
      <c r="T317" s="35">
        <f>+$H317*R317</f>
        <v>2252.1568199999997</v>
      </c>
      <c r="U317" s="36">
        <f>+S317/SUM(S$20:S$619)</f>
        <v>3.270083170045142E-3</v>
      </c>
      <c r="V317" s="37">
        <f>+T317/SUM(T$20:T$619)</f>
        <v>3.2675436127698339E-3</v>
      </c>
      <c r="W317" s="37">
        <f>+V317-U317</f>
        <v>-2.5395572753081179E-6</v>
      </c>
      <c r="X317" s="38">
        <f>+W317*Y$4</f>
        <v>-7.692516792368348E-2</v>
      </c>
      <c r="Y317" s="39">
        <f>+X317/$H317*10^6</f>
        <v>-2852.2494595359094</v>
      </c>
      <c r="Z317" s="40">
        <f>+S317*M317/SUMPRODUCT(M$20:M$619, S$20:S$619)</f>
        <v>0</v>
      </c>
      <c r="AA317" s="41">
        <f>+T317*N317/SUMPRODUCT(N$20:N$619, T$20:T$619)</f>
        <v>0</v>
      </c>
      <c r="AB317" s="41">
        <f>+AA317-Z317</f>
        <v>0</v>
      </c>
      <c r="AC317" s="42">
        <f>+AB317*AD$4</f>
        <v>0</v>
      </c>
      <c r="AD317" s="43">
        <f>+AC317/$H317*10^6</f>
        <v>0</v>
      </c>
      <c r="AE317" s="40">
        <f>+S317*O317/SUMPRODUCT(O$20:O$619, S$20:S$619)</f>
        <v>6.6668053721749146E-3</v>
      </c>
      <c r="AF317" s="41">
        <f>+T317*P317/SUMPRODUCT(P$20:P$619, T$20:T$619)</f>
        <v>6.674830292988522E-3</v>
      </c>
      <c r="AG317" s="41">
        <f>+AF317-AE317</f>
        <v>8.0249208136073599E-6</v>
      </c>
      <c r="AH317" s="42">
        <f>+AG317*AI$4</f>
        <v>2.7098143725215938E-2</v>
      </c>
      <c r="AI317" s="43">
        <f>+AH317/$H317*10^6</f>
        <v>1004.7513431670724</v>
      </c>
      <c r="AJ317" s="42">
        <f>+X317+AC317+AH317</f>
        <v>-4.9827024198467545E-2</v>
      </c>
      <c r="AK317" s="31">
        <f>+Y317+AD317+AI317</f>
        <v>-1847.4981163688371</v>
      </c>
      <c r="AL317" s="44">
        <f>+$AL$6*W317/H317*10^6</f>
        <v>-47.081150821433404</v>
      </c>
      <c r="AM317" s="31">
        <v>498508.34375</v>
      </c>
      <c r="AN317" s="45">
        <f>+AK317/AM317</f>
        <v>-3.7060525456226873E-3</v>
      </c>
      <c r="AR317" s="33"/>
    </row>
    <row r="318" spans="1:44">
      <c r="A318" s="6" t="s">
        <v>3408</v>
      </c>
      <c r="B318" s="6" t="s">
        <v>246</v>
      </c>
      <c r="C318" s="119" t="s">
        <v>546</v>
      </c>
      <c r="D318" s="30">
        <v>2143646</v>
      </c>
      <c r="E318" s="6" t="s">
        <v>2525</v>
      </c>
      <c r="F318" s="31" t="s">
        <v>4468</v>
      </c>
      <c r="G318" s="6" t="str">
        <f>+IF(AND(L318&gt;K318, AJ318&gt;0), "Float Increase", IF(AND(L318&lt;K318, AJ318&lt;0), "Float Decrease", IF(AND(J318&gt;I318, AJ318&gt;0), "Share Increase", IF(AND(J318&lt;I318, AJ318&lt;0), "Share Decrease", IF(AJ318&gt;0, "Reinvestment", "Funding")))))</f>
        <v>Funding</v>
      </c>
      <c r="H318" s="32">
        <v>5.76</v>
      </c>
      <c r="I318" s="33">
        <v>67.278999999999996</v>
      </c>
      <c r="J318" s="33">
        <v>67.278999999999996</v>
      </c>
      <c r="K318" s="34">
        <v>0.89</v>
      </c>
      <c r="L318" s="34">
        <v>0.89</v>
      </c>
      <c r="M318" s="7">
        <v>0</v>
      </c>
      <c r="N318" s="7">
        <v>0</v>
      </c>
      <c r="O318" s="7">
        <v>1</v>
      </c>
      <c r="P318" s="7">
        <v>1</v>
      </c>
      <c r="Q318" s="35">
        <f>+I318*K318</f>
        <v>59.878309999999999</v>
      </c>
      <c r="R318" s="35">
        <f>+J318*L318</f>
        <v>59.878309999999999</v>
      </c>
      <c r="S318" s="35">
        <f>+$H318*Q318</f>
        <v>344.89906559999997</v>
      </c>
      <c r="T318" s="35">
        <f>+$H318*R318</f>
        <v>344.89906559999997</v>
      </c>
      <c r="U318" s="36">
        <f>+S318/SUM(S$20:S$619)</f>
        <v>5.0099599412065164E-4</v>
      </c>
      <c r="V318" s="37">
        <f>+T318/SUM(T$20:T$619)</f>
        <v>5.0039709883593453E-4</v>
      </c>
      <c r="W318" s="37">
        <f>+V318-U318</f>
        <v>-5.9889528471711306E-7</v>
      </c>
      <c r="X318" s="38">
        <f>+W318*Y$4</f>
        <v>-1.8141004652071326E-2</v>
      </c>
      <c r="Y318" s="39">
        <f>+X318/$H318*10^6</f>
        <v>-3149.4799743179387</v>
      </c>
      <c r="Z318" s="40">
        <f>+S318*M318/SUMPRODUCT(M$20:M$619, S$20:S$619)</f>
        <v>0</v>
      </c>
      <c r="AA318" s="41">
        <f>+T318*N318/SUMPRODUCT(N$20:N$619, T$20:T$619)</f>
        <v>0</v>
      </c>
      <c r="AB318" s="41">
        <f>+AA318-Z318</f>
        <v>0</v>
      </c>
      <c r="AC318" s="42">
        <f>+AB318*AD$4</f>
        <v>0</v>
      </c>
      <c r="AD318" s="43">
        <f>+AC318/$H318*10^6</f>
        <v>0</v>
      </c>
      <c r="AE318" s="40">
        <f>+S318*O318/SUMPRODUCT(O$20:O$619, S$20:S$619)</f>
        <v>1.0213938335383577E-3</v>
      </c>
      <c r="AF318" s="41">
        <f>+T318*P318/SUMPRODUCT(P$20:P$619, T$20:T$619)</f>
        <v>1.0221946849555154E-3</v>
      </c>
      <c r="AG318" s="41">
        <f>+AF318-AE318</f>
        <v>8.0085141715771635E-7</v>
      </c>
      <c r="AH318" s="42">
        <f>+AG318*AI$4</f>
        <v>2.7042742612344074E-3</v>
      </c>
      <c r="AI318" s="43">
        <f>+AH318/$H318*10^6</f>
        <v>469.49205924208462</v>
      </c>
      <c r="AJ318" s="42">
        <f>+X318+AC318+AH318</f>
        <v>-1.5436730390836919E-2</v>
      </c>
      <c r="AK318" s="31">
        <f>+Y318+AD318+AI318</f>
        <v>-2679.9879150758543</v>
      </c>
      <c r="AL318" s="44">
        <f>+$AL$6*W318/H318*10^6</f>
        <v>-51.987437909471616</v>
      </c>
      <c r="AM318" s="31">
        <v>709135.875</v>
      </c>
      <c r="AN318" s="45">
        <f>+AK318/AM318</f>
        <v>-3.7792304825585848E-3</v>
      </c>
      <c r="AR318" s="33"/>
    </row>
    <row r="319" spans="1:44">
      <c r="A319" s="6" t="s">
        <v>5845</v>
      </c>
      <c r="B319" s="6" t="s">
        <v>5857</v>
      </c>
      <c r="C319" s="119" t="s">
        <v>5877</v>
      </c>
      <c r="D319" s="30">
        <v>2237022</v>
      </c>
      <c r="E319" s="6" t="s">
        <v>5867</v>
      </c>
      <c r="F319" s="31" t="s">
        <v>4467</v>
      </c>
      <c r="G319" s="6" t="str">
        <f>+IF(AND(L319&gt;K319, AJ319&gt;0), "Float Increase", IF(AND(L319&lt;K319, AJ319&lt;0), "Float Decrease", IF(AND(J319&gt;I319, AJ319&gt;0), "Share Increase", IF(AND(J319&lt;I319, AJ319&lt;0), "Share Decrease", IF(AJ319&gt;0, "Reinvestment", "Funding")))))</f>
        <v>Funding</v>
      </c>
      <c r="H319" s="32">
        <v>10.8</v>
      </c>
      <c r="I319" s="33">
        <v>39.642000000000003</v>
      </c>
      <c r="J319" s="33">
        <v>39.642000000000003</v>
      </c>
      <c r="K319" s="34">
        <v>0.91</v>
      </c>
      <c r="L319" s="34">
        <v>0.91</v>
      </c>
      <c r="M319" s="7">
        <v>0</v>
      </c>
      <c r="N319" s="7">
        <v>0</v>
      </c>
      <c r="O319" s="7">
        <v>1</v>
      </c>
      <c r="P319" s="7">
        <v>1</v>
      </c>
      <c r="Q319" s="35">
        <f>+I319*K319</f>
        <v>36.074220000000004</v>
      </c>
      <c r="R319" s="35">
        <f>+J319*L319</f>
        <v>36.074220000000004</v>
      </c>
      <c r="S319" s="35">
        <f>+$H319*Q319</f>
        <v>389.60157600000008</v>
      </c>
      <c r="T319" s="35">
        <f>+$H319*R319</f>
        <v>389.60157600000008</v>
      </c>
      <c r="U319" s="36">
        <f>+S319/SUM(S$20:S$619)</f>
        <v>5.659302919233327E-4</v>
      </c>
      <c r="V319" s="37">
        <f>+T319/SUM(T$20:T$619)</f>
        <v>5.652537735733081E-4</v>
      </c>
      <c r="W319" s="37">
        <f>+V319-U319</f>
        <v>-6.7651835002459706E-7</v>
      </c>
      <c r="X319" s="38">
        <f>+W319*Y$4</f>
        <v>-2.0492267760640042E-2</v>
      </c>
      <c r="Y319" s="39">
        <f>+X319/$H319*10^6</f>
        <v>-1897.4322000592631</v>
      </c>
      <c r="Z319" s="40">
        <f>+S319*M319/SUMPRODUCT(M$20:M$619, S$20:S$619)</f>
        <v>0</v>
      </c>
      <c r="AA319" s="41">
        <f>+T319*N319/SUMPRODUCT(N$20:N$619, T$20:T$619)</f>
        <v>0</v>
      </c>
      <c r="AB319" s="41">
        <f>+AA319-Z319</f>
        <v>0</v>
      </c>
      <c r="AC319" s="42">
        <f>+AB319*AD$4</f>
        <v>0</v>
      </c>
      <c r="AD319" s="43">
        <f>+AC319/$H319*10^6</f>
        <v>0</v>
      </c>
      <c r="AE319" s="40">
        <f>+S319*O319/SUMPRODUCT(O$20:O$619, S$20:S$619)</f>
        <v>1.1537771103292485E-3</v>
      </c>
      <c r="AF319" s="41">
        <f>+T319*P319/SUMPRODUCT(P$20:P$619, T$20:T$619)</f>
        <v>1.1546817604294851E-3</v>
      </c>
      <c r="AG319" s="41">
        <f>+AF319-AE319</f>
        <v>9.0465010023658629E-7</v>
      </c>
      <c r="AH319" s="42">
        <f>+AG319*AI$4</f>
        <v>3.0547763656028331E-3</v>
      </c>
      <c r="AI319" s="43">
        <f>+AH319/$H319*10^6</f>
        <v>282.84966348174379</v>
      </c>
      <c r="AJ319" s="42">
        <f>+X319+AC319+AH319</f>
        <v>-1.7437491395037211E-2</v>
      </c>
      <c r="AK319" s="31">
        <f>+Y319+AD319+AI319</f>
        <v>-1614.5825365775192</v>
      </c>
      <c r="AL319" s="44">
        <f>+$AL$6*W319/H319*10^6</f>
        <v>-31.320293982620235</v>
      </c>
      <c r="AM319" s="31">
        <v>424733.5</v>
      </c>
      <c r="AN319" s="45">
        <f>+AK319/AM319</f>
        <v>-3.8014014354354419E-3</v>
      </c>
      <c r="AR319" s="33"/>
    </row>
    <row r="320" spans="1:44">
      <c r="A320" s="6" t="s">
        <v>4233</v>
      </c>
      <c r="B320" s="6" t="s">
        <v>1618</v>
      </c>
      <c r="C320" s="119" t="s">
        <v>2465</v>
      </c>
      <c r="D320" s="30" t="s">
        <v>2309</v>
      </c>
      <c r="E320" s="6" t="s">
        <v>3924</v>
      </c>
      <c r="F320" s="31" t="s">
        <v>4462</v>
      </c>
      <c r="G320" s="6" t="str">
        <f>+IF(AND(L320&gt;K320, AJ320&gt;0), "Float Increase", IF(AND(L320&lt;K320, AJ320&lt;0), "Float Decrease", IF(AND(J320&gt;I320, AJ320&gt;0), "Share Increase", IF(AND(J320&lt;I320, AJ320&lt;0), "Share Decrease", IF(AJ320&gt;0, "Reinvestment", "Funding")))))</f>
        <v>Funding</v>
      </c>
      <c r="H320" s="32">
        <v>9.39</v>
      </c>
      <c r="I320" s="33">
        <v>17.818000000000001</v>
      </c>
      <c r="J320" s="33">
        <v>17.818000000000001</v>
      </c>
      <c r="K320" s="34">
        <v>1</v>
      </c>
      <c r="L320" s="34">
        <v>1</v>
      </c>
      <c r="M320" s="7">
        <v>0.48</v>
      </c>
      <c r="N320" s="7">
        <v>0.48</v>
      </c>
      <c r="O320" s="7">
        <v>0.52</v>
      </c>
      <c r="P320" s="7">
        <v>0.52</v>
      </c>
      <c r="Q320" s="35">
        <f>+I320*K320</f>
        <v>17.818000000000001</v>
      </c>
      <c r="R320" s="35">
        <f>+J320*L320</f>
        <v>17.818000000000001</v>
      </c>
      <c r="S320" s="35">
        <f>+$H320*Q320</f>
        <v>167.31102000000001</v>
      </c>
      <c r="T320" s="35">
        <f>+$H320*R320</f>
        <v>167.31102000000001</v>
      </c>
      <c r="U320" s="36">
        <f>+S320/SUM(S$20:S$619)</f>
        <v>2.4303385875058819E-4</v>
      </c>
      <c r="V320" s="37">
        <f>+T320/SUM(T$20:T$619)</f>
        <v>2.4274333380879139E-4</v>
      </c>
      <c r="W320" s="37">
        <f>+V320-U320</f>
        <v>-2.9052494179680364E-7</v>
      </c>
      <c r="X320" s="38">
        <f>+W320*Y$4</f>
        <v>-8.8002267761517535E-3</v>
      </c>
      <c r="Y320" s="39">
        <f>+X320/$H320*10^6</f>
        <v>-937.19134996291302</v>
      </c>
      <c r="Z320" s="40">
        <f>+S320*M320/SUMPRODUCT(M$20:M$619, S$20:S$619)</f>
        <v>2.2896324238084434E-4</v>
      </c>
      <c r="AA320" s="41">
        <f>+T320*N320/SUMPRODUCT(N$20:N$619, T$20:T$619)</f>
        <v>2.2825489628465739E-4</v>
      </c>
      <c r="AB320" s="41">
        <f>+AA320-Z320</f>
        <v>-7.0834609618695456E-7</v>
      </c>
      <c r="AC320" s="42">
        <f>+AB320*AD$4</f>
        <v>-2.7329910383254411E-3</v>
      </c>
      <c r="AD320" s="43">
        <f>+AC320/$H320*10^6</f>
        <v>-291.05335871410449</v>
      </c>
      <c r="AE320" s="40">
        <f>+S320*O320/SUMPRODUCT(O$20:O$619, S$20:S$619)</f>
        <v>2.5764938151727685E-4</v>
      </c>
      <c r="AF320" s="41">
        <f>+T320*P320/SUMPRODUCT(P$20:P$619, T$20:T$619)</f>
        <v>2.5785139847248317E-4</v>
      </c>
      <c r="AG320" s="41">
        <f>+AF320-AE320</f>
        <v>2.020169552063183E-7</v>
      </c>
      <c r="AH320" s="42">
        <f>+AG320*AI$4</f>
        <v>6.8216056136391023E-4</v>
      </c>
      <c r="AI320" s="43">
        <f>+AH320/$H320*10^6</f>
        <v>72.647557120757213</v>
      </c>
      <c r="AJ320" s="42">
        <f>+X320+AC320+AH320</f>
        <v>-1.0851057253113285E-2</v>
      </c>
      <c r="AK320" s="31">
        <f>+Y320+AD320+AI320</f>
        <v>-1155.5971515562603</v>
      </c>
      <c r="AL320" s="44">
        <f>+$AL$6*W320/H320*10^6</f>
        <v>-15.46991170377016</v>
      </c>
      <c r="AM320" s="31">
        <v>298172.84375</v>
      </c>
      <c r="AN320" s="45">
        <f>+AK320/AM320</f>
        <v>-3.8755948966471242E-3</v>
      </c>
      <c r="AR320" s="33"/>
    </row>
    <row r="321" spans="1:44">
      <c r="A321" s="6" t="s">
        <v>4854</v>
      </c>
      <c r="B321" s="6" t="s">
        <v>4843</v>
      </c>
      <c r="C321" s="119" t="s">
        <v>4878</v>
      </c>
      <c r="D321" s="30" t="s">
        <v>4884</v>
      </c>
      <c r="E321" s="6" t="s">
        <v>4868</v>
      </c>
      <c r="F321" s="31" t="s">
        <v>4455</v>
      </c>
      <c r="G321" s="6" t="str">
        <f>+IF(AND(L321&gt;K321, AJ321&gt;0), "Float Increase", IF(AND(L321&lt;K321, AJ321&lt;0), "Float Decrease", IF(AND(J321&gt;I321, AJ321&gt;0), "Share Increase", IF(AND(J321&lt;I321, AJ321&lt;0), "Share Decrease", IF(AJ321&gt;0, "Reinvestment", "Funding")))))</f>
        <v>Share Decrease</v>
      </c>
      <c r="H321" s="32">
        <v>13.05</v>
      </c>
      <c r="I321" s="33">
        <v>76.012</v>
      </c>
      <c r="J321" s="33">
        <v>75.998999999999995</v>
      </c>
      <c r="K321" s="34">
        <v>0.74</v>
      </c>
      <c r="L321" s="34">
        <v>0.74</v>
      </c>
      <c r="M321" s="7">
        <v>0</v>
      </c>
      <c r="N321" s="7">
        <v>0</v>
      </c>
      <c r="O321" s="7">
        <v>1</v>
      </c>
      <c r="P321" s="7">
        <v>1</v>
      </c>
      <c r="Q321" s="35">
        <f>+I321*K321</f>
        <v>56.24888</v>
      </c>
      <c r="R321" s="35">
        <f>+J321*L321</f>
        <v>56.239259999999994</v>
      </c>
      <c r="S321" s="35">
        <f>+$H321*Q321</f>
        <v>734.04788400000007</v>
      </c>
      <c r="T321" s="35">
        <f>+$H321*R321</f>
        <v>733.92234299999996</v>
      </c>
      <c r="U321" s="36">
        <f>+S321/SUM(S$20:S$619)</f>
        <v>1.0662686161152096E-3</v>
      </c>
      <c r="V321" s="37">
        <f>+T321/SUM(T$20:T$619)</f>
        <v>1.0648118474000053E-3</v>
      </c>
      <c r="W321" s="37">
        <f>+V321-U321</f>
        <v>-1.4567687152042784E-6</v>
      </c>
      <c r="X321" s="38">
        <f>+W321*Y$4</f>
        <v>-4.4126659056926192E-2</v>
      </c>
      <c r="Y321" s="39">
        <f>+X321/$H321*10^6</f>
        <v>-3381.3531844387885</v>
      </c>
      <c r="Z321" s="40">
        <f>+S321*M321/SUMPRODUCT(M$20:M$619, S$20:S$619)</f>
        <v>0</v>
      </c>
      <c r="AA321" s="41">
        <f>+T321*N321/SUMPRODUCT(N$20:N$619, T$20:T$619)</f>
        <v>0</v>
      </c>
      <c r="AB321" s="41">
        <f>+AA321-Z321</f>
        <v>0</v>
      </c>
      <c r="AC321" s="42">
        <f>+AB321*AD$4</f>
        <v>0</v>
      </c>
      <c r="AD321" s="43">
        <f>+AC321/$H321*10^6</f>
        <v>0</v>
      </c>
      <c r="AE321" s="40">
        <f>+S321*O321/SUMPRODUCT(O$20:O$619, S$20:S$619)</f>
        <v>2.1738301347241453E-3</v>
      </c>
      <c r="AF321" s="41">
        <f>+T321*P321/SUMPRODUCT(P$20:P$619, T$20:T$619)</f>
        <v>2.175162512776314E-3</v>
      </c>
      <c r="AG321" s="41">
        <f>+AF321-AE321</f>
        <v>1.3323780521687194E-6</v>
      </c>
      <c r="AH321" s="42">
        <f>+AG321*AI$4</f>
        <v>4.4991063204973016E-3</v>
      </c>
      <c r="AI321" s="43">
        <f>+AH321/$H321*10^6</f>
        <v>344.75910501895027</v>
      </c>
      <c r="AJ321" s="42">
        <f>+X321+AC321+AH321</f>
        <v>-3.9627552736428887E-2</v>
      </c>
      <c r="AK321" s="31">
        <f>+Y321+AD321+AI321</f>
        <v>-3036.5940794198382</v>
      </c>
      <c r="AL321" s="44">
        <f>+$AL$6*W321/H321*10^6</f>
        <v>-55.81489330284591</v>
      </c>
      <c r="AM321" s="31">
        <v>745556.3125</v>
      </c>
      <c r="AN321" s="45">
        <f>+AK321/AM321</f>
        <v>-4.0729238402361975E-3</v>
      </c>
      <c r="AR321" s="33"/>
    </row>
    <row r="322" spans="1:44">
      <c r="A322" s="6" t="s">
        <v>6028</v>
      </c>
      <c r="B322" s="6" t="s">
        <v>5980</v>
      </c>
      <c r="C322" s="119" t="s">
        <v>6074</v>
      </c>
      <c r="D322" s="30">
        <v>2385471</v>
      </c>
      <c r="E322" s="6" t="s">
        <v>6155</v>
      </c>
      <c r="F322" s="31" t="s">
        <v>4457</v>
      </c>
      <c r="G322" s="6" t="str">
        <f>+IF(AND(L322&gt;K322, AJ322&gt;0), "Float Increase", IF(AND(L322&lt;K322, AJ322&lt;0), "Float Decrease", IF(AND(J322&gt;I322, AJ322&gt;0), "Share Increase", IF(AND(J322&lt;I322, AJ322&lt;0), "Share Decrease", IF(AJ322&gt;0, "Reinvestment", "Funding")))))</f>
        <v>Funding</v>
      </c>
      <c r="H322" s="32">
        <v>17.86</v>
      </c>
      <c r="I322" s="33">
        <v>32.606999999999999</v>
      </c>
      <c r="J322" s="33">
        <v>32.606999999999999</v>
      </c>
      <c r="K322" s="34">
        <v>0.73</v>
      </c>
      <c r="L322" s="34">
        <v>0.73</v>
      </c>
      <c r="M322" s="7">
        <v>1</v>
      </c>
      <c r="N322" s="7">
        <v>1</v>
      </c>
      <c r="O322" s="7">
        <v>0</v>
      </c>
      <c r="P322" s="7">
        <v>0</v>
      </c>
      <c r="Q322" s="35">
        <f>+I322*K322</f>
        <v>23.80311</v>
      </c>
      <c r="R322" s="35">
        <f>+J322*L322</f>
        <v>23.80311</v>
      </c>
      <c r="S322" s="35">
        <f>+$H322*Q322</f>
        <v>425.1235446</v>
      </c>
      <c r="T322" s="35">
        <f>+$H322*R322</f>
        <v>425.1235446</v>
      </c>
      <c r="U322" s="36">
        <f>+S322/SUM(S$20:S$619)</f>
        <v>6.1752905152252238E-4</v>
      </c>
      <c r="V322" s="37">
        <f>+T322/SUM(T$20:T$619)</f>
        <v>6.1679085153395401E-4</v>
      </c>
      <c r="W322" s="37">
        <f>+V322-U322</f>
        <v>-7.3819998856836794E-7</v>
      </c>
      <c r="X322" s="38">
        <f>+W322*Y$4</f>
        <v>-2.2360652635799762E-2</v>
      </c>
      <c r="Y322" s="39">
        <f>+X322/$H322*10^6</f>
        <v>-1251.9962282082736</v>
      </c>
      <c r="Z322" s="40">
        <f>+S322*M322/SUMPRODUCT(M$20:M$619, S$20:S$619)</f>
        <v>1.212034942269661E-3</v>
      </c>
      <c r="AA322" s="41">
        <f>+T322*N322/SUMPRODUCT(N$20:N$619, T$20:T$619)</f>
        <v>1.208285256464763E-3</v>
      </c>
      <c r="AB322" s="41">
        <f>+AA322-Z322</f>
        <v>-3.7496858048980536E-6</v>
      </c>
      <c r="AC322" s="42">
        <f>+AB322*AD$4</f>
        <v>-1.446730313964739E-2</v>
      </c>
      <c r="AD322" s="43">
        <f>+AC322/$H322*10^6</f>
        <v>-810.03936952113054</v>
      </c>
      <c r="AE322" s="40">
        <f>+S322*O322/SUMPRODUCT(O$20:O$619, S$20:S$619)</f>
        <v>0</v>
      </c>
      <c r="AF322" s="41">
        <f>+T322*P322/SUMPRODUCT(P$20:P$619, T$20:T$619)</f>
        <v>0</v>
      </c>
      <c r="AG322" s="41">
        <f>+AF322-AE322</f>
        <v>0</v>
      </c>
      <c r="AH322" s="42">
        <f>+AG322*AI$4</f>
        <v>0</v>
      </c>
      <c r="AI322" s="43">
        <f>+AH322/$H322*10^6</f>
        <v>0</v>
      </c>
      <c r="AJ322" s="42">
        <f>+X322+AC322+AH322</f>
        <v>-3.6827955775447153E-2</v>
      </c>
      <c r="AK322" s="31">
        <f>+Y322+AD322+AI322</f>
        <v>-2062.0355977294039</v>
      </c>
      <c r="AL322" s="44">
        <f>+$AL$6*W322/H322*10^6</f>
        <v>-20.666293073022619</v>
      </c>
      <c r="AM322" s="31">
        <v>505527.3125</v>
      </c>
      <c r="AN322" s="45">
        <f>+AK322/AM322</f>
        <v>-4.0789796055369486E-3</v>
      </c>
      <c r="AR322" s="33"/>
    </row>
    <row r="323" spans="1:44">
      <c r="A323" s="6" t="s">
        <v>5838</v>
      </c>
      <c r="B323" s="6" t="s">
        <v>5848</v>
      </c>
      <c r="C323" s="119" t="s">
        <v>5870</v>
      </c>
      <c r="D323" s="30">
        <v>2044396</v>
      </c>
      <c r="E323" s="6" t="s">
        <v>5860</v>
      </c>
      <c r="F323" s="31" t="s">
        <v>4463</v>
      </c>
      <c r="G323" s="6" t="str">
        <f>+IF(AND(L323&gt;K323, AJ323&gt;0), "Float Increase", IF(AND(L323&lt;K323, AJ323&lt;0), "Float Decrease", IF(AND(J323&gt;I323, AJ323&gt;0), "Share Increase", IF(AND(J323&lt;I323, AJ323&lt;0), "Share Decrease", IF(AJ323&gt;0, "Reinvestment", "Funding")))))</f>
        <v>Funding</v>
      </c>
      <c r="H323" s="32">
        <v>23.95</v>
      </c>
      <c r="I323" s="33">
        <v>57.648000000000003</v>
      </c>
      <c r="J323" s="33">
        <v>57.716000000000001</v>
      </c>
      <c r="K323" s="34">
        <v>1</v>
      </c>
      <c r="L323" s="34">
        <v>1</v>
      </c>
      <c r="M323" s="7">
        <v>1</v>
      </c>
      <c r="N323" s="7">
        <v>1</v>
      </c>
      <c r="O323" s="7">
        <v>0</v>
      </c>
      <c r="P323" s="7">
        <v>0</v>
      </c>
      <c r="Q323" s="35">
        <f>+I323*K323</f>
        <v>57.648000000000003</v>
      </c>
      <c r="R323" s="35">
        <f>+J323*L323</f>
        <v>57.716000000000001</v>
      </c>
      <c r="S323" s="35">
        <f>+$H323*Q323</f>
        <v>1380.6695999999999</v>
      </c>
      <c r="T323" s="35">
        <f>+$H323*R323</f>
        <v>1382.2982</v>
      </c>
      <c r="U323" s="36">
        <f>+S323/SUM(S$20:S$619)</f>
        <v>2.0055430930229884E-3</v>
      </c>
      <c r="V323" s="37">
        <f>+T323/SUM(T$20:T$619)</f>
        <v>2.0055085037787197E-3</v>
      </c>
      <c r="W323" s="37">
        <f>+V323-U323</f>
        <v>-3.4589244268714431E-8</v>
      </c>
      <c r="X323" s="38">
        <f>+W323*Y$4</f>
        <v>-1.0477351503723571E-3</v>
      </c>
      <c r="Y323" s="39">
        <f>+X323/$H323*10^6</f>
        <v>-43.746770370453326</v>
      </c>
      <c r="Z323" s="40">
        <f>+S323*M323/SUMPRODUCT(M$20:M$619, S$20:S$619)</f>
        <v>3.9363140907756628E-3</v>
      </c>
      <c r="AA323" s="41">
        <f>+T323*N323/SUMPRODUCT(N$20:N$619, T$20:T$619)</f>
        <v>3.9287650762069321E-3</v>
      </c>
      <c r="AB323" s="41">
        <f>+AA323-Z323</f>
        <v>-7.5490145687306942E-6</v>
      </c>
      <c r="AC323" s="42">
        <f>+AB323*AD$4</f>
        <v>-2.9126142256713897E-2</v>
      </c>
      <c r="AD323" s="43">
        <f>+AC323/$H323*10^6</f>
        <v>-1216.1228499671774</v>
      </c>
      <c r="AE323" s="40">
        <f>+S323*O323/SUMPRODUCT(O$20:O$619, S$20:S$619)</f>
        <v>0</v>
      </c>
      <c r="AF323" s="41">
        <f>+T323*P323/SUMPRODUCT(P$20:P$619, T$20:T$619)</f>
        <v>0</v>
      </c>
      <c r="AG323" s="41">
        <f>+AF323-AE323</f>
        <v>0</v>
      </c>
      <c r="AH323" s="42">
        <f>+AG323*AI$4</f>
        <v>0</v>
      </c>
      <c r="AI323" s="43">
        <f>+AH323/$H323*10^6</f>
        <v>0</v>
      </c>
      <c r="AJ323" s="42">
        <f>+X323+AC323+AH323</f>
        <v>-3.0173877407086255E-2</v>
      </c>
      <c r="AK323" s="31">
        <f>+Y323+AD323+AI323</f>
        <v>-1259.8696203376307</v>
      </c>
      <c r="AL323" s="44">
        <f>+$AL$6*W323/H323*10^6</f>
        <v>-0.72211365905458103</v>
      </c>
      <c r="AM323" s="31">
        <v>302823.0625</v>
      </c>
      <c r="AN323" s="45">
        <f>+AK323/AM323</f>
        <v>-4.1604150289498865E-3</v>
      </c>
      <c r="AR323" s="33"/>
    </row>
    <row r="324" spans="1:44">
      <c r="A324" s="6" t="s">
        <v>4272</v>
      </c>
      <c r="B324" s="6" t="s">
        <v>1656</v>
      </c>
      <c r="C324" s="119" t="s">
        <v>5354</v>
      </c>
      <c r="D324" s="30" t="s">
        <v>5364</v>
      </c>
      <c r="E324" s="6" t="s">
        <v>764</v>
      </c>
      <c r="F324" s="31" t="s">
        <v>4472</v>
      </c>
      <c r="G324" s="6" t="str">
        <f>+IF(AND(L324&gt;K324, AJ324&gt;0), "Float Increase", IF(AND(L324&lt;K324, AJ324&lt;0), "Float Decrease", IF(AND(J324&gt;I324, AJ324&gt;0), "Share Increase", IF(AND(J324&lt;I324, AJ324&lt;0), "Share Decrease", IF(AJ324&gt;0, "Reinvestment", "Funding")))))</f>
        <v>Funding</v>
      </c>
      <c r="H324" s="32">
        <v>20.74</v>
      </c>
      <c r="I324" s="33">
        <v>31.893999999999998</v>
      </c>
      <c r="J324" s="33">
        <v>31.904</v>
      </c>
      <c r="K324" s="34">
        <v>1</v>
      </c>
      <c r="L324" s="34">
        <v>1</v>
      </c>
      <c r="M324" s="7">
        <v>0</v>
      </c>
      <c r="N324" s="7">
        <v>0</v>
      </c>
      <c r="O324" s="7">
        <v>1</v>
      </c>
      <c r="P324" s="7">
        <v>1</v>
      </c>
      <c r="Q324" s="35">
        <f>+I324*K324</f>
        <v>31.893999999999998</v>
      </c>
      <c r="R324" s="35">
        <f>+J324*L324</f>
        <v>31.904</v>
      </c>
      <c r="S324" s="35">
        <f>+$H324*Q324</f>
        <v>661.48155999999994</v>
      </c>
      <c r="T324" s="35">
        <f>+$H324*R324</f>
        <v>661.68895999999995</v>
      </c>
      <c r="U324" s="36">
        <f>+S324/SUM(S$20:S$619)</f>
        <v>9.6085969722232707E-4</v>
      </c>
      <c r="V324" s="37">
        <f>+T324/SUM(T$20:T$619)</f>
        <v>9.6001198304135609E-4</v>
      </c>
      <c r="W324" s="37">
        <f>+V324-U324</f>
        <v>-8.4771418097098154E-7</v>
      </c>
      <c r="X324" s="38">
        <f>+W324*Y$4</f>
        <v>-2.5677922823996453E-2</v>
      </c>
      <c r="Y324" s="39">
        <f>+X324/$H324*10^6</f>
        <v>-1238.0869249757211</v>
      </c>
      <c r="Z324" s="40">
        <f>+S324*M324/SUMPRODUCT(M$20:M$619, S$20:S$619)</f>
        <v>0</v>
      </c>
      <c r="AA324" s="41">
        <f>+T324*N324/SUMPRODUCT(N$20:N$619, T$20:T$619)</f>
        <v>0</v>
      </c>
      <c r="AB324" s="41">
        <f>+AA324-Z324</f>
        <v>0</v>
      </c>
      <c r="AC324" s="42">
        <f>+AB324*AD$4</f>
        <v>0</v>
      </c>
      <c r="AD324" s="43">
        <f>+AC324/$H324*10^6</f>
        <v>0</v>
      </c>
      <c r="AE324" s="40">
        <f>+S324*O324/SUMPRODUCT(O$20:O$619, S$20:S$619)</f>
        <v>1.9589301734058776E-3</v>
      </c>
      <c r="AF324" s="41">
        <f>+T324*P324/SUMPRODUCT(P$20:P$619, T$20:T$619)</f>
        <v>1.9610808073054482E-3</v>
      </c>
      <c r="AG324" s="41">
        <f>+AF324-AE324</f>
        <v>2.1506338995706635E-6</v>
      </c>
      <c r="AH324" s="42">
        <f>+AG324*AI$4</f>
        <v>7.2621509750063528E-3</v>
      </c>
      <c r="AI324" s="43">
        <f>+AH324/$H324*10^6</f>
        <v>350.1519274352147</v>
      </c>
      <c r="AJ324" s="42">
        <f>+X324+AC324+AH324</f>
        <v>-1.8415771848990101E-2</v>
      </c>
      <c r="AK324" s="31">
        <f>+Y324+AD324+AI324</f>
        <v>-887.9349975405064</v>
      </c>
      <c r="AL324" s="44">
        <f>+$AL$6*W324/H324*10^6</f>
        <v>-20.436696744719903</v>
      </c>
      <c r="AM324" s="31">
        <v>207377.046875</v>
      </c>
      <c r="AN324" s="45">
        <f>+AK324/AM324</f>
        <v>-4.2817419329716083E-3</v>
      </c>
      <c r="AR324" s="33"/>
    </row>
    <row r="325" spans="1:44">
      <c r="A325" s="6" t="s">
        <v>1469</v>
      </c>
      <c r="B325" s="6" t="s">
        <v>2265</v>
      </c>
      <c r="C325" s="119" t="s">
        <v>2887</v>
      </c>
      <c r="D325" s="30">
        <v>2906496</v>
      </c>
      <c r="E325" s="6" t="s">
        <v>952</v>
      </c>
      <c r="F325" s="31" t="s">
        <v>4471</v>
      </c>
      <c r="G325" s="6" t="str">
        <f>+IF(AND(L325&gt;K325, AJ325&gt;0), "Float Increase", IF(AND(L325&lt;K325, AJ325&lt;0), "Float Decrease", IF(AND(J325&gt;I325, AJ325&gt;0), "Share Increase", IF(AND(J325&lt;I325, AJ325&lt;0), "Share Decrease", IF(AJ325&gt;0, "Reinvestment", "Funding")))))</f>
        <v>Funding</v>
      </c>
      <c r="H325" s="32">
        <v>51.83</v>
      </c>
      <c r="I325" s="33">
        <v>19.975000000000001</v>
      </c>
      <c r="J325" s="33">
        <v>19.984000000000002</v>
      </c>
      <c r="K325" s="34">
        <v>1</v>
      </c>
      <c r="L325" s="34">
        <v>1</v>
      </c>
      <c r="M325" s="7">
        <v>0</v>
      </c>
      <c r="N325" s="7">
        <v>0</v>
      </c>
      <c r="O325" s="7">
        <v>1</v>
      </c>
      <c r="P325" s="7">
        <v>1</v>
      </c>
      <c r="Q325" s="35">
        <f>+I325*K325</f>
        <v>19.975000000000001</v>
      </c>
      <c r="R325" s="35">
        <f>+J325*L325</f>
        <v>19.984000000000002</v>
      </c>
      <c r="S325" s="35">
        <f>+$H325*Q325</f>
        <v>1035.3042500000001</v>
      </c>
      <c r="T325" s="35">
        <f>+$H325*R325</f>
        <v>1035.77072</v>
      </c>
      <c r="U325" s="36">
        <f>+S325/SUM(S$20:S$619)</f>
        <v>1.5038697801159999E-3</v>
      </c>
      <c r="V325" s="37">
        <f>+T325/SUM(T$20:T$619)</f>
        <v>1.5027488185436451E-3</v>
      </c>
      <c r="W325" s="37">
        <f>+V325-U325</f>
        <v>-1.1209615723547974E-6</v>
      </c>
      <c r="X325" s="38">
        <f>+W325*Y$4</f>
        <v>-3.3954799140699425E-2</v>
      </c>
      <c r="Y325" s="39">
        <f>+X325/$H325*10^6</f>
        <v>-655.11864056915738</v>
      </c>
      <c r="Z325" s="40">
        <f>+S325*M325/SUMPRODUCT(M$20:M$619, S$20:S$619)</f>
        <v>0</v>
      </c>
      <c r="AA325" s="41">
        <f>+T325*N325/SUMPRODUCT(N$20:N$619, T$20:T$619)</f>
        <v>0</v>
      </c>
      <c r="AB325" s="41">
        <f>+AA325-Z325</f>
        <v>0</v>
      </c>
      <c r="AC325" s="42">
        <f>+AB325*AD$4</f>
        <v>0</v>
      </c>
      <c r="AD325" s="43">
        <f>+AC325/$H325*10^6</f>
        <v>0</v>
      </c>
      <c r="AE325" s="40">
        <f>+S325*O325/SUMPRODUCT(O$20:O$619, S$20:S$619)</f>
        <v>3.0659792451060049E-3</v>
      </c>
      <c r="AF325" s="41">
        <f>+T325*P325/SUMPRODUCT(P$20:P$619, T$20:T$619)</f>
        <v>3.0697657094973223E-3</v>
      </c>
      <c r="AG325" s="41">
        <f>+AF325-AE325</f>
        <v>3.7864643913174817E-6</v>
      </c>
      <c r="AH325" s="42">
        <f>+AG325*AI$4</f>
        <v>1.2785940032249355E-2</v>
      </c>
      <c r="AI325" s="43">
        <f>+AH325/$H325*10^6</f>
        <v>246.68994852883188</v>
      </c>
      <c r="AJ325" s="42">
        <f>+X325+AC325+AH325</f>
        <v>-2.116885910845007E-2</v>
      </c>
      <c r="AK325" s="31">
        <f>+Y325+AD325+AI325</f>
        <v>-408.42869204032547</v>
      </c>
      <c r="AL325" s="44">
        <f>+$AL$6*W325/H325*10^6</f>
        <v>-10.813829561593648</v>
      </c>
      <c r="AM325" s="31">
        <v>93950.046875</v>
      </c>
      <c r="AN325" s="45">
        <f>+AK325/AM325</f>
        <v>-4.3472963093220962E-3</v>
      </c>
      <c r="AR325" s="33"/>
    </row>
    <row r="326" spans="1:44">
      <c r="A326" s="6" t="s">
        <v>4293</v>
      </c>
      <c r="B326" s="6" t="s">
        <v>1677</v>
      </c>
      <c r="C326" s="119" t="s">
        <v>2698</v>
      </c>
      <c r="D326" s="30">
        <v>2026059</v>
      </c>
      <c r="E326" s="6" t="s">
        <v>784</v>
      </c>
      <c r="F326" s="31" t="s">
        <v>4456</v>
      </c>
      <c r="G326" s="6" t="str">
        <f>+IF(AND(L326&gt;K326, AJ326&gt;0), "Float Increase", IF(AND(L326&lt;K326, AJ326&lt;0), "Float Decrease", IF(AND(J326&gt;I326, AJ326&gt;0), "Share Increase", IF(AND(J326&lt;I326, AJ326&lt;0), "Share Decrease", IF(AJ326&gt;0, "Reinvestment", "Funding")))))</f>
        <v>Funding</v>
      </c>
      <c r="H326" s="32">
        <v>21.61</v>
      </c>
      <c r="I326" s="33">
        <v>35.39</v>
      </c>
      <c r="J326" s="33">
        <v>35.39</v>
      </c>
      <c r="K326" s="34">
        <v>1</v>
      </c>
      <c r="L326" s="34">
        <v>1</v>
      </c>
      <c r="M326" s="7">
        <v>0</v>
      </c>
      <c r="N326" s="7">
        <v>0</v>
      </c>
      <c r="O326" s="7">
        <v>1</v>
      </c>
      <c r="P326" s="7">
        <v>1</v>
      </c>
      <c r="Q326" s="35">
        <f>+I326*K326</f>
        <v>35.39</v>
      </c>
      <c r="R326" s="35">
        <f>+J326*L326</f>
        <v>35.39</v>
      </c>
      <c r="S326" s="35">
        <f>+$H326*Q326</f>
        <v>764.77790000000005</v>
      </c>
      <c r="T326" s="35">
        <f>+$H326*R326</f>
        <v>764.77790000000005</v>
      </c>
      <c r="U326" s="36">
        <f>+S326/SUM(S$20:S$619)</f>
        <v>1.110906646341475E-3</v>
      </c>
      <c r="V326" s="37">
        <f>+T326/SUM(T$20:T$619)</f>
        <v>1.10957865817378E-3</v>
      </c>
      <c r="W326" s="37">
        <f>+V326-U326</f>
        <v>-1.327988167694992E-6</v>
      </c>
      <c r="X326" s="38">
        <f>+W326*Y$4</f>
        <v>-4.0225795966034164E-2</v>
      </c>
      <c r="Y326" s="39">
        <f>+X326/$H326*10^6</f>
        <v>-1861.4435893583602</v>
      </c>
      <c r="Z326" s="40">
        <f>+S326*M326/SUMPRODUCT(M$20:M$619, S$20:S$619)</f>
        <v>0</v>
      </c>
      <c r="AA326" s="41">
        <f>+T326*N326/SUMPRODUCT(N$20:N$619, T$20:T$619)</f>
        <v>0</v>
      </c>
      <c r="AB326" s="41">
        <f>+AA326-Z326</f>
        <v>0</v>
      </c>
      <c r="AC326" s="42">
        <f>+AB326*AD$4</f>
        <v>0</v>
      </c>
      <c r="AD326" s="43">
        <f>+AC326/$H326*10^6</f>
        <v>0</v>
      </c>
      <c r="AE326" s="40">
        <f>+S326*O326/SUMPRODUCT(O$20:O$619, S$20:S$619)</f>
        <v>2.2648348719864287E-3</v>
      </c>
      <c r="AF326" s="41">
        <f>+T326*P326/SUMPRODUCT(P$20:P$619, T$20:T$619)</f>
        <v>2.2666106769279716E-3</v>
      </c>
      <c r="AG326" s="41">
        <f>+AF326-AE326</f>
        <v>1.7758049415429744E-6</v>
      </c>
      <c r="AH326" s="42">
        <f>+AG326*AI$4</f>
        <v>5.9964476474689181E-3</v>
      </c>
      <c r="AI326" s="43">
        <f>+AH326/$H326*10^6</f>
        <v>277.48485180328174</v>
      </c>
      <c r="AJ326" s="42">
        <f>+X326+AC326+AH326</f>
        <v>-3.4229348318565243E-2</v>
      </c>
      <c r="AK326" s="31">
        <f>+Y326+AD326+AI326</f>
        <v>-1583.9587375550784</v>
      </c>
      <c r="AL326" s="44">
        <f>+$AL$6*W326/H326*10^6</f>
        <v>-30.726241732878108</v>
      </c>
      <c r="AM326" s="31">
        <v>361536.0625</v>
      </c>
      <c r="AN326" s="45">
        <f>+AK326/AM326</f>
        <v>-4.3811915375802334E-3</v>
      </c>
      <c r="AR326" s="33"/>
    </row>
    <row r="327" spans="1:44">
      <c r="A327" s="6" t="s">
        <v>4737</v>
      </c>
      <c r="B327" s="6" t="s">
        <v>282</v>
      </c>
      <c r="C327" s="119" t="s">
        <v>582</v>
      </c>
      <c r="D327" s="30">
        <v>2173933</v>
      </c>
      <c r="E327" s="6" t="s">
        <v>2560</v>
      </c>
      <c r="F327" s="31" t="s">
        <v>4473</v>
      </c>
      <c r="G327" s="6" t="str">
        <f>+IF(AND(L327&gt;K327, AJ327&gt;0), "Float Increase", IF(AND(L327&lt;K327, AJ327&lt;0), "Float Decrease", IF(AND(J327&gt;I327, AJ327&gt;0), "Share Increase", IF(AND(J327&lt;I327, AJ327&lt;0), "Share Decrease", IF(AJ327&gt;0, "Reinvestment", "Funding")))))</f>
        <v>Funding</v>
      </c>
      <c r="H327" s="32">
        <v>8.69</v>
      </c>
      <c r="I327" s="33">
        <v>77.572999999999993</v>
      </c>
      <c r="J327" s="33">
        <v>77.593999999999994</v>
      </c>
      <c r="K327" s="34">
        <v>1</v>
      </c>
      <c r="L327" s="34">
        <v>1</v>
      </c>
      <c r="M327" s="7">
        <v>0</v>
      </c>
      <c r="N327" s="7">
        <v>0</v>
      </c>
      <c r="O327" s="7">
        <v>1</v>
      </c>
      <c r="P327" s="7">
        <v>1</v>
      </c>
      <c r="Q327" s="35">
        <f>+I327*K327</f>
        <v>77.572999999999993</v>
      </c>
      <c r="R327" s="35">
        <f>+J327*L327</f>
        <v>77.593999999999994</v>
      </c>
      <c r="S327" s="35">
        <f>+$H327*Q327</f>
        <v>674.1093699999999</v>
      </c>
      <c r="T327" s="35">
        <f>+$H327*R327</f>
        <v>674.29185999999993</v>
      </c>
      <c r="U327" s="36">
        <f>+S327/SUM(S$20:S$619)</f>
        <v>9.7920269334935599E-4</v>
      </c>
      <c r="V327" s="37">
        <f>+T327/SUM(T$20:T$619)</f>
        <v>9.7829691108529968E-4</v>
      </c>
      <c r="W327" s="37">
        <f>+V327-U327</f>
        <v>-9.0578226405631235E-7</v>
      </c>
      <c r="X327" s="38">
        <f>+W327*Y$4</f>
        <v>-2.7436850289731016E-2</v>
      </c>
      <c r="Y327" s="39">
        <f>+X327/$H327*10^6</f>
        <v>-3157.2900218332584</v>
      </c>
      <c r="Z327" s="40">
        <f>+S327*M327/SUMPRODUCT(M$20:M$619, S$20:S$619)</f>
        <v>0</v>
      </c>
      <c r="AA327" s="41">
        <f>+T327*N327/SUMPRODUCT(N$20:N$619, T$20:T$619)</f>
        <v>0</v>
      </c>
      <c r="AB327" s="41">
        <f>+AA327-Z327</f>
        <v>0</v>
      </c>
      <c r="AC327" s="42">
        <f>+AB327*AD$4</f>
        <v>0</v>
      </c>
      <c r="AD327" s="43">
        <f>+AC327/$H327*10^6</f>
        <v>0</v>
      </c>
      <c r="AE327" s="40">
        <f>+S327*O327/SUMPRODUCT(O$20:O$619, S$20:S$619)</f>
        <v>1.9963265265756265E-3</v>
      </c>
      <c r="AF327" s="41">
        <f>+T327*P327/SUMPRODUCT(P$20:P$619, T$20:T$619)</f>
        <v>1.998432655077534E-3</v>
      </c>
      <c r="AG327" s="41">
        <f>+AF327-AE327</f>
        <v>2.1061285019074484E-6</v>
      </c>
      <c r="AH327" s="42">
        <f>+AG327*AI$4</f>
        <v>7.1118674157741261E-3</v>
      </c>
      <c r="AI327" s="43">
        <f>+AH327/$H327*10^6</f>
        <v>818.39671067596396</v>
      </c>
      <c r="AJ327" s="42">
        <f>+X327+AC327+AH327</f>
        <v>-2.0324982873956891E-2</v>
      </c>
      <c r="AK327" s="31">
        <f>+Y327+AD327+AI327</f>
        <v>-2338.8933111572942</v>
      </c>
      <c r="AL327" s="44">
        <f>+$AL$6*W327/H327*10^6</f>
        <v>-52.116355814517398</v>
      </c>
      <c r="AM327" s="31">
        <v>532800.625</v>
      </c>
      <c r="AN327" s="45">
        <f>+AK327/AM327</f>
        <v>-4.3898096237355091E-3</v>
      </c>
      <c r="AR327" s="33"/>
    </row>
    <row r="328" spans="1:44">
      <c r="A328" s="6" t="s">
        <v>5841</v>
      </c>
      <c r="B328" s="6" t="s">
        <v>5851</v>
      </c>
      <c r="C328" s="119" t="s">
        <v>5873</v>
      </c>
      <c r="D328" s="30">
        <v>2276627</v>
      </c>
      <c r="E328" s="6" t="s">
        <v>5863</v>
      </c>
      <c r="F328" s="31" t="s">
        <v>4471</v>
      </c>
      <c r="G328" s="6" t="str">
        <f>+IF(AND(L328&gt;K328, AJ328&gt;0), "Float Increase", IF(AND(L328&lt;K328, AJ328&lt;0), "Float Decrease", IF(AND(J328&gt;I328, AJ328&gt;0), "Share Increase", IF(AND(J328&lt;I328, AJ328&lt;0), "Share Decrease", IF(AJ328&gt;0, "Reinvestment", "Funding")))))</f>
        <v>Funding</v>
      </c>
      <c r="H328" s="32">
        <v>45.53</v>
      </c>
      <c r="I328" s="33">
        <v>14.465999999999999</v>
      </c>
      <c r="J328" s="33">
        <v>14.465999999999999</v>
      </c>
      <c r="K328" s="34">
        <v>0.89</v>
      </c>
      <c r="L328" s="34">
        <v>0.89</v>
      </c>
      <c r="M328" s="7">
        <v>0</v>
      </c>
      <c r="N328" s="7">
        <v>0</v>
      </c>
      <c r="O328" s="7">
        <v>1</v>
      </c>
      <c r="P328" s="7">
        <v>1</v>
      </c>
      <c r="Q328" s="35">
        <f>+I328*K328</f>
        <v>12.874739999999999</v>
      </c>
      <c r="R328" s="35">
        <f>+J328*L328</f>
        <v>12.874739999999999</v>
      </c>
      <c r="S328" s="35">
        <f>+$H328*Q328</f>
        <v>586.18691219999994</v>
      </c>
      <c r="T328" s="35">
        <f>+$H328*R328</f>
        <v>586.18691219999994</v>
      </c>
      <c r="U328" s="36">
        <f>+S328/SUM(S$20:S$619)</f>
        <v>8.5148764989334362E-4</v>
      </c>
      <c r="V328" s="37">
        <f>+T328/SUM(T$20:T$619)</f>
        <v>8.5046977361389144E-4</v>
      </c>
      <c r="W328" s="37">
        <f>+V328-U328</f>
        <v>-1.0178762794521784E-6</v>
      </c>
      <c r="X328" s="38">
        <f>+W328*Y$4</f>
        <v>-3.0832265325810786E-2</v>
      </c>
      <c r="Y328" s="39">
        <f>+X328/$H328*10^6</f>
        <v>-677.18570889107809</v>
      </c>
      <c r="Z328" s="40">
        <f>+S328*M328/SUMPRODUCT(M$20:M$619, S$20:S$619)</f>
        <v>0</v>
      </c>
      <c r="AA328" s="41">
        <f>+T328*N328/SUMPRODUCT(N$20:N$619, T$20:T$619)</f>
        <v>0</v>
      </c>
      <c r="AB328" s="41">
        <f>+AA328-Z328</f>
        <v>0</v>
      </c>
      <c r="AC328" s="42">
        <f>+AB328*AD$4</f>
        <v>0</v>
      </c>
      <c r="AD328" s="43">
        <f>+AC328/$H328*10^6</f>
        <v>0</v>
      </c>
      <c r="AE328" s="40">
        <f>+S328*O328/SUMPRODUCT(O$20:O$619, S$20:S$619)</f>
        <v>1.7359504769327233E-3</v>
      </c>
      <c r="AF328" s="41">
        <f>+T328*P328/SUMPRODUCT(P$20:P$619, T$20:T$619)</f>
        <v>1.7373115957821992E-3</v>
      </c>
      <c r="AG328" s="41">
        <f>+AF328-AE328</f>
        <v>1.3611188494759043E-6</v>
      </c>
      <c r="AH328" s="42">
        <f>+AG328*AI$4</f>
        <v>4.5961567804702888E-3</v>
      </c>
      <c r="AI328" s="43">
        <f>+AH328/$H328*10^6</f>
        <v>100.94787569668985</v>
      </c>
      <c r="AJ328" s="42">
        <f>+X328+AC328+AH328</f>
        <v>-2.6236108545340496E-2</v>
      </c>
      <c r="AK328" s="31">
        <f>+Y328+AD328+AI328</f>
        <v>-576.23783319438826</v>
      </c>
      <c r="AL328" s="44">
        <f>+$AL$6*W328/H328*10^6</f>
        <v>-11.178083455437935</v>
      </c>
      <c r="AM328" s="31">
        <v>129599.546875</v>
      </c>
      <c r="AN328" s="45">
        <f>+AK328/AM328</f>
        <v>-4.4462951228539027E-3</v>
      </c>
      <c r="AR328" s="33"/>
    </row>
    <row r="329" spans="1:44">
      <c r="A329" s="6" t="s">
        <v>1092</v>
      </c>
      <c r="B329" s="6" t="s">
        <v>1609</v>
      </c>
      <c r="C329" s="119" t="s">
        <v>2456</v>
      </c>
      <c r="D329" s="30" t="s">
        <v>2307</v>
      </c>
      <c r="E329" s="6" t="s">
        <v>3915</v>
      </c>
      <c r="F329" s="31" t="s">
        <v>4460</v>
      </c>
      <c r="G329" s="6" t="str">
        <f>+IF(AND(L329&gt;K329, AJ329&gt;0), "Float Increase", IF(AND(L329&lt;K329, AJ329&lt;0), "Float Decrease", IF(AND(J329&gt;I329, AJ329&gt;0), "Share Increase", IF(AND(J329&lt;I329, AJ329&lt;0), "Share Decrease", IF(AJ329&gt;0, "Reinvestment", "Funding")))))</f>
        <v>Funding</v>
      </c>
      <c r="H329" s="32">
        <v>29.57</v>
      </c>
      <c r="I329" s="33">
        <v>31.416</v>
      </c>
      <c r="J329" s="33">
        <v>31.416</v>
      </c>
      <c r="K329" s="34">
        <v>0.84</v>
      </c>
      <c r="L329" s="34">
        <v>0.84</v>
      </c>
      <c r="M329" s="7">
        <v>0.48</v>
      </c>
      <c r="N329" s="7">
        <v>0.48</v>
      </c>
      <c r="O329" s="7">
        <v>0.52</v>
      </c>
      <c r="P329" s="7">
        <v>0.52</v>
      </c>
      <c r="Q329" s="35">
        <f>+I329*K329</f>
        <v>26.38944</v>
      </c>
      <c r="R329" s="35">
        <f>+J329*L329</f>
        <v>26.38944</v>
      </c>
      <c r="S329" s="35">
        <f>+$H329*Q329</f>
        <v>780.33574080000005</v>
      </c>
      <c r="T329" s="35">
        <f>+$H329*R329</f>
        <v>780.33574080000005</v>
      </c>
      <c r="U329" s="36">
        <f>+S329/SUM(S$20:S$619)</f>
        <v>1.1335057679262418E-3</v>
      </c>
      <c r="V329" s="37">
        <f>+T329/SUM(T$20:T$619)</f>
        <v>1.1321507645577972E-3</v>
      </c>
      <c r="W329" s="37">
        <f>+V329-U329</f>
        <v>-1.3550033684446051E-6</v>
      </c>
      <c r="X329" s="38">
        <f>+W329*Y$4</f>
        <v>-4.1044107438810012E-2</v>
      </c>
      <c r="Y329" s="39">
        <f>+X329/$H329*10^6</f>
        <v>-1388.0320405414277</v>
      </c>
      <c r="Z329" s="40">
        <f>+S329*M329/SUMPRODUCT(M$20:M$619, S$20:S$619)</f>
        <v>1.0678806534036201E-3</v>
      </c>
      <c r="AA329" s="41">
        <f>+T329*N329/SUMPRODUCT(N$20:N$619, T$20:T$619)</f>
        <v>1.0645769393045079E-3</v>
      </c>
      <c r="AB329" s="41">
        <f>+AA329-Z329</f>
        <v>-3.3037140991121639E-6</v>
      </c>
      <c r="AC329" s="42">
        <f>+AB329*AD$4</f>
        <v>-1.2746623542737664E-2</v>
      </c>
      <c r="AD329" s="43">
        <f>+AC329/$H329*10^6</f>
        <v>-431.06606502325548</v>
      </c>
      <c r="AE329" s="40">
        <f>+S329*O329/SUMPRODUCT(O$20:O$619, S$20:S$619)</f>
        <v>1.2016723165810957E-3</v>
      </c>
      <c r="AF329" s="41">
        <f>+T329*P329/SUMPRODUCT(P$20:P$619, T$20:T$619)</f>
        <v>1.202614520211168E-3</v>
      </c>
      <c r="AG329" s="41">
        <f>+AF329-AE329</f>
        <v>9.4220363007230939E-7</v>
      </c>
      <c r="AH329" s="42">
        <f>+AG329*AI$4</f>
        <v>3.1815852117601778E-3</v>
      </c>
      <c r="AI329" s="43">
        <f>+AH329/$H329*10^6</f>
        <v>107.59503590666817</v>
      </c>
      <c r="AJ329" s="42">
        <f>+X329+AC329+AH329</f>
        <v>-5.0609145769787499E-2</v>
      </c>
      <c r="AK329" s="31">
        <f>+Y329+AD329+AI329</f>
        <v>-1711.503069658015</v>
      </c>
      <c r="AL329" s="44">
        <f>+$AL$6*W329/H329*10^6</f>
        <v>-22.911791823547603</v>
      </c>
      <c r="AM329" s="31">
        <v>379894.0625</v>
      </c>
      <c r="AN329" s="45">
        <f>+AK329/AM329</f>
        <v>-4.5052114223501846E-3</v>
      </c>
      <c r="AR329" s="33"/>
    </row>
    <row r="330" spans="1:44">
      <c r="A330" s="6" t="s">
        <v>1317</v>
      </c>
      <c r="B330" s="6" t="s">
        <v>1720</v>
      </c>
      <c r="C330" s="119" t="s">
        <v>2739</v>
      </c>
      <c r="D330" s="30">
        <v>2564827</v>
      </c>
      <c r="E330" s="6" t="s">
        <v>823</v>
      </c>
      <c r="F330" s="31" t="s">
        <v>4468</v>
      </c>
      <c r="G330" s="6" t="str">
        <f>+IF(AND(L330&gt;K330, AJ330&gt;0), "Float Increase", IF(AND(L330&lt;K330, AJ330&lt;0), "Float Decrease", IF(AND(J330&gt;I330, AJ330&gt;0), "Share Increase", IF(AND(J330&lt;I330, AJ330&lt;0), "Share Decrease", IF(AJ330&gt;0, "Reinvestment", "Funding")))))</f>
        <v>Funding</v>
      </c>
      <c r="H330" s="32">
        <v>19.21</v>
      </c>
      <c r="I330" s="33">
        <v>27.393999999999998</v>
      </c>
      <c r="J330" s="33">
        <v>27.411000000000001</v>
      </c>
      <c r="K330" s="34">
        <v>0.67</v>
      </c>
      <c r="L330" s="34">
        <v>0.67</v>
      </c>
      <c r="M330" s="7">
        <v>0</v>
      </c>
      <c r="N330" s="7">
        <v>0</v>
      </c>
      <c r="O330" s="7">
        <v>1</v>
      </c>
      <c r="P330" s="7">
        <v>1</v>
      </c>
      <c r="Q330" s="35">
        <f>+I330*K330</f>
        <v>18.35398</v>
      </c>
      <c r="R330" s="35">
        <f>+J330*L330</f>
        <v>18.365370000000002</v>
      </c>
      <c r="S330" s="35">
        <f>+$H330*Q330</f>
        <v>352.57995579999999</v>
      </c>
      <c r="T330" s="35">
        <f>+$H330*R330</f>
        <v>352.79875770000007</v>
      </c>
      <c r="U330" s="36">
        <f>+S330/SUM(S$20:S$619)</f>
        <v>5.1215315749187241E-4</v>
      </c>
      <c r="V330" s="37">
        <f>+T330/SUM(T$20:T$619)</f>
        <v>5.118583737502647E-4</v>
      </c>
      <c r="W330" s="37">
        <f>+V330-U330</f>
        <v>-2.9478374160771259E-7</v>
      </c>
      <c r="X330" s="38">
        <f>+W330*Y$4</f>
        <v>-8.9292291395923554E-3</v>
      </c>
      <c r="Y330" s="39">
        <f>+X330/$H330*10^6</f>
        <v>-464.8219229355729</v>
      </c>
      <c r="Z330" s="40">
        <f>+S330*M330/SUMPRODUCT(M$20:M$619, S$20:S$619)</f>
        <v>0</v>
      </c>
      <c r="AA330" s="41">
        <f>+T330*N330/SUMPRODUCT(N$20:N$619, T$20:T$619)</f>
        <v>0</v>
      </c>
      <c r="AB330" s="41">
        <f>+AA330-Z330</f>
        <v>0</v>
      </c>
      <c r="AC330" s="42">
        <f>+AB330*AD$4</f>
        <v>0</v>
      </c>
      <c r="AD330" s="43">
        <f>+AC330/$H330*10^6</f>
        <v>0</v>
      </c>
      <c r="AE330" s="40">
        <f>+S330*O330/SUMPRODUCT(O$20:O$619, S$20:S$619)</f>
        <v>1.0441402387010314E-3</v>
      </c>
      <c r="AF330" s="41">
        <f>+T330*P330/SUMPRODUCT(P$20:P$619, T$20:T$619)</f>
        <v>1.0456073992328289E-3</v>
      </c>
      <c r="AG330" s="41">
        <f>+AF330-AE330</f>
        <v>1.4671605317974953E-6</v>
      </c>
      <c r="AH330" s="42">
        <f>+AG330*AI$4</f>
        <v>4.9542329303983593E-3</v>
      </c>
      <c r="AI330" s="43">
        <f>+AH330/$H330*10^6</f>
        <v>257.89864291506291</v>
      </c>
      <c r="AJ330" s="42">
        <f>+X330+AC330+AH330</f>
        <v>-3.9749962091939961E-3</v>
      </c>
      <c r="AK330" s="31">
        <f>+Y330+AD330+AI330</f>
        <v>-206.92328002050999</v>
      </c>
      <c r="AL330" s="44">
        <f>+$AL$6*W330/H330*10^6</f>
        <v>-7.6726637586598798</v>
      </c>
      <c r="AM330" s="31">
        <v>45425.05078125</v>
      </c>
      <c r="AN330" s="45">
        <f>+AK330/AM330</f>
        <v>-4.5552679955598698E-3</v>
      </c>
      <c r="AR330" s="33"/>
    </row>
    <row r="331" spans="1:44">
      <c r="A331" s="6" t="s">
        <v>6535</v>
      </c>
      <c r="B331" s="6" t="s">
        <v>6536</v>
      </c>
      <c r="C331" s="119" t="s">
        <v>6537</v>
      </c>
      <c r="D331" s="30">
        <v>2858348</v>
      </c>
      <c r="E331" s="6" t="s">
        <v>6538</v>
      </c>
      <c r="F331" s="31" t="s">
        <v>4474</v>
      </c>
      <c r="G331" s="6" t="str">
        <f>+IF(AND(L331&gt;K331, AJ331&gt;0), "Float Increase", IF(AND(L331&lt;K331, AJ331&lt;0), "Float Decrease", IF(AND(J331&gt;I331, AJ331&gt;0), "Share Increase", IF(AND(J331&lt;I331, AJ331&lt;0), "Share Decrease", IF(AJ331&gt;0, "Reinvestment", "Funding")))))</f>
        <v>Funding</v>
      </c>
      <c r="H331" s="32">
        <v>12.29</v>
      </c>
      <c r="I331" s="33">
        <v>49.786999999999999</v>
      </c>
      <c r="J331" s="33">
        <v>49.786999999999999</v>
      </c>
      <c r="K331" s="34">
        <v>1</v>
      </c>
      <c r="L331" s="34">
        <v>1</v>
      </c>
      <c r="M331" s="7">
        <v>0.24</v>
      </c>
      <c r="N331" s="7">
        <v>0.24</v>
      </c>
      <c r="O331" s="7">
        <v>0.76</v>
      </c>
      <c r="P331" s="7">
        <v>0.76</v>
      </c>
      <c r="Q331" s="35">
        <f>+I331*K331</f>
        <v>49.786999999999999</v>
      </c>
      <c r="R331" s="35">
        <f>+J331*L331</f>
        <v>49.786999999999999</v>
      </c>
      <c r="S331" s="35">
        <f>+$H331*Q331</f>
        <v>611.88222999999994</v>
      </c>
      <c r="T331" s="35">
        <f>+$H331*R331</f>
        <v>611.88222999999994</v>
      </c>
      <c r="U331" s="36">
        <f>+S331/SUM(S$20:S$619)</f>
        <v>8.8881234157687215E-4</v>
      </c>
      <c r="V331" s="37">
        <f>+T331/SUM(T$20:T$619)</f>
        <v>8.877498470128126E-4</v>
      </c>
      <c r="W331" s="37">
        <f>+V331-U331</f>
        <v>-1.0624945640595436E-6</v>
      </c>
      <c r="X331" s="38">
        <f>+W331*Y$4</f>
        <v>-3.2183787919634485E-2</v>
      </c>
      <c r="Y331" s="39">
        <f>+X331/$H331*10^6</f>
        <v>-2618.6971456171264</v>
      </c>
      <c r="Z331" s="40">
        <f>+S331*M331/SUMPRODUCT(M$20:M$619, S$20:S$619)</f>
        <v>4.1867696262930422E-4</v>
      </c>
      <c r="AA331" s="41">
        <f>+T331*N331/SUMPRODUCT(N$20:N$619, T$20:T$619)</f>
        <v>4.1738169711437673E-4</v>
      </c>
      <c r="AB331" s="41">
        <f>+AA331-Z331</f>
        <v>-1.2952655149274885E-6</v>
      </c>
      <c r="AC331" s="42">
        <f>+AB331*AD$4</f>
        <v>-4.9974850762987922E-3</v>
      </c>
      <c r="AD331" s="43">
        <f>+AC331/$H331*10^6</f>
        <v>-406.63019335222072</v>
      </c>
      <c r="AE331" s="40">
        <f>+S331*O331/SUMPRODUCT(O$20:O$619, S$20:S$619)</f>
        <v>1.3771544407338958E-3</v>
      </c>
      <c r="AF331" s="41">
        <f>+T331*P331/SUMPRODUCT(P$20:P$619, T$20:T$619)</f>
        <v>1.378234235862173E-3</v>
      </c>
      <c r="AG331" s="41">
        <f>+AF331-AE331</f>
        <v>1.0797951282772063E-6</v>
      </c>
      <c r="AH331" s="42">
        <f>+AG331*AI$4</f>
        <v>3.6461971724666242E-3</v>
      </c>
      <c r="AI331" s="43">
        <f>+AH331/$H331*10^6</f>
        <v>296.67999775969281</v>
      </c>
      <c r="AJ331" s="42">
        <f>+X331+AC331+AH331</f>
        <v>-3.3535075823466653E-2</v>
      </c>
      <c r="AK331" s="31">
        <f>+Y331+AD331+AI331</f>
        <v>-2728.6473412096543</v>
      </c>
      <c r="AL331" s="44">
        <f>+$AL$6*W331/H331*10^6</f>
        <v>-43.225979009745473</v>
      </c>
      <c r="AM331" s="31">
        <v>584969.75</v>
      </c>
      <c r="AN331" s="45">
        <f>+AK331/AM331</f>
        <v>-4.6645956328676044E-3</v>
      </c>
      <c r="AR331" s="33"/>
    </row>
    <row r="332" spans="1:44">
      <c r="A332" s="6" t="s">
        <v>5541</v>
      </c>
      <c r="B332" s="6" t="s">
        <v>5594</v>
      </c>
      <c r="C332" s="119" t="s">
        <v>6501</v>
      </c>
      <c r="D332" s="30" t="s">
        <v>6471</v>
      </c>
      <c r="E332" s="6" t="s">
        <v>5563</v>
      </c>
      <c r="F332" s="31" t="s">
        <v>4471</v>
      </c>
      <c r="G332" s="6" t="str">
        <f>+IF(AND(L332&gt;K332, AJ332&gt;0), "Float Increase", IF(AND(L332&lt;K332, AJ332&lt;0), "Float Decrease", IF(AND(J332&gt;I332, AJ332&gt;0), "Share Increase", IF(AND(J332&lt;I332, AJ332&lt;0), "Share Decrease", IF(AJ332&gt;0, "Reinvestment", "Funding")))))</f>
        <v>Funding</v>
      </c>
      <c r="H332" s="32">
        <v>33.58</v>
      </c>
      <c r="I332" s="33">
        <v>36.360999999999997</v>
      </c>
      <c r="J332" s="33">
        <v>36.360999999999997</v>
      </c>
      <c r="K332" s="34">
        <v>0.48</v>
      </c>
      <c r="L332" s="34">
        <v>0.48</v>
      </c>
      <c r="M332" s="7">
        <v>0</v>
      </c>
      <c r="N332" s="7">
        <v>0</v>
      </c>
      <c r="O332" s="7">
        <v>1</v>
      </c>
      <c r="P332" s="7">
        <v>1</v>
      </c>
      <c r="Q332" s="35">
        <f>+I332*K332</f>
        <v>17.453279999999999</v>
      </c>
      <c r="R332" s="35">
        <f>+J332*L332</f>
        <v>17.453279999999999</v>
      </c>
      <c r="S332" s="35">
        <f>+$H332*Q332</f>
        <v>586.08114239999998</v>
      </c>
      <c r="T332" s="35">
        <f>+$H332*R332</f>
        <v>586.08114239999998</v>
      </c>
      <c r="U332" s="36">
        <f>+S332/SUM(S$20:S$619)</f>
        <v>8.5133401002770136E-4</v>
      </c>
      <c r="V332" s="37">
        <f>+T332/SUM(T$20:T$619)</f>
        <v>8.5031631741077772E-4</v>
      </c>
      <c r="W332" s="37">
        <f>+V332-U332</f>
        <v>-1.0176926169236334E-6</v>
      </c>
      <c r="X332" s="38">
        <f>+W332*Y$4</f>
        <v>-3.0826702044766889E-2</v>
      </c>
      <c r="Y332" s="39">
        <f>+X332/$H332*10^6</f>
        <v>-918.00780359639339</v>
      </c>
      <c r="Z332" s="40">
        <f>+S332*M332/SUMPRODUCT(M$20:M$619, S$20:S$619)</f>
        <v>0</v>
      </c>
      <c r="AA332" s="41">
        <f>+T332*N332/SUMPRODUCT(N$20:N$619, T$20:T$619)</f>
        <v>0</v>
      </c>
      <c r="AB332" s="41">
        <f>+AA332-Z332</f>
        <v>0</v>
      </c>
      <c r="AC332" s="42">
        <f>+AB332*AD$4</f>
        <v>0</v>
      </c>
      <c r="AD332" s="43">
        <f>+AC332/$H332*10^6</f>
        <v>0</v>
      </c>
      <c r="AE332" s="40">
        <f>+S332*O332/SUMPRODUCT(O$20:O$619, S$20:S$619)</f>
        <v>1.7356372472598434E-3</v>
      </c>
      <c r="AF332" s="41">
        <f>+T332*P332/SUMPRODUCT(P$20:P$619, T$20:T$619)</f>
        <v>1.7369981205131355E-3</v>
      </c>
      <c r="AG332" s="41">
        <f>+AF332-AE332</f>
        <v>1.3608732532921063E-6</v>
      </c>
      <c r="AH332" s="42">
        <f>+AG332*AI$4</f>
        <v>4.5953274637902239E-3</v>
      </c>
      <c r="AI332" s="43">
        <f>+AH332/$H332*10^6</f>
        <v>136.84715496695128</v>
      </c>
      <c r="AJ332" s="42">
        <f>+X332+AC332+AH332</f>
        <v>-2.6231374580976664E-2</v>
      </c>
      <c r="AK332" s="31">
        <f>+Y332+AD332+AI332</f>
        <v>-781.16064862944211</v>
      </c>
      <c r="AL332" s="44">
        <f>+$AL$6*W332/H332*10^6</f>
        <v>-15.153255165628849</v>
      </c>
      <c r="AM332" s="31">
        <v>165114.84375</v>
      </c>
      <c r="AN332" s="45">
        <f>+AK332/AM332</f>
        <v>-4.7310140680761302E-3</v>
      </c>
      <c r="AR332" s="33"/>
    </row>
    <row r="333" spans="1:44">
      <c r="A333" s="6" t="s">
        <v>4230</v>
      </c>
      <c r="B333" s="6" t="s">
        <v>1615</v>
      </c>
      <c r="C333" s="119" t="s">
        <v>2462</v>
      </c>
      <c r="D333" s="30">
        <v>2008400</v>
      </c>
      <c r="E333" s="6" t="s">
        <v>3921</v>
      </c>
      <c r="F333" s="31" t="s">
        <v>4458</v>
      </c>
      <c r="G333" s="6" t="str">
        <f>+IF(AND(L333&gt;K333, AJ333&gt;0), "Float Increase", IF(AND(L333&lt;K333, AJ333&lt;0), "Float Decrease", IF(AND(J333&gt;I333, AJ333&gt;0), "Share Increase", IF(AND(J333&lt;I333, AJ333&lt;0), "Share Decrease", IF(AJ333&gt;0, "Reinvestment", "Funding")))))</f>
        <v>Funding</v>
      </c>
      <c r="H333" s="32">
        <v>25.315000000000001</v>
      </c>
      <c r="I333" s="33">
        <v>36.677999999999997</v>
      </c>
      <c r="J333" s="33">
        <v>36.677999999999997</v>
      </c>
      <c r="K333" s="34">
        <v>0.8</v>
      </c>
      <c r="L333" s="34">
        <v>0.8</v>
      </c>
      <c r="M333" s="7">
        <v>0.46</v>
      </c>
      <c r="N333" s="7">
        <v>0.46</v>
      </c>
      <c r="O333" s="7">
        <v>0.54</v>
      </c>
      <c r="P333" s="7">
        <v>0.54</v>
      </c>
      <c r="Q333" s="35">
        <f>+I333*K333</f>
        <v>29.342399999999998</v>
      </c>
      <c r="R333" s="35">
        <f>+J333*L333</f>
        <v>29.342399999999998</v>
      </c>
      <c r="S333" s="35">
        <f>+$H333*Q333</f>
        <v>742.80285600000002</v>
      </c>
      <c r="T333" s="35">
        <f>+$H333*R333</f>
        <v>742.80285600000002</v>
      </c>
      <c r="U333" s="36">
        <f>+S333/SUM(S$20:S$619)</f>
        <v>1.0789859770422624E-3</v>
      </c>
      <c r="V333" s="37">
        <f>+T333/SUM(T$20:T$619)</f>
        <v>1.077696147140407E-3</v>
      </c>
      <c r="W333" s="37">
        <f>+V333-U333</f>
        <v>-1.2898299018553744E-6</v>
      </c>
      <c r="X333" s="38">
        <f>+W333*Y$4</f>
        <v>-3.9069952372377467E-2</v>
      </c>
      <c r="Y333" s="39">
        <f>+X333/$H333*10^6</f>
        <v>-1543.3518614409427</v>
      </c>
      <c r="Z333" s="40">
        <f>+S333*M333/SUMPRODUCT(M$20:M$619, S$20:S$619)</f>
        <v>9.741624356913158E-4</v>
      </c>
      <c r="AA333" s="41">
        <f>+T333*N333/SUMPRODUCT(N$20:N$619, T$20:T$619)</f>
        <v>9.7114865867104568E-4</v>
      </c>
      <c r="AB333" s="41">
        <f>+AA333-Z333</f>
        <v>-3.0137770202701272E-6</v>
      </c>
      <c r="AC333" s="42">
        <f>+AB333*AD$4</f>
        <v>-1.1627967786153378E-2</v>
      </c>
      <c r="AD333" s="43">
        <f>+AC333/$H333*10^6</f>
        <v>-459.33113909355626</v>
      </c>
      <c r="AE333" s="40">
        <f>+S333*O333/SUMPRODUCT(O$20:O$619, S$20:S$619)</f>
        <v>1.1878689722743731E-3</v>
      </c>
      <c r="AF333" s="41">
        <f>+T333*P333/SUMPRODUCT(P$20:P$619, T$20:T$619)</f>
        <v>1.1888003530195928E-3</v>
      </c>
      <c r="AG333" s="41">
        <f>+AF333-AE333</f>
        <v>9.3138074521966277E-7</v>
      </c>
      <c r="AH333" s="42">
        <f>+AG333*AI$4</f>
        <v>3.145039045627151E-3</v>
      </c>
      <c r="AI333" s="43">
        <f>+AH333/$H333*10^6</f>
        <v>124.23618588296073</v>
      </c>
      <c r="AJ333" s="42">
        <f>+X333+AC333+AH333</f>
        <v>-4.7552881112903699E-2</v>
      </c>
      <c r="AK333" s="31">
        <f>+Y333+AD333+AI333</f>
        <v>-1878.4468146515383</v>
      </c>
      <c r="AL333" s="44">
        <f>+$AL$6*W333/H333*10^6</f>
        <v>-25.475605408954657</v>
      </c>
      <c r="AM333" s="31">
        <v>392467</v>
      </c>
      <c r="AN333" s="45">
        <f>+AK333/AM333</f>
        <v>-4.7862541682524599E-3</v>
      </c>
      <c r="AR333" s="33"/>
    </row>
    <row r="334" spans="1:44">
      <c r="A334" s="6" t="s">
        <v>1007</v>
      </c>
      <c r="B334" s="6" t="s">
        <v>1525</v>
      </c>
      <c r="C334" s="119" t="s">
        <v>2369</v>
      </c>
      <c r="D334" s="30">
        <v>2716792</v>
      </c>
      <c r="E334" s="6" t="s">
        <v>3832</v>
      </c>
      <c r="F334" s="31" t="s">
        <v>4471</v>
      </c>
      <c r="G334" s="6" t="str">
        <f>+IF(AND(L334&gt;K334, AJ334&gt;0), "Float Increase", IF(AND(L334&lt;K334, AJ334&lt;0), "Float Decrease", IF(AND(J334&gt;I334, AJ334&gt;0), "Share Increase", IF(AND(J334&lt;I334, AJ334&lt;0), "Share Decrease", IF(AJ334&gt;0, "Reinvestment", "Funding")))))</f>
        <v>Funding</v>
      </c>
      <c r="H334" s="32">
        <v>24.78</v>
      </c>
      <c r="I334" s="33">
        <v>61.679000000000002</v>
      </c>
      <c r="J334" s="33">
        <v>61.679000000000002</v>
      </c>
      <c r="K334" s="34">
        <v>1</v>
      </c>
      <c r="L334" s="34">
        <v>1</v>
      </c>
      <c r="M334" s="7">
        <v>0</v>
      </c>
      <c r="N334" s="7">
        <v>0</v>
      </c>
      <c r="O334" s="7">
        <v>1</v>
      </c>
      <c r="P334" s="7">
        <v>1</v>
      </c>
      <c r="Q334" s="35">
        <f>+I334*K334</f>
        <v>61.679000000000002</v>
      </c>
      <c r="R334" s="35">
        <f>+J334*L334</f>
        <v>61.679000000000002</v>
      </c>
      <c r="S334" s="35">
        <f>+$H334*Q334</f>
        <v>1528.4056200000002</v>
      </c>
      <c r="T334" s="35">
        <f>+$H334*R334</f>
        <v>1528.4056200000002</v>
      </c>
      <c r="U334" s="36">
        <f>+S334/SUM(S$20:S$619)</f>
        <v>2.2201425558500882E-3</v>
      </c>
      <c r="V334" s="37">
        <f>+T334/SUM(T$20:T$619)</f>
        <v>2.217488576729093E-3</v>
      </c>
      <c r="W334" s="37">
        <f>+V334-U334</f>
        <v>-2.6539791209952493E-6</v>
      </c>
      <c r="X334" s="38">
        <f>+W334*Y$4</f>
        <v>-8.0391094752426687E-2</v>
      </c>
      <c r="Y334" s="39">
        <f>+X334/$H334*10^6</f>
        <v>-3244.1926857315043</v>
      </c>
      <c r="Z334" s="40">
        <f>+S334*M334/SUMPRODUCT(M$20:M$619, S$20:S$619)</f>
        <v>0</v>
      </c>
      <c r="AA334" s="41">
        <f>+T334*N334/SUMPRODUCT(N$20:N$619, T$20:T$619)</f>
        <v>0</v>
      </c>
      <c r="AB334" s="41">
        <f>+AA334-Z334</f>
        <v>0</v>
      </c>
      <c r="AC334" s="42">
        <f>+AB334*AD$4</f>
        <v>0</v>
      </c>
      <c r="AD334" s="43">
        <f>+AC334/$H334*10^6</f>
        <v>0</v>
      </c>
      <c r="AE334" s="40">
        <f>+S334*O334/SUMPRODUCT(O$20:O$619, S$20:S$619)</f>
        <v>4.5262635684373701E-3</v>
      </c>
      <c r="AF334" s="41">
        <f>+T334*P334/SUMPRODUCT(P$20:P$619, T$20:T$619)</f>
        <v>4.5298125076165463E-3</v>
      </c>
      <c r="AG334" s="41">
        <f>+AF334-AE334</f>
        <v>3.5489391791761887E-6</v>
      </c>
      <c r="AH334" s="42">
        <f>+AG334*AI$4</f>
        <v>1.1983876998050537E-2</v>
      </c>
      <c r="AI334" s="43">
        <f>+AH334/$H334*10^6</f>
        <v>483.61085544998127</v>
      </c>
      <c r="AJ334" s="42">
        <f>+X334+AC334+AH334</f>
        <v>-6.8407217754376151E-2</v>
      </c>
      <c r="AK334" s="31">
        <f>+Y334+AD334+AI334</f>
        <v>-2760.5818302815233</v>
      </c>
      <c r="AL334" s="44">
        <f>+$AL$6*W334/H334*10^6</f>
        <v>-53.550829721453773</v>
      </c>
      <c r="AM334" s="31">
        <v>567246.875</v>
      </c>
      <c r="AN334" s="45">
        <f>+AK334/AM334</f>
        <v>-4.8666320643573806E-3</v>
      </c>
      <c r="AR334" s="33"/>
    </row>
    <row r="335" spans="1:44">
      <c r="A335" s="6" t="s">
        <v>3423</v>
      </c>
      <c r="B335" s="6" t="s">
        <v>262</v>
      </c>
      <c r="C335" s="119" t="s">
        <v>562</v>
      </c>
      <c r="D335" s="30">
        <v>2213572</v>
      </c>
      <c r="E335" s="6" t="s">
        <v>2540</v>
      </c>
      <c r="F335" s="31" t="s">
        <v>4467</v>
      </c>
      <c r="G335" s="6" t="str">
        <f>+IF(AND(L335&gt;K335, AJ335&gt;0), "Float Increase", IF(AND(L335&lt;K335, AJ335&lt;0), "Float Decrease", IF(AND(J335&gt;I335, AJ335&gt;0), "Share Increase", IF(AND(J335&lt;I335, AJ335&lt;0), "Share Decrease", IF(AJ335&gt;0, "Reinvestment", "Funding")))))</f>
        <v>Share Decrease</v>
      </c>
      <c r="H335" s="32">
        <v>4.55</v>
      </c>
      <c r="I335" s="33">
        <v>47.860999999999997</v>
      </c>
      <c r="J335" s="33">
        <v>47.627000000000002</v>
      </c>
      <c r="K335" s="34">
        <v>0.93</v>
      </c>
      <c r="L335" s="34">
        <v>0.93</v>
      </c>
      <c r="M335" s="7">
        <v>0</v>
      </c>
      <c r="N335" s="7">
        <v>0</v>
      </c>
      <c r="O335" s="7">
        <v>1</v>
      </c>
      <c r="P335" s="7">
        <v>1</v>
      </c>
      <c r="Q335" s="35">
        <f>+I335*K335</f>
        <v>44.510730000000002</v>
      </c>
      <c r="R335" s="35">
        <f>+J335*L335</f>
        <v>44.293110000000006</v>
      </c>
      <c r="S335" s="35">
        <f>+$H335*Q335</f>
        <v>202.5238215</v>
      </c>
      <c r="T335" s="35">
        <f>+$H335*R335</f>
        <v>201.53365050000002</v>
      </c>
      <c r="U335" s="36">
        <f>+S335/SUM(S$20:S$619)</f>
        <v>2.9418352615422663E-4</v>
      </c>
      <c r="V335" s="37">
        <f>+T335/SUM(T$20:T$619)</f>
        <v>2.9239526599638083E-4</v>
      </c>
      <c r="W335" s="37">
        <f>+V335-U335</f>
        <v>-1.7882601578458044E-6</v>
      </c>
      <c r="X335" s="38">
        <f>+W335*Y$4</f>
        <v>-5.4167793052366249E-2</v>
      </c>
      <c r="Y335" s="39">
        <f>+X335/$H335*10^6</f>
        <v>-11905.009462058517</v>
      </c>
      <c r="Z335" s="40">
        <f>+S335*M335/SUMPRODUCT(M$20:M$619, S$20:S$619)</f>
        <v>0</v>
      </c>
      <c r="AA335" s="41">
        <f>+T335*N335/SUMPRODUCT(N$20:N$619, T$20:T$619)</f>
        <v>0</v>
      </c>
      <c r="AB335" s="41">
        <f>+AA335-Z335</f>
        <v>0</v>
      </c>
      <c r="AC335" s="42">
        <f>+AB335*AD$4</f>
        <v>0</v>
      </c>
      <c r="AD335" s="43">
        <f>+AC335/$H335*10^6</f>
        <v>0</v>
      </c>
      <c r="AE335" s="40">
        <f>+S335*O335/SUMPRODUCT(O$20:O$619, S$20:S$619)</f>
        <v>5.9975976468613283E-4</v>
      </c>
      <c r="AF335" s="41">
        <f>+T335*P335/SUMPRODUCT(P$20:P$619, T$20:T$619)</f>
        <v>5.9729540299683118E-4</v>
      </c>
      <c r="AG335" s="41">
        <f>+AF335-AE335</f>
        <v>-2.4643616893016461E-6</v>
      </c>
      <c r="AH335" s="42">
        <f>+AG335*AI$4</f>
        <v>-8.321530990608391E-3</v>
      </c>
      <c r="AI335" s="43">
        <f>+AH335/$H335*10^6</f>
        <v>-1828.9079100238223</v>
      </c>
      <c r="AJ335" s="42">
        <f>+X335+AC335+AH335</f>
        <v>-6.2489324042974637E-2</v>
      </c>
      <c r="AK335" s="31">
        <f>+Y335+AD335+AI335</f>
        <v>-13733.917372082338</v>
      </c>
      <c r="AL335" s="44">
        <f>+$AL$6*W335/H335*10^6</f>
        <v>-196.51210525778072</v>
      </c>
      <c r="AM335" s="31">
        <v>2795342</v>
      </c>
      <c r="AN335" s="45">
        <f>+AK335/AM335</f>
        <v>-4.9131438557723306E-3</v>
      </c>
      <c r="AR335" s="33"/>
    </row>
    <row r="336" spans="1:44">
      <c r="A336" s="6" t="s">
        <v>5720</v>
      </c>
      <c r="B336" s="6" t="s">
        <v>5711</v>
      </c>
      <c r="C336" s="119" t="s">
        <v>5729</v>
      </c>
      <c r="D336" s="30" t="s">
        <v>5736</v>
      </c>
      <c r="E336" s="6" t="s">
        <v>5740</v>
      </c>
      <c r="F336" s="31" t="s">
        <v>4467</v>
      </c>
      <c r="G336" s="6" t="str">
        <f>+IF(AND(L336&gt;K336, AJ336&gt;0), "Float Increase", IF(AND(L336&lt;K336, AJ336&lt;0), "Float Decrease", IF(AND(J336&gt;I336, AJ336&gt;0), "Share Increase", IF(AND(J336&lt;I336, AJ336&lt;0), "Share Decrease", IF(AJ336&gt;0, "Reinvestment", "Funding")))))</f>
        <v>Share Decrease</v>
      </c>
      <c r="H336" s="32">
        <v>12.68</v>
      </c>
      <c r="I336" s="33">
        <v>55.335000000000001</v>
      </c>
      <c r="J336" s="33">
        <v>55.209000000000003</v>
      </c>
      <c r="K336" s="34">
        <v>0.83</v>
      </c>
      <c r="L336" s="34">
        <v>0.83</v>
      </c>
      <c r="M336" s="7">
        <v>0</v>
      </c>
      <c r="N336" s="7">
        <v>0</v>
      </c>
      <c r="O336" s="7">
        <v>1</v>
      </c>
      <c r="P336" s="7">
        <v>1</v>
      </c>
      <c r="Q336" s="35">
        <f>+I336*K336</f>
        <v>45.928049999999999</v>
      </c>
      <c r="R336" s="35">
        <f>+J336*L336</f>
        <v>45.82347</v>
      </c>
      <c r="S336" s="35">
        <f>+$H336*Q336</f>
        <v>582.36767399999997</v>
      </c>
      <c r="T336" s="35">
        <f>+$H336*R336</f>
        <v>581.04159960000004</v>
      </c>
      <c r="U336" s="36">
        <f>+S336/SUM(S$20:S$619)</f>
        <v>8.4593987308083211E-4</v>
      </c>
      <c r="V336" s="37">
        <f>+T336/SUM(T$20:T$619)</f>
        <v>8.4300469250917778E-4</v>
      </c>
      <c r="W336" s="37">
        <f>+V336-U336</f>
        <v>-2.935180571654334E-6</v>
      </c>
      <c r="X336" s="38">
        <f>+W336*Y$4</f>
        <v>-8.8908905719973771E-2</v>
      </c>
      <c r="Y336" s="39">
        <f>+X336/$H336*10^6</f>
        <v>-7011.7433533102339</v>
      </c>
      <c r="Z336" s="40">
        <f>+S336*M336/SUMPRODUCT(M$20:M$619, S$20:S$619)</f>
        <v>0</v>
      </c>
      <c r="AA336" s="41">
        <f>+T336*N336/SUMPRODUCT(N$20:N$619, T$20:T$619)</f>
        <v>0</v>
      </c>
      <c r="AB336" s="41">
        <f>+AA336-Z336</f>
        <v>0</v>
      </c>
      <c r="AC336" s="42">
        <f>+AB336*AD$4</f>
        <v>0</v>
      </c>
      <c r="AD336" s="43">
        <f>+AC336/$H336*10^6</f>
        <v>0</v>
      </c>
      <c r="AE336" s="40">
        <f>+S336*O336/SUMPRODUCT(O$20:O$619, S$20:S$619)</f>
        <v>1.7246400770639738E-3</v>
      </c>
      <c r="AF336" s="41">
        <f>+T336*P336/SUMPRODUCT(P$20:P$619, T$20:T$619)</f>
        <v>1.7220621743811732E-3</v>
      </c>
      <c r="AG336" s="41">
        <f>+AF336-AE336</f>
        <v>-2.5779026828006042E-6</v>
      </c>
      <c r="AH336" s="42">
        <f>+AG336*AI$4</f>
        <v>-8.7049304324223874E-3</v>
      </c>
      <c r="AI336" s="43">
        <f>+AH336/$H336*10^6</f>
        <v>-686.50870918157625</v>
      </c>
      <c r="AJ336" s="42">
        <f>+X336+AC336+AH336</f>
        <v>-9.7613836152396161E-2</v>
      </c>
      <c r="AK336" s="31">
        <f>+Y336+AD336+AI336</f>
        <v>-7698.2520624918106</v>
      </c>
      <c r="AL336" s="44">
        <f>+$AL$6*W336/H336*10^6</f>
        <v>-115.74055881917721</v>
      </c>
      <c r="AM336" s="31">
        <v>1543420.25</v>
      </c>
      <c r="AN336" s="45">
        <f>+AK336/AM336</f>
        <v>-4.9877873913419307E-3</v>
      </c>
      <c r="AR336" s="33"/>
    </row>
    <row r="337" spans="1:44">
      <c r="A337" s="6" t="s">
        <v>4264</v>
      </c>
      <c r="B337" s="6" t="s">
        <v>1648</v>
      </c>
      <c r="C337" s="119" t="s">
        <v>6103</v>
      </c>
      <c r="D337" s="30" t="s">
        <v>6137</v>
      </c>
      <c r="E337" s="6" t="s">
        <v>755</v>
      </c>
      <c r="F337" s="31" t="s">
        <v>4463</v>
      </c>
      <c r="G337" s="6" t="str">
        <f>+IF(AND(L337&gt;K337, AJ337&gt;0), "Float Increase", IF(AND(L337&lt;K337, AJ337&lt;0), "Float Decrease", IF(AND(J337&gt;I337, AJ337&gt;0), "Share Increase", IF(AND(J337&lt;I337, AJ337&lt;0), "Share Decrease", IF(AJ337&gt;0, "Reinvestment", "Funding")))))</f>
        <v>Funding</v>
      </c>
      <c r="H337" s="32">
        <v>41.79</v>
      </c>
      <c r="I337" s="33">
        <v>74.147000000000006</v>
      </c>
      <c r="J337" s="33">
        <v>74.201999999999998</v>
      </c>
      <c r="K337" s="34">
        <v>1</v>
      </c>
      <c r="L337" s="34">
        <v>1</v>
      </c>
      <c r="M337" s="7">
        <v>0.56000000000000005</v>
      </c>
      <c r="N337" s="7">
        <v>0.56000000000000005</v>
      </c>
      <c r="O337" s="7">
        <v>0.44</v>
      </c>
      <c r="P337" s="7">
        <v>0.44</v>
      </c>
      <c r="Q337" s="35">
        <f>+I337*K337</f>
        <v>74.147000000000006</v>
      </c>
      <c r="R337" s="35">
        <f>+J337*L337</f>
        <v>74.201999999999998</v>
      </c>
      <c r="S337" s="35">
        <f>+$H337*Q337</f>
        <v>3098.60313</v>
      </c>
      <c r="T337" s="35">
        <f>+$H337*R337</f>
        <v>3100.9015799999997</v>
      </c>
      <c r="U337" s="36">
        <f>+S337/SUM(S$20:S$619)</f>
        <v>4.5009914793451766E-3</v>
      </c>
      <c r="V337" s="37">
        <f>+T337/SUM(T$20:T$619)</f>
        <v>4.4989456602568586E-3</v>
      </c>
      <c r="W337" s="37">
        <f>+V337-U337</f>
        <v>-2.045819088318003E-6</v>
      </c>
      <c r="X337" s="38">
        <f>+W337*Y$4</f>
        <v>-6.1969453668354671E-2</v>
      </c>
      <c r="Y337" s="39">
        <f>+X337/$H337*10^6</f>
        <v>-1482.8775704320333</v>
      </c>
      <c r="Z337" s="40">
        <f>+S337*M337/SUMPRODUCT(M$20:M$619, S$20:S$619)</f>
        <v>4.9471373099767837E-3</v>
      </c>
      <c r="AA337" s="41">
        <f>+T337*N337/SUMPRODUCT(N$20:N$619, T$20:T$619)</f>
        <v>4.9354905808782672E-3</v>
      </c>
      <c r="AB337" s="41">
        <f>+AA337-Z337</f>
        <v>-1.1646729098516509E-5</v>
      </c>
      <c r="AC337" s="42">
        <f>+AB337*AD$4</f>
        <v>-4.4936234452894804E-2</v>
      </c>
      <c r="AD337" s="43">
        <f>+AC337/$H337*10^6</f>
        <v>-1075.2867780065758</v>
      </c>
      <c r="AE337" s="40">
        <f>+S337*O337/SUMPRODUCT(O$20:O$619, S$20:S$619)</f>
        <v>4.0375679608928693E-3</v>
      </c>
      <c r="AF337" s="41">
        <f>+T337*P337/SUMPRODUCT(P$20:P$619, T$20:T$619)</f>
        <v>4.0437310190390681E-3</v>
      </c>
      <c r="AG337" s="41">
        <f>+AF337-AE337</f>
        <v>6.1630581461987952E-6</v>
      </c>
      <c r="AH337" s="42">
        <f>+AG337*AI$4</f>
        <v>2.0811100733775928E-2</v>
      </c>
      <c r="AI337" s="43">
        <f>+AH337/$H337*10^6</f>
        <v>497.99236022435821</v>
      </c>
      <c r="AJ337" s="42">
        <f>+X337+AC337+AH337</f>
        <v>-8.6094587387473553E-2</v>
      </c>
      <c r="AK337" s="31">
        <f>+Y337+AD337+AI337</f>
        <v>-2060.1719882142506</v>
      </c>
      <c r="AL337" s="44">
        <f>+$AL$6*W337/H337*10^6</f>
        <v>-24.477376026776778</v>
      </c>
      <c r="AM337" s="31">
        <v>412667.90625</v>
      </c>
      <c r="AN337" s="45">
        <f>+AK337/AM337</f>
        <v>-4.9923242321785249E-3</v>
      </c>
      <c r="AR337" s="33"/>
    </row>
    <row r="338" spans="1:44">
      <c r="A338" s="6" t="s">
        <v>4260</v>
      </c>
      <c r="B338" s="6" t="s">
        <v>1644</v>
      </c>
      <c r="C338" s="119" t="s">
        <v>2490</v>
      </c>
      <c r="D338" s="30">
        <v>2510790</v>
      </c>
      <c r="E338" s="6" t="s">
        <v>751</v>
      </c>
      <c r="F338" s="31" t="s">
        <v>4474</v>
      </c>
      <c r="G338" s="6" t="str">
        <f>+IF(AND(L338&gt;K338, AJ338&gt;0), "Float Increase", IF(AND(L338&lt;K338, AJ338&lt;0), "Float Decrease", IF(AND(J338&gt;I338, AJ338&gt;0), "Share Increase", IF(AND(J338&lt;I338, AJ338&lt;0), "Share Decrease", IF(AJ338&gt;0, "Reinvestment", "Funding")))))</f>
        <v>Funding</v>
      </c>
      <c r="H338" s="32">
        <v>53.12</v>
      </c>
      <c r="I338" s="33">
        <v>30.45</v>
      </c>
      <c r="J338" s="33">
        <v>30.48</v>
      </c>
      <c r="K338" s="34">
        <v>1</v>
      </c>
      <c r="L338" s="34">
        <v>1</v>
      </c>
      <c r="M338" s="7">
        <v>1</v>
      </c>
      <c r="N338" s="7">
        <v>1</v>
      </c>
      <c r="O338" s="7">
        <v>0</v>
      </c>
      <c r="P338" s="7">
        <v>0</v>
      </c>
      <c r="Q338" s="35">
        <f>+I338*K338</f>
        <v>30.45</v>
      </c>
      <c r="R338" s="35">
        <f>+J338*L338</f>
        <v>30.48</v>
      </c>
      <c r="S338" s="35">
        <f>+$H338*Q338</f>
        <v>1617.5039999999999</v>
      </c>
      <c r="T338" s="35">
        <f>+$H338*R338</f>
        <v>1619.0976000000001</v>
      </c>
      <c r="U338" s="36">
        <f>+S338/SUM(S$20:S$619)</f>
        <v>2.349565728931133E-3</v>
      </c>
      <c r="V338" s="37">
        <f>+T338/SUM(T$20:T$619)</f>
        <v>2.3490691120394399E-3</v>
      </c>
      <c r="W338" s="37">
        <f>+V338-U338</f>
        <v>-4.9661689169311352E-7</v>
      </c>
      <c r="X338" s="38">
        <f>+W338*Y$4</f>
        <v>-1.50429124629983E-2</v>
      </c>
      <c r="Y338" s="39">
        <f>+X338/$H338*10^6</f>
        <v>-283.18735811367281</v>
      </c>
      <c r="Z338" s="40">
        <f>+S338*M338/SUMPRODUCT(M$20:M$619, S$20:S$619)</f>
        <v>4.6115332640669412E-3</v>
      </c>
      <c r="AA338" s="41">
        <f>+T338*N338/SUMPRODUCT(N$20:N$619, T$20:T$619)</f>
        <v>4.6017958396028158E-3</v>
      </c>
      <c r="AB338" s="41">
        <f>+AA338-Z338</f>
        <v>-9.7374244641254201E-6</v>
      </c>
      <c r="AC338" s="42">
        <f>+AB338*AD$4</f>
        <v>-3.7569620190017784E-2</v>
      </c>
      <c r="AD338" s="43">
        <f>+AC338/$H338*10^6</f>
        <v>-707.2594162277444</v>
      </c>
      <c r="AE338" s="40">
        <f>+S338*O338/SUMPRODUCT(O$20:O$619, S$20:S$619)</f>
        <v>0</v>
      </c>
      <c r="AF338" s="41">
        <f>+T338*P338/SUMPRODUCT(P$20:P$619, T$20:T$619)</f>
        <v>0</v>
      </c>
      <c r="AG338" s="41">
        <f>+AF338-AE338</f>
        <v>0</v>
      </c>
      <c r="AH338" s="42">
        <f>+AG338*AI$4</f>
        <v>0</v>
      </c>
      <c r="AI338" s="43">
        <f>+AH338/$H338*10^6</f>
        <v>0</v>
      </c>
      <c r="AJ338" s="42">
        <f>+X338+AC338+AH338</f>
        <v>-5.2612532653016082E-2</v>
      </c>
      <c r="AK338" s="31">
        <f>+Y338+AD338+AI338</f>
        <v>-990.44677434141727</v>
      </c>
      <c r="AL338" s="44">
        <f>+$AL$6*W338/H338*10^6</f>
        <v>-4.6744812847619874</v>
      </c>
      <c r="AM338" s="31">
        <v>197688.296875</v>
      </c>
      <c r="AN338" s="45">
        <f>+AK338/AM338</f>
        <v>-5.0101436958996373E-3</v>
      </c>
      <c r="AR338" s="33"/>
    </row>
    <row r="339" spans="1:44">
      <c r="A339" s="6" t="s">
        <v>1005</v>
      </c>
      <c r="B339" s="6" t="s">
        <v>1523</v>
      </c>
      <c r="C339" s="119" t="s">
        <v>2367</v>
      </c>
      <c r="D339" s="30">
        <v>2060370</v>
      </c>
      <c r="E339" s="6" t="s">
        <v>3830</v>
      </c>
      <c r="F339" s="31" t="s">
        <v>4471</v>
      </c>
      <c r="G339" s="6" t="str">
        <f>+IF(AND(L339&gt;K339, AJ339&gt;0), "Float Increase", IF(AND(L339&lt;K339, AJ339&lt;0), "Float Decrease", IF(AND(J339&gt;I339, AJ339&gt;0), "Share Increase", IF(AND(J339&lt;I339, AJ339&lt;0), "Share Decrease", IF(AJ339&gt;0, "Reinvestment", "Funding")))))</f>
        <v>Funding</v>
      </c>
      <c r="H339" s="32">
        <v>42.48</v>
      </c>
      <c r="I339" s="33">
        <v>22.928999999999998</v>
      </c>
      <c r="J339" s="33">
        <v>22.934999999999999</v>
      </c>
      <c r="K339" s="34">
        <v>0.82</v>
      </c>
      <c r="L339" s="34">
        <v>0.82</v>
      </c>
      <c r="M339" s="7">
        <v>0</v>
      </c>
      <c r="N339" s="7">
        <v>0</v>
      </c>
      <c r="O339" s="7">
        <v>1</v>
      </c>
      <c r="P339" s="7">
        <v>1</v>
      </c>
      <c r="Q339" s="35">
        <f>+I339*K339</f>
        <v>18.801779999999997</v>
      </c>
      <c r="R339" s="35">
        <f>+J339*L339</f>
        <v>18.806699999999999</v>
      </c>
      <c r="S339" s="35">
        <f>+$H339*Q339</f>
        <v>798.69961439999986</v>
      </c>
      <c r="T339" s="35">
        <f>+$H339*R339</f>
        <v>798.90861599999994</v>
      </c>
      <c r="U339" s="36">
        <f>+S339/SUM(S$20:S$619)</f>
        <v>1.1601808970517233E-3</v>
      </c>
      <c r="V339" s="37">
        <f>+T339/SUM(T$20:T$619)</f>
        <v>1.1590972361318907E-3</v>
      </c>
      <c r="W339" s="37">
        <f>+V339-U339</f>
        <v>-1.0836609198325645E-6</v>
      </c>
      <c r="X339" s="38">
        <f>+W339*Y$4</f>
        <v>-3.2824933322419113E-2</v>
      </c>
      <c r="Y339" s="39">
        <f>+X339/$H339*10^6</f>
        <v>-772.71500288180584</v>
      </c>
      <c r="Z339" s="40">
        <f>+S339*M339/SUMPRODUCT(M$20:M$619, S$20:S$619)</f>
        <v>0</v>
      </c>
      <c r="AA339" s="41">
        <f>+T339*N339/SUMPRODUCT(N$20:N$619, T$20:T$619)</f>
        <v>0</v>
      </c>
      <c r="AB339" s="41">
        <f>+AA339-Z339</f>
        <v>0</v>
      </c>
      <c r="AC339" s="42">
        <f>+AB339*AD$4</f>
        <v>0</v>
      </c>
      <c r="AD339" s="43">
        <f>+AC339/$H339*10^6</f>
        <v>0</v>
      </c>
      <c r="AE339" s="40">
        <f>+S339*O339/SUMPRODUCT(O$20:O$619, S$20:S$619)</f>
        <v>2.3652915950307055E-3</v>
      </c>
      <c r="AF339" s="41">
        <f>+T339*P339/SUMPRODUCT(P$20:P$619, T$20:T$619)</f>
        <v>2.3677655943187539E-3</v>
      </c>
      <c r="AG339" s="41">
        <f>+AF339-AE339</f>
        <v>2.4739992880483744E-6</v>
      </c>
      <c r="AH339" s="42">
        <f>+AG339*AI$4</f>
        <v>8.3540747430105294E-3</v>
      </c>
      <c r="AI339" s="43">
        <f>+AH339/$H339*10^6</f>
        <v>196.65900995787501</v>
      </c>
      <c r="AJ339" s="42">
        <f>+X339+AC339+AH339</f>
        <v>-2.4470858579408582E-2</v>
      </c>
      <c r="AK339" s="31">
        <f>+Y339+AD339+AI339</f>
        <v>-576.05599292393083</v>
      </c>
      <c r="AL339" s="44">
        <f>+$AL$6*W339/H339*10^6</f>
        <v>-12.754954329479338</v>
      </c>
      <c r="AM339" s="31">
        <v>113837.046875</v>
      </c>
      <c r="AN339" s="45">
        <f>+AK339/AM339</f>
        <v>-5.06035608562892E-3</v>
      </c>
      <c r="AR339" s="33"/>
    </row>
    <row r="340" spans="1:44">
      <c r="A340" s="6" t="s">
        <v>4241</v>
      </c>
      <c r="B340" s="6" t="s">
        <v>1626</v>
      </c>
      <c r="C340" s="119" t="s">
        <v>2472</v>
      </c>
      <c r="D340" s="30">
        <v>2320825</v>
      </c>
      <c r="E340" s="6" t="s">
        <v>733</v>
      </c>
      <c r="F340" s="31" t="s">
        <v>4473</v>
      </c>
      <c r="G340" s="6" t="str">
        <f>+IF(AND(L340&gt;K340, AJ340&gt;0), "Float Increase", IF(AND(L340&lt;K340, AJ340&lt;0), "Float Decrease", IF(AND(J340&gt;I340, AJ340&gt;0), "Share Increase", IF(AND(J340&lt;I340, AJ340&lt;0), "Share Decrease", IF(AJ340&gt;0, "Reinvestment", "Funding")))))</f>
        <v>Funding</v>
      </c>
      <c r="H340" s="32">
        <v>26.74</v>
      </c>
      <c r="I340" s="33">
        <v>28.927</v>
      </c>
      <c r="J340" s="33">
        <v>28.933</v>
      </c>
      <c r="K340" s="34">
        <v>0.9</v>
      </c>
      <c r="L340" s="34">
        <v>0.9</v>
      </c>
      <c r="M340" s="7">
        <v>0</v>
      </c>
      <c r="N340" s="7">
        <v>0</v>
      </c>
      <c r="O340" s="7">
        <v>1</v>
      </c>
      <c r="P340" s="7">
        <v>1</v>
      </c>
      <c r="Q340" s="35">
        <f>+I340*K340</f>
        <v>26.034300000000002</v>
      </c>
      <c r="R340" s="35">
        <f>+J340*L340</f>
        <v>26.0397</v>
      </c>
      <c r="S340" s="35">
        <f>+$H340*Q340</f>
        <v>696.15718200000003</v>
      </c>
      <c r="T340" s="35">
        <f>+$H340*R340</f>
        <v>696.30157799999995</v>
      </c>
      <c r="U340" s="36">
        <f>+S340/SUM(S$20:S$619)</f>
        <v>1.0112290645194531E-3</v>
      </c>
      <c r="V340" s="37">
        <f>+T340/SUM(T$20:T$619)</f>
        <v>1.0102297289206782E-3</v>
      </c>
      <c r="W340" s="37">
        <f>+V340-U340</f>
        <v>-9.9933559877490689E-7</v>
      </c>
      <c r="X340" s="38">
        <f>+W340*Y$4</f>
        <v>-3.0270653666807954E-2</v>
      </c>
      <c r="Y340" s="39">
        <f>+X340/$H340*10^6</f>
        <v>-1132.0364123712775</v>
      </c>
      <c r="Z340" s="40">
        <f>+S340*M340/SUMPRODUCT(M$20:M$619, S$20:S$619)</f>
        <v>0</v>
      </c>
      <c r="AA340" s="41">
        <f>+T340*N340/SUMPRODUCT(N$20:N$619, T$20:T$619)</f>
        <v>0</v>
      </c>
      <c r="AB340" s="41">
        <f>+AA340-Z340</f>
        <v>0</v>
      </c>
      <c r="AC340" s="42">
        <f>+AB340*AD$4</f>
        <v>0</v>
      </c>
      <c r="AD340" s="43">
        <f>+AC340/$H340*10^6</f>
        <v>0</v>
      </c>
      <c r="AE340" s="40">
        <f>+S340*O340/SUMPRODUCT(O$20:O$619, S$20:S$619)</f>
        <v>2.0616195397087219E-3</v>
      </c>
      <c r="AF340" s="41">
        <f>+T340*P340/SUMPRODUCT(P$20:P$619, T$20:T$619)</f>
        <v>2.0636639618595077E-3</v>
      </c>
      <c r="AG340" s="41">
        <f>+AF340-AE340</f>
        <v>2.0444221507857734E-6</v>
      </c>
      <c r="AH340" s="42">
        <f>+AG340*AI$4</f>
        <v>6.9035005533100791E-3</v>
      </c>
      <c r="AI340" s="43">
        <f>+AH340/$H340*10^6</f>
        <v>258.17129967502171</v>
      </c>
      <c r="AJ340" s="42">
        <f>+X340+AC340+AH340</f>
        <v>-2.3367153113497876E-2</v>
      </c>
      <c r="AK340" s="31">
        <f>+Y340+AD340+AI340</f>
        <v>-873.86511269625578</v>
      </c>
      <c r="AL340" s="44">
        <f>+$AL$6*W340/H340*10^6</f>
        <v>-18.686155549269017</v>
      </c>
      <c r="AM340" s="31">
        <v>170323.09375</v>
      </c>
      <c r="AN340" s="45">
        <f>+AK340/AM340</f>
        <v>-5.1306319856948687E-3</v>
      </c>
      <c r="AR340" s="33"/>
    </row>
    <row r="341" spans="1:44">
      <c r="A341" s="6" t="s">
        <v>5165</v>
      </c>
      <c r="B341" s="6" t="s">
        <v>5153</v>
      </c>
      <c r="C341" s="119" t="s">
        <v>5192</v>
      </c>
      <c r="D341" s="30" t="s">
        <v>5176</v>
      </c>
      <c r="E341" s="6" t="s">
        <v>5141</v>
      </c>
      <c r="F341" s="31" t="s">
        <v>4464</v>
      </c>
      <c r="G341" s="6" t="str">
        <f>+IF(AND(L341&gt;K341, AJ341&gt;0), "Float Increase", IF(AND(L341&lt;K341, AJ341&lt;0), "Float Decrease", IF(AND(J341&gt;I341, AJ341&gt;0), "Share Increase", IF(AND(J341&lt;I341, AJ341&lt;0), "Share Decrease", IF(AJ341&gt;0, "Reinvestment", "Funding")))))</f>
        <v>Funding</v>
      </c>
      <c r="H341" s="32">
        <v>42.26</v>
      </c>
      <c r="I341" s="33">
        <v>51.954999999999998</v>
      </c>
      <c r="J341" s="33">
        <v>51.968000000000004</v>
      </c>
      <c r="K341" s="34">
        <v>1</v>
      </c>
      <c r="L341" s="34">
        <v>1</v>
      </c>
      <c r="M341" s="7">
        <v>0.61</v>
      </c>
      <c r="N341" s="7">
        <v>0.61</v>
      </c>
      <c r="O341" s="7">
        <v>0.39</v>
      </c>
      <c r="P341" s="7">
        <v>0.39</v>
      </c>
      <c r="Q341" s="35">
        <f>+I341*K341</f>
        <v>51.954999999999998</v>
      </c>
      <c r="R341" s="35">
        <f>+J341*L341</f>
        <v>51.968000000000004</v>
      </c>
      <c r="S341" s="35">
        <f>+$H341*Q341</f>
        <v>2195.6182999999996</v>
      </c>
      <c r="T341" s="35">
        <f>+$H341*R341</f>
        <v>2196.16768</v>
      </c>
      <c r="U341" s="36">
        <f>+S341/SUM(S$20:S$619)</f>
        <v>3.1893272050604105E-3</v>
      </c>
      <c r="V341" s="37">
        <f>+T341/SUM(T$20:T$619)</f>
        <v>3.1863117220032422E-3</v>
      </c>
      <c r="W341" s="37">
        <f>+V341-U341</f>
        <v>-3.0154830571683597E-6</v>
      </c>
      <c r="X341" s="38">
        <f>+W341*Y$4</f>
        <v>-9.1341330553592101E-2</v>
      </c>
      <c r="Y341" s="39">
        <f>+X341/$H341*10^6</f>
        <v>-2161.4134063793681</v>
      </c>
      <c r="Z341" s="40">
        <f>+S341*M341/SUMPRODUCT(M$20:M$619, S$20:S$619)</f>
        <v>3.8184460524628718E-3</v>
      </c>
      <c r="AA341" s="41">
        <f>+T341*N341/SUMPRODUCT(N$20:N$619, T$20:T$619)</f>
        <v>3.8075853664815773E-3</v>
      </c>
      <c r="AB341" s="41">
        <f>+AA341-Z341</f>
        <v>-1.0860685981294461E-5</v>
      </c>
      <c r="AC341" s="42">
        <f>+AB341*AD$4</f>
        <v>-4.1903467269353692E-2</v>
      </c>
      <c r="AD341" s="43">
        <f>+AC341/$H341*10^6</f>
        <v>-991.56335232734716</v>
      </c>
      <c r="AE341" s="40">
        <f>+S341*O341/SUMPRODUCT(O$20:O$619, S$20:S$619)</f>
        <v>2.5358447565633213E-3</v>
      </c>
      <c r="AF341" s="41">
        <f>+T341*P341/SUMPRODUCT(P$20:P$619, T$20:T$619)</f>
        <v>2.5384680619127877E-3</v>
      </c>
      <c r="AG341" s="41">
        <f>+AF341-AE341</f>
        <v>2.6233053494664066E-6</v>
      </c>
      <c r="AH341" s="42">
        <f>+AG341*AI$4</f>
        <v>8.8582438439057491E-3</v>
      </c>
      <c r="AI341" s="43">
        <f>+AH341/$H341*10^6</f>
        <v>209.61296365134285</v>
      </c>
      <c r="AJ341" s="42">
        <f>+X341+AC341+AH341</f>
        <v>-0.12438655397904004</v>
      </c>
      <c r="AK341" s="31">
        <f>+Y341+AD341+AI341</f>
        <v>-2943.3637950553725</v>
      </c>
      <c r="AL341" s="44">
        <f>+$AL$6*W341/H341*10^6</f>
        <v>-35.677745588835307</v>
      </c>
      <c r="AM341" s="31">
        <v>571042.4375</v>
      </c>
      <c r="AN341" s="45">
        <f>+AK341/AM341</f>
        <v>-5.154369626084703E-3</v>
      </c>
      <c r="AR341" s="33"/>
    </row>
    <row r="342" spans="1:44">
      <c r="A342" s="6" t="s">
        <v>1300</v>
      </c>
      <c r="B342" s="6" t="s">
        <v>1703</v>
      </c>
      <c r="C342" s="119" t="s">
        <v>2723</v>
      </c>
      <c r="D342" s="30">
        <v>2515030</v>
      </c>
      <c r="E342" s="6" t="s">
        <v>809</v>
      </c>
      <c r="F342" s="31" t="s">
        <v>4466</v>
      </c>
      <c r="G342" s="6" t="str">
        <f>+IF(AND(L342&gt;K342, AJ342&gt;0), "Float Increase", IF(AND(L342&lt;K342, AJ342&lt;0), "Float Decrease", IF(AND(J342&gt;I342, AJ342&gt;0), "Share Increase", IF(AND(J342&lt;I342, AJ342&lt;0), "Share Decrease", IF(AJ342&gt;0, "Reinvestment", "Funding")))))</f>
        <v>Funding</v>
      </c>
      <c r="H342" s="32">
        <v>90.02</v>
      </c>
      <c r="I342" s="33">
        <v>26.251000000000001</v>
      </c>
      <c r="J342" s="33">
        <v>26.251000000000001</v>
      </c>
      <c r="K342" s="34">
        <v>0.87</v>
      </c>
      <c r="L342" s="34">
        <v>0.87</v>
      </c>
      <c r="M342" s="7">
        <v>0.52</v>
      </c>
      <c r="N342" s="7">
        <v>0.52</v>
      </c>
      <c r="O342" s="7">
        <v>0.48</v>
      </c>
      <c r="P342" s="7">
        <v>0.48</v>
      </c>
      <c r="Q342" s="35">
        <f>+I342*K342</f>
        <v>22.838370000000001</v>
      </c>
      <c r="R342" s="35">
        <f>+J342*L342</f>
        <v>22.838370000000001</v>
      </c>
      <c r="S342" s="35">
        <f>+$H342*Q342</f>
        <v>2055.9100674000001</v>
      </c>
      <c r="T342" s="35">
        <f>+$H342*R342</f>
        <v>2055.9100674000001</v>
      </c>
      <c r="U342" s="36">
        <f>+S342/SUM(S$20:S$619)</f>
        <v>2.9863888040632578E-3</v>
      </c>
      <c r="V342" s="37">
        <f>+T342/SUM(T$20:T$619)</f>
        <v>2.9828188470295202E-3</v>
      </c>
      <c r="W342" s="37">
        <f>+V342-U342</f>
        <v>-3.5699570337375565E-6</v>
      </c>
      <c r="X342" s="38">
        <f>+W342*Y$4</f>
        <v>-0.10813677918222089</v>
      </c>
      <c r="Y342" s="39">
        <f>+X342/$H342*10^6</f>
        <v>-1201.252823619428</v>
      </c>
      <c r="Z342" s="40">
        <f>+S342*M342/SUMPRODUCT(M$20:M$619, S$20:S$619)</f>
        <v>3.0479471983670568E-3</v>
      </c>
      <c r="AA342" s="41">
        <f>+T342*N342/SUMPRODUCT(N$20:N$619, T$20:T$619)</f>
        <v>3.0385177306634322E-3</v>
      </c>
      <c r="AB342" s="41">
        <f>+AA342-Z342</f>
        <v>-9.4294677036245618E-6</v>
      </c>
      <c r="AC342" s="42">
        <f>+AB342*AD$4</f>
        <v>-3.6381439622395303E-2</v>
      </c>
      <c r="AD342" s="43">
        <f>+AC342/$H342*10^6</f>
        <v>-404.14840726944351</v>
      </c>
      <c r="AE342" s="40">
        <f>+S342*O342/SUMPRODUCT(O$20:O$619, S$20:S$619)</f>
        <v>2.9224464656620367E-3</v>
      </c>
      <c r="AF342" s="41">
        <f>+T342*P342/SUMPRODUCT(P$20:P$619, T$20:T$619)</f>
        <v>2.9247378887319072E-3</v>
      </c>
      <c r="AG342" s="41">
        <f>+AF342-AE342</f>
        <v>2.2914230698705546E-6</v>
      </c>
      <c r="AH342" s="42">
        <f>+AG342*AI$4</f>
        <v>7.7375606719184116E-3</v>
      </c>
      <c r="AI342" s="43">
        <f>+AH342/$H342*10^6</f>
        <v>85.953795511202088</v>
      </c>
      <c r="AJ342" s="42">
        <f>+X342+AC342+AH342</f>
        <v>-0.13678065813269777</v>
      </c>
      <c r="AK342" s="31">
        <f>+Y342+AD342+AI342</f>
        <v>-1519.4474353776693</v>
      </c>
      <c r="AL342" s="44">
        <f>+$AL$6*W342/H342*10^6</f>
        <v>-19.828688256707157</v>
      </c>
      <c r="AM342" s="31">
        <v>293882.40625</v>
      </c>
      <c r="AN342" s="45">
        <f>+AK342/AM342</f>
        <v>-5.1702565484138072E-3</v>
      </c>
      <c r="AR342" s="33"/>
    </row>
    <row r="343" spans="1:44">
      <c r="A343" s="6" t="s">
        <v>716</v>
      </c>
      <c r="B343" s="6" t="s">
        <v>690</v>
      </c>
      <c r="C343" s="119" t="s">
        <v>702</v>
      </c>
      <c r="D343" s="30">
        <v>2036047</v>
      </c>
      <c r="E343" s="6" t="s">
        <v>677</v>
      </c>
      <c r="F343" s="31" t="s">
        <v>4471</v>
      </c>
      <c r="G343" s="6" t="str">
        <f>+IF(AND(L343&gt;K343, AJ343&gt;0), "Float Increase", IF(AND(L343&lt;K343, AJ343&lt;0), "Float Decrease", IF(AND(J343&gt;I343, AJ343&gt;0), "Share Increase", IF(AND(J343&lt;I343, AJ343&lt;0), "Share Decrease", IF(AJ343&gt;0, "Reinvestment", "Funding")))))</f>
        <v>Funding</v>
      </c>
      <c r="H343" s="32">
        <v>18.940000000000001</v>
      </c>
      <c r="I343" s="33">
        <v>37.255000000000003</v>
      </c>
      <c r="J343" s="33">
        <v>37.270000000000003</v>
      </c>
      <c r="K343" s="34">
        <v>1</v>
      </c>
      <c r="L343" s="34">
        <v>1</v>
      </c>
      <c r="M343" s="7">
        <v>0</v>
      </c>
      <c r="N343" s="7">
        <v>0</v>
      </c>
      <c r="O343" s="7">
        <v>1</v>
      </c>
      <c r="P343" s="7">
        <v>1</v>
      </c>
      <c r="Q343" s="35">
        <f>+I343*K343</f>
        <v>37.255000000000003</v>
      </c>
      <c r="R343" s="35">
        <f>+J343*L343</f>
        <v>37.270000000000003</v>
      </c>
      <c r="S343" s="35">
        <f>+$H343*Q343</f>
        <v>705.60970000000009</v>
      </c>
      <c r="T343" s="35">
        <f>+$H343*R343</f>
        <v>705.89380000000006</v>
      </c>
      <c r="U343" s="36">
        <f>+S343/SUM(S$20:S$619)</f>
        <v>1.0249596718903806E-3</v>
      </c>
      <c r="V343" s="37">
        <f>+T343/SUM(T$20:T$619)</f>
        <v>1.0241466122611423E-3</v>
      </c>
      <c r="W343" s="37">
        <f>+V343-U343</f>
        <v>-8.1305962923829481E-7</v>
      </c>
      <c r="X343" s="38">
        <f>+W343*Y$4</f>
        <v>-2.4628209459672559E-2</v>
      </c>
      <c r="Y343" s="39">
        <f>+X343/$H343*10^6</f>
        <v>-1300.3278489795437</v>
      </c>
      <c r="Z343" s="40">
        <f>+S343*M343/SUMPRODUCT(M$20:M$619, S$20:S$619)</f>
        <v>0</v>
      </c>
      <c r="AA343" s="41">
        <f>+T343*N343/SUMPRODUCT(N$20:N$619, T$20:T$619)</f>
        <v>0</v>
      </c>
      <c r="AB343" s="41">
        <f>+AA343-Z343</f>
        <v>0</v>
      </c>
      <c r="AC343" s="42">
        <f>+AB343*AD$4</f>
        <v>0</v>
      </c>
      <c r="AD343" s="43">
        <f>+AC343/$H343*10^6</f>
        <v>0</v>
      </c>
      <c r="AE343" s="40">
        <f>+S343*O343/SUMPRODUCT(O$20:O$619, S$20:S$619)</f>
        <v>2.089612493472788E-3</v>
      </c>
      <c r="AF343" s="41">
        <f>+T343*P343/SUMPRODUCT(P$20:P$619, T$20:T$619)</f>
        <v>2.092092912017016E-3</v>
      </c>
      <c r="AG343" s="41">
        <f>+AF343-AE343</f>
        <v>2.4804185442279386E-6</v>
      </c>
      <c r="AH343" s="42">
        <f>+AG343*AI$4</f>
        <v>8.375750960209814E-3</v>
      </c>
      <c r="AI343" s="43">
        <f>+AH343/$H343*10^6</f>
        <v>442.22549948309467</v>
      </c>
      <c r="AJ343" s="42">
        <f>+X343+AC343+AH343</f>
        <v>-1.6252458499462746E-2</v>
      </c>
      <c r="AK343" s="31">
        <f>+Y343+AD343+AI343</f>
        <v>-858.10234949644905</v>
      </c>
      <c r="AL343" s="44">
        <f>+$AL$6*W343/H343*10^6</f>
        <v>-21.464087361095427</v>
      </c>
      <c r="AM343" s="31">
        <v>164211.84375</v>
      </c>
      <c r="AN343" s="45">
        <f>+AK343/AM343</f>
        <v>-5.225581358204859E-3</v>
      </c>
      <c r="AR343" s="33"/>
    </row>
    <row r="344" spans="1:44">
      <c r="A344" s="6" t="s">
        <v>4247</v>
      </c>
      <c r="B344" s="6" t="s">
        <v>1631</v>
      </c>
      <c r="C344" s="119" t="s">
        <v>5009</v>
      </c>
      <c r="D344" s="30">
        <v>2296926</v>
      </c>
      <c r="E344" s="6" t="s">
        <v>739</v>
      </c>
      <c r="F344" s="31" t="s">
        <v>4472</v>
      </c>
      <c r="G344" s="6" t="str">
        <f>+IF(AND(L344&gt;K344, AJ344&gt;0), "Float Increase", IF(AND(L344&lt;K344, AJ344&lt;0), "Float Decrease", IF(AND(J344&gt;I344, AJ344&gt;0), "Share Increase", IF(AND(J344&lt;I344, AJ344&lt;0), "Share Decrease", IF(AJ344&gt;0, "Reinvestment", "Funding")))))</f>
        <v>Funding</v>
      </c>
      <c r="H344" s="32">
        <v>6.63</v>
      </c>
      <c r="I344" s="33">
        <v>213.00399999999999</v>
      </c>
      <c r="J344" s="33">
        <v>213.00399999999999</v>
      </c>
      <c r="K344" s="34">
        <v>0.49</v>
      </c>
      <c r="L344" s="34">
        <v>0.49</v>
      </c>
      <c r="M344" s="7">
        <v>0</v>
      </c>
      <c r="N344" s="7">
        <v>0</v>
      </c>
      <c r="O344" s="7">
        <v>1</v>
      </c>
      <c r="P344" s="7">
        <v>1</v>
      </c>
      <c r="Q344" s="35">
        <f>+I344*K344</f>
        <v>104.37195999999999</v>
      </c>
      <c r="R344" s="35">
        <f>+J344*L344</f>
        <v>104.37195999999999</v>
      </c>
      <c r="S344" s="35">
        <f>+$H344*Q344</f>
        <v>691.98609479999993</v>
      </c>
      <c r="T344" s="35">
        <f>+$H344*R344</f>
        <v>691.98609479999993</v>
      </c>
      <c r="U344" s="36">
        <f>+S344/SUM(S$20:S$619)</f>
        <v>1.0051701963265439E-3</v>
      </c>
      <c r="V344" s="37">
        <f>+T344/SUM(T$20:T$619)</f>
        <v>1.0039686064975178E-3</v>
      </c>
      <c r="W344" s="37">
        <f>+V344-U344</f>
        <v>-1.2015898290260521E-6</v>
      </c>
      <c r="X344" s="38">
        <f>+W344*Y$4</f>
        <v>-3.6397091836412543E-2</v>
      </c>
      <c r="Y344" s="39">
        <f>+X344/$H344*10^6</f>
        <v>-5489.7574413895236</v>
      </c>
      <c r="Z344" s="40">
        <f>+S344*M344/SUMPRODUCT(M$20:M$619, S$20:S$619)</f>
        <v>0</v>
      </c>
      <c r="AA344" s="41">
        <f>+T344*N344/SUMPRODUCT(N$20:N$619, T$20:T$619)</f>
        <v>0</v>
      </c>
      <c r="AB344" s="41">
        <f>+AA344-Z344</f>
        <v>0</v>
      </c>
      <c r="AC344" s="42">
        <f>+AB344*AD$4</f>
        <v>0</v>
      </c>
      <c r="AD344" s="43">
        <f>+AC344/$H344*10^6</f>
        <v>0</v>
      </c>
      <c r="AE344" s="40">
        <f>+S344*O344/SUMPRODUCT(O$20:O$619, S$20:S$619)</f>
        <v>2.0492671642744205E-3</v>
      </c>
      <c r="AF344" s="41">
        <f>+T344*P344/SUMPRODUCT(P$20:P$619, T$20:T$619)</f>
        <v>2.0508739475334882E-3</v>
      </c>
      <c r="AG344" s="41">
        <f>+AF344-AE344</f>
        <v>1.6067832590677643E-6</v>
      </c>
      <c r="AH344" s="42">
        <f>+AG344*AI$4</f>
        <v>5.4257038419194929E-3</v>
      </c>
      <c r="AI344" s="43">
        <f>+AH344/$H344*10^6</f>
        <v>818.35653724275903</v>
      </c>
      <c r="AJ344" s="42">
        <f>+X344+AC344+AH344</f>
        <v>-3.097138799449305E-2</v>
      </c>
      <c r="AK344" s="31">
        <f>+Y344+AD344+AI344</f>
        <v>-4671.4009041467643</v>
      </c>
      <c r="AL344" s="44">
        <f>+$AL$6*W344/H344*10^6</f>
        <v>-90.617634164860647</v>
      </c>
      <c r="AM344" s="31">
        <v>879755.3125</v>
      </c>
      <c r="AN344" s="45">
        <f>+AK344/AM344</f>
        <v>-5.3098865534236426E-3</v>
      </c>
      <c r="AR344" s="33"/>
    </row>
    <row r="345" spans="1:44">
      <c r="A345" s="6" t="s">
        <v>1052</v>
      </c>
      <c r="B345" s="6" t="s">
        <v>1571</v>
      </c>
      <c r="C345" s="119" t="s">
        <v>2415</v>
      </c>
      <c r="D345" s="30">
        <v>2181129</v>
      </c>
      <c r="E345" s="6" t="s">
        <v>3876</v>
      </c>
      <c r="F345" s="31" t="s">
        <v>4470</v>
      </c>
      <c r="G345" s="6" t="str">
        <f>+IF(AND(L345&gt;K345, AJ345&gt;0), "Float Increase", IF(AND(L345&lt;K345, AJ345&lt;0), "Float Decrease", IF(AND(J345&gt;I345, AJ345&gt;0), "Share Increase", IF(AND(J345&lt;I345, AJ345&lt;0), "Share Decrease", IF(AJ345&gt;0, "Reinvestment", "Funding")))))</f>
        <v>Funding</v>
      </c>
      <c r="H345" s="32">
        <v>14.2</v>
      </c>
      <c r="I345" s="33">
        <v>19.614999999999998</v>
      </c>
      <c r="J345" s="33">
        <v>19.62</v>
      </c>
      <c r="K345" s="34">
        <v>0.74</v>
      </c>
      <c r="L345" s="34">
        <v>0.74</v>
      </c>
      <c r="M345" s="7">
        <v>0</v>
      </c>
      <c r="N345" s="7">
        <v>0</v>
      </c>
      <c r="O345" s="7">
        <v>1</v>
      </c>
      <c r="P345" s="7">
        <v>1</v>
      </c>
      <c r="Q345" s="35">
        <f>+I345*K345</f>
        <v>14.515099999999999</v>
      </c>
      <c r="R345" s="35">
        <f>+J345*L345</f>
        <v>14.518800000000001</v>
      </c>
      <c r="S345" s="35">
        <f>+$H345*Q345</f>
        <v>206.11441999999997</v>
      </c>
      <c r="T345" s="35">
        <f>+$H345*R345</f>
        <v>206.16695999999999</v>
      </c>
      <c r="U345" s="36">
        <f>+S345/SUM(S$20:S$619)</f>
        <v>2.993991838477788E-4</v>
      </c>
      <c r="V345" s="37">
        <f>+T345/SUM(T$20:T$619)</f>
        <v>2.991175069736813E-4</v>
      </c>
      <c r="W345" s="37">
        <f>+V345-U345</f>
        <v>-2.8167687409749514E-7</v>
      </c>
      <c r="X345" s="38">
        <f>+W345*Y$4</f>
        <v>-8.5322119138026287E-3</v>
      </c>
      <c r="Y345" s="39">
        <f>+X345/$H345*10^6</f>
        <v>-600.8599939297626</v>
      </c>
      <c r="Z345" s="40">
        <f>+S345*M345/SUMPRODUCT(M$20:M$619, S$20:S$619)</f>
        <v>0</v>
      </c>
      <c r="AA345" s="41">
        <f>+T345*N345/SUMPRODUCT(N$20:N$619, T$20:T$619)</f>
        <v>0</v>
      </c>
      <c r="AB345" s="41">
        <f>+AA345-Z345</f>
        <v>0</v>
      </c>
      <c r="AC345" s="42">
        <f>+AB345*AD$4</f>
        <v>0</v>
      </c>
      <c r="AD345" s="43">
        <f>+AC345/$H345*10^6</f>
        <v>0</v>
      </c>
      <c r="AE345" s="40">
        <f>+S345*O345/SUMPRODUCT(O$20:O$619, S$20:S$619)</f>
        <v>6.1039306449003938E-4</v>
      </c>
      <c r="AF345" s="41">
        <f>+T345*P345/SUMPRODUCT(P$20:P$619, T$20:T$619)</f>
        <v>6.1102737509253601E-4</v>
      </c>
      <c r="AG345" s="41">
        <f>+AF345-AE345</f>
        <v>6.3431060249663843E-7</v>
      </c>
      <c r="AH345" s="42">
        <f>+AG345*AI$4</f>
        <v>2.1419077237169138E-3</v>
      </c>
      <c r="AI345" s="43">
        <f>+AH345/$H345*10^6</f>
        <v>150.83857209274043</v>
      </c>
      <c r="AJ345" s="42">
        <f>+X345+AC345+AH345</f>
        <v>-6.3903041900857148E-3</v>
      </c>
      <c r="AK345" s="31">
        <f>+Y345+AD345+AI345</f>
        <v>-450.02142183702216</v>
      </c>
      <c r="AL345" s="44">
        <f>+$AL$6*W345/H345*10^6</f>
        <v>-9.9181997921653231</v>
      </c>
      <c r="AM345" s="31">
        <v>84156.546875</v>
      </c>
      <c r="AN345" s="45">
        <f>+AK345/AM345</f>
        <v>-5.3474321196359349E-3</v>
      </c>
      <c r="AR345" s="33"/>
    </row>
    <row r="346" spans="1:44">
      <c r="A346" s="6" t="s">
        <v>1291</v>
      </c>
      <c r="B346" s="6" t="s">
        <v>1695</v>
      </c>
      <c r="C346" s="119" t="s">
        <v>2715</v>
      </c>
      <c r="D346" s="30">
        <v>2469171</v>
      </c>
      <c r="E346" s="6" t="s">
        <v>800</v>
      </c>
      <c r="F346" s="31" t="s">
        <v>4460</v>
      </c>
      <c r="G346" s="6" t="str">
        <f>+IF(AND(L346&gt;K346, AJ346&gt;0), "Float Increase", IF(AND(L346&lt;K346, AJ346&lt;0), "Float Decrease", IF(AND(J346&gt;I346, AJ346&gt;0), "Share Increase", IF(AND(J346&lt;I346, AJ346&lt;0), "Share Decrease", IF(AJ346&gt;0, "Reinvestment", "Funding")))))</f>
        <v>Funding</v>
      </c>
      <c r="H346" s="32">
        <v>99.94</v>
      </c>
      <c r="I346" s="33">
        <v>18.667000000000002</v>
      </c>
      <c r="J346" s="33">
        <v>18.687999999999999</v>
      </c>
      <c r="K346" s="34">
        <v>0.8</v>
      </c>
      <c r="L346" s="34">
        <v>0.8</v>
      </c>
      <c r="M346" s="7">
        <v>1</v>
      </c>
      <c r="N346" s="7">
        <v>1</v>
      </c>
      <c r="O346" s="7">
        <v>0</v>
      </c>
      <c r="P346" s="7">
        <v>0</v>
      </c>
      <c r="Q346" s="35">
        <f>+I346*K346</f>
        <v>14.933600000000002</v>
      </c>
      <c r="R346" s="35">
        <f>+J346*L346</f>
        <v>14.9504</v>
      </c>
      <c r="S346" s="35">
        <f>+$H346*Q346</f>
        <v>1492.4639840000002</v>
      </c>
      <c r="T346" s="35">
        <f>+$H346*R346</f>
        <v>1494.1429760000001</v>
      </c>
      <c r="U346" s="36">
        <f>+S346/SUM(S$20:S$619)</f>
        <v>2.1679341927255966E-3</v>
      </c>
      <c r="V346" s="37">
        <f>+T346/SUM(T$20:T$619)</f>
        <v>2.1677785909214407E-3</v>
      </c>
      <c r="W346" s="37">
        <f>+V346-U346</f>
        <v>-1.5560180415593455E-7</v>
      </c>
      <c r="X346" s="38">
        <f>+W346*Y$4</f>
        <v>-4.7132998457265051E-3</v>
      </c>
      <c r="Y346" s="39">
        <f>+X346/$H346*10^6</f>
        <v>-47.161295234405692</v>
      </c>
      <c r="Z346" s="40">
        <f>+S346*M346/SUMPRODUCT(M$20:M$619, S$20:S$619)</f>
        <v>4.2550419087914911E-3</v>
      </c>
      <c r="AA346" s="41">
        <f>+T346*N346/SUMPRODUCT(N$20:N$619, T$20:T$619)</f>
        <v>4.2466500665114754E-3</v>
      </c>
      <c r="AB346" s="41">
        <f>+AA346-Z346</f>
        <v>-8.3918422800156531E-6</v>
      </c>
      <c r="AC346" s="42">
        <f>+AB346*AD$4</f>
        <v>-3.2377999779743406E-2</v>
      </c>
      <c r="AD346" s="43">
        <f>+AC346/$H346*10^6</f>
        <v>-323.9743824268902</v>
      </c>
      <c r="AE346" s="40">
        <f>+S346*O346/SUMPRODUCT(O$20:O$619, S$20:S$619)</f>
        <v>0</v>
      </c>
      <c r="AF346" s="41">
        <f>+T346*P346/SUMPRODUCT(P$20:P$619, T$20:T$619)</f>
        <v>0</v>
      </c>
      <c r="AG346" s="41">
        <f>+AF346-AE346</f>
        <v>0</v>
      </c>
      <c r="AH346" s="42">
        <f>+AG346*AI$4</f>
        <v>0</v>
      </c>
      <c r="AI346" s="43">
        <f>+AH346/$H346*10^6</f>
        <v>0</v>
      </c>
      <c r="AJ346" s="42">
        <f>+X346+AC346+AH346</f>
        <v>-3.7091299625469913E-2</v>
      </c>
      <c r="AK346" s="31">
        <f>+Y346+AD346+AI346</f>
        <v>-371.13567766129592</v>
      </c>
      <c r="AL346" s="44">
        <f>+$AL$6*W346/H346*10^6</f>
        <v>-0.77847610644353893</v>
      </c>
      <c r="AM346" s="31">
        <v>69207.3515625</v>
      </c>
      <c r="AN346" s="45">
        <f>+AK346/AM346</f>
        <v>-5.3626626258935729E-3</v>
      </c>
      <c r="AR346" s="33"/>
    </row>
    <row r="347" spans="1:44">
      <c r="A347" s="6" t="s">
        <v>1003</v>
      </c>
      <c r="B347" s="6" t="s">
        <v>1522</v>
      </c>
      <c r="C347" s="119" t="s">
        <v>2365</v>
      </c>
      <c r="D347" s="30">
        <v>2029207</v>
      </c>
      <c r="E347" s="6" t="s">
        <v>3828</v>
      </c>
      <c r="F347" s="31" t="s">
        <v>4471</v>
      </c>
      <c r="G347" s="6" t="str">
        <f>+IF(AND(L347&gt;K347, AJ347&gt;0), "Float Increase", IF(AND(L347&lt;K347, AJ347&lt;0), "Float Decrease", IF(AND(J347&gt;I347, AJ347&gt;0), "Share Increase", IF(AND(J347&lt;I347, AJ347&lt;0), "Share Decrease", IF(AJ347&gt;0, "Reinvestment", "Funding")))))</f>
        <v>Funding</v>
      </c>
      <c r="H347" s="32">
        <v>49.21</v>
      </c>
      <c r="I347" s="33">
        <v>7.3869999999999996</v>
      </c>
      <c r="J347" s="33">
        <v>7.3869999999999996</v>
      </c>
      <c r="K347" s="34">
        <v>1</v>
      </c>
      <c r="L347" s="34">
        <v>1</v>
      </c>
      <c r="M347" s="7">
        <v>0</v>
      </c>
      <c r="N347" s="7">
        <v>0</v>
      </c>
      <c r="O347" s="7">
        <v>1</v>
      </c>
      <c r="P347" s="7">
        <v>1</v>
      </c>
      <c r="Q347" s="35">
        <f>+I347*K347</f>
        <v>7.3869999999999996</v>
      </c>
      <c r="R347" s="35">
        <f>+J347*L347</f>
        <v>7.3869999999999996</v>
      </c>
      <c r="S347" s="35">
        <f>+$H347*Q347</f>
        <v>363.51427000000001</v>
      </c>
      <c r="T347" s="35">
        <f>+$H347*R347</f>
        <v>363.51427000000001</v>
      </c>
      <c r="U347" s="36">
        <f>+S347/SUM(S$20:S$619)</f>
        <v>5.2803620316822634E-4</v>
      </c>
      <c r="V347" s="37">
        <f>+T347/SUM(T$20:T$619)</f>
        <v>5.2740498376537969E-4</v>
      </c>
      <c r="W347" s="37">
        <f>+V347-U347</f>
        <v>-6.3121940284665418E-7</v>
      </c>
      <c r="X347" s="38">
        <f>+W347*Y$4</f>
        <v>-1.9120127367387229E-2</v>
      </c>
      <c r="Y347" s="39">
        <f>+X347/$H347*10^6</f>
        <v>-388.54150309667199</v>
      </c>
      <c r="Z347" s="40">
        <f>+S347*M347/SUMPRODUCT(M$20:M$619, S$20:S$619)</f>
        <v>0</v>
      </c>
      <c r="AA347" s="41">
        <f>+T347*N347/SUMPRODUCT(N$20:N$619, T$20:T$619)</f>
        <v>0</v>
      </c>
      <c r="AB347" s="41">
        <f>+AA347-Z347</f>
        <v>0</v>
      </c>
      <c r="AC347" s="42">
        <f>+AB347*AD$4</f>
        <v>0</v>
      </c>
      <c r="AD347" s="43">
        <f>+AC347/$H347*10^6</f>
        <v>0</v>
      </c>
      <c r="AE347" s="40">
        <f>+S347*O347/SUMPRODUCT(O$20:O$619, S$20:S$619)</f>
        <v>1.0765214255807993E-3</v>
      </c>
      <c r="AF347" s="41">
        <f>+T347*P347/SUMPRODUCT(P$20:P$619, T$20:T$619)</f>
        <v>1.0773655012751772E-3</v>
      </c>
      <c r="AG347" s="41">
        <f>+AF347-AE347</f>
        <v>8.4407569437791076E-7</v>
      </c>
      <c r="AH347" s="42">
        <f>+AG347*AI$4</f>
        <v>2.8502317982290791E-3</v>
      </c>
      <c r="AI347" s="43">
        <f>+AH347/$H347*10^6</f>
        <v>57.919768303781325</v>
      </c>
      <c r="AJ347" s="42">
        <f>+X347+AC347+AH347</f>
        <v>-1.6269895569158151E-2</v>
      </c>
      <c r="AK347" s="31">
        <f>+Y347+AD347+AI347</f>
        <v>-330.62173479289066</v>
      </c>
      <c r="AL347" s="44">
        <f>+$AL$6*W347/H347*10^6</f>
        <v>-6.4135277671881132</v>
      </c>
      <c r="AM347" s="31">
        <v>61157.6484375</v>
      </c>
      <c r="AN347" s="45">
        <f>+AK347/AM347</f>
        <v>-5.4060570221363107E-3</v>
      </c>
      <c r="AR347" s="33"/>
    </row>
    <row r="348" spans="1:44">
      <c r="A348" s="6" t="s">
        <v>1329</v>
      </c>
      <c r="B348" s="6" t="s">
        <v>1732</v>
      </c>
      <c r="C348" s="119" t="s">
        <v>2751</v>
      </c>
      <c r="D348" s="30">
        <v>2643168</v>
      </c>
      <c r="E348" s="6" t="s">
        <v>834</v>
      </c>
      <c r="F348" s="31" t="s">
        <v>4473</v>
      </c>
      <c r="G348" s="6" t="str">
        <f>+IF(AND(L348&gt;K348, AJ348&gt;0), "Float Increase", IF(AND(L348&lt;K348, AJ348&lt;0), "Float Decrease", IF(AND(J348&gt;I348, AJ348&gt;0), "Share Increase", IF(AND(J348&lt;I348, AJ348&lt;0), "Share Decrease", IF(AJ348&gt;0, "Reinvestment", "Funding")))))</f>
        <v>Funding</v>
      </c>
      <c r="H348" s="32">
        <v>23.32</v>
      </c>
      <c r="I348" s="33">
        <v>25.178999999999998</v>
      </c>
      <c r="J348" s="33">
        <v>25.178999999999998</v>
      </c>
      <c r="K348" s="34">
        <v>0.72</v>
      </c>
      <c r="L348" s="34">
        <v>0.72</v>
      </c>
      <c r="M348" s="7">
        <v>0</v>
      </c>
      <c r="N348" s="7">
        <v>0</v>
      </c>
      <c r="O348" s="7">
        <v>1</v>
      </c>
      <c r="P348" s="7">
        <v>1</v>
      </c>
      <c r="Q348" s="35">
        <f>+I348*K348</f>
        <v>18.128879999999999</v>
      </c>
      <c r="R348" s="35">
        <f>+J348*L348</f>
        <v>18.128879999999999</v>
      </c>
      <c r="S348" s="35">
        <f>+$H348*Q348</f>
        <v>422.76548159999999</v>
      </c>
      <c r="T348" s="35">
        <f>+$H348*R348</f>
        <v>422.76548159999999</v>
      </c>
      <c r="U348" s="36">
        <f>+S348/SUM(S$20:S$619)</f>
        <v>6.1410375921322328E-4</v>
      </c>
      <c r="V348" s="37">
        <f>+T348/SUM(T$20:T$619)</f>
        <v>6.1336965385103289E-4</v>
      </c>
      <c r="W348" s="37">
        <f>+V348-U348</f>
        <v>-7.3410536219039105E-7</v>
      </c>
      <c r="X348" s="38">
        <f>+W348*Y$4</f>
        <v>-2.2236623213516937E-2</v>
      </c>
      <c r="Y348" s="39">
        <f>+X348/$H348*10^6</f>
        <v>-953.54301944755298</v>
      </c>
      <c r="Z348" s="40">
        <f>+S348*M348/SUMPRODUCT(M$20:M$619, S$20:S$619)</f>
        <v>0</v>
      </c>
      <c r="AA348" s="41">
        <f>+T348*N348/SUMPRODUCT(N$20:N$619, T$20:T$619)</f>
        <v>0</v>
      </c>
      <c r="AB348" s="41">
        <f>+AA348-Z348</f>
        <v>0</v>
      </c>
      <c r="AC348" s="42">
        <f>+AB348*AD$4</f>
        <v>0</v>
      </c>
      <c r="AD348" s="43">
        <f>+AC348/$H348*10^6</f>
        <v>0</v>
      </c>
      <c r="AE348" s="40">
        <f>+S348*O348/SUMPRODUCT(O$20:O$619, S$20:S$619)</f>
        <v>1.2519896369911014E-3</v>
      </c>
      <c r="AF348" s="41">
        <f>+T348*P348/SUMPRODUCT(P$20:P$619, T$20:T$619)</f>
        <v>1.2529712932750224E-3</v>
      </c>
      <c r="AG348" s="41">
        <f>+AF348-AE348</f>
        <v>9.8165628392102994E-7</v>
      </c>
      <c r="AH348" s="42">
        <f>+AG348*AI$4</f>
        <v>3.3148069231222423E-3</v>
      </c>
      <c r="AI348" s="43">
        <f>+AH348/$H348*10^6</f>
        <v>142.14437920764331</v>
      </c>
      <c r="AJ348" s="42">
        <f>+X348+AC348+AH348</f>
        <v>-1.8921816290394695E-2</v>
      </c>
      <c r="AK348" s="31">
        <f>+Y348+AD348+AI348</f>
        <v>-811.3986402399097</v>
      </c>
      <c r="AL348" s="44">
        <f>+$AL$6*W348/H348*10^6</f>
        <v>-15.739823374579567</v>
      </c>
      <c r="AM348" s="31">
        <v>148281.796875</v>
      </c>
      <c r="AN348" s="45">
        <f>+AK348/AM348</f>
        <v>-5.4720043683036176E-3</v>
      </c>
      <c r="AR348" s="33"/>
    </row>
    <row r="349" spans="1:44">
      <c r="A349" s="6" t="s">
        <v>1390</v>
      </c>
      <c r="B349" s="6" t="s">
        <v>2187</v>
      </c>
      <c r="C349" s="119" t="s">
        <v>2812</v>
      </c>
      <c r="D349" s="30">
        <v>2715391</v>
      </c>
      <c r="E349" s="6" t="s">
        <v>879</v>
      </c>
      <c r="F349" s="31" t="s">
        <v>4456</v>
      </c>
      <c r="G349" s="6" t="str">
        <f>+IF(AND(L349&gt;K349, AJ349&gt;0), "Float Increase", IF(AND(L349&lt;K349, AJ349&lt;0), "Float Decrease", IF(AND(J349&gt;I349, AJ349&gt;0), "Share Increase", IF(AND(J349&lt;I349, AJ349&lt;0), "Share Decrease", IF(AJ349&gt;0, "Reinvestment", "Funding")))))</f>
        <v>Funding</v>
      </c>
      <c r="H349" s="32">
        <v>16.37</v>
      </c>
      <c r="I349" s="33">
        <v>60.268999999999998</v>
      </c>
      <c r="J349" s="33">
        <v>60.286000000000001</v>
      </c>
      <c r="K349" s="34">
        <v>0.73</v>
      </c>
      <c r="L349" s="34">
        <v>0.73</v>
      </c>
      <c r="M349" s="7">
        <v>0.39</v>
      </c>
      <c r="N349" s="7">
        <v>0.39</v>
      </c>
      <c r="O349" s="7">
        <v>0.61</v>
      </c>
      <c r="P349" s="7">
        <v>0.61</v>
      </c>
      <c r="Q349" s="35">
        <f>+I349*K349</f>
        <v>43.996369999999999</v>
      </c>
      <c r="R349" s="35">
        <f>+J349*L349</f>
        <v>44.008780000000002</v>
      </c>
      <c r="S349" s="35">
        <f>+$H349*Q349</f>
        <v>720.22057689999997</v>
      </c>
      <c r="T349" s="35">
        <f>+$H349*R349</f>
        <v>720.42372860000012</v>
      </c>
      <c r="U349" s="36">
        <f>+S349/SUM(S$20:S$619)</f>
        <v>1.0461832457633795E-3</v>
      </c>
      <c r="V349" s="37">
        <f>+T349/SUM(T$20:T$619)</f>
        <v>1.0452273713669545E-3</v>
      </c>
      <c r="W349" s="37">
        <f>+V349-U349</f>
        <v>-9.5587439642502367E-7</v>
      </c>
      <c r="X349" s="38">
        <f>+W349*Y$4</f>
        <v>-2.8954179995811766E-2</v>
      </c>
      <c r="Y349" s="39">
        <f>+X349/$H349*10^6</f>
        <v>-1768.7342697502604</v>
      </c>
      <c r="Z349" s="40">
        <f>+S349*M349/SUMPRODUCT(M$20:M$619, S$20:S$619)</f>
        <v>8.0081115574214012E-4</v>
      </c>
      <c r="AA349" s="41">
        <f>+T349*N349/SUMPRODUCT(N$20:N$619, T$20:T$619)</f>
        <v>7.985588624421562E-4</v>
      </c>
      <c r="AB349" s="41">
        <f>+AA349-Z349</f>
        <v>-2.2522932999839143E-6</v>
      </c>
      <c r="AC349" s="42">
        <f>+AB349*AD$4</f>
        <v>-8.6899574059512361E-3</v>
      </c>
      <c r="AD349" s="43">
        <f>+AC349/$H349*10^6</f>
        <v>-530.84651227557947</v>
      </c>
      <c r="AE349" s="40">
        <f>+S349*O349/SUMPRODUCT(O$20:O$619, S$20:S$619)</f>
        <v>1.301057749749352E-3</v>
      </c>
      <c r="AF349" s="41">
        <f>+T349*P349/SUMPRODUCT(P$20:P$619, T$20:T$619)</f>
        <v>1.3024451546596494E-3</v>
      </c>
      <c r="AG349" s="41">
        <f>+AF349-AE349</f>
        <v>1.3874049102973948E-6</v>
      </c>
      <c r="AH349" s="42">
        <f>+AG349*AI$4</f>
        <v>4.684918211349795E-3</v>
      </c>
      <c r="AI349" s="43">
        <f>+AH349/$H349*10^6</f>
        <v>286.18926153633441</v>
      </c>
      <c r="AJ349" s="42">
        <f>+X349+AC349+AH349</f>
        <v>-3.2959219190413211E-2</v>
      </c>
      <c r="AK349" s="31">
        <f>+Y349+AD349+AI349</f>
        <v>-2013.3915204895052</v>
      </c>
      <c r="AL349" s="44">
        <f>+$AL$6*W349/H349*10^6</f>
        <v>-29.195919255498584</v>
      </c>
      <c r="AM349" s="31">
        <v>364524.8125</v>
      </c>
      <c r="AN349" s="45">
        <f>+AK349/AM349</f>
        <v>-5.5233318870152497E-3</v>
      </c>
      <c r="AR349" s="33"/>
    </row>
    <row r="350" spans="1:44">
      <c r="A350" s="6" t="s">
        <v>1009</v>
      </c>
      <c r="B350" s="6" t="s">
        <v>1528</v>
      </c>
      <c r="C350" s="119" t="s">
        <v>2372</v>
      </c>
      <c r="D350" s="30" t="s">
        <v>2297</v>
      </c>
      <c r="E350" s="6" t="s">
        <v>3835</v>
      </c>
      <c r="F350" s="31" t="s">
        <v>4471</v>
      </c>
      <c r="G350" s="6" t="str">
        <f>+IF(AND(L350&gt;K350, AJ350&gt;0), "Float Increase", IF(AND(L350&lt;K350, AJ350&lt;0), "Float Decrease", IF(AND(J350&gt;I350, AJ350&gt;0), "Share Increase", IF(AND(J350&lt;I350, AJ350&lt;0), "Share Decrease", IF(AJ350&gt;0, "Reinvestment", "Funding")))))</f>
        <v>Funding</v>
      </c>
      <c r="H350" s="32">
        <v>25.64</v>
      </c>
      <c r="I350" s="33">
        <v>23.321999999999999</v>
      </c>
      <c r="J350" s="33">
        <v>23.321999999999999</v>
      </c>
      <c r="K350" s="34">
        <v>0.86</v>
      </c>
      <c r="L350" s="34">
        <v>0.86</v>
      </c>
      <c r="M350" s="7">
        <v>0</v>
      </c>
      <c r="N350" s="7">
        <v>0</v>
      </c>
      <c r="O350" s="7">
        <v>1</v>
      </c>
      <c r="P350" s="7">
        <v>1</v>
      </c>
      <c r="Q350" s="35">
        <f>+I350*K350</f>
        <v>20.056919999999998</v>
      </c>
      <c r="R350" s="35">
        <f>+J350*L350</f>
        <v>20.056919999999998</v>
      </c>
      <c r="S350" s="35">
        <f>+$H350*Q350</f>
        <v>514.25942879999991</v>
      </c>
      <c r="T350" s="35">
        <f>+$H350*R350</f>
        <v>514.25942879999991</v>
      </c>
      <c r="U350" s="36">
        <f>+S350/SUM(S$20:S$619)</f>
        <v>7.4700670272727604E-4</v>
      </c>
      <c r="V350" s="37">
        <f>+T350/SUM(T$20:T$619)</f>
        <v>7.4611372394667579E-4</v>
      </c>
      <c r="W350" s="37">
        <f>+V350-U350</f>
        <v>-8.9297878060024764E-7</v>
      </c>
      <c r="X350" s="38">
        <f>+W350*Y$4</f>
        <v>-2.7049022803246628E-2</v>
      </c>
      <c r="Y350" s="39">
        <f>+X350/$H350*10^6</f>
        <v>-1054.9540874901181</v>
      </c>
      <c r="Z350" s="40">
        <f>+S350*M350/SUMPRODUCT(M$20:M$619, S$20:S$619)</f>
        <v>0</v>
      </c>
      <c r="AA350" s="41">
        <f>+T350*N350/SUMPRODUCT(N$20:N$619, T$20:T$619)</f>
        <v>0</v>
      </c>
      <c r="AB350" s="41">
        <f>+AA350-Z350</f>
        <v>0</v>
      </c>
      <c r="AC350" s="42">
        <f>+AB350*AD$4</f>
        <v>0</v>
      </c>
      <c r="AD350" s="43">
        <f>+AC350/$H350*10^6</f>
        <v>0</v>
      </c>
      <c r="AE350" s="40">
        <f>+S350*O350/SUMPRODUCT(O$20:O$619, S$20:S$619)</f>
        <v>1.5229423962094899E-3</v>
      </c>
      <c r="AF350" s="41">
        <f>+T350*P350/SUMPRODUCT(P$20:P$619, T$20:T$619)</f>
        <v>1.5241365003211516E-3</v>
      </c>
      <c r="AG350" s="41">
        <f>+AF350-AE350</f>
        <v>1.1941041116617177E-6</v>
      </c>
      <c r="AH350" s="42">
        <f>+AG350*AI$4</f>
        <v>4.0321899233962616E-3</v>
      </c>
      <c r="AI350" s="43">
        <f>+AH350/$H350*10^6</f>
        <v>157.2616974803534</v>
      </c>
      <c r="AJ350" s="42">
        <f>+X350+AC350+AH350</f>
        <v>-2.3016832879850367E-2</v>
      </c>
      <c r="AK350" s="31">
        <f>+Y350+AD350+AI350</f>
        <v>-897.69239000976472</v>
      </c>
      <c r="AL350" s="44">
        <f>+$AL$6*W350/H350*10^6</f>
        <v>-17.41378277301575</v>
      </c>
      <c r="AM350" s="31">
        <v>162301.703125</v>
      </c>
      <c r="AN350" s="45">
        <f>+AK350/AM350</f>
        <v>-5.5310102896356447E-3</v>
      </c>
      <c r="AR350" s="33"/>
    </row>
    <row r="351" spans="1:44">
      <c r="A351" s="6" t="s">
        <v>4734</v>
      </c>
      <c r="B351" s="6" t="s">
        <v>4702</v>
      </c>
      <c r="C351" s="119" t="s">
        <v>4814</v>
      </c>
      <c r="D351" s="30">
        <v>2781626</v>
      </c>
      <c r="E351" s="6" t="s">
        <v>4770</v>
      </c>
      <c r="F351" s="31" t="s">
        <v>4460</v>
      </c>
      <c r="G351" s="6" t="str">
        <f>+IF(AND(L351&gt;K351, AJ351&gt;0), "Float Increase", IF(AND(L351&lt;K351, AJ351&lt;0), "Float Decrease", IF(AND(J351&gt;I351, AJ351&gt;0), "Share Increase", IF(AND(J351&lt;I351, AJ351&lt;0), "Share Decrease", IF(AJ351&gt;0, "Reinvestment", "Funding")))))</f>
        <v>Funding</v>
      </c>
      <c r="H351" s="32">
        <v>26.54</v>
      </c>
      <c r="I351" s="33">
        <v>10.733000000000001</v>
      </c>
      <c r="J351" s="33">
        <v>10.733000000000001</v>
      </c>
      <c r="K351" s="34">
        <v>0.66</v>
      </c>
      <c r="L351" s="34">
        <v>0.66</v>
      </c>
      <c r="M351" s="7">
        <v>0</v>
      </c>
      <c r="N351" s="7">
        <v>0</v>
      </c>
      <c r="O351" s="7">
        <v>1</v>
      </c>
      <c r="P351" s="7">
        <v>1</v>
      </c>
      <c r="Q351" s="35">
        <f>+I351*K351</f>
        <v>7.0837800000000009</v>
      </c>
      <c r="R351" s="35">
        <f>+J351*L351</f>
        <v>7.0837800000000009</v>
      </c>
      <c r="S351" s="35">
        <f>+$H351*Q351</f>
        <v>188.00352120000002</v>
      </c>
      <c r="T351" s="35">
        <f>+$H351*R351</f>
        <v>188.00352120000002</v>
      </c>
      <c r="U351" s="36">
        <f>+S351/SUM(S$20:S$619)</f>
        <v>2.7309152269787141E-4</v>
      </c>
      <c r="V351" s="37">
        <f>+T351/SUM(T$20:T$619)</f>
        <v>2.7276506654421085E-4</v>
      </c>
      <c r="W351" s="37">
        <f>+V351-U351</f>
        <v>-3.2645615366056271E-7</v>
      </c>
      <c r="X351" s="38">
        <f>+W351*Y$4</f>
        <v>-9.8886111702331057E-3</v>
      </c>
      <c r="Y351" s="39">
        <f>+X351/$H351*10^6</f>
        <v>-372.59273437200852</v>
      </c>
      <c r="Z351" s="40">
        <f>+S351*M351/SUMPRODUCT(M$20:M$619, S$20:S$619)</f>
        <v>0</v>
      </c>
      <c r="AA351" s="41">
        <f>+T351*N351/SUMPRODUCT(N$20:N$619, T$20:T$619)</f>
        <v>0</v>
      </c>
      <c r="AB351" s="41">
        <f>+AA351-Z351</f>
        <v>0</v>
      </c>
      <c r="AC351" s="42">
        <f>+AB351*AD$4</f>
        <v>0</v>
      </c>
      <c r="AD351" s="43">
        <f>+AC351/$H351*10^6</f>
        <v>0</v>
      </c>
      <c r="AE351" s="40">
        <f>+S351*O351/SUMPRODUCT(O$20:O$619, S$20:S$619)</f>
        <v>5.5675893729408216E-4</v>
      </c>
      <c r="AF351" s="41">
        <f>+T351*P351/SUMPRODUCT(P$20:P$619, T$20:T$619)</f>
        <v>5.5719547917372383E-4</v>
      </c>
      <c r="AG351" s="41">
        <f>+AF351-AE351</f>
        <v>4.3654187964166976E-7</v>
      </c>
      <c r="AH351" s="42">
        <f>+AG351*AI$4</f>
        <v>1.4740923769051254E-3</v>
      </c>
      <c r="AI351" s="43">
        <f>+AH351/$H351*10^6</f>
        <v>55.54229001149681</v>
      </c>
      <c r="AJ351" s="42">
        <f>+X351+AC351+AH351</f>
        <v>-8.4145187933279807E-3</v>
      </c>
      <c r="AK351" s="31">
        <f>+Y351+AD351+AI351</f>
        <v>-317.05044436051173</v>
      </c>
      <c r="AL351" s="44">
        <f>+$AL$6*W351/H351*10^6</f>
        <v>-6.1502666477121837</v>
      </c>
      <c r="AM351" s="31">
        <v>57155.8984375</v>
      </c>
      <c r="AN351" s="45">
        <f>+AK351/AM351</f>
        <v>-5.547116798578655E-3</v>
      </c>
      <c r="AR351" s="33"/>
    </row>
    <row r="352" spans="1:44">
      <c r="A352" s="6" t="s">
        <v>1365</v>
      </c>
      <c r="B352" s="6" t="s">
        <v>2162</v>
      </c>
      <c r="C352" s="119" t="s">
        <v>2787</v>
      </c>
      <c r="D352" s="30">
        <v>2143099</v>
      </c>
      <c r="E352" s="6" t="s">
        <v>4216</v>
      </c>
      <c r="F352" s="31" t="s">
        <v>4466</v>
      </c>
      <c r="G352" s="6" t="str">
        <f>+IF(AND(L352&gt;K352, AJ352&gt;0), "Float Increase", IF(AND(L352&lt;K352, AJ352&lt;0), "Float Decrease", IF(AND(J352&gt;I352, AJ352&gt;0), "Share Increase", IF(AND(J352&lt;I352, AJ352&lt;0), "Share Decrease", IF(AJ352&gt;0, "Reinvestment", "Funding")))))</f>
        <v>Share Decrease</v>
      </c>
      <c r="H352" s="32">
        <v>15.41</v>
      </c>
      <c r="I352" s="33">
        <v>20.268000000000001</v>
      </c>
      <c r="J352" s="33">
        <v>20.263000000000002</v>
      </c>
      <c r="K352" s="34">
        <v>1</v>
      </c>
      <c r="L352" s="34">
        <v>1</v>
      </c>
      <c r="M352" s="7">
        <v>0</v>
      </c>
      <c r="N352" s="7">
        <v>0</v>
      </c>
      <c r="O352" s="7">
        <v>1</v>
      </c>
      <c r="P352" s="7">
        <v>1</v>
      </c>
      <c r="Q352" s="35">
        <f>+I352*K352</f>
        <v>20.268000000000001</v>
      </c>
      <c r="R352" s="35">
        <f>+J352*L352</f>
        <v>20.263000000000002</v>
      </c>
      <c r="S352" s="35">
        <f>+$H352*Q352</f>
        <v>312.32988</v>
      </c>
      <c r="T352" s="35">
        <f>+$H352*R352</f>
        <v>312.25283000000002</v>
      </c>
      <c r="U352" s="36">
        <f>+S352/SUM(S$20:S$619)</f>
        <v>4.5368640953541585E-4</v>
      </c>
      <c r="V352" s="37">
        <f>+T352/SUM(T$20:T$619)</f>
        <v>4.5303228051224469E-4</v>
      </c>
      <c r="W352" s="37">
        <f>+V352-U352</f>
        <v>-6.5412902317115926E-7</v>
      </c>
      <c r="X352" s="38">
        <f>+W352*Y$4</f>
        <v>-1.9814077611260569E-2</v>
      </c>
      <c r="Y352" s="39">
        <f>+X352/$H352*10^6</f>
        <v>-1285.7934854808934</v>
      </c>
      <c r="Z352" s="40">
        <f>+S352*M352/SUMPRODUCT(M$20:M$619, S$20:S$619)</f>
        <v>0</v>
      </c>
      <c r="AA352" s="41">
        <f>+T352*N352/SUMPRODUCT(N$20:N$619, T$20:T$619)</f>
        <v>0</v>
      </c>
      <c r="AB352" s="41">
        <f>+AA352-Z352</f>
        <v>0</v>
      </c>
      <c r="AC352" s="42">
        <f>+AB352*AD$4</f>
        <v>0</v>
      </c>
      <c r="AD352" s="43">
        <f>+AC352/$H352*10^6</f>
        <v>0</v>
      </c>
      <c r="AE352" s="40">
        <f>+S352*O352/SUMPRODUCT(O$20:O$619, S$20:S$619)</f>
        <v>9.2494252748064054E-4</v>
      </c>
      <c r="AF352" s="41">
        <f>+T352*P352/SUMPRODUCT(P$20:P$619, T$20:T$619)</f>
        <v>9.254393966914771E-4</v>
      </c>
      <c r="AG352" s="41">
        <f>+AF352-AE352</f>
        <v>4.9686921083655702E-7</v>
      </c>
      <c r="AH352" s="42">
        <f>+AG352*AI$4</f>
        <v>1.6778026351429137E-3</v>
      </c>
      <c r="AI352" s="43">
        <f>+AH352/$H352*10^6</f>
        <v>108.87752337072769</v>
      </c>
      <c r="AJ352" s="42">
        <f>+X352+AC352+AH352</f>
        <v>-1.8136274976117656E-2</v>
      </c>
      <c r="AK352" s="31">
        <f>+Y352+AD352+AI352</f>
        <v>-1176.9159621101658</v>
      </c>
      <c r="AL352" s="44">
        <f>+$AL$6*W352/H352*10^6</f>
        <v>-21.224173367007111</v>
      </c>
      <c r="AM352" s="31">
        <v>209495.09375</v>
      </c>
      <c r="AN352" s="45">
        <f>+AK352/AM352</f>
        <v>-5.6178688533614681E-3</v>
      </c>
      <c r="AR352" s="33"/>
    </row>
    <row r="353" spans="1:44">
      <c r="A353" s="6" t="s">
        <v>5084</v>
      </c>
      <c r="B353" s="6" t="s">
        <v>5077</v>
      </c>
      <c r="C353" s="119" t="s">
        <v>5103</v>
      </c>
      <c r="D353" s="30">
        <v>2676368</v>
      </c>
      <c r="E353" s="6" t="s">
        <v>5073</v>
      </c>
      <c r="F353" s="31" t="s">
        <v>4474</v>
      </c>
      <c r="G353" s="6" t="str">
        <f>+IF(AND(L353&gt;K353, AJ353&gt;0), "Float Increase", IF(AND(L353&lt;K353, AJ353&lt;0), "Float Decrease", IF(AND(J353&gt;I353, AJ353&gt;0), "Share Increase", IF(AND(J353&lt;I353, AJ353&lt;0), "Share Decrease", IF(AJ353&gt;0, "Reinvestment", "Funding")))))</f>
        <v>Funding</v>
      </c>
      <c r="H353" s="32">
        <v>13.92</v>
      </c>
      <c r="I353" s="33">
        <v>105.459</v>
      </c>
      <c r="J353" s="33">
        <v>105.459</v>
      </c>
      <c r="K353" s="34">
        <v>0.87</v>
      </c>
      <c r="L353" s="34">
        <v>0.87</v>
      </c>
      <c r="M353" s="7">
        <v>0</v>
      </c>
      <c r="N353" s="7">
        <v>0</v>
      </c>
      <c r="O353" s="7">
        <v>1</v>
      </c>
      <c r="P353" s="7">
        <v>1</v>
      </c>
      <c r="Q353" s="35">
        <f>+I353*K353</f>
        <v>91.74933</v>
      </c>
      <c r="R353" s="35">
        <f>+J353*L353</f>
        <v>91.74933</v>
      </c>
      <c r="S353" s="35">
        <f>+$H353*Q353</f>
        <v>1277.1506735999999</v>
      </c>
      <c r="T353" s="35">
        <f>+$H353*R353</f>
        <v>1277.1506735999999</v>
      </c>
      <c r="U353" s="36">
        <f>+S353/SUM(S$20:S$619)</f>
        <v>1.8551728177314377E-3</v>
      </c>
      <c r="V353" s="37">
        <f>+T353/SUM(T$20:T$619)</f>
        <v>1.8529551268398668E-3</v>
      </c>
      <c r="W353" s="37">
        <f>+V353-U353</f>
        <v>-2.2176908915708376E-6</v>
      </c>
      <c r="X353" s="38">
        <f>+W353*Y$4</f>
        <v>-6.7175584459386539E-2</v>
      </c>
      <c r="Y353" s="39">
        <f>+X353/$H353*10^6</f>
        <v>-4825.832216909952</v>
      </c>
      <c r="Z353" s="40">
        <f>+S353*M353/SUMPRODUCT(M$20:M$619, S$20:S$619)</f>
        <v>0</v>
      </c>
      <c r="AA353" s="41">
        <f>+T353*N353/SUMPRODUCT(N$20:N$619, T$20:T$619)</f>
        <v>0</v>
      </c>
      <c r="AB353" s="41">
        <f>+AA353-Z353</f>
        <v>0</v>
      </c>
      <c r="AC353" s="42">
        <f>+AB353*AD$4</f>
        <v>0</v>
      </c>
      <c r="AD353" s="43">
        <f>+AC353/$H353*10^6</f>
        <v>0</v>
      </c>
      <c r="AE353" s="40">
        <f>+S353*O353/SUMPRODUCT(O$20:O$619, S$20:S$619)</f>
        <v>3.7821900742035521E-3</v>
      </c>
      <c r="AF353" s="41">
        <f>+T353*P353/SUMPRODUCT(P$20:P$619, T$20:T$619)</f>
        <v>3.7851556024664289E-3</v>
      </c>
      <c r="AG353" s="41">
        <f>+AF353-AE353</f>
        <v>2.9655282628767571E-6</v>
      </c>
      <c r="AH353" s="42">
        <f>+AG353*AI$4</f>
        <v>1.0013844741291694E-2</v>
      </c>
      <c r="AI353" s="43">
        <f>+AH353/$H353*10^6</f>
        <v>719.38539808129985</v>
      </c>
      <c r="AJ353" s="42">
        <f>+X353+AC353+AH353</f>
        <v>-5.7161739718094844E-2</v>
      </c>
      <c r="AK353" s="31">
        <f>+Y353+AD353+AI353</f>
        <v>-4106.4468188286519</v>
      </c>
      <c r="AL353" s="44">
        <f>+$AL$6*W353/H353*10^6</f>
        <v>-79.658437197228366</v>
      </c>
      <c r="AM353" s="31">
        <v>723704.5625</v>
      </c>
      <c r="AN353" s="45">
        <f>+AK353/AM353</f>
        <v>-5.6742033028548879E-3</v>
      </c>
      <c r="AR353" s="33"/>
    </row>
    <row r="354" spans="1:44">
      <c r="A354" s="6" t="s">
        <v>1001</v>
      </c>
      <c r="B354" s="6" t="s">
        <v>1520</v>
      </c>
      <c r="C354" s="119" t="s">
        <v>2364</v>
      </c>
      <c r="D354" s="30">
        <v>2046176</v>
      </c>
      <c r="E354" s="6" t="s">
        <v>3826</v>
      </c>
      <c r="F354" s="31" t="s">
        <v>4471</v>
      </c>
      <c r="G354" s="6" t="str">
        <f>+IF(AND(L354&gt;K354, AJ354&gt;0), "Float Increase", IF(AND(L354&lt;K354, AJ354&lt;0), "Float Decrease", IF(AND(J354&gt;I354, AJ354&gt;0), "Share Increase", IF(AND(J354&lt;I354, AJ354&lt;0), "Share Decrease", IF(AJ354&gt;0, "Reinvestment", "Funding")))))</f>
        <v>Funding</v>
      </c>
      <c r="H354" s="32">
        <v>44.82</v>
      </c>
      <c r="I354" s="33">
        <v>28.963000000000001</v>
      </c>
      <c r="J354" s="33">
        <v>28.995999999999999</v>
      </c>
      <c r="K354" s="34">
        <v>1</v>
      </c>
      <c r="L354" s="34">
        <v>1</v>
      </c>
      <c r="M354" s="7">
        <v>1</v>
      </c>
      <c r="N354" s="7">
        <v>1</v>
      </c>
      <c r="O354" s="7">
        <v>0</v>
      </c>
      <c r="P354" s="7">
        <v>0</v>
      </c>
      <c r="Q354" s="35">
        <f>+I354*K354</f>
        <v>28.963000000000001</v>
      </c>
      <c r="R354" s="35">
        <f>+J354*L354</f>
        <v>28.995999999999999</v>
      </c>
      <c r="S354" s="35">
        <f>+$H354*Q354</f>
        <v>1298.12166</v>
      </c>
      <c r="T354" s="35">
        <f>+$H354*R354</f>
        <v>1299.6007199999999</v>
      </c>
      <c r="U354" s="36">
        <f>+S354/SUM(S$20:S$619)</f>
        <v>1.8856350057367354E-3</v>
      </c>
      <c r="V354" s="37">
        <f>+T354/SUM(T$20:T$619)</f>
        <v>1.8855267955039995E-3</v>
      </c>
      <c r="W354" s="37">
        <f>+V354-U354</f>
        <v>-1.0821023273591655E-7</v>
      </c>
      <c r="X354" s="38">
        <f>+W354*Y$4</f>
        <v>-3.2777722342416209E-3</v>
      </c>
      <c r="Y354" s="39">
        <f>+X354/$H354*10^6</f>
        <v>-73.131910625649724</v>
      </c>
      <c r="Z354" s="40">
        <f>+S354*M354/SUMPRODUCT(M$20:M$619, S$20:S$619)</f>
        <v>3.7009684154696351E-3</v>
      </c>
      <c r="AA354" s="41">
        <f>+T354*N354/SUMPRODUCT(N$20:N$619, T$20:T$619)</f>
        <v>3.6937224701221369E-3</v>
      </c>
      <c r="AB354" s="41">
        <f>+AA354-Z354</f>
        <v>-7.2459453474981068E-6</v>
      </c>
      <c r="AC354" s="42">
        <f>+AB354*AD$4</f>
        <v>-2.7956819138989928E-2</v>
      </c>
      <c r="AD354" s="43">
        <f>+AC354/$H354*10^6</f>
        <v>-623.75767824609386</v>
      </c>
      <c r="AE354" s="40">
        <f>+S354*O354/SUMPRODUCT(O$20:O$619, S$20:S$619)</f>
        <v>0</v>
      </c>
      <c r="AF354" s="41">
        <f>+T354*P354/SUMPRODUCT(P$20:P$619, T$20:T$619)</f>
        <v>0</v>
      </c>
      <c r="AG354" s="41">
        <f>+AF354-AE354</f>
        <v>0</v>
      </c>
      <c r="AH354" s="42">
        <f>+AG354*AI$4</f>
        <v>0</v>
      </c>
      <c r="AI354" s="43">
        <f>+AH354/$H354*10^6</f>
        <v>0</v>
      </c>
      <c r="AJ354" s="42">
        <f>+X354+AC354+AH354</f>
        <v>-3.1234591373231549E-2</v>
      </c>
      <c r="AK354" s="31">
        <f>+Y354+AD354+AI354</f>
        <v>-696.88958887174363</v>
      </c>
      <c r="AL354" s="44">
        <f>+$AL$6*W354/H354*10^6</f>
        <v>-1.207164577598355</v>
      </c>
      <c r="AM354" s="31">
        <v>122399.8984375</v>
      </c>
      <c r="AN354" s="45">
        <f>+AK354/AM354</f>
        <v>-5.693547117014891E-3</v>
      </c>
      <c r="AR354" s="33"/>
    </row>
    <row r="355" spans="1:44">
      <c r="A355" s="6" t="s">
        <v>4252</v>
      </c>
      <c r="B355" s="6" t="s">
        <v>1636</v>
      </c>
      <c r="C355" s="119" t="s">
        <v>2482</v>
      </c>
      <c r="D355" s="30">
        <v>2266026</v>
      </c>
      <c r="E355" s="6" t="s">
        <v>744</v>
      </c>
      <c r="F355" s="31" t="s">
        <v>4472</v>
      </c>
      <c r="G355" s="6" t="str">
        <f>+IF(AND(L355&gt;K355, AJ355&gt;0), "Float Increase", IF(AND(L355&lt;K355, AJ355&lt;0), "Float Decrease", IF(AND(J355&gt;I355, AJ355&gt;0), "Share Increase", IF(AND(J355&lt;I355, AJ355&lt;0), "Share Decrease", IF(AJ355&gt;0, "Reinvestment", "Funding")))))</f>
        <v>Funding</v>
      </c>
      <c r="H355" s="32">
        <v>26.8</v>
      </c>
      <c r="I355" s="33">
        <v>64.066000000000003</v>
      </c>
      <c r="J355" s="33">
        <v>64.129000000000005</v>
      </c>
      <c r="K355" s="34">
        <v>1</v>
      </c>
      <c r="L355" s="34">
        <v>1</v>
      </c>
      <c r="M355" s="7">
        <v>0.56000000000000005</v>
      </c>
      <c r="N355" s="7">
        <v>0.56000000000000005</v>
      </c>
      <c r="O355" s="7">
        <v>0.44</v>
      </c>
      <c r="P355" s="7">
        <v>0.44</v>
      </c>
      <c r="Q355" s="35">
        <f>+I355*K355</f>
        <v>64.066000000000003</v>
      </c>
      <c r="R355" s="35">
        <f>+J355*L355</f>
        <v>64.129000000000005</v>
      </c>
      <c r="S355" s="35">
        <f>+$H355*Q355</f>
        <v>1716.9688000000001</v>
      </c>
      <c r="T355" s="35">
        <f>+$H355*R355</f>
        <v>1718.6572000000001</v>
      </c>
      <c r="U355" s="36">
        <f>+S355/SUM(S$20:S$619)</f>
        <v>2.4940470317996203E-3</v>
      </c>
      <c r="V355" s="37">
        <f>+T355/SUM(T$20:T$619)</f>
        <v>2.4935152412703162E-3</v>
      </c>
      <c r="W355" s="37">
        <f>+V355-U355</f>
        <v>-5.3179052930413945E-7</v>
      </c>
      <c r="X355" s="38">
        <f>+W355*Y$4</f>
        <v>-1.6108349342891737E-2</v>
      </c>
      <c r="Y355" s="39">
        <f>+X355/$H355*10^6</f>
        <v>-601.05781130193043</v>
      </c>
      <c r="Z355" s="40">
        <f>+S355*M355/SUMPRODUCT(M$20:M$619, S$20:S$619)</f>
        <v>2.7412611600073052E-3</v>
      </c>
      <c r="AA355" s="41">
        <f>+T355*N355/SUMPRODUCT(N$20:N$619, T$20:T$619)</f>
        <v>2.7354677997740956E-3</v>
      </c>
      <c r="AB355" s="41">
        <f>+AA355-Z355</f>
        <v>-5.7933602332096122E-6</v>
      </c>
      <c r="AC355" s="42">
        <f>+AB355*AD$4</f>
        <v>-2.2352352450847678E-2</v>
      </c>
      <c r="AD355" s="43">
        <f>+AC355/$H355*10^6</f>
        <v>-834.04300189730134</v>
      </c>
      <c r="AE355" s="40">
        <f>+S355*O355/SUMPRODUCT(O$20:O$619, S$20:S$619)</f>
        <v>2.2372591538473907E-3</v>
      </c>
      <c r="AF355" s="41">
        <f>+T355*P355/SUMPRODUCT(P$20:P$619, T$20:T$619)</f>
        <v>2.2412150954932383E-3</v>
      </c>
      <c r="AG355" s="41">
        <f>+AF355-AE355</f>
        <v>3.9559416458475986E-6</v>
      </c>
      <c r="AH355" s="42">
        <f>+AG355*AI$4</f>
        <v>1.3358222190301913E-2</v>
      </c>
      <c r="AI355" s="43">
        <f>+AH355/$H355*10^6</f>
        <v>498.44112650380271</v>
      </c>
      <c r="AJ355" s="42">
        <f>+X355+AC355+AH355</f>
        <v>-2.5102479603437502E-2</v>
      </c>
      <c r="AK355" s="31">
        <f>+Y355+AD355+AI355</f>
        <v>-936.65968669542895</v>
      </c>
      <c r="AL355" s="44">
        <f>+$AL$6*W355/H355*10^6</f>
        <v>-9.9214650989578246</v>
      </c>
      <c r="AM355" s="31">
        <v>162292</v>
      </c>
      <c r="AN355" s="45">
        <f>+AK355/AM355</f>
        <v>-5.7714470626736309E-3</v>
      </c>
      <c r="AR355" s="33"/>
    </row>
    <row r="356" spans="1:44">
      <c r="A356" s="6" t="s">
        <v>4277</v>
      </c>
      <c r="B356" s="6" t="s">
        <v>1661</v>
      </c>
      <c r="C356" s="119" t="s">
        <v>2682</v>
      </c>
      <c r="D356" s="30">
        <v>2796653</v>
      </c>
      <c r="E356" s="6" t="s">
        <v>5666</v>
      </c>
      <c r="F356" s="31" t="s">
        <v>4456</v>
      </c>
      <c r="G356" s="6" t="str">
        <f>+IF(AND(L356&gt;K356, AJ356&gt;0), "Float Increase", IF(AND(L356&lt;K356, AJ356&lt;0), "Float Decrease", IF(AND(J356&gt;I356, AJ356&gt;0), "Share Increase", IF(AND(J356&lt;I356, AJ356&lt;0), "Share Decrease", IF(AJ356&gt;0, "Reinvestment", "Funding")))))</f>
        <v>Funding</v>
      </c>
      <c r="H356" s="32">
        <v>25.41</v>
      </c>
      <c r="I356" s="33">
        <v>35.290999999999997</v>
      </c>
      <c r="J356" s="33">
        <v>35.290999999999997</v>
      </c>
      <c r="K356" s="34">
        <v>1</v>
      </c>
      <c r="L356" s="34">
        <v>1</v>
      </c>
      <c r="M356" s="7">
        <v>0</v>
      </c>
      <c r="N356" s="7">
        <v>0</v>
      </c>
      <c r="O356" s="7">
        <v>1</v>
      </c>
      <c r="P356" s="7">
        <v>1</v>
      </c>
      <c r="Q356" s="35">
        <f>+I356*K356</f>
        <v>35.290999999999997</v>
      </c>
      <c r="R356" s="35">
        <f>+J356*L356</f>
        <v>35.290999999999997</v>
      </c>
      <c r="S356" s="35">
        <f>+$H356*Q356</f>
        <v>896.74430999999993</v>
      </c>
      <c r="T356" s="35">
        <f>+$H356*R356</f>
        <v>896.74430999999993</v>
      </c>
      <c r="U356" s="36">
        <f>+S356/SUM(S$20:S$619)</f>
        <v>1.3025993743384842E-3</v>
      </c>
      <c r="V356" s="37">
        <f>+T356/SUM(T$20:T$619)</f>
        <v>1.3010422348956109E-3</v>
      </c>
      <c r="W356" s="37">
        <f>+V356-U356</f>
        <v>-1.5571394428733846E-6</v>
      </c>
      <c r="X356" s="38">
        <f>+W356*Y$4</f>
        <v>-4.7166966576523882E-2</v>
      </c>
      <c r="Y356" s="39">
        <f>+X356/$H356*10^6</f>
        <v>-1856.2363863252217</v>
      </c>
      <c r="Z356" s="40">
        <f>+S356*M356/SUMPRODUCT(M$20:M$619, S$20:S$619)</f>
        <v>0</v>
      </c>
      <c r="AA356" s="41">
        <f>+T356*N356/SUMPRODUCT(N$20:N$619, T$20:T$619)</f>
        <v>0</v>
      </c>
      <c r="AB356" s="41">
        <f>+AA356-Z356</f>
        <v>0</v>
      </c>
      <c r="AC356" s="42">
        <f>+AB356*AD$4</f>
        <v>0</v>
      </c>
      <c r="AD356" s="43">
        <f>+AC356/$H356*10^6</f>
        <v>0</v>
      </c>
      <c r="AE356" s="40">
        <f>+S356*O356/SUMPRODUCT(O$20:O$619, S$20:S$619)</f>
        <v>2.6556439255676816E-3</v>
      </c>
      <c r="AF356" s="41">
        <f>+T356*P356/SUMPRODUCT(P$20:P$619, T$20:T$619)</f>
        <v>2.6577261549011895E-3</v>
      </c>
      <c r="AG356" s="41">
        <f>+AF356-AE356</f>
        <v>2.0822293335079518E-6</v>
      </c>
      <c r="AH356" s="42">
        <f>+AG356*AI$4</f>
        <v>7.0311659216105247E-3</v>
      </c>
      <c r="AI356" s="43">
        <f>+AH356/$H356*10^6</f>
        <v>276.70861556908795</v>
      </c>
      <c r="AJ356" s="42">
        <f>+X356+AC356+AH356</f>
        <v>-4.0135800654913359E-2</v>
      </c>
      <c r="AK356" s="31">
        <f>+Y356+AD356+AI356</f>
        <v>-1579.5277707561338</v>
      </c>
      <c r="AL356" s="44">
        <f>+$AL$6*W356/H356*10^6</f>
        <v>-30.640288132101233</v>
      </c>
      <c r="AM356" s="31">
        <v>271909.6875</v>
      </c>
      <c r="AN356" s="45">
        <f>+AK356/AM356</f>
        <v>-5.8090161673851129E-3</v>
      </c>
      <c r="AR356" s="33"/>
    </row>
    <row r="357" spans="1:44">
      <c r="A357" s="6" t="s">
        <v>1070</v>
      </c>
      <c r="B357" s="6" t="s">
        <v>1589</v>
      </c>
      <c r="C357" s="119" t="s">
        <v>2433</v>
      </c>
      <c r="D357" s="30">
        <v>2872122</v>
      </c>
      <c r="E357" s="6" t="s">
        <v>3893</v>
      </c>
      <c r="F357" s="31" t="s">
        <v>4456</v>
      </c>
      <c r="G357" s="6" t="str">
        <f>+IF(AND(L357&gt;K357, AJ357&gt;0), "Float Increase", IF(AND(L357&lt;K357, AJ357&lt;0), "Float Decrease", IF(AND(J357&gt;I357, AJ357&gt;0), "Share Increase", IF(AND(J357&lt;I357, AJ357&lt;0), "Share Decrease", IF(AJ357&gt;0, "Reinvestment", "Funding")))))</f>
        <v>Funding</v>
      </c>
      <c r="H357" s="32">
        <v>52.54</v>
      </c>
      <c r="I357" s="33">
        <v>11.209</v>
      </c>
      <c r="J357" s="33">
        <v>11.209</v>
      </c>
      <c r="K357" s="34">
        <v>0.93</v>
      </c>
      <c r="L357" s="34">
        <v>0.93</v>
      </c>
      <c r="M357" s="7">
        <v>0.57999999999999996</v>
      </c>
      <c r="N357" s="7">
        <v>0.57999999999999996</v>
      </c>
      <c r="O357" s="7">
        <v>0.42</v>
      </c>
      <c r="P357" s="7">
        <v>0.42</v>
      </c>
      <c r="Q357" s="35">
        <f>+I357*K357</f>
        <v>10.42437</v>
      </c>
      <c r="R357" s="35">
        <f>+J357*L357</f>
        <v>10.42437</v>
      </c>
      <c r="S357" s="35">
        <f>+$H357*Q357</f>
        <v>547.69639979999999</v>
      </c>
      <c r="T357" s="35">
        <f>+$H357*R357</f>
        <v>547.69639979999999</v>
      </c>
      <c r="U357" s="36">
        <f>+S357/SUM(S$20:S$619)</f>
        <v>7.955768213426639E-4</v>
      </c>
      <c r="V357" s="37">
        <f>+T357/SUM(T$20:T$619)</f>
        <v>7.9462578138920343E-4</v>
      </c>
      <c r="W357" s="37">
        <f>+V357-U357</f>
        <v>-9.5103995346047365E-7</v>
      </c>
      <c r="X357" s="38">
        <f>+W357*Y$4</f>
        <v>-2.8807740952880412E-2</v>
      </c>
      <c r="Y357" s="39">
        <f>+X357/$H357*10^6</f>
        <v>-548.30112205710725</v>
      </c>
      <c r="Z357" s="40">
        <f>+S357*M357/SUMPRODUCT(M$20:M$619, S$20:S$619)</f>
        <v>9.0566557884660286E-4</v>
      </c>
      <c r="AA357" s="41">
        <f>+T357*N357/SUMPRODUCT(N$20:N$619, T$20:T$619)</f>
        <v>9.0286371130421448E-4</v>
      </c>
      <c r="AB357" s="41">
        <f>+AA357-Z357</f>
        <v>-2.8018675423883803E-6</v>
      </c>
      <c r="AC357" s="42">
        <f>+AB357*AD$4</f>
        <v>-1.0810363641647464E-2</v>
      </c>
      <c r="AD357" s="43">
        <f>+AC357/$H357*10^6</f>
        <v>-205.75492275689882</v>
      </c>
      <c r="AE357" s="40">
        <f>+S357*O357/SUMPRODUCT(O$20:O$619, S$20:S$619)</f>
        <v>6.8122470631271309E-4</v>
      </c>
      <c r="AF357" s="41">
        <f>+T357*P357/SUMPRODUCT(P$20:P$619, T$20:T$619)</f>
        <v>6.8175883893965828E-4</v>
      </c>
      <c r="AG357" s="41">
        <f>+AF357-AE357</f>
        <v>5.3413262694518467E-7</v>
      </c>
      <c r="AH357" s="42">
        <f>+AG357*AI$4</f>
        <v>1.8036318400482026E-3</v>
      </c>
      <c r="AI357" s="43">
        <f>+AH357/$H357*10^6</f>
        <v>34.328736963231876</v>
      </c>
      <c r="AJ357" s="42">
        <f>+X357+AC357+AH357</f>
        <v>-3.7814472754479668E-2</v>
      </c>
      <c r="AK357" s="31">
        <f>+Y357+AD357+AI357</f>
        <v>-719.7273078507742</v>
      </c>
      <c r="AL357" s="44">
        <f>+$AL$6*W357/H357*10^6</f>
        <v>-9.0506276499854739</v>
      </c>
      <c r="AM357" s="31">
        <v>121768.75</v>
      </c>
      <c r="AN357" s="45">
        <f>+AK357/AM357</f>
        <v>-5.9106076711042382E-3</v>
      </c>
      <c r="AR357" s="33"/>
    </row>
    <row r="358" spans="1:44">
      <c r="A358" s="6" t="s">
        <v>6067</v>
      </c>
      <c r="B358" s="6" t="s">
        <v>6021</v>
      </c>
      <c r="C358" s="119" t="s">
        <v>6115</v>
      </c>
      <c r="D358" s="30" t="s">
        <v>6146</v>
      </c>
      <c r="E358" s="6" t="s">
        <v>6199</v>
      </c>
      <c r="F358" s="31" t="s">
        <v>4475</v>
      </c>
      <c r="G358" s="6" t="str">
        <f>+IF(AND(L358&gt;K358, AJ358&gt;0), "Float Increase", IF(AND(L358&lt;K358, AJ358&lt;0), "Float Decrease", IF(AND(J358&gt;I358, AJ358&gt;0), "Share Increase", IF(AND(J358&lt;I358, AJ358&lt;0), "Share Decrease", IF(AJ358&gt;0, "Reinvestment", "Funding")))))</f>
        <v>Funding</v>
      </c>
      <c r="H358" s="32">
        <v>7.97</v>
      </c>
      <c r="I358" s="33">
        <v>30.399000000000001</v>
      </c>
      <c r="J358" s="33">
        <v>30.399000000000001</v>
      </c>
      <c r="K358" s="34">
        <v>0.73</v>
      </c>
      <c r="L358" s="34">
        <v>0.73</v>
      </c>
      <c r="M358" s="7">
        <v>0</v>
      </c>
      <c r="N358" s="7">
        <v>0</v>
      </c>
      <c r="O358" s="7">
        <v>1</v>
      </c>
      <c r="P358" s="7">
        <v>1</v>
      </c>
      <c r="Q358" s="35">
        <f>+I358*K358</f>
        <v>22.191269999999999</v>
      </c>
      <c r="R358" s="35">
        <f>+J358*L358</f>
        <v>22.191269999999999</v>
      </c>
      <c r="S358" s="35">
        <f>+$H358*Q358</f>
        <v>176.8644219</v>
      </c>
      <c r="T358" s="35">
        <f>+$H358*R358</f>
        <v>176.8644219</v>
      </c>
      <c r="U358" s="36">
        <f>+S358/SUM(S$20:S$619)</f>
        <v>2.5691100879098716E-4</v>
      </c>
      <c r="V358" s="37">
        <f>+T358/SUM(T$20:T$619)</f>
        <v>2.5660389497458451E-4</v>
      </c>
      <c r="W358" s="37">
        <f>+V358-U358</f>
        <v>-3.0711381640265503E-7</v>
      </c>
      <c r="X358" s="38">
        <f>+W358*Y$4</f>
        <v>-9.3027167089945635E-3</v>
      </c>
      <c r="Y358" s="39">
        <f>+X358/$H358*10^6</f>
        <v>-1167.2166510658174</v>
      </c>
      <c r="Z358" s="40">
        <f>+S358*M358/SUMPRODUCT(M$20:M$619, S$20:S$619)</f>
        <v>0</v>
      </c>
      <c r="AA358" s="41">
        <f>+T358*N358/SUMPRODUCT(N$20:N$619, T$20:T$619)</f>
        <v>0</v>
      </c>
      <c r="AB358" s="41">
        <f>+AA358-Z358</f>
        <v>0</v>
      </c>
      <c r="AC358" s="42">
        <f>+AB358*AD$4</f>
        <v>0</v>
      </c>
      <c r="AD358" s="43">
        <f>+AC358/$H358*10^6</f>
        <v>0</v>
      </c>
      <c r="AE358" s="40">
        <f>+S358*O358/SUMPRODUCT(O$20:O$619, S$20:S$619)</f>
        <v>5.23771294035615E-4</v>
      </c>
      <c r="AF358" s="41">
        <f>+T358*P358/SUMPRODUCT(P$20:P$619, T$20:T$619)</f>
        <v>5.241819710627534E-4</v>
      </c>
      <c r="AG358" s="41">
        <f>+AF358-AE358</f>
        <v>4.1067702713840342E-7</v>
      </c>
      <c r="AH358" s="42">
        <f>+AG358*AI$4</f>
        <v>1.3867532608135911E-3</v>
      </c>
      <c r="AI358" s="43">
        <f>+AH358/$H358*10^6</f>
        <v>173.99664502052588</v>
      </c>
      <c r="AJ358" s="42">
        <f>+X358+AC358+AH358</f>
        <v>-7.9159634481809731E-3</v>
      </c>
      <c r="AK358" s="31">
        <f>+Y358+AD358+AI358</f>
        <v>-993.22000604529148</v>
      </c>
      <c r="AL358" s="44">
        <f>+$AL$6*W358/H358*10^6</f>
        <v>-19.266864266164056</v>
      </c>
      <c r="AM358" s="31">
        <v>163376.65625</v>
      </c>
      <c r="AN358" s="45">
        <f>+AK358/AM358</f>
        <v>-6.0793263177418679E-3</v>
      </c>
      <c r="AR358" s="33"/>
    </row>
    <row r="359" spans="1:44">
      <c r="A359" s="6" t="s">
        <v>1352</v>
      </c>
      <c r="B359" s="6" t="s">
        <v>1755</v>
      </c>
      <c r="C359" s="119" t="s">
        <v>2774</v>
      </c>
      <c r="D359" s="30">
        <v>2620398</v>
      </c>
      <c r="E359" s="6" t="s">
        <v>5670</v>
      </c>
      <c r="F359" s="31" t="s">
        <v>4466</v>
      </c>
      <c r="G359" s="6" t="str">
        <f>+IF(AND(L359&gt;K359, AJ359&gt;0), "Float Increase", IF(AND(L359&lt;K359, AJ359&lt;0), "Float Decrease", IF(AND(J359&gt;I359, AJ359&gt;0), "Share Increase", IF(AND(J359&lt;I359, AJ359&lt;0), "Share Decrease", IF(AJ359&gt;0, "Reinvestment", "Funding")))))</f>
        <v>Share Decrease</v>
      </c>
      <c r="H359" s="32">
        <v>18.77</v>
      </c>
      <c r="I359" s="33">
        <v>28.776</v>
      </c>
      <c r="J359" s="33">
        <v>28.771999999999998</v>
      </c>
      <c r="K359" s="34">
        <v>1</v>
      </c>
      <c r="L359" s="34">
        <v>1</v>
      </c>
      <c r="M359" s="7">
        <v>0.46</v>
      </c>
      <c r="N359" s="7">
        <v>0.46</v>
      </c>
      <c r="O359" s="7">
        <v>0.54</v>
      </c>
      <c r="P359" s="7">
        <v>0.54</v>
      </c>
      <c r="Q359" s="35">
        <f>+I359*K359</f>
        <v>28.776</v>
      </c>
      <c r="R359" s="35">
        <f>+J359*L359</f>
        <v>28.771999999999998</v>
      </c>
      <c r="S359" s="35">
        <f>+$H359*Q359</f>
        <v>540.12551999999994</v>
      </c>
      <c r="T359" s="35">
        <f>+$H359*R359</f>
        <v>540.05043999999998</v>
      </c>
      <c r="U359" s="36">
        <f>+S359/SUM(S$20:S$619)</f>
        <v>7.8457945767868714E-4</v>
      </c>
      <c r="V359" s="37">
        <f>+T359/SUM(T$20:T$619)</f>
        <v>7.8353263419531267E-4</v>
      </c>
      <c r="W359" s="37">
        <f>+V359-U359</f>
        <v>-1.0468234833744703E-6</v>
      </c>
      <c r="X359" s="38">
        <f>+W359*Y$4</f>
        <v>-3.1709098679519356E-2</v>
      </c>
      <c r="Y359" s="39">
        <f>+X359/$H359*10^6</f>
        <v>-1689.3499562876589</v>
      </c>
      <c r="Z359" s="40">
        <f>+S359*M359/SUMPRODUCT(M$20:M$619, S$20:S$619)</f>
        <v>7.083575243311106E-4</v>
      </c>
      <c r="AA359" s="41">
        <f>+T359*N359/SUMPRODUCT(N$20:N$619, T$20:T$619)</f>
        <v>7.0606791046143747E-4</v>
      </c>
      <c r="AB359" s="41">
        <f>+AA359-Z359</f>
        <v>-2.2896138696731298E-6</v>
      </c>
      <c r="AC359" s="42">
        <f>+AB359*AD$4</f>
        <v>-8.833950269122046E-3</v>
      </c>
      <c r="AD359" s="43">
        <f>+AC359/$H359*10^6</f>
        <v>-470.64199622387031</v>
      </c>
      <c r="AE359" s="40">
        <f>+S359*O359/SUMPRODUCT(O$20:O$619, S$20:S$619)</f>
        <v>8.6375320336889137E-4</v>
      </c>
      <c r="AF359" s="41">
        <f>+T359*P359/SUMPRODUCT(P$20:P$619, T$20:T$619)</f>
        <v>8.6431029247467845E-4</v>
      </c>
      <c r="AG359" s="41">
        <f>+AF359-AE359</f>
        <v>5.5708910578708155E-7</v>
      </c>
      <c r="AH359" s="42">
        <f>+AG359*AI$4</f>
        <v>1.8811501081447278E-3</v>
      </c>
      <c r="AI359" s="43">
        <f>+AH359/$H359*10^6</f>
        <v>100.2211032575774</v>
      </c>
      <c r="AJ359" s="42">
        <f>+X359+AC359+AH359</f>
        <v>-3.8661898840496672E-2</v>
      </c>
      <c r="AK359" s="31">
        <f>+Y359+AD359+AI359</f>
        <v>-2059.7708492539518</v>
      </c>
      <c r="AL359" s="44">
        <f>+$AL$6*W359/H359*10^6</f>
        <v>-27.885548305127074</v>
      </c>
      <c r="AM359" s="31">
        <v>338654.65625</v>
      </c>
      <c r="AN359" s="45">
        <f>+AK359/AM359</f>
        <v>-6.0822162378107031E-3</v>
      </c>
      <c r="AR359" s="33"/>
    </row>
    <row r="360" spans="1:44">
      <c r="A360" s="6" t="s">
        <v>720</v>
      </c>
      <c r="B360" s="6" t="s">
        <v>694</v>
      </c>
      <c r="C360" s="119" t="s">
        <v>705</v>
      </c>
      <c r="D360" s="30">
        <v>2273446</v>
      </c>
      <c r="E360" s="6" t="s">
        <v>680</v>
      </c>
      <c r="F360" s="31" t="s">
        <v>4471</v>
      </c>
      <c r="G360" s="6" t="str">
        <f>+IF(AND(L360&gt;K360, AJ360&gt;0), "Float Increase", IF(AND(L360&lt;K360, AJ360&lt;0), "Float Decrease", IF(AND(J360&gt;I360, AJ360&gt;0), "Share Increase", IF(AND(J360&lt;I360, AJ360&lt;0), "Share Decrease", IF(AJ360&gt;0, "Reinvestment", "Funding")))))</f>
        <v>Funding</v>
      </c>
      <c r="H360" s="32">
        <v>35.26</v>
      </c>
      <c r="I360" s="33">
        <v>20.72</v>
      </c>
      <c r="J360" s="33">
        <v>20.722000000000001</v>
      </c>
      <c r="K360" s="34">
        <v>0.9</v>
      </c>
      <c r="L360" s="34">
        <v>0.9</v>
      </c>
      <c r="M360" s="7">
        <v>0</v>
      </c>
      <c r="N360" s="7">
        <v>0</v>
      </c>
      <c r="O360" s="7">
        <v>1</v>
      </c>
      <c r="P360" s="7">
        <v>1</v>
      </c>
      <c r="Q360" s="35">
        <f>+I360*K360</f>
        <v>18.648</v>
      </c>
      <c r="R360" s="35">
        <f>+J360*L360</f>
        <v>18.649800000000003</v>
      </c>
      <c r="S360" s="35">
        <f>+$H360*Q360</f>
        <v>657.52847999999994</v>
      </c>
      <c r="T360" s="35">
        <f>+$H360*R360</f>
        <v>657.591948</v>
      </c>
      <c r="U360" s="36">
        <f>+S360/SUM(S$20:S$619)</f>
        <v>9.5511750351416733E-4</v>
      </c>
      <c r="V360" s="37">
        <f>+T360/SUM(T$20:T$619)</f>
        <v>9.540678297421017E-4</v>
      </c>
      <c r="W360" s="37">
        <f>+V360-U360</f>
        <v>-1.0496737720656294E-6</v>
      </c>
      <c r="X360" s="38">
        <f>+W360*Y$4</f>
        <v>-3.1795436144057061E-2</v>
      </c>
      <c r="Y360" s="39">
        <f>+X360/$H360*10^6</f>
        <v>-901.74237504415942</v>
      </c>
      <c r="Z360" s="40">
        <f>+S360*M360/SUMPRODUCT(M$20:M$619, S$20:S$619)</f>
        <v>0</v>
      </c>
      <c r="AA360" s="41">
        <f>+T360*N360/SUMPRODUCT(N$20:N$619, T$20:T$619)</f>
        <v>0</v>
      </c>
      <c r="AB360" s="41">
        <f>+AA360-Z360</f>
        <v>0</v>
      </c>
      <c r="AC360" s="42">
        <f>+AB360*AD$4</f>
        <v>0</v>
      </c>
      <c r="AD360" s="43">
        <f>+AC360/$H360*10^6</f>
        <v>0</v>
      </c>
      <c r="AE360" s="40">
        <f>+S360*O360/SUMPRODUCT(O$20:O$619, S$20:S$619)</f>
        <v>1.9472234106506358E-3</v>
      </c>
      <c r="AF360" s="41">
        <f>+T360*P360/SUMPRODUCT(P$20:P$619, T$20:T$619)</f>
        <v>1.9489382870486495E-3</v>
      </c>
      <c r="AG360" s="41">
        <f>+AF360-AE360</f>
        <v>1.7148763980137215E-6</v>
      </c>
      <c r="AH360" s="42">
        <f>+AG360*AI$4</f>
        <v>5.7907072460528456E-3</v>
      </c>
      <c r="AI360" s="43">
        <f>+AH360/$H360*10^6</f>
        <v>164.22879313819755</v>
      </c>
      <c r="AJ360" s="42">
        <f>+X360+AC360+AH360</f>
        <v>-2.6004728898004217E-2</v>
      </c>
      <c r="AK360" s="31">
        <f>+Y360+AD360+AI360</f>
        <v>-737.51358190596193</v>
      </c>
      <c r="AL360" s="44">
        <f>+$AL$6*W360/H360*10^6</f>
        <v>-14.884767045740633</v>
      </c>
      <c r="AM360" s="31">
        <v>120657.296875</v>
      </c>
      <c r="AN360" s="45">
        <f>+AK360/AM360</f>
        <v>-6.1124656444940927E-3</v>
      </c>
      <c r="AR360" s="33"/>
    </row>
    <row r="361" spans="1:44">
      <c r="A361" s="6" t="s">
        <v>1084</v>
      </c>
      <c r="B361" s="6" t="s">
        <v>1602</v>
      </c>
      <c r="C361" s="119" t="s">
        <v>2448</v>
      </c>
      <c r="D361" s="30">
        <v>2254010</v>
      </c>
      <c r="E361" s="6" t="s">
        <v>3908</v>
      </c>
      <c r="F361" s="31" t="s">
        <v>4454</v>
      </c>
      <c r="G361" s="6" t="str">
        <f>+IF(AND(L361&gt;K361, AJ361&gt;0), "Float Increase", IF(AND(L361&lt;K361, AJ361&lt;0), "Float Decrease", IF(AND(J361&gt;I361, AJ361&gt;0), "Share Increase", IF(AND(J361&lt;I361, AJ361&lt;0), "Share Decrease", IF(AJ361&gt;0, "Reinvestment", "Funding")))))</f>
        <v>Funding</v>
      </c>
      <c r="H361" s="32">
        <v>10.1</v>
      </c>
      <c r="I361" s="33">
        <v>43.558</v>
      </c>
      <c r="J361" s="33">
        <v>43.558</v>
      </c>
      <c r="K361" s="34">
        <v>0.9</v>
      </c>
      <c r="L361" s="34">
        <v>0.9</v>
      </c>
      <c r="M361" s="7">
        <v>0</v>
      </c>
      <c r="N361" s="7">
        <v>0</v>
      </c>
      <c r="O361" s="7">
        <v>1</v>
      </c>
      <c r="P361" s="7">
        <v>1</v>
      </c>
      <c r="Q361" s="35">
        <f>+I361*K361</f>
        <v>39.202199999999998</v>
      </c>
      <c r="R361" s="35">
        <f>+J361*L361</f>
        <v>39.202199999999998</v>
      </c>
      <c r="S361" s="35">
        <f>+$H361*Q361</f>
        <v>395.94221999999996</v>
      </c>
      <c r="T361" s="35">
        <f>+$H361*R361</f>
        <v>395.94221999999996</v>
      </c>
      <c r="U361" s="36">
        <f>+S361/SUM(S$20:S$619)</f>
        <v>5.751406307180143E-4</v>
      </c>
      <c r="V361" s="37">
        <f>+T361/SUM(T$20:T$619)</f>
        <v>5.744531022430794E-4</v>
      </c>
      <c r="W361" s="37">
        <f>+V361-U361</f>
        <v>-6.8752847493490366E-7</v>
      </c>
      <c r="X361" s="38">
        <f>+W361*Y$4</f>
        <v>-2.0825773019931073E-2</v>
      </c>
      <c r="Y361" s="39">
        <f>+X361/$H361*10^6</f>
        <v>-2061.9577247456509</v>
      </c>
      <c r="Z361" s="40">
        <f>+S361*M361/SUMPRODUCT(M$20:M$619, S$20:S$619)</f>
        <v>0</v>
      </c>
      <c r="AA361" s="41">
        <f>+T361*N361/SUMPRODUCT(N$20:N$619, T$20:T$619)</f>
        <v>0</v>
      </c>
      <c r="AB361" s="41">
        <f>+AA361-Z361</f>
        <v>0</v>
      </c>
      <c r="AC361" s="42">
        <f>+AB361*AD$4</f>
        <v>0</v>
      </c>
      <c r="AD361" s="43">
        <f>+AC361/$H361*10^6</f>
        <v>0</v>
      </c>
      <c r="AE361" s="40">
        <f>+S361*O361/SUMPRODUCT(O$20:O$619, S$20:S$619)</f>
        <v>1.1725544725438878E-3</v>
      </c>
      <c r="AF361" s="41">
        <f>+T361*P361/SUMPRODUCT(P$20:P$619, T$20:T$619)</f>
        <v>1.1734738455420374E-3</v>
      </c>
      <c r="AG361" s="41">
        <f>+AF361-AE361</f>
        <v>9.1937299814956117E-7</v>
      </c>
      <c r="AH361" s="42">
        <f>+AG361*AI$4</f>
        <v>3.1044918971282007E-3</v>
      </c>
      <c r="AI361" s="43">
        <f>+AH361/$H361*10^6</f>
        <v>307.37543535922782</v>
      </c>
      <c r="AJ361" s="42">
        <f>+X361+AC361+AH361</f>
        <v>-1.772128112280287E-2</v>
      </c>
      <c r="AK361" s="31">
        <f>+Y361+AD361+AI361</f>
        <v>-1754.5822893864231</v>
      </c>
      <c r="AL361" s="44">
        <f>+$AL$6*W361/H361*10^6</f>
        <v>-34.036063115589293</v>
      </c>
      <c r="AM361" s="31">
        <v>280270.25</v>
      </c>
      <c r="AN361" s="45">
        <f>+AK361/AM361</f>
        <v>-6.2603229896374055E-3</v>
      </c>
      <c r="AR361" s="33"/>
    </row>
    <row r="362" spans="1:44">
      <c r="A362" s="6" t="s">
        <v>1286</v>
      </c>
      <c r="B362" s="6" t="s">
        <v>1690</v>
      </c>
      <c r="C362" s="119" t="s">
        <v>2711</v>
      </c>
      <c r="D362" s="30">
        <v>2472759</v>
      </c>
      <c r="E362" s="6" t="s">
        <v>796</v>
      </c>
      <c r="F362" s="31" t="s">
        <v>4464</v>
      </c>
      <c r="G362" s="6" t="str">
        <f>+IF(AND(L362&gt;K362, AJ362&gt;0), "Float Increase", IF(AND(L362&lt;K362, AJ362&lt;0), "Float Decrease", IF(AND(J362&gt;I362, AJ362&gt;0), "Share Increase", IF(AND(J362&lt;I362, AJ362&lt;0), "Share Decrease", IF(AJ362&gt;0, "Reinvestment", "Funding")))))</f>
        <v>Funding</v>
      </c>
      <c r="H362" s="32">
        <v>24.01</v>
      </c>
      <c r="I362" s="33">
        <v>34.789000000000001</v>
      </c>
      <c r="J362" s="33">
        <v>34.789000000000001</v>
      </c>
      <c r="K362" s="34">
        <v>1</v>
      </c>
      <c r="L362" s="34">
        <v>1</v>
      </c>
      <c r="M362" s="7">
        <v>0</v>
      </c>
      <c r="N362" s="7">
        <v>0</v>
      </c>
      <c r="O362" s="7">
        <v>1</v>
      </c>
      <c r="P362" s="7">
        <v>1</v>
      </c>
      <c r="Q362" s="35">
        <f>+I362*K362</f>
        <v>34.789000000000001</v>
      </c>
      <c r="R362" s="35">
        <f>+J362*L362</f>
        <v>34.789000000000001</v>
      </c>
      <c r="S362" s="35">
        <f>+$H362*Q362</f>
        <v>835.28389000000004</v>
      </c>
      <c r="T362" s="35">
        <f>+$H362*R362</f>
        <v>835.28389000000004</v>
      </c>
      <c r="U362" s="36">
        <f>+S362/SUM(S$20:S$619)</f>
        <v>1.2133227502820903E-3</v>
      </c>
      <c r="V362" s="37">
        <f>+T362/SUM(T$20:T$619)</f>
        <v>1.2118723329483962E-3</v>
      </c>
      <c r="W362" s="37">
        <f>+V362-U362</f>
        <v>-1.4504173336941407E-6</v>
      </c>
      <c r="X362" s="38">
        <f>+W362*Y$4</f>
        <v>-4.3934270763909468E-2</v>
      </c>
      <c r="Y362" s="39">
        <f>+X362/$H362*10^6</f>
        <v>-1829.8321850857753</v>
      </c>
      <c r="Z362" s="40">
        <f>+S362*M362/SUMPRODUCT(M$20:M$619, S$20:S$619)</f>
        <v>0</v>
      </c>
      <c r="AA362" s="41">
        <f>+T362*N362/SUMPRODUCT(N$20:N$619, T$20:T$619)</f>
        <v>0</v>
      </c>
      <c r="AB362" s="41">
        <f>+AA362-Z362</f>
        <v>0</v>
      </c>
      <c r="AC362" s="42">
        <f>+AB362*AD$4</f>
        <v>0</v>
      </c>
      <c r="AD362" s="43">
        <f>+AC362/$H362*10^6</f>
        <v>0</v>
      </c>
      <c r="AE362" s="40">
        <f>+S362*O362/SUMPRODUCT(O$20:O$619, S$20:S$619)</f>
        <v>2.4736333020089572E-3</v>
      </c>
      <c r="AF362" s="41">
        <f>+T362*P362/SUMPRODUCT(P$20:P$619, T$20:T$619)</f>
        <v>2.4755728209980041E-3</v>
      </c>
      <c r="AG362" s="41">
        <f>+AF362-AE362</f>
        <v>1.9395189890468977E-6</v>
      </c>
      <c r="AH362" s="42">
        <f>+AG362*AI$4</f>
        <v>6.5492689016768977E-3</v>
      </c>
      <c r="AI362" s="43">
        <f>+AH362/$H362*10^6</f>
        <v>272.77254900778411</v>
      </c>
      <c r="AJ362" s="42">
        <f>+X362+AC362+AH362</f>
        <v>-3.7385001862232571E-2</v>
      </c>
      <c r="AK362" s="31">
        <f>+Y362+AD362+AI362</f>
        <v>-1557.0596360779912</v>
      </c>
      <c r="AL362" s="44">
        <f>+$AL$6*W362/H362*10^6</f>
        <v>-30.204442600877563</v>
      </c>
      <c r="AM362" s="31">
        <v>248283.546875</v>
      </c>
      <c r="AN362" s="45">
        <f>+AK362/AM362</f>
        <v>-6.2712960873798984E-3</v>
      </c>
      <c r="AR362" s="33"/>
    </row>
    <row r="363" spans="1:44">
      <c r="A363" s="6" t="s">
        <v>4249</v>
      </c>
      <c r="B363" s="6" t="s">
        <v>1633</v>
      </c>
      <c r="C363" s="119" t="s">
        <v>2479</v>
      </c>
      <c r="D363" s="30">
        <v>2350101</v>
      </c>
      <c r="E363" s="6" t="s">
        <v>741</v>
      </c>
      <c r="F363" s="31" t="s">
        <v>4464</v>
      </c>
      <c r="G363" s="6" t="str">
        <f>+IF(AND(L363&gt;K363, AJ363&gt;0), "Float Increase", IF(AND(L363&lt;K363, AJ363&lt;0), "Float Decrease", IF(AND(J363&gt;I363, AJ363&gt;0), "Share Increase", IF(AND(J363&lt;I363, AJ363&lt;0), "Share Decrease", IF(AJ363&gt;0, "Reinvestment", "Funding")))))</f>
        <v>Funding</v>
      </c>
      <c r="H363" s="32">
        <v>46.99</v>
      </c>
      <c r="I363" s="33">
        <v>28.306999999999999</v>
      </c>
      <c r="J363" s="33">
        <v>28.318000000000001</v>
      </c>
      <c r="K363" s="34">
        <v>1</v>
      </c>
      <c r="L363" s="34">
        <v>1</v>
      </c>
      <c r="M363" s="7">
        <v>0.63</v>
      </c>
      <c r="N363" s="7">
        <v>0.63</v>
      </c>
      <c r="O363" s="7">
        <v>0.37</v>
      </c>
      <c r="P363" s="7">
        <v>0.37</v>
      </c>
      <c r="Q363" s="35">
        <f>+I363*K363</f>
        <v>28.306999999999999</v>
      </c>
      <c r="R363" s="35">
        <f>+J363*L363</f>
        <v>28.318000000000001</v>
      </c>
      <c r="S363" s="35">
        <f>+$H363*Q363</f>
        <v>1330.1459299999999</v>
      </c>
      <c r="T363" s="35">
        <f>+$H363*R363</f>
        <v>1330.66282</v>
      </c>
      <c r="U363" s="36">
        <f>+S363/SUM(S$20:S$619)</f>
        <v>1.9321530528550344E-3</v>
      </c>
      <c r="V363" s="37">
        <f>+T363/SUM(T$20:T$619)</f>
        <v>1.9305932693626975E-3</v>
      </c>
      <c r="W363" s="37">
        <f>+V363-U363</f>
        <v>-1.5597834923369164E-6</v>
      </c>
      <c r="X363" s="38">
        <f>+W363*Y$4</f>
        <v>-4.7247056894217557E-2</v>
      </c>
      <c r="Y363" s="39">
        <f>+X363/$H363*10^6</f>
        <v>-1005.4704595492138</v>
      </c>
      <c r="Z363" s="40">
        <f>+S363*M363/SUMPRODUCT(M$20:M$619, S$20:S$619)</f>
        <v>2.3891302200320379E-3</v>
      </c>
      <c r="AA363" s="41">
        <f>+T363*N363/SUMPRODUCT(N$20:N$619, T$20:T$619)</f>
        <v>2.3826644769677843E-3</v>
      </c>
      <c r="AB363" s="41">
        <f>+AA363-Z363</f>
        <v>-6.4657430642535603E-6</v>
      </c>
      <c r="AC363" s="42">
        <f>+AB363*AD$4</f>
        <v>-2.4946587474459631E-2</v>
      </c>
      <c r="AD363" s="43">
        <f>+AC363/$H363*10^6</f>
        <v>-530.89141252308207</v>
      </c>
      <c r="AE363" s="40">
        <f>+S363*O363/SUMPRODUCT(O$20:O$619, S$20:S$619)</f>
        <v>1.4574787375852296E-3</v>
      </c>
      <c r="AF363" s="41">
        <f>+T363*P363/SUMPRODUCT(P$20:P$619, T$20:T$619)</f>
        <v>1.4591883283043886E-3</v>
      </c>
      <c r="AG363" s="41">
        <f>+AF363-AE363</f>
        <v>1.709590719159047E-6</v>
      </c>
      <c r="AH363" s="42">
        <f>+AG363*AI$4</f>
        <v>5.7728588350072895E-3</v>
      </c>
      <c r="AI363" s="43">
        <f>+AH363/$H363*10^6</f>
        <v>122.85292264327069</v>
      </c>
      <c r="AJ363" s="42">
        <f>+X363+AC363+AH363</f>
        <v>-6.6420785533669896E-2</v>
      </c>
      <c r="AK363" s="31">
        <f>+Y363+AD363+AI363</f>
        <v>-1413.5089494290253</v>
      </c>
      <c r="AL363" s="44">
        <f>+$AL$6*W363/H363*10^6</f>
        <v>-16.596972678622222</v>
      </c>
      <c r="AM363" s="31">
        <v>225319.15625</v>
      </c>
      <c r="AN363" s="45">
        <f>+AK363/AM363</f>
        <v>-6.2733634057313995E-3</v>
      </c>
      <c r="AR363" s="33"/>
    </row>
    <row r="364" spans="1:44">
      <c r="A364" s="6" t="s">
        <v>6053</v>
      </c>
      <c r="B364" s="6" t="s">
        <v>6006</v>
      </c>
      <c r="C364" s="119" t="s">
        <v>6099</v>
      </c>
      <c r="D364" s="30">
        <v>2771984</v>
      </c>
      <c r="E364" s="6" t="s">
        <v>6182</v>
      </c>
      <c r="F364" s="31" t="s">
        <v>4463</v>
      </c>
      <c r="G364" s="6" t="str">
        <f>+IF(AND(L364&gt;K364, AJ364&gt;0), "Float Increase", IF(AND(L364&lt;K364, AJ364&lt;0), "Float Decrease", IF(AND(J364&gt;I364, AJ364&gt;0), "Share Increase", IF(AND(J364&lt;I364, AJ364&lt;0), "Share Decrease", IF(AJ364&gt;0, "Reinvestment", "Funding")))))</f>
        <v>Funding</v>
      </c>
      <c r="H364" s="32">
        <v>11.7</v>
      </c>
      <c r="I364" s="33">
        <v>95.811000000000007</v>
      </c>
      <c r="J364" s="33">
        <v>95.811999999999998</v>
      </c>
      <c r="K364" s="34">
        <v>1</v>
      </c>
      <c r="L364" s="34">
        <v>1</v>
      </c>
      <c r="M364" s="7">
        <v>0</v>
      </c>
      <c r="N364" s="7">
        <v>0</v>
      </c>
      <c r="O364" s="7">
        <v>1</v>
      </c>
      <c r="P364" s="7">
        <v>1</v>
      </c>
      <c r="Q364" s="35">
        <f>+I364*K364</f>
        <v>95.811000000000007</v>
      </c>
      <c r="R364" s="35">
        <f>+J364*L364</f>
        <v>95.811999999999998</v>
      </c>
      <c r="S364" s="35">
        <f>+$H364*Q364</f>
        <v>1120.9887000000001</v>
      </c>
      <c r="T364" s="35">
        <f>+$H364*R364</f>
        <v>1121.0003999999999</v>
      </c>
      <c r="U364" s="36">
        <f>+S364/SUM(S$20:S$619)</f>
        <v>1.6283339219186248E-3</v>
      </c>
      <c r="V364" s="37">
        <f>+T364/SUM(T$20:T$619)</f>
        <v>1.6264043713139075E-3</v>
      </c>
      <c r="W364" s="37">
        <f>+V364-U364</f>
        <v>-1.9295506047173252E-6</v>
      </c>
      <c r="X364" s="38">
        <f>+W364*Y$4</f>
        <v>-5.8447590738868647E-2</v>
      </c>
      <c r="Y364" s="39">
        <f>+X364/$H364*10^6</f>
        <v>-4995.52057597168</v>
      </c>
      <c r="Z364" s="40">
        <f>+S364*M364/SUMPRODUCT(M$20:M$619, S$20:S$619)</f>
        <v>0</v>
      </c>
      <c r="AA364" s="41">
        <f>+T364*N364/SUMPRODUCT(N$20:N$619, T$20:T$619)</f>
        <v>0</v>
      </c>
      <c r="AB364" s="41">
        <f>+AA364-Z364</f>
        <v>0</v>
      </c>
      <c r="AC364" s="42">
        <f>+AB364*AD$4</f>
        <v>0</v>
      </c>
      <c r="AD364" s="43">
        <f>+AC364/$H364*10^6</f>
        <v>0</v>
      </c>
      <c r="AE364" s="40">
        <f>+S364*O364/SUMPRODUCT(O$20:O$619, S$20:S$619)</f>
        <v>3.3197275952439697E-3</v>
      </c>
      <c r="AF364" s="41">
        <f>+T364*P364/SUMPRODUCT(P$20:P$619, T$20:T$619)</f>
        <v>3.3223651931894561E-3</v>
      </c>
      <c r="AG364" s="41">
        <f>+AF364-AE364</f>
        <v>2.6375979454863058E-6</v>
      </c>
      <c r="AH364" s="42">
        <f>+AG364*AI$4</f>
        <v>8.9065063539229133E-3</v>
      </c>
      <c r="AI364" s="43">
        <f>+AH364/$H364*10^6</f>
        <v>761.23985930965068</v>
      </c>
      <c r="AJ364" s="42">
        <f>+X364+AC364+AH364</f>
        <v>-4.9541084384945734E-2</v>
      </c>
      <c r="AK364" s="31">
        <f>+Y364+AD364+AI364</f>
        <v>-4234.2807166620296</v>
      </c>
      <c r="AL364" s="44">
        <f>+$AL$6*W364/H364*10^6</f>
        <v>-82.459427552022447</v>
      </c>
      <c r="AM364" s="31">
        <v>673651.625</v>
      </c>
      <c r="AN364" s="45">
        <f>+AK364/AM364</f>
        <v>-6.2855644661467709E-3</v>
      </c>
      <c r="AR364" s="33"/>
    </row>
    <row r="365" spans="1:44">
      <c r="A365" s="6" t="s">
        <v>4750</v>
      </c>
      <c r="B365" s="6" t="s">
        <v>4715</v>
      </c>
      <c r="C365" s="119" t="s">
        <v>4828</v>
      </c>
      <c r="D365" s="30" t="s">
        <v>4800</v>
      </c>
      <c r="E365" s="6" t="s">
        <v>4783</v>
      </c>
      <c r="F365" s="31" t="s">
        <v>4464</v>
      </c>
      <c r="G365" s="6" t="str">
        <f>+IF(AND(L365&gt;K365, AJ365&gt;0), "Float Increase", IF(AND(L365&lt;K365, AJ365&lt;0), "Float Decrease", IF(AND(J365&gt;I365, AJ365&gt;0), "Share Increase", IF(AND(J365&lt;I365, AJ365&lt;0), "Share Decrease", IF(AJ365&gt;0, "Reinvestment", "Funding")))))</f>
        <v>Funding</v>
      </c>
      <c r="H365" s="32">
        <v>32.64</v>
      </c>
      <c r="I365" s="33">
        <v>58.463000000000001</v>
      </c>
      <c r="J365" s="33">
        <v>58.472999999999999</v>
      </c>
      <c r="K365" s="34">
        <v>1</v>
      </c>
      <c r="L365" s="34">
        <v>1</v>
      </c>
      <c r="M365" s="7">
        <v>0</v>
      </c>
      <c r="N365" s="7">
        <v>0</v>
      </c>
      <c r="O365" s="7">
        <v>1</v>
      </c>
      <c r="P365" s="7">
        <v>1</v>
      </c>
      <c r="Q365" s="35">
        <f>+I365*K365</f>
        <v>58.463000000000001</v>
      </c>
      <c r="R365" s="35">
        <f>+J365*L365</f>
        <v>58.472999999999999</v>
      </c>
      <c r="S365" s="35">
        <f>+$H365*Q365</f>
        <v>1908.2323200000001</v>
      </c>
      <c r="T365" s="35">
        <f>+$H365*R365</f>
        <v>1908.55872</v>
      </c>
      <c r="U365" s="36">
        <f>+S365/SUM(S$20:S$619)</f>
        <v>2.7718739872734455E-3</v>
      </c>
      <c r="V365" s="37">
        <f>+T365/SUM(T$20:T$619)</f>
        <v>2.7690340209666976E-3</v>
      </c>
      <c r="W365" s="37">
        <f>+V365-U365</f>
        <v>-2.839966306747866E-6</v>
      </c>
      <c r="X365" s="38">
        <f>+W365*Y$4</f>
        <v>-8.602479147381191E-2</v>
      </c>
      <c r="Y365" s="39">
        <f>+X365/$H365*10^6</f>
        <v>-2635.5634642711984</v>
      </c>
      <c r="Z365" s="40">
        <f>+S365*M365/SUMPRODUCT(M$20:M$619, S$20:S$619)</f>
        <v>0</v>
      </c>
      <c r="AA365" s="41">
        <f>+T365*N365/SUMPRODUCT(N$20:N$619, T$20:T$619)</f>
        <v>0</v>
      </c>
      <c r="AB365" s="41">
        <f>+AA365-Z365</f>
        <v>0</v>
      </c>
      <c r="AC365" s="42">
        <f>+AB365*AD$4</f>
        <v>0</v>
      </c>
      <c r="AD365" s="43">
        <f>+AC365/$H365*10^6</f>
        <v>0</v>
      </c>
      <c r="AE365" s="40">
        <f>+S365*O365/SUMPRODUCT(O$20:O$619, S$20:S$619)</f>
        <v>5.6510930849172887E-3</v>
      </c>
      <c r="AF365" s="41">
        <f>+T365*P365/SUMPRODUCT(P$20:P$619, T$20:T$619)</f>
        <v>5.6564913451290664E-3</v>
      </c>
      <c r="AG365" s="41">
        <f>+AF365-AE365</f>
        <v>5.3982602117776807E-6</v>
      </c>
      <c r="AH365" s="42">
        <f>+AG365*AI$4</f>
        <v>1.8228570036083535E-2</v>
      </c>
      <c r="AI365" s="43">
        <f>+AH365/$H365*10^6</f>
        <v>558.47334669373572</v>
      </c>
      <c r="AJ365" s="42">
        <f>+X365+AC365+AH365</f>
        <v>-6.7796221437728371E-2</v>
      </c>
      <c r="AK365" s="31">
        <f>+Y365+AD365+AI365</f>
        <v>-2077.0901175774625</v>
      </c>
      <c r="AL365" s="44">
        <f>+$AL$6*W365/H365*10^6</f>
        <v>-43.504385826407265</v>
      </c>
      <c r="AM365" s="31">
        <v>327045.5</v>
      </c>
      <c r="AN365" s="45">
        <f>+AK365/AM365</f>
        <v>-6.3510738340000475E-3</v>
      </c>
      <c r="AR365" s="33"/>
    </row>
    <row r="366" spans="1:44">
      <c r="A366" s="6" t="s">
        <v>4234</v>
      </c>
      <c r="B366" s="6" t="s">
        <v>1619</v>
      </c>
      <c r="C366" s="119" t="s">
        <v>2466</v>
      </c>
      <c r="D366" s="30" t="s">
        <v>2310</v>
      </c>
      <c r="E366" s="6" t="s">
        <v>3925</v>
      </c>
      <c r="F366" s="31" t="s">
        <v>4462</v>
      </c>
      <c r="G366" s="6" t="str">
        <f>+IF(AND(L366&gt;K366, AJ366&gt;0), "Float Increase", IF(AND(L366&lt;K366, AJ366&lt;0), "Float Decrease", IF(AND(J366&gt;I366, AJ366&gt;0), "Share Increase", IF(AND(J366&lt;I366, AJ366&lt;0), "Share Decrease", IF(AJ366&gt;0, "Reinvestment", "Funding")))))</f>
        <v>Funding</v>
      </c>
      <c r="H366" s="32">
        <v>24.32</v>
      </c>
      <c r="I366" s="33">
        <v>31.489000000000001</v>
      </c>
      <c r="J366" s="33">
        <v>31.494</v>
      </c>
      <c r="K366" s="34">
        <v>1</v>
      </c>
      <c r="L366" s="34">
        <v>1</v>
      </c>
      <c r="M366" s="7">
        <v>0</v>
      </c>
      <c r="N366" s="7">
        <v>0</v>
      </c>
      <c r="O366" s="7">
        <v>1</v>
      </c>
      <c r="P366" s="7">
        <v>1</v>
      </c>
      <c r="Q366" s="35">
        <f>+I366*K366</f>
        <v>31.489000000000001</v>
      </c>
      <c r="R366" s="35">
        <f>+J366*L366</f>
        <v>31.494</v>
      </c>
      <c r="S366" s="35">
        <f>+$H366*Q366</f>
        <v>765.81248000000005</v>
      </c>
      <c r="T366" s="35">
        <f>+$H366*R366</f>
        <v>765.93407999999999</v>
      </c>
      <c r="U366" s="36">
        <f>+S366/SUM(S$20:S$619)</f>
        <v>1.1124094640852565E-3</v>
      </c>
      <c r="V366" s="37">
        <f>+T366/SUM(T$20:T$619)</f>
        <v>1.1112561028972837E-3</v>
      </c>
      <c r="W366" s="37">
        <f>+V366-U366</f>
        <v>-1.1533611879728078E-6</v>
      </c>
      <c r="X366" s="38">
        <f>+W366*Y$4</f>
        <v>-3.4936208733745859E-2</v>
      </c>
      <c r="Y366" s="39">
        <f>+X366/$H366*10^6</f>
        <v>-1436.521740696787</v>
      </c>
      <c r="Z366" s="40">
        <f>+S366*M366/SUMPRODUCT(M$20:M$619, S$20:S$619)</f>
        <v>0</v>
      </c>
      <c r="AA366" s="41">
        <f>+T366*N366/SUMPRODUCT(N$20:N$619, T$20:T$619)</f>
        <v>0</v>
      </c>
      <c r="AB366" s="41">
        <f>+AA366-Z366</f>
        <v>0</v>
      </c>
      <c r="AC366" s="42">
        <f>+AB366*AD$4</f>
        <v>0</v>
      </c>
      <c r="AD366" s="43">
        <f>+AC366/$H366*10^6</f>
        <v>0</v>
      </c>
      <c r="AE366" s="40">
        <f>+S366*O366/SUMPRODUCT(O$20:O$619, S$20:S$619)</f>
        <v>2.2678987064171305E-3</v>
      </c>
      <c r="AF366" s="41">
        <f>+T366*P366/SUMPRODUCT(P$20:P$619, T$20:T$619)</f>
        <v>2.2700373056687476E-3</v>
      </c>
      <c r="AG366" s="41">
        <f>+AF366-AE366</f>
        <v>2.1385992516171314E-6</v>
      </c>
      <c r="AH366" s="42">
        <f>+AG366*AI$4</f>
        <v>7.2215129889748623E-3</v>
      </c>
      <c r="AI366" s="43">
        <f>+AH366/$H366*10^6</f>
        <v>296.93721171771637</v>
      </c>
      <c r="AJ366" s="42">
        <f>+X366+AC366+AH366</f>
        <v>-2.7714695744770996E-2</v>
      </c>
      <c r="AK366" s="31">
        <f>+Y366+AD366+AI366</f>
        <v>-1139.5845289790707</v>
      </c>
      <c r="AL366" s="44">
        <f>+$AL$6*W366/H366*10^6</f>
        <v>-23.712195476414632</v>
      </c>
      <c r="AM366" s="31">
        <v>178964.09375</v>
      </c>
      <c r="AN366" s="45">
        <f>+AK366/AM366</f>
        <v>-6.3676713306021517E-3</v>
      </c>
      <c r="AR366" s="33"/>
    </row>
    <row r="367" spans="1:44">
      <c r="A367" s="6" t="s">
        <v>1483</v>
      </c>
      <c r="B367" s="6" t="s">
        <v>2279</v>
      </c>
      <c r="C367" s="119" t="s">
        <v>2900</v>
      </c>
      <c r="D367" s="30" t="s">
        <v>2339</v>
      </c>
      <c r="E367" s="6" t="s">
        <v>965</v>
      </c>
      <c r="F367" s="31" t="s">
        <v>4470</v>
      </c>
      <c r="G367" s="6" t="str">
        <f>+IF(AND(L367&gt;K367, AJ367&gt;0), "Float Increase", IF(AND(L367&lt;K367, AJ367&lt;0), "Float Decrease", IF(AND(J367&gt;I367, AJ367&gt;0), "Share Increase", IF(AND(J367&lt;I367, AJ367&lt;0), "Share Decrease", IF(AJ367&gt;0, "Reinvestment", "Funding")))))</f>
        <v>Funding</v>
      </c>
      <c r="H367" s="32">
        <v>26.91</v>
      </c>
      <c r="I367" s="33">
        <v>20.07</v>
      </c>
      <c r="J367" s="33">
        <v>20.07</v>
      </c>
      <c r="K367" s="34">
        <v>1</v>
      </c>
      <c r="L367" s="34">
        <v>1</v>
      </c>
      <c r="M367" s="7">
        <v>0</v>
      </c>
      <c r="N367" s="7">
        <v>0</v>
      </c>
      <c r="O367" s="7">
        <v>1</v>
      </c>
      <c r="P367" s="7">
        <v>1</v>
      </c>
      <c r="Q367" s="35">
        <f>+I367*K367</f>
        <v>20.07</v>
      </c>
      <c r="R367" s="35">
        <f>+J367*L367</f>
        <v>20.07</v>
      </c>
      <c r="S367" s="35">
        <f>+$H367*Q367</f>
        <v>540.08370000000002</v>
      </c>
      <c r="T367" s="35">
        <f>+$H367*R367</f>
        <v>540.08370000000002</v>
      </c>
      <c r="U367" s="36">
        <f>+S367/SUM(S$20:S$619)</f>
        <v>7.8451871047881391E-4</v>
      </c>
      <c r="V367" s="37">
        <f>+T367/SUM(T$20:T$619)</f>
        <v>7.8358088949423139E-4</v>
      </c>
      <c r="W367" s="37">
        <f>+V367-U367</f>
        <v>-9.3782098458251688E-7</v>
      </c>
      <c r="X367" s="38">
        <f>+W367*Y$4</f>
        <v>-2.8407328089346394E-2</v>
      </c>
      <c r="Y367" s="39">
        <f>+X367/$H367*10^6</f>
        <v>-1055.6420694666069</v>
      </c>
      <c r="Z367" s="40">
        <f>+S367*M367/SUMPRODUCT(M$20:M$619, S$20:S$619)</f>
        <v>0</v>
      </c>
      <c r="AA367" s="41">
        <f>+T367*N367/SUMPRODUCT(N$20:N$619, T$20:T$619)</f>
        <v>0</v>
      </c>
      <c r="AB367" s="41">
        <f>+AA367-Z367</f>
        <v>0</v>
      </c>
      <c r="AC367" s="42">
        <f>+AB367*AD$4</f>
        <v>0</v>
      </c>
      <c r="AD367" s="43">
        <f>+AC367/$H367*10^6</f>
        <v>0</v>
      </c>
      <c r="AE367" s="40">
        <f>+S367*O367/SUMPRODUCT(O$20:O$619, S$20:S$619)</f>
        <v>1.5994191222725666E-3</v>
      </c>
      <c r="AF367" s="41">
        <f>+T367*P367/SUMPRODUCT(P$20:P$619, T$20:T$619)</f>
        <v>1.6006731900264945E-3</v>
      </c>
      <c r="AG367" s="41">
        <f>+AF367-AE367</f>
        <v>1.2540677539279142E-6</v>
      </c>
      <c r="AH367" s="42">
        <f>+AG367*AI$4</f>
        <v>4.2346720953899816E-3</v>
      </c>
      <c r="AI367" s="43">
        <f>+AH367/$H367*10^6</f>
        <v>157.36425475250766</v>
      </c>
      <c r="AJ367" s="42">
        <f>+X367+AC367+AH367</f>
        <v>-2.4172655993956411E-2</v>
      </c>
      <c r="AK367" s="31">
        <f>+Y367+AD367+AI367</f>
        <v>-898.27781471409924</v>
      </c>
      <c r="AL367" s="44">
        <f>+$AL$6*W367/H367*10^6</f>
        <v>-17.425139066936396</v>
      </c>
      <c r="AM367" s="31">
        <v>137269.90625</v>
      </c>
      <c r="AN367" s="45">
        <f>+AK367/AM367</f>
        <v>-6.5438801500900656E-3</v>
      </c>
      <c r="AR367" s="33"/>
    </row>
    <row r="368" spans="1:44">
      <c r="A368" s="6" t="s">
        <v>1332</v>
      </c>
      <c r="B368" s="6" t="s">
        <v>1735</v>
      </c>
      <c r="C368" s="119" t="s">
        <v>2754</v>
      </c>
      <c r="D368" s="30">
        <v>2588140</v>
      </c>
      <c r="E368" s="6" t="s">
        <v>836</v>
      </c>
      <c r="F368" s="31" t="s">
        <v>4459</v>
      </c>
      <c r="G368" s="6" t="str">
        <f>+IF(AND(L368&gt;K368, AJ368&gt;0), "Float Increase", IF(AND(L368&lt;K368, AJ368&lt;0), "Float Decrease", IF(AND(J368&gt;I368, AJ368&gt;0), "Share Increase", IF(AND(J368&lt;I368, AJ368&lt;0), "Share Decrease", IF(AJ368&gt;0, "Reinvestment", "Funding")))))</f>
        <v>Funding</v>
      </c>
      <c r="H368" s="32">
        <v>33.29</v>
      </c>
      <c r="I368" s="33">
        <v>95.040999999999997</v>
      </c>
      <c r="J368" s="33">
        <v>95.1</v>
      </c>
      <c r="K368" s="34">
        <v>1</v>
      </c>
      <c r="L368" s="34">
        <v>1</v>
      </c>
      <c r="M368" s="7">
        <v>0.6</v>
      </c>
      <c r="N368" s="7">
        <v>0.6</v>
      </c>
      <c r="O368" s="7">
        <v>0.4</v>
      </c>
      <c r="P368" s="7">
        <v>0.4</v>
      </c>
      <c r="Q368" s="35">
        <f>+I368*K368</f>
        <v>95.040999999999997</v>
      </c>
      <c r="R368" s="35">
        <f>+J368*L368</f>
        <v>95.1</v>
      </c>
      <c r="S368" s="35">
        <f>+$H368*Q368</f>
        <v>3163.91489</v>
      </c>
      <c r="T368" s="35">
        <f>+$H368*R368</f>
        <v>3165.8789999999999</v>
      </c>
      <c r="U368" s="36">
        <f>+S368/SUM(S$20:S$619)</f>
        <v>4.5958625108802921E-3</v>
      </c>
      <c r="V368" s="37">
        <f>+T368/SUM(T$20:T$619)</f>
        <v>4.593218204606263E-3</v>
      </c>
      <c r="W368" s="37">
        <f>+V368-U368</f>
        <v>-2.6443062740291387E-6</v>
      </c>
      <c r="X368" s="38">
        <f>+W368*Y$4</f>
        <v>-8.0098096683667686E-2</v>
      </c>
      <c r="Y368" s="39">
        <f>+X368/$H368*10^6</f>
        <v>-2406.0707925403331</v>
      </c>
      <c r="Z368" s="40">
        <f>+S368*M368/SUMPRODUCT(M$20:M$619, S$20:S$619)</f>
        <v>5.4122272686478786E-3</v>
      </c>
      <c r="AA368" s="41">
        <f>+T368*N368/SUMPRODUCT(N$20:N$619, T$20:T$619)</f>
        <v>5.3988328353593721E-3</v>
      </c>
      <c r="AB368" s="41">
        <f>+AA368-Z368</f>
        <v>-1.3394433288506542E-5</v>
      </c>
      <c r="AC368" s="42">
        <f>+AB368*AD$4</f>
        <v>-5.167935044463725E-2</v>
      </c>
      <c r="AD368" s="43">
        <f>+AC368/$H368*10^6</f>
        <v>-1552.3986315601458</v>
      </c>
      <c r="AE368" s="40">
        <f>+S368*O368/SUMPRODUCT(O$20:O$619, S$20:S$619)</f>
        <v>3.7478827643262734E-3</v>
      </c>
      <c r="AF368" s="41">
        <f>+T368*P368/SUMPRODUCT(P$20:P$619, T$20:T$619)</f>
        <v>3.7531498456019972E-3</v>
      </c>
      <c r="AG368" s="41">
        <f>+AF368-AE368</f>
        <v>5.2670812757237701E-6</v>
      </c>
      <c r="AH368" s="42">
        <f>+AG368*AI$4</f>
        <v>1.7785611688521739E-2</v>
      </c>
      <c r="AI368" s="43">
        <f>+AH368/$H368*10^6</f>
        <v>534.26289241579275</v>
      </c>
      <c r="AJ368" s="42">
        <f>+X368+AC368+AH368</f>
        <v>-0.1139918354397832</v>
      </c>
      <c r="AK368" s="31">
        <f>+Y368+AD368+AI368</f>
        <v>-3424.2065316846865</v>
      </c>
      <c r="AL368" s="44">
        <f>+$AL$6*W368/H368*10^6</f>
        <v>-39.716225203201247</v>
      </c>
      <c r="AM368" s="31">
        <v>521138.59375</v>
      </c>
      <c r="AN368" s="45">
        <f>+AK368/AM368</f>
        <v>-6.5706254972306716E-3</v>
      </c>
      <c r="AR368" s="33"/>
    </row>
    <row r="369" spans="1:44">
      <c r="A369" s="6" t="s">
        <v>1340</v>
      </c>
      <c r="B369" s="6" t="s">
        <v>1743</v>
      </c>
      <c r="C369" s="119" t="s">
        <v>2762</v>
      </c>
      <c r="D369" s="30">
        <v>2630085</v>
      </c>
      <c r="E369" s="6" t="s">
        <v>844</v>
      </c>
      <c r="F369" s="31" t="s">
        <v>4456</v>
      </c>
      <c r="G369" s="6" t="str">
        <f>+IF(AND(L369&gt;K369, AJ369&gt;0), "Float Increase", IF(AND(L369&lt;K369, AJ369&lt;0), "Float Decrease", IF(AND(J369&gt;I369, AJ369&gt;0), "Share Increase", IF(AND(J369&lt;I369, AJ369&lt;0), "Share Decrease", IF(AJ369&gt;0, "Reinvestment", "Funding")))))</f>
        <v>Funding</v>
      </c>
      <c r="H369" s="32">
        <v>49.46</v>
      </c>
      <c r="I369" s="33">
        <v>36.927</v>
      </c>
      <c r="J369" s="33">
        <v>36.957999999999998</v>
      </c>
      <c r="K369" s="34">
        <v>1</v>
      </c>
      <c r="L369" s="34">
        <v>1</v>
      </c>
      <c r="M369" s="7">
        <v>0.63</v>
      </c>
      <c r="N369" s="7">
        <v>0.63</v>
      </c>
      <c r="O369" s="7">
        <v>0.37</v>
      </c>
      <c r="P369" s="7">
        <v>0.37</v>
      </c>
      <c r="Q369" s="35">
        <f>+I369*K369</f>
        <v>36.927</v>
      </c>
      <c r="R369" s="35">
        <f>+J369*L369</f>
        <v>36.957999999999998</v>
      </c>
      <c r="S369" s="35">
        <f>+$H369*Q369</f>
        <v>1826.40942</v>
      </c>
      <c r="T369" s="35">
        <f>+$H369*R369</f>
        <v>1827.9426799999999</v>
      </c>
      <c r="U369" s="36">
        <f>+S369/SUM(S$20:S$619)</f>
        <v>2.6530190838656275E-3</v>
      </c>
      <c r="V369" s="37">
        <f>+T369/SUM(T$20:T$619)</f>
        <v>2.6520721716631495E-3</v>
      </c>
      <c r="W369" s="37">
        <f>+V369-U369</f>
        <v>-9.4691220247798344E-7</v>
      </c>
      <c r="X369" s="38">
        <f>+W369*Y$4</f>
        <v>-2.8682708160526205E-2</v>
      </c>
      <c r="Y369" s="39">
        <f>+X369/$H369*10^6</f>
        <v>-579.91726972353831</v>
      </c>
      <c r="Z369" s="40">
        <f>+S369*M369/SUMPRODUCT(M$20:M$619, S$20:S$619)</f>
        <v>3.2804896373085824E-3</v>
      </c>
      <c r="AA369" s="41">
        <f>+T369*N369/SUMPRODUCT(N$20:N$619, T$20:T$619)</f>
        <v>3.2730861823953945E-3</v>
      </c>
      <c r="AB369" s="41">
        <f>+AA369-Z369</f>
        <v>-7.4034549131878589E-6</v>
      </c>
      <c r="AC369" s="42">
        <f>+AB369*AD$4</f>
        <v>-2.8564533692366969E-2</v>
      </c>
      <c r="AD369" s="43">
        <f>+AC369/$H369*10^6</f>
        <v>-577.52797598800987</v>
      </c>
      <c r="AE369" s="40">
        <f>+S369*O369/SUMPRODUCT(O$20:O$619, S$20:S$619)</f>
        <v>2.0012487620627998E-3</v>
      </c>
      <c r="AF369" s="41">
        <f>+T369*P369/SUMPRODUCT(P$20:P$619, T$20:T$619)</f>
        <v>2.0044992490775714E-3</v>
      </c>
      <c r="AG369" s="41">
        <f>+AF369-AE369</f>
        <v>3.2504870147716074E-6</v>
      </c>
      <c r="AH369" s="42">
        <f>+AG369*AI$4</f>
        <v>1.0976078935741479E-2</v>
      </c>
      <c r="AI369" s="43">
        <f>+AH369/$H369*10^6</f>
        <v>221.91829631503194</v>
      </c>
      <c r="AJ369" s="42">
        <f>+X369+AC369+AH369</f>
        <v>-4.6271162917151699E-2</v>
      </c>
      <c r="AK369" s="31">
        <f>+Y369+AD369+AI369</f>
        <v>-935.5269493965161</v>
      </c>
      <c r="AL369" s="44">
        <f>+$AL$6*W369/H369*10^6</f>
        <v>-9.5725050796399458</v>
      </c>
      <c r="AM369" s="31">
        <v>139436</v>
      </c>
      <c r="AN369" s="45">
        <f>+AK369/AM369</f>
        <v>-6.7093645069889853E-3</v>
      </c>
      <c r="AR369" s="33"/>
    </row>
    <row r="370" spans="1:44">
      <c r="A370" s="6" t="s">
        <v>4279</v>
      </c>
      <c r="B370" s="6" t="s">
        <v>1663</v>
      </c>
      <c r="C370" s="119" t="s">
        <v>2684</v>
      </c>
      <c r="D370" s="30">
        <v>2428376</v>
      </c>
      <c r="E370" s="6" t="s">
        <v>770</v>
      </c>
      <c r="F370" s="31" t="s">
        <v>4466</v>
      </c>
      <c r="G370" s="6" t="str">
        <f>+IF(AND(L370&gt;K370, AJ370&gt;0), "Float Increase", IF(AND(L370&lt;K370, AJ370&lt;0), "Float Decrease", IF(AND(J370&gt;I370, AJ370&gt;0), "Share Increase", IF(AND(J370&lt;I370, AJ370&lt;0), "Share Decrease", IF(AJ370&gt;0, "Reinvestment", "Funding")))))</f>
        <v>Funding</v>
      </c>
      <c r="H370" s="32">
        <v>51.93</v>
      </c>
      <c r="I370" s="33">
        <v>25.001000000000001</v>
      </c>
      <c r="J370" s="33">
        <v>25.001000000000001</v>
      </c>
      <c r="K370" s="34">
        <v>1</v>
      </c>
      <c r="L370" s="34">
        <v>1</v>
      </c>
      <c r="M370" s="7">
        <v>0.45</v>
      </c>
      <c r="N370" s="7">
        <v>0.45</v>
      </c>
      <c r="O370" s="7">
        <v>0.55000000000000004</v>
      </c>
      <c r="P370" s="7">
        <v>0.55000000000000004</v>
      </c>
      <c r="Q370" s="35">
        <f>+I370*K370</f>
        <v>25.001000000000001</v>
      </c>
      <c r="R370" s="35">
        <f>+J370*L370</f>
        <v>25.001000000000001</v>
      </c>
      <c r="S370" s="35">
        <f>+$H370*Q370</f>
        <v>1298.3019300000001</v>
      </c>
      <c r="T370" s="35">
        <f>+$H370*R370</f>
        <v>1298.3019300000001</v>
      </c>
      <c r="U370" s="36">
        <f>+S370/SUM(S$20:S$619)</f>
        <v>1.8858968636449411E-3</v>
      </c>
      <c r="V370" s="37">
        <f>+T370/SUM(T$20:T$619)</f>
        <v>1.8836424449422884E-3</v>
      </c>
      <c r="W370" s="37">
        <f>+V370-U370</f>
        <v>-2.2544187026527721E-6</v>
      </c>
      <c r="X370" s="38">
        <f>+W370*Y$4</f>
        <v>-6.8288098464255501E-2</v>
      </c>
      <c r="Y370" s="39">
        <f>+X370/$H370*10^6</f>
        <v>-1315.0028589303965</v>
      </c>
      <c r="Z370" s="40">
        <f>+S370*M370/SUMPRODUCT(M$20:M$619, S$20:S$619)</f>
        <v>1.6656670658303098E-3</v>
      </c>
      <c r="AA370" s="41">
        <f>+T370*N370/SUMPRODUCT(N$20:N$619, T$20:T$619)</f>
        <v>1.6605139733454229E-3</v>
      </c>
      <c r="AB370" s="41">
        <f>+AA370-Z370</f>
        <v>-5.1530924848868648E-6</v>
      </c>
      <c r="AC370" s="42">
        <f>+AB370*AD$4</f>
        <v>-1.9882026112191555E-2</v>
      </c>
      <c r="AD370" s="43">
        <f>+AC370/$H370*10^6</f>
        <v>-382.86204722109676</v>
      </c>
      <c r="AE370" s="40">
        <f>+S370*O370/SUMPRODUCT(O$20:O$619, S$20:S$619)</f>
        <v>2.1146554012442123E-3</v>
      </c>
      <c r="AF370" s="41">
        <f>+T370*P370/SUMPRODUCT(P$20:P$619, T$20:T$619)</f>
        <v>2.1163134539162361E-3</v>
      </c>
      <c r="AG370" s="41">
        <f>+AF370-AE370</f>
        <v>1.6580526720237285E-6</v>
      </c>
      <c r="AH370" s="42">
        <f>+AG370*AI$4</f>
        <v>5.5988277833585662E-3</v>
      </c>
      <c r="AI370" s="43">
        <f>+AH370/$H370*10^6</f>
        <v>107.81490050757878</v>
      </c>
      <c r="AJ370" s="42">
        <f>+X370+AC370+AH370</f>
        <v>-8.25712967930885E-2</v>
      </c>
      <c r="AK370" s="31">
        <f>+Y370+AD370+AI370</f>
        <v>-1590.0500056439146</v>
      </c>
      <c r="AL370" s="44">
        <f>+$AL$6*W370/H370*10^6</f>
        <v>-21.706322960261623</v>
      </c>
      <c r="AM370" s="31">
        <v>236800.453125</v>
      </c>
      <c r="AN370" s="45">
        <f>+AK370/AM370</f>
        <v>-6.7147253506502956E-3</v>
      </c>
      <c r="AR370" s="33"/>
    </row>
    <row r="371" spans="1:44">
      <c r="A371" s="6" t="s">
        <v>5030</v>
      </c>
      <c r="B371" s="6" t="s">
        <v>5044</v>
      </c>
      <c r="C371" s="119" t="s">
        <v>5094</v>
      </c>
      <c r="D371" s="30">
        <v>2574945</v>
      </c>
      <c r="E371" s="6" t="s">
        <v>5062</v>
      </c>
      <c r="F371" s="31" t="s">
        <v>4462</v>
      </c>
      <c r="G371" s="6" t="str">
        <f>+IF(AND(L371&gt;K371, AJ371&gt;0), "Float Increase", IF(AND(L371&lt;K371, AJ371&lt;0), "Float Decrease", IF(AND(J371&gt;I371, AJ371&gt;0), "Share Increase", IF(AND(J371&lt;I371, AJ371&lt;0), "Share Decrease", IF(AJ371&gt;0, "Reinvestment", "Funding")))))</f>
        <v>Share Decrease</v>
      </c>
      <c r="H371" s="32">
        <v>8.48</v>
      </c>
      <c r="I371" s="33">
        <v>50.094000000000001</v>
      </c>
      <c r="J371" s="33">
        <v>50.091000000000001</v>
      </c>
      <c r="K371" s="34">
        <v>0.93</v>
      </c>
      <c r="L371" s="34">
        <v>0.93</v>
      </c>
      <c r="M371" s="7">
        <v>0</v>
      </c>
      <c r="N371" s="7">
        <v>0</v>
      </c>
      <c r="O371" s="7">
        <v>1</v>
      </c>
      <c r="P371" s="7">
        <v>1</v>
      </c>
      <c r="Q371" s="35">
        <f>+I371*K371</f>
        <v>46.587420000000002</v>
      </c>
      <c r="R371" s="35">
        <f>+J371*L371</f>
        <v>46.584630000000004</v>
      </c>
      <c r="S371" s="35">
        <f>+$H371*Q371</f>
        <v>395.06132160000004</v>
      </c>
      <c r="T371" s="35">
        <f>+$H371*R371</f>
        <v>395.03766240000004</v>
      </c>
      <c r="U371" s="36">
        <f>+S371/SUM(S$20:S$619)</f>
        <v>5.7386104891091509E-4</v>
      </c>
      <c r="V371" s="37">
        <f>+T371/SUM(T$20:T$619)</f>
        <v>5.7314072408982887E-4</v>
      </c>
      <c r="W371" s="37">
        <f>+V371-U371</f>
        <v>-7.2032482108621339E-7</v>
      </c>
      <c r="X371" s="38">
        <f>+W371*Y$4</f>
        <v>-2.1819199889843533E-2</v>
      </c>
      <c r="Y371" s="39">
        <f>+X371/$H371*10^6</f>
        <v>-2573.0188549343789</v>
      </c>
      <c r="Z371" s="40">
        <f>+S371*M371/SUMPRODUCT(M$20:M$619, S$20:S$619)</f>
        <v>0</v>
      </c>
      <c r="AA371" s="41">
        <f>+T371*N371/SUMPRODUCT(N$20:N$619, T$20:T$619)</f>
        <v>0</v>
      </c>
      <c r="AB371" s="41">
        <f>+AA371-Z371</f>
        <v>0</v>
      </c>
      <c r="AC371" s="42">
        <f>+AB371*AD$4</f>
        <v>0</v>
      </c>
      <c r="AD371" s="43">
        <f>+AC371/$H371*10^6</f>
        <v>0</v>
      </c>
      <c r="AE371" s="40">
        <f>+S371*O371/SUMPRODUCT(O$20:O$619, S$20:S$619)</f>
        <v>1.1699457551437161E-3</v>
      </c>
      <c r="AF371" s="41">
        <f>+T371*P371/SUMPRODUCT(P$20:P$619, T$20:T$619)</f>
        <v>1.1707929627471029E-3</v>
      </c>
      <c r="AG371" s="41">
        <f>+AF371-AE371</f>
        <v>8.4720760338673901E-7</v>
      </c>
      <c r="AH371" s="42">
        <f>+AG371*AI$4</f>
        <v>2.8608074689960251E-3</v>
      </c>
      <c r="AI371" s="43">
        <f>+AH371/$H371*10^6</f>
        <v>337.35937134387086</v>
      </c>
      <c r="AJ371" s="42">
        <f>+X371+AC371+AH371</f>
        <v>-1.8958392420847507E-2</v>
      </c>
      <c r="AK371" s="31">
        <f>+Y371+AD371+AI371</f>
        <v>-2235.659483590508</v>
      </c>
      <c r="AL371" s="44">
        <f>+$AL$6*W371/H371*10^6</f>
        <v>-42.471982375366352</v>
      </c>
      <c r="AM371" s="31">
        <v>330976.8125</v>
      </c>
      <c r="AN371" s="45">
        <f>+AK371/AM371</f>
        <v>-6.7547314469061422E-3</v>
      </c>
      <c r="AR371" s="33"/>
    </row>
    <row r="372" spans="1:44">
      <c r="A372" s="6" t="s">
        <v>992</v>
      </c>
      <c r="B372" s="6" t="s">
        <v>1511</v>
      </c>
      <c r="C372" s="119" t="s">
        <v>2355</v>
      </c>
      <c r="D372" s="30" t="s">
        <v>2294</v>
      </c>
      <c r="E372" s="6" t="s">
        <v>3818</v>
      </c>
      <c r="F372" s="31" t="s">
        <v>4461</v>
      </c>
      <c r="G372" s="6" t="str">
        <f>+IF(AND(L372&gt;K372, AJ372&gt;0), "Float Increase", IF(AND(L372&lt;K372, AJ372&lt;0), "Float Decrease", IF(AND(J372&gt;I372, AJ372&gt;0), "Share Increase", IF(AND(J372&lt;I372, AJ372&lt;0), "Share Decrease", IF(AJ372&gt;0, "Reinvestment", "Funding")))))</f>
        <v>Funding</v>
      </c>
      <c r="H372" s="32">
        <v>52.14</v>
      </c>
      <c r="I372" s="33">
        <v>45.954000000000001</v>
      </c>
      <c r="J372" s="33">
        <v>45.954000000000001</v>
      </c>
      <c r="K372" s="34">
        <v>0.92</v>
      </c>
      <c r="L372" s="34">
        <v>0.92</v>
      </c>
      <c r="M372" s="7">
        <v>0</v>
      </c>
      <c r="N372" s="7">
        <v>0</v>
      </c>
      <c r="O372" s="7">
        <v>1</v>
      </c>
      <c r="P372" s="7">
        <v>1</v>
      </c>
      <c r="Q372" s="35">
        <f>+I372*K372</f>
        <v>42.277680000000004</v>
      </c>
      <c r="R372" s="35">
        <f>+J372*L372</f>
        <v>42.277680000000004</v>
      </c>
      <c r="S372" s="35">
        <f>+$H372*Q372</f>
        <v>2204.3582352000003</v>
      </c>
      <c r="T372" s="35">
        <f>+$H372*R372</f>
        <v>2204.3582352000003</v>
      </c>
      <c r="U372" s="36">
        <f>+S372/SUM(S$20:S$619)</f>
        <v>3.2020227237231158E-3</v>
      </c>
      <c r="V372" s="37">
        <f>+T372/SUM(T$20:T$619)</f>
        <v>3.1981949958903599E-3</v>
      </c>
      <c r="W372" s="37">
        <f>+V372-U372</f>
        <v>-3.827727832755954E-6</v>
      </c>
      <c r="X372" s="38">
        <f>+W372*Y$4</f>
        <v>-0.11594485746149755</v>
      </c>
      <c r="Y372" s="39">
        <f>+X372/$H372*10^6</f>
        <v>-2223.7218538837274</v>
      </c>
      <c r="Z372" s="40">
        <f>+S372*M372/SUMPRODUCT(M$20:M$619, S$20:S$619)</f>
        <v>0</v>
      </c>
      <c r="AA372" s="41">
        <f>+T372*N372/SUMPRODUCT(N$20:N$619, T$20:T$619)</f>
        <v>0</v>
      </c>
      <c r="AB372" s="41">
        <f>+AA372-Z372</f>
        <v>0</v>
      </c>
      <c r="AC372" s="42">
        <f>+AB372*AD$4</f>
        <v>0</v>
      </c>
      <c r="AD372" s="43">
        <f>+AC372/$H372*10^6</f>
        <v>0</v>
      </c>
      <c r="AE372" s="40">
        <f>+S372*O372/SUMPRODUCT(O$20:O$619, S$20:S$619)</f>
        <v>6.5280487334053745E-3</v>
      </c>
      <c r="AF372" s="41">
        <f>+T372*P372/SUMPRODUCT(P$20:P$619, T$20:T$619)</f>
        <v>6.5331672262998464E-3</v>
      </c>
      <c r="AG372" s="41">
        <f>+AF372-AE372</f>
        <v>5.1184928944719016E-6</v>
      </c>
      <c r="AH372" s="42">
        <f>+AG372*AI$4</f>
        <v>1.7283866013445059E-2</v>
      </c>
      <c r="AI372" s="43">
        <f>+AH372/$H372*10^6</f>
        <v>331.48956680945645</v>
      </c>
      <c r="AJ372" s="42">
        <f>+X372+AC372+AH372</f>
        <v>-9.8660991448052487E-2</v>
      </c>
      <c r="AK372" s="31">
        <f>+Y372+AD372+AI372</f>
        <v>-1892.232287074271</v>
      </c>
      <c r="AL372" s="44">
        <f>+$AL$6*W372/H372*10^6</f>
        <v>-36.706250793593725</v>
      </c>
      <c r="AM372" s="31">
        <v>279643.40625</v>
      </c>
      <c r="AN372" s="45">
        <f>+AK372/AM372</f>
        <v>-6.7665900385386647E-3</v>
      </c>
      <c r="AR372" s="33"/>
    </row>
    <row r="373" spans="1:44">
      <c r="A373" s="6" t="s">
        <v>3389</v>
      </c>
      <c r="B373" s="6" t="s">
        <v>227</v>
      </c>
      <c r="C373" s="119" t="s">
        <v>527</v>
      </c>
      <c r="D373" s="30">
        <v>2691305</v>
      </c>
      <c r="E373" s="6" t="s">
        <v>2508</v>
      </c>
      <c r="F373" s="31" t="s">
        <v>4470</v>
      </c>
      <c r="G373" s="6" t="str">
        <f>+IF(AND(L373&gt;K373, AJ373&gt;0), "Float Increase", IF(AND(L373&lt;K373, AJ373&lt;0), "Float Decrease", IF(AND(J373&gt;I373, AJ373&gt;0), "Share Increase", IF(AND(J373&lt;I373, AJ373&lt;0), "Share Decrease", IF(AJ373&gt;0, "Reinvestment", "Funding")))))</f>
        <v>Funding</v>
      </c>
      <c r="H373" s="32">
        <v>27.16</v>
      </c>
      <c r="I373" s="33">
        <v>48.573</v>
      </c>
      <c r="J373" s="33">
        <v>48.573</v>
      </c>
      <c r="K373" s="34">
        <v>1</v>
      </c>
      <c r="L373" s="34">
        <v>1</v>
      </c>
      <c r="M373" s="7">
        <v>0</v>
      </c>
      <c r="N373" s="7">
        <v>0</v>
      </c>
      <c r="O373" s="7">
        <v>1</v>
      </c>
      <c r="P373" s="7">
        <v>1</v>
      </c>
      <c r="Q373" s="35">
        <f>+I373*K373</f>
        <v>48.573</v>
      </c>
      <c r="R373" s="35">
        <f>+J373*L373</f>
        <v>48.573</v>
      </c>
      <c r="S373" s="35">
        <f>+$H373*Q373</f>
        <v>1319.2426800000001</v>
      </c>
      <c r="T373" s="35">
        <f>+$H373*R373</f>
        <v>1319.2426800000001</v>
      </c>
      <c r="U373" s="36">
        <f>+S373/SUM(S$20:S$619)</f>
        <v>1.9163151306403332E-3</v>
      </c>
      <c r="V373" s="37">
        <f>+T373/SUM(T$20:T$619)</f>
        <v>1.914024349657569E-3</v>
      </c>
      <c r="W373" s="37">
        <f>+V373-U373</f>
        <v>-2.2907809827641974E-6</v>
      </c>
      <c r="X373" s="38">
        <f>+W373*Y$4</f>
        <v>-6.9389540251316606E-2</v>
      </c>
      <c r="Y373" s="39">
        <f>+X373/$H373*10^6</f>
        <v>-2554.8431609468557</v>
      </c>
      <c r="Z373" s="40">
        <f>+S373*M373/SUMPRODUCT(M$20:M$619, S$20:S$619)</f>
        <v>0</v>
      </c>
      <c r="AA373" s="41">
        <f>+T373*N373/SUMPRODUCT(N$20:N$619, T$20:T$619)</f>
        <v>0</v>
      </c>
      <c r="AB373" s="41">
        <f>+AA373-Z373</f>
        <v>0</v>
      </c>
      <c r="AC373" s="42">
        <f>+AB373*AD$4</f>
        <v>0</v>
      </c>
      <c r="AD373" s="43">
        <f>+AC373/$H373*10^6</f>
        <v>0</v>
      </c>
      <c r="AE373" s="40">
        <f>+S373*O373/SUMPRODUCT(O$20:O$619, S$20:S$619)</f>
        <v>3.9068425307227537E-3</v>
      </c>
      <c r="AF373" s="41">
        <f>+T373*P373/SUMPRODUCT(P$20:P$619, T$20:T$619)</f>
        <v>3.9099057961103105E-3</v>
      </c>
      <c r="AG373" s="41">
        <f>+AF373-AE373</f>
        <v>3.0632653875567462E-6</v>
      </c>
      <c r="AH373" s="42">
        <f>+AG373*AI$4</f>
        <v>1.0343878484101567E-2</v>
      </c>
      <c r="AI373" s="43">
        <f>+AH373/$H373*10^6</f>
        <v>380.84972327325357</v>
      </c>
      <c r="AJ373" s="42">
        <f>+X373+AC373+AH373</f>
        <v>-5.9045661767215041E-2</v>
      </c>
      <c r="AK373" s="31">
        <f>+Y373+AD373+AI373</f>
        <v>-2173.9934376736023</v>
      </c>
      <c r="AL373" s="44">
        <f>+$AL$6*W373/H373*10^6</f>
        <v>-42.171962127470493</v>
      </c>
      <c r="AM373" s="31">
        <v>320656.59375</v>
      </c>
      <c r="AN373" s="45">
        <f>+AK373/AM373</f>
        <v>-6.7798182855037656E-3</v>
      </c>
      <c r="AR373" s="33"/>
    </row>
    <row r="374" spans="1:44">
      <c r="A374" s="6" t="s">
        <v>4228</v>
      </c>
      <c r="B374" s="6" t="s">
        <v>1613</v>
      </c>
      <c r="C374" s="119" t="s">
        <v>2460</v>
      </c>
      <c r="D374" s="30">
        <v>2641106</v>
      </c>
      <c r="E374" s="6" t="s">
        <v>3919</v>
      </c>
      <c r="F374" s="31" t="s">
        <v>4454</v>
      </c>
      <c r="G374" s="6" t="str">
        <f>+IF(AND(L374&gt;K374, AJ374&gt;0), "Float Increase", IF(AND(L374&lt;K374, AJ374&lt;0), "Float Decrease", IF(AND(J374&gt;I374, AJ374&gt;0), "Share Increase", IF(AND(J374&lt;I374, AJ374&lt;0), "Share Decrease", IF(AJ374&gt;0, "Reinvestment", "Funding")))))</f>
        <v>Funding</v>
      </c>
      <c r="H374" s="32">
        <v>32.700000000000003</v>
      </c>
      <c r="I374" s="33">
        <v>17.186</v>
      </c>
      <c r="J374" s="33">
        <v>17.186</v>
      </c>
      <c r="K374" s="34">
        <v>1</v>
      </c>
      <c r="L374" s="34">
        <v>1</v>
      </c>
      <c r="M374" s="7">
        <v>1</v>
      </c>
      <c r="N374" s="7">
        <v>1</v>
      </c>
      <c r="O374" s="7">
        <v>0</v>
      </c>
      <c r="P374" s="7">
        <v>0</v>
      </c>
      <c r="Q374" s="35">
        <f>+I374*K374</f>
        <v>17.186</v>
      </c>
      <c r="R374" s="35">
        <f>+J374*L374</f>
        <v>17.186</v>
      </c>
      <c r="S374" s="35">
        <f>+$H374*Q374</f>
        <v>561.98220000000003</v>
      </c>
      <c r="T374" s="35">
        <f>+$H374*R374</f>
        <v>561.98220000000003</v>
      </c>
      <c r="U374" s="36">
        <f>+S374/SUM(S$20:S$619)</f>
        <v>8.1632819293758893E-4</v>
      </c>
      <c r="V374" s="37">
        <f>+T374/SUM(T$20:T$619)</f>
        <v>8.1535234660095289E-4</v>
      </c>
      <c r="W374" s="37">
        <f>+V374-U374</f>
        <v>-9.7584633663603745E-7</v>
      </c>
      <c r="X374" s="38">
        <f>+W374*Y$4</f>
        <v>-2.9559145620896003E-2</v>
      </c>
      <c r="Y374" s="39">
        <f>+X374/$H374*10^6</f>
        <v>-903.9494073668501</v>
      </c>
      <c r="Z374" s="40">
        <f>+S374*M374/SUMPRODUCT(M$20:M$619, S$20:S$619)</f>
        <v>1.6022214530001292E-3</v>
      </c>
      <c r="AA374" s="41">
        <f>+T374*N374/SUMPRODUCT(N$20:N$619, T$20:T$619)</f>
        <v>1.5972646429040706E-3</v>
      </c>
      <c r="AB374" s="41">
        <f>+AA374-Z374</f>
        <v>-4.9568100960585646E-6</v>
      </c>
      <c r="AC374" s="42">
        <f>+AB374*AD$4</f>
        <v>-1.9124715508608767E-2</v>
      </c>
      <c r="AD374" s="43">
        <f>+AC374/$H374*10^6</f>
        <v>-584.85368527855542</v>
      </c>
      <c r="AE374" s="40">
        <f>+S374*O374/SUMPRODUCT(O$20:O$619, S$20:S$619)</f>
        <v>0</v>
      </c>
      <c r="AF374" s="41">
        <f>+T374*P374/SUMPRODUCT(P$20:P$619, T$20:T$619)</f>
        <v>0</v>
      </c>
      <c r="AG374" s="41">
        <f>+AF374-AE374</f>
        <v>0</v>
      </c>
      <c r="AH374" s="42">
        <f>+AG374*AI$4</f>
        <v>0</v>
      </c>
      <c r="AI374" s="43">
        <f>+AH374/$H374*10^6</f>
        <v>0</v>
      </c>
      <c r="AJ374" s="42">
        <f>+X374+AC374+AH374</f>
        <v>-4.868386112950477E-2</v>
      </c>
      <c r="AK374" s="31">
        <f>+Y374+AD374+AI374</f>
        <v>-1488.8030926454055</v>
      </c>
      <c r="AL374" s="44">
        <f>+$AL$6*W374/H374*10^6</f>
        <v>-14.921197807890479</v>
      </c>
      <c r="AM374" s="31">
        <v>219521.34375</v>
      </c>
      <c r="AN374" s="45">
        <f>+AK374/AM374</f>
        <v>-6.78204254407679E-3</v>
      </c>
      <c r="AR374" s="33"/>
    </row>
    <row r="375" spans="1:44">
      <c r="A375" s="6" t="s">
        <v>1360</v>
      </c>
      <c r="B375" s="6" t="s">
        <v>2157</v>
      </c>
      <c r="C375" s="119" t="s">
        <v>2782</v>
      </c>
      <c r="D375" s="30">
        <v>2665300</v>
      </c>
      <c r="E375" s="6" t="s">
        <v>4212</v>
      </c>
      <c r="F375" s="31" t="s">
        <v>4473</v>
      </c>
      <c r="G375" s="6" t="str">
        <f>+IF(AND(L375&gt;K375, AJ375&gt;0), "Float Increase", IF(AND(L375&lt;K375, AJ375&lt;0), "Float Decrease", IF(AND(J375&gt;I375, AJ375&gt;0), "Share Increase", IF(AND(J375&lt;I375, AJ375&lt;0), "Share Decrease", IF(AJ375&gt;0, "Reinvestment", "Funding")))))</f>
        <v>Funding</v>
      </c>
      <c r="H375" s="32">
        <v>51.99</v>
      </c>
      <c r="I375" s="33">
        <v>16.469000000000001</v>
      </c>
      <c r="J375" s="33">
        <v>16.472999999999999</v>
      </c>
      <c r="K375" s="34">
        <v>0.88</v>
      </c>
      <c r="L375" s="34">
        <v>0.88</v>
      </c>
      <c r="M375" s="7">
        <v>0.5</v>
      </c>
      <c r="N375" s="7">
        <v>0.5</v>
      </c>
      <c r="O375" s="7">
        <v>0.5</v>
      </c>
      <c r="P375" s="7">
        <v>0.5</v>
      </c>
      <c r="Q375" s="35">
        <f>+I375*K375</f>
        <v>14.49272</v>
      </c>
      <c r="R375" s="35">
        <f>+J375*L375</f>
        <v>14.496239999999998</v>
      </c>
      <c r="S375" s="35">
        <f>+$H375*Q375</f>
        <v>753.47651280000002</v>
      </c>
      <c r="T375" s="35">
        <f>+$H375*R375</f>
        <v>753.65951759999996</v>
      </c>
      <c r="U375" s="36">
        <f>+S375/SUM(S$20:S$619)</f>
        <v>1.0944903950960369E-3</v>
      </c>
      <c r="V375" s="37">
        <f>+T375/SUM(T$20:T$619)</f>
        <v>1.0934475437359085E-3</v>
      </c>
      <c r="W375" s="37">
        <f>+V375-U375</f>
        <v>-1.0428513601283725E-6</v>
      </c>
      <c r="X375" s="38">
        <f>+W375*Y$4</f>
        <v>-3.1588779972518514E-2</v>
      </c>
      <c r="Y375" s="39">
        <f>+X375/$H375*10^6</f>
        <v>-607.59338281435885</v>
      </c>
      <c r="Z375" s="40">
        <f>+S375*M375/SUMPRODUCT(M$20:M$619, S$20:S$619)</f>
        <v>1.074087607347605E-3</v>
      </c>
      <c r="AA375" s="41">
        <f>+T375*N375/SUMPRODUCT(N$20:N$619, T$20:T$619)</f>
        <v>1.0710247586583864E-3</v>
      </c>
      <c r="AB375" s="41">
        <f>+AA375-Z375</f>
        <v>-3.0628486892185849E-6</v>
      </c>
      <c r="AC375" s="42">
        <f>+AB375*AD$4</f>
        <v>-1.1817299572117525E-2</v>
      </c>
      <c r="AD375" s="43">
        <f>+AC375/$H375*10^6</f>
        <v>-227.29947243926765</v>
      </c>
      <c r="AE375" s="40">
        <f>+S375*O375/SUMPRODUCT(O$20:O$619, S$20:S$619)</f>
        <v>1.115683312378776E-3</v>
      </c>
      <c r="AF375" s="41">
        <f>+T375*P375/SUMPRODUCT(P$20:P$619, T$20:T$619)</f>
        <v>1.116829284267069E-3</v>
      </c>
      <c r="AG375" s="41">
        <f>+AF375-AE375</f>
        <v>1.1459718882930736E-6</v>
      </c>
      <c r="AH375" s="42">
        <f>+AG375*AI$4</f>
        <v>3.8696594839125347E-3</v>
      </c>
      <c r="AI375" s="43">
        <f>+AH375/$H375*10^6</f>
        <v>74.430842160271879</v>
      </c>
      <c r="AJ375" s="42">
        <f>+X375+AC375+AH375</f>
        <v>-3.9536420060723505E-2</v>
      </c>
      <c r="AK375" s="31">
        <f>+Y375+AD375+AI375</f>
        <v>-760.4620130933547</v>
      </c>
      <c r="AL375" s="44">
        <f>+$AL$6*W375/H375*10^6</f>
        <v>-10.029345644627547</v>
      </c>
      <c r="AM375" s="31">
        <v>111970.8515625</v>
      </c>
      <c r="AN375" s="45">
        <f>+AK375/AM375</f>
        <v>-6.7916069448563515E-3</v>
      </c>
      <c r="AR375" s="33"/>
    </row>
    <row r="376" spans="1:44">
      <c r="A376" s="6" t="s">
        <v>5434</v>
      </c>
      <c r="B376" s="6" t="s">
        <v>5428</v>
      </c>
      <c r="C376" s="119" t="s">
        <v>5440</v>
      </c>
      <c r="D376" s="30" t="s">
        <v>5452</v>
      </c>
      <c r="E376" s="6" t="s">
        <v>5447</v>
      </c>
      <c r="F376" s="31" t="s">
        <v>4455</v>
      </c>
      <c r="G376" s="6" t="str">
        <f>+IF(AND(L376&gt;K376, AJ376&gt;0), "Float Increase", IF(AND(L376&lt;K376, AJ376&lt;0), "Float Decrease", IF(AND(J376&gt;I376, AJ376&gt;0), "Share Increase", IF(AND(J376&lt;I376, AJ376&lt;0), "Share Decrease", IF(AJ376&gt;0, "Reinvestment", "Funding")))))</f>
        <v>Funding</v>
      </c>
      <c r="H376" s="32">
        <v>17.21</v>
      </c>
      <c r="I376" s="33">
        <v>73.748000000000005</v>
      </c>
      <c r="J376" s="33">
        <v>73.75</v>
      </c>
      <c r="K376" s="34">
        <v>0.87</v>
      </c>
      <c r="L376" s="34">
        <v>0.87</v>
      </c>
      <c r="M376" s="7">
        <v>0.48</v>
      </c>
      <c r="N376" s="7">
        <v>0.48</v>
      </c>
      <c r="O376" s="7">
        <v>0.52</v>
      </c>
      <c r="P376" s="7">
        <v>0.52</v>
      </c>
      <c r="Q376" s="35">
        <f>+I376*K376</f>
        <v>64.16076000000001</v>
      </c>
      <c r="R376" s="35">
        <f>+J376*L376</f>
        <v>64.162499999999994</v>
      </c>
      <c r="S376" s="35">
        <f>+$H376*Q376</f>
        <v>1104.2066796000001</v>
      </c>
      <c r="T376" s="35">
        <f>+$H376*R376</f>
        <v>1104.236625</v>
      </c>
      <c r="U376" s="36">
        <f>+S376/SUM(S$20:S$619)</f>
        <v>1.6039565726236227E-3</v>
      </c>
      <c r="V376" s="37">
        <f>+T376/SUM(T$20:T$619)</f>
        <v>1.6020826342835527E-3</v>
      </c>
      <c r="W376" s="37">
        <f>+V376-U376</f>
        <v>-1.8739383400700332E-6</v>
      </c>
      <c r="X376" s="38">
        <f>+W376*Y$4</f>
        <v>-5.6763051926452923E-2</v>
      </c>
      <c r="Y376" s="39">
        <f>+X376/$H376*10^6</f>
        <v>-3298.2598446515353</v>
      </c>
      <c r="Z376" s="40">
        <f>+S376*M376/SUMPRODUCT(M$20:M$619, S$20:S$619)</f>
        <v>1.5110943775239799E-3</v>
      </c>
      <c r="AA376" s="41">
        <f>+T376*N376/SUMPRODUCT(N$20:N$619, T$20:T$619)</f>
        <v>1.506460341423387E-3</v>
      </c>
      <c r="AB376" s="41">
        <f>+AA376-Z376</f>
        <v>-4.6340361005928893E-6</v>
      </c>
      <c r="AC376" s="42">
        <f>+AB376*AD$4</f>
        <v>-1.7879366036421707E-2</v>
      </c>
      <c r="AD376" s="43">
        <f>+AC376/$H376*10^6</f>
        <v>-1038.8940172238063</v>
      </c>
      <c r="AE376" s="40">
        <f>+S376*O376/SUMPRODUCT(O$20:O$619, S$20:S$619)</f>
        <v>1.7004149999574798E-3</v>
      </c>
      <c r="AF376" s="41">
        <f>+T376*P376/SUMPRODUCT(P$20:P$619, T$20:T$619)</f>
        <v>1.7017944066134133E-3</v>
      </c>
      <c r="AG376" s="41">
        <f>+AF376-AE376</f>
        <v>1.3794066559334565E-6</v>
      </c>
      <c r="AH376" s="42">
        <f>+AG376*AI$4</f>
        <v>4.6579101135331372E-3</v>
      </c>
      <c r="AI376" s="43">
        <f>+AH376/$H376*10^6</f>
        <v>270.65137208211138</v>
      </c>
      <c r="AJ376" s="42">
        <f>+X376+AC376+AH376</f>
        <v>-6.9984507849341487E-2</v>
      </c>
      <c r="AK376" s="31">
        <f>+Y376+AD376+AI376</f>
        <v>-4066.5024897932308</v>
      </c>
      <c r="AL376" s="44">
        <f>+$AL$6*W376/H376*10^6</f>
        <v>-54.443298665602356</v>
      </c>
      <c r="AM376" s="31">
        <v>597202.8125</v>
      </c>
      <c r="AN376" s="45">
        <f>+AK376/AM376</f>
        <v>-6.8092487253536352E-3</v>
      </c>
      <c r="AR376" s="33"/>
    </row>
    <row r="377" spans="1:44">
      <c r="A377" s="6" t="s">
        <v>5171</v>
      </c>
      <c r="B377" s="6" t="s">
        <v>5159</v>
      </c>
      <c r="C377" s="119" t="s">
        <v>5199</v>
      </c>
      <c r="D377" s="30">
        <v>2883641</v>
      </c>
      <c r="E377" s="6" t="s">
        <v>5147</v>
      </c>
      <c r="F377" s="31" t="s">
        <v>4471</v>
      </c>
      <c r="G377" s="6" t="str">
        <f>+IF(AND(L377&gt;K377, AJ377&gt;0), "Float Increase", IF(AND(L377&lt;K377, AJ377&lt;0), "Float Decrease", IF(AND(J377&gt;I377, AJ377&gt;0), "Share Increase", IF(AND(J377&lt;I377, AJ377&lt;0), "Share Decrease", IF(AJ377&gt;0, "Reinvestment", "Funding")))))</f>
        <v>Funding</v>
      </c>
      <c r="H377" s="32">
        <v>64.52</v>
      </c>
      <c r="I377" s="33">
        <v>18.399999999999999</v>
      </c>
      <c r="J377" s="33">
        <v>18.414999999999999</v>
      </c>
      <c r="K377" s="34">
        <v>1</v>
      </c>
      <c r="L377" s="34">
        <v>1</v>
      </c>
      <c r="M377" s="7">
        <v>0.54</v>
      </c>
      <c r="N377" s="7">
        <v>0.54</v>
      </c>
      <c r="O377" s="7">
        <v>0.46</v>
      </c>
      <c r="P377" s="7">
        <v>0.46</v>
      </c>
      <c r="Q377" s="35">
        <f>+I377*K377</f>
        <v>18.399999999999999</v>
      </c>
      <c r="R377" s="35">
        <f>+J377*L377</f>
        <v>18.414999999999999</v>
      </c>
      <c r="S377" s="35">
        <f>+$H377*Q377</f>
        <v>1187.1679999999999</v>
      </c>
      <c r="T377" s="35">
        <f>+$H377*R377</f>
        <v>1188.1357999999998</v>
      </c>
      <c r="U377" s="36">
        <f>+S377/SUM(S$20:S$619)</f>
        <v>1.7244651310189742E-3</v>
      </c>
      <c r="V377" s="37">
        <f>+T377/SUM(T$20:T$619)</f>
        <v>1.7238078227577317E-3</v>
      </c>
      <c r="W377" s="37">
        <f>+V377-U377</f>
        <v>-6.5730826124253162E-7</v>
      </c>
      <c r="X377" s="38">
        <f>+W377*Y$4</f>
        <v>-1.9910379208742758E-2</v>
      </c>
      <c r="Y377" s="39">
        <f>+X377/$H377*10^6</f>
        <v>-308.59236219378113</v>
      </c>
      <c r="Z377" s="40">
        <f>+S377*M377/SUMPRODUCT(M$20:M$619, S$20:S$619)</f>
        <v>1.8277042590926168E-3</v>
      </c>
      <c r="AA377" s="41">
        <f>+T377*N377/SUMPRODUCT(N$20:N$619, T$20:T$619)</f>
        <v>1.8235352371064647E-3</v>
      </c>
      <c r="AB377" s="41">
        <f>+AA377-Z377</f>
        <v>-4.1690219861520959E-6</v>
      </c>
      <c r="AC377" s="42">
        <f>+AB377*AD$4</f>
        <v>-1.6085215670798594E-2</v>
      </c>
      <c r="AD377" s="43">
        <f>+AC377/$H377*10^6</f>
        <v>-249.30588454430554</v>
      </c>
      <c r="AE377" s="40">
        <f>+S377*O377/SUMPRODUCT(O$20:O$619, S$20:S$619)</f>
        <v>1.6172279079206351E-3</v>
      </c>
      <c r="AF377" s="41">
        <f>+T377*P377/SUMPRODUCT(P$20:P$619, T$20:T$619)</f>
        <v>1.6198153651712005E-3</v>
      </c>
      <c r="AG377" s="41">
        <f>+AF377-AE377</f>
        <v>2.5874572505653944E-6</v>
      </c>
      <c r="AH377" s="42">
        <f>+AG377*AI$4</f>
        <v>8.7371938100352323E-3</v>
      </c>
      <c r="AI377" s="43">
        <f>+AH377/$H377*10^6</f>
        <v>135.41837895280892</v>
      </c>
      <c r="AJ377" s="42">
        <f>+X377+AC377+AH377</f>
        <v>-2.7258401069506118E-2</v>
      </c>
      <c r="AK377" s="31">
        <f>+Y377+AD377+AI377</f>
        <v>-422.47986778527775</v>
      </c>
      <c r="AL377" s="44">
        <f>+$AL$6*W377/H377*10^6</f>
        <v>-5.0938333946259426</v>
      </c>
      <c r="AM377" s="31">
        <v>61992.5</v>
      </c>
      <c r="AN377" s="45">
        <f>+AK377/AM377</f>
        <v>-6.8150158129657258E-3</v>
      </c>
      <c r="AR377" s="33"/>
    </row>
    <row r="378" spans="1:44">
      <c r="A378" s="6" t="s">
        <v>4289</v>
      </c>
      <c r="B378" s="6" t="s">
        <v>1673</v>
      </c>
      <c r="C378" s="119" t="s">
        <v>2694</v>
      </c>
      <c r="D378" s="30">
        <v>2414018</v>
      </c>
      <c r="E378" s="6" t="s">
        <v>780</v>
      </c>
      <c r="F378" s="31" t="s">
        <v>4474</v>
      </c>
      <c r="G378" s="6" t="str">
        <f>+IF(AND(L378&gt;K378, AJ378&gt;0), "Float Increase", IF(AND(L378&lt;K378, AJ378&lt;0), "Float Decrease", IF(AND(J378&gt;I378, AJ378&gt;0), "Share Increase", IF(AND(J378&lt;I378, AJ378&lt;0), "Share Decrease", IF(AJ378&gt;0, "Reinvestment", "Funding")))))</f>
        <v>Funding</v>
      </c>
      <c r="H378" s="32">
        <v>24.39</v>
      </c>
      <c r="I378" s="33">
        <v>87.778999999999996</v>
      </c>
      <c r="J378" s="33">
        <v>87.790999999999997</v>
      </c>
      <c r="K378" s="34">
        <v>0.63</v>
      </c>
      <c r="L378" s="34">
        <v>0.63</v>
      </c>
      <c r="M378" s="7">
        <v>1</v>
      </c>
      <c r="N378" s="7">
        <v>1</v>
      </c>
      <c r="O378" s="7">
        <v>0</v>
      </c>
      <c r="P378" s="7">
        <v>0</v>
      </c>
      <c r="Q378" s="35">
        <f>+I378*K378</f>
        <v>55.30077</v>
      </c>
      <c r="R378" s="35">
        <f>+J378*L378</f>
        <v>55.308329999999998</v>
      </c>
      <c r="S378" s="35">
        <f>+$H378*Q378</f>
        <v>1348.7857802999999</v>
      </c>
      <c r="T378" s="35">
        <f>+$H378*R378</f>
        <v>1348.9701686999999</v>
      </c>
      <c r="U378" s="36">
        <f>+S378/SUM(S$20:S$619)</f>
        <v>1.9592290622233491E-3</v>
      </c>
      <c r="V378" s="37">
        <f>+T378/SUM(T$20:T$619)</f>
        <v>1.9571545015913817E-3</v>
      </c>
      <c r="W378" s="37">
        <f>+V378-U378</f>
        <v>-2.074560631967412E-6</v>
      </c>
      <c r="X378" s="38">
        <f>+W378*Y$4</f>
        <v>-6.2840057412209355E-2</v>
      </c>
      <c r="Y378" s="39">
        <f>+X378/$H378*10^6</f>
        <v>-2576.468118581769</v>
      </c>
      <c r="Z378" s="40">
        <f>+S378*M378/SUMPRODUCT(M$20:M$619, S$20:S$619)</f>
        <v>3.8454127420729316E-3</v>
      </c>
      <c r="AA378" s="41">
        <f>+T378*N378/SUMPRODUCT(N$20:N$619, T$20:T$619)</f>
        <v>3.834040214791232E-3</v>
      </c>
      <c r="AB378" s="41">
        <f>+AA378-Z378</f>
        <v>-1.1372527281699584E-5</v>
      </c>
      <c r="AC378" s="42">
        <f>+AB378*AD$4</f>
        <v>-4.3878289597848376E-2</v>
      </c>
      <c r="AD378" s="43">
        <f>+AC378/$H378*10^6</f>
        <v>-1799.0278637904212</v>
      </c>
      <c r="AE378" s="40">
        <f>+S378*O378/SUMPRODUCT(O$20:O$619, S$20:S$619)</f>
        <v>0</v>
      </c>
      <c r="AF378" s="41">
        <f>+T378*P378/SUMPRODUCT(P$20:P$619, T$20:T$619)</f>
        <v>0</v>
      </c>
      <c r="AG378" s="41">
        <f>+AF378-AE378</f>
        <v>0</v>
      </c>
      <c r="AH378" s="42">
        <f>+AG378*AI$4</f>
        <v>0</v>
      </c>
      <c r="AI378" s="43">
        <f>+AH378/$H378*10^6</f>
        <v>0</v>
      </c>
      <c r="AJ378" s="42">
        <f>+X378+AC378+AH378</f>
        <v>-0.10671834701005772</v>
      </c>
      <c r="AK378" s="31">
        <f>+Y378+AD378+AI378</f>
        <v>-4375.4959823721902</v>
      </c>
      <c r="AL378" s="44">
        <f>+$AL$6*W378/H378*10^6</f>
        <v>-42.528918244514394</v>
      </c>
      <c r="AM378" s="31">
        <v>639209.625</v>
      </c>
      <c r="AN378" s="45">
        <f>+AK378/AM378</f>
        <v>-6.8451659850587987E-3</v>
      </c>
      <c r="AR378" s="33"/>
    </row>
    <row r="379" spans="1:44">
      <c r="A379" s="6" t="s">
        <v>719</v>
      </c>
      <c r="B379" s="6" t="s">
        <v>693</v>
      </c>
      <c r="C379" s="119" t="s">
        <v>704</v>
      </c>
      <c r="D379" s="30">
        <v>2447285</v>
      </c>
      <c r="E379" s="6" t="s">
        <v>679</v>
      </c>
      <c r="F379" s="31" t="s">
        <v>4458</v>
      </c>
      <c r="G379" s="6" t="str">
        <f>+IF(AND(L379&gt;K379, AJ379&gt;0), "Float Increase", IF(AND(L379&lt;K379, AJ379&lt;0), "Float Decrease", IF(AND(J379&gt;I379, AJ379&gt;0), "Share Increase", IF(AND(J379&lt;I379, AJ379&lt;0), "Share Decrease", IF(AJ379&gt;0, "Reinvestment", "Funding")))))</f>
        <v>Funding</v>
      </c>
      <c r="H379" s="32">
        <v>41.41</v>
      </c>
      <c r="I379" s="33">
        <v>41.191000000000003</v>
      </c>
      <c r="J379" s="33">
        <v>41.216999999999999</v>
      </c>
      <c r="K379" s="34">
        <v>0.91</v>
      </c>
      <c r="L379" s="34">
        <v>0.91</v>
      </c>
      <c r="M379" s="7">
        <v>1</v>
      </c>
      <c r="N379" s="7">
        <v>1</v>
      </c>
      <c r="O379" s="7">
        <v>0</v>
      </c>
      <c r="P379" s="7">
        <v>0</v>
      </c>
      <c r="Q379" s="35">
        <f>+I379*K379</f>
        <v>37.483810000000005</v>
      </c>
      <c r="R379" s="35">
        <f>+J379*L379</f>
        <v>37.507469999999998</v>
      </c>
      <c r="S379" s="35">
        <f>+$H379*Q379</f>
        <v>1552.2045721000002</v>
      </c>
      <c r="T379" s="35">
        <f>+$H379*R379</f>
        <v>1553.1843326999997</v>
      </c>
      <c r="U379" s="36">
        <f>+S379/SUM(S$20:S$619)</f>
        <v>2.2547126108475616E-3</v>
      </c>
      <c r="V379" s="37">
        <f>+T379/SUM(T$20:T$619)</f>
        <v>2.2534387928492749E-3</v>
      </c>
      <c r="W379" s="37">
        <f>+V379-U379</f>
        <v>-1.2738179982867137E-6</v>
      </c>
      <c r="X379" s="38">
        <f>+W379*Y$4</f>
        <v>-3.8584939341652413E-2</v>
      </c>
      <c r="Y379" s="39">
        <f>+X379/$H379*10^6</f>
        <v>-931.7782985185321</v>
      </c>
      <c r="Z379" s="40">
        <f>+S379*M379/SUMPRODUCT(M$20:M$619, S$20:S$619)</f>
        <v>4.4253634098437742E-3</v>
      </c>
      <c r="AA379" s="41">
        <f>+T379*N379/SUMPRODUCT(N$20:N$619, T$20:T$619)</f>
        <v>4.4144572880320089E-3</v>
      </c>
      <c r="AB379" s="41">
        <f>+AA379-Z379</f>
        <v>-1.0906121811765299E-5</v>
      </c>
      <c r="AC379" s="42">
        <f>+AB379*AD$4</f>
        <v>-4.2078771005993332E-2</v>
      </c>
      <c r="AD379" s="43">
        <f>+AC379/$H379*10^6</f>
        <v>-1016.1499880703534</v>
      </c>
      <c r="AE379" s="40">
        <f>+S379*O379/SUMPRODUCT(O$20:O$619, S$20:S$619)</f>
        <v>0</v>
      </c>
      <c r="AF379" s="41">
        <f>+T379*P379/SUMPRODUCT(P$20:P$619, T$20:T$619)</f>
        <v>0</v>
      </c>
      <c r="AG379" s="41">
        <f>+AF379-AE379</f>
        <v>0</v>
      </c>
      <c r="AH379" s="42">
        <f>+AG379*AI$4</f>
        <v>0</v>
      </c>
      <c r="AI379" s="43">
        <f>+AH379/$H379*10^6</f>
        <v>0</v>
      </c>
      <c r="AJ379" s="42">
        <f>+X379+AC379+AH379</f>
        <v>-8.0663710347645745E-2</v>
      </c>
      <c r="AK379" s="31">
        <f>+Y379+AD379+AI379</f>
        <v>-1947.9282865888854</v>
      </c>
      <c r="AL379" s="44">
        <f>+$AL$6*W379/H379*10^6</f>
        <v>-15.380560230460199</v>
      </c>
      <c r="AM379" s="31">
        <v>284543.75</v>
      </c>
      <c r="AN379" s="45">
        <f>+AK379/AM379</f>
        <v>-6.8457953709715478E-3</v>
      </c>
      <c r="AR379" s="33"/>
    </row>
    <row r="380" spans="1:44">
      <c r="A380" s="6" t="s">
        <v>3585</v>
      </c>
      <c r="B380" s="6" t="s">
        <v>423</v>
      </c>
      <c r="C380" s="119" t="s">
        <v>3742</v>
      </c>
      <c r="D380" s="30">
        <v>2919290</v>
      </c>
      <c r="E380" s="6" t="s">
        <v>2954</v>
      </c>
      <c r="F380" s="31" t="s">
        <v>4468</v>
      </c>
      <c r="G380" s="6" t="str">
        <f>+IF(AND(L380&gt;K380, AJ380&gt;0), "Float Increase", IF(AND(L380&lt;K380, AJ380&lt;0), "Float Decrease", IF(AND(J380&gt;I380, AJ380&gt;0), "Share Increase", IF(AND(J380&lt;I380, AJ380&lt;0), "Share Decrease", IF(AJ380&gt;0, "Reinvestment", "Funding")))))</f>
        <v>Funding</v>
      </c>
      <c r="H380" s="32">
        <v>14.04</v>
      </c>
      <c r="I380" s="33">
        <v>84.828999999999994</v>
      </c>
      <c r="J380" s="33">
        <v>84.828999999999994</v>
      </c>
      <c r="K380" s="34">
        <v>0.57999999999999996</v>
      </c>
      <c r="L380" s="34">
        <v>0.57999999999999996</v>
      </c>
      <c r="M380" s="7">
        <v>1</v>
      </c>
      <c r="N380" s="7">
        <v>1</v>
      </c>
      <c r="O380" s="7">
        <v>0</v>
      </c>
      <c r="P380" s="7">
        <v>0</v>
      </c>
      <c r="Q380" s="35">
        <f>+I380*K380</f>
        <v>49.200819999999993</v>
      </c>
      <c r="R380" s="35">
        <f>+J380*L380</f>
        <v>49.200819999999993</v>
      </c>
      <c r="S380" s="35">
        <f>+$H380*Q380</f>
        <v>690.77951279999991</v>
      </c>
      <c r="T380" s="35">
        <f>+$H380*R380</f>
        <v>690.77951279999991</v>
      </c>
      <c r="U380" s="36">
        <f>+S380/SUM(S$20:S$619)</f>
        <v>1.0034175306661527E-3</v>
      </c>
      <c r="V380" s="37">
        <f>+T380/SUM(T$20:T$619)</f>
        <v>1.0022180359900061E-3</v>
      </c>
      <c r="W380" s="37">
        <f>+V380-U380</f>
        <v>-1.1994946761465213E-6</v>
      </c>
      <c r="X380" s="38">
        <f>+W380*Y$4</f>
        <v>-3.6333628023782392E-2</v>
      </c>
      <c r="Y380" s="39">
        <f>+X380/$H380*10^6</f>
        <v>-2587.8652438591453</v>
      </c>
      <c r="Z380" s="40">
        <f>+S380*M380/SUMPRODUCT(M$20:M$619, S$20:S$619)</f>
        <v>1.96942492965282E-3</v>
      </c>
      <c r="AA380" s="41">
        <f>+T380*N380/SUMPRODUCT(N$20:N$619, T$20:T$619)</f>
        <v>1.963332098130403E-3</v>
      </c>
      <c r="AB380" s="41">
        <f>+AA380-Z380</f>
        <v>-6.0928315224169707E-6</v>
      </c>
      <c r="AC380" s="42">
        <f>+AB380*AD$4</f>
        <v>-2.350779377260441E-2</v>
      </c>
      <c r="AD380" s="43">
        <f>+AC380/$H380*10^6</f>
        <v>-1674.3442857980351</v>
      </c>
      <c r="AE380" s="40">
        <f>+S380*O380/SUMPRODUCT(O$20:O$619, S$20:S$619)</f>
        <v>0</v>
      </c>
      <c r="AF380" s="41">
        <f>+T380*P380/SUMPRODUCT(P$20:P$619, T$20:T$619)</f>
        <v>0</v>
      </c>
      <c r="AG380" s="41">
        <f>+AF380-AE380</f>
        <v>0</v>
      </c>
      <c r="AH380" s="42">
        <f>+AG380*AI$4</f>
        <v>0</v>
      </c>
      <c r="AI380" s="43">
        <f>+AH380/$H380*10^6</f>
        <v>0</v>
      </c>
      <c r="AJ380" s="42">
        <f>+X380+AC380+AH380</f>
        <v>-5.9841421796386803E-2</v>
      </c>
      <c r="AK380" s="31">
        <f>+Y380+AD380+AI380</f>
        <v>-4262.2095296571806</v>
      </c>
      <c r="AL380" s="44">
        <f>+$AL$6*W380/H380*10^6</f>
        <v>-42.717046871314864</v>
      </c>
      <c r="AM380" s="31">
        <v>618552.0625</v>
      </c>
      <c r="AN380" s="45">
        <f>+AK380/AM380</f>
        <v>-6.890623745446133E-3</v>
      </c>
      <c r="AR380" s="33"/>
    </row>
    <row r="381" spans="1:44">
      <c r="A381" s="6" t="s">
        <v>6035</v>
      </c>
      <c r="B381" s="6" t="s">
        <v>5987</v>
      </c>
      <c r="C381" s="119" t="s">
        <v>6081</v>
      </c>
      <c r="D381" s="30">
        <v>2035754</v>
      </c>
      <c r="E381" s="6" t="s">
        <v>6163</v>
      </c>
      <c r="F381" s="31" t="s">
        <v>4456</v>
      </c>
      <c r="G381" s="6" t="str">
        <f>+IF(AND(L381&gt;K381, AJ381&gt;0), "Float Increase", IF(AND(L381&lt;K381, AJ381&lt;0), "Float Decrease", IF(AND(J381&gt;I381, AJ381&gt;0), "Share Increase", IF(AND(J381&lt;I381, AJ381&lt;0), "Share Decrease", IF(AJ381&gt;0, "Reinvestment", "Funding")))))</f>
        <v>Funding</v>
      </c>
      <c r="H381" s="32">
        <v>39.49</v>
      </c>
      <c r="I381" s="33">
        <v>14.504</v>
      </c>
      <c r="J381" s="33">
        <v>14.504</v>
      </c>
      <c r="K381" s="34">
        <v>1</v>
      </c>
      <c r="L381" s="34">
        <v>1</v>
      </c>
      <c r="M381" s="7">
        <v>1</v>
      </c>
      <c r="N381" s="7">
        <v>1</v>
      </c>
      <c r="O381" s="7">
        <v>0</v>
      </c>
      <c r="P381" s="7">
        <v>0</v>
      </c>
      <c r="Q381" s="35">
        <f>+I381*K381</f>
        <v>14.504</v>
      </c>
      <c r="R381" s="35">
        <f>+J381*L381</f>
        <v>14.504</v>
      </c>
      <c r="S381" s="35">
        <f>+$H381*Q381</f>
        <v>572.76296000000002</v>
      </c>
      <c r="T381" s="35">
        <f>+$H381*R381</f>
        <v>572.76296000000002</v>
      </c>
      <c r="U381" s="36">
        <f>+S381/SUM(S$20:S$619)</f>
        <v>8.319881877368794E-4</v>
      </c>
      <c r="V381" s="37">
        <f>+T381/SUM(T$20:T$619)</f>
        <v>8.309936212963821E-4</v>
      </c>
      <c r="W381" s="37">
        <f>+V381-U381</f>
        <v>-9.9456644049730151E-7</v>
      </c>
      <c r="X381" s="38">
        <f>+W381*Y$4</f>
        <v>-3.0126192147894224E-2</v>
      </c>
      <c r="Y381" s="39">
        <f>+X381/$H381*10^6</f>
        <v>-762.88154337539186</v>
      </c>
      <c r="Z381" s="40">
        <f>+S381*M381/SUMPRODUCT(M$20:M$619, S$20:S$619)</f>
        <v>1.6329575954467149E-3</v>
      </c>
      <c r="AA381" s="41">
        <f>+T381*N381/SUMPRODUCT(N$20:N$619, T$20:T$619)</f>
        <v>1.6279056966093917E-3</v>
      </c>
      <c r="AB381" s="41">
        <f>+AA381-Z381</f>
        <v>-5.0518988373232047E-6</v>
      </c>
      <c r="AC381" s="42">
        <f>+AB381*AD$4</f>
        <v>-1.9491593619635043E-2</v>
      </c>
      <c r="AD381" s="43">
        <f>+AC381/$H381*10^6</f>
        <v>-493.5830240474815</v>
      </c>
      <c r="AE381" s="40">
        <f>+S381*O381/SUMPRODUCT(O$20:O$619, S$20:S$619)</f>
        <v>0</v>
      </c>
      <c r="AF381" s="41">
        <f>+T381*P381/SUMPRODUCT(P$20:P$619, T$20:T$619)</f>
        <v>0</v>
      </c>
      <c r="AG381" s="41">
        <f>+AF381-AE381</f>
        <v>0</v>
      </c>
      <c r="AH381" s="42">
        <f>+AG381*AI$4</f>
        <v>0</v>
      </c>
      <c r="AI381" s="43">
        <f>+AH381/$H381*10^6</f>
        <v>0</v>
      </c>
      <c r="AJ381" s="42">
        <f>+X381+AC381+AH381</f>
        <v>-4.9617785767529267E-2</v>
      </c>
      <c r="AK381" s="31">
        <f>+Y381+AD381+AI381</f>
        <v>-1256.4645674228734</v>
      </c>
      <c r="AL381" s="44">
        <f>+$AL$6*W381/H381*10^6</f>
        <v>-12.59263662316158</v>
      </c>
      <c r="AM381" s="31">
        <v>179337.953125</v>
      </c>
      <c r="AN381" s="45">
        <f>+AK381/AM381</f>
        <v>-7.0061275124909421E-3</v>
      </c>
      <c r="AR381" s="33"/>
    </row>
    <row r="382" spans="1:44">
      <c r="A382" s="6" t="s">
        <v>6043</v>
      </c>
      <c r="B382" s="6" t="s">
        <v>5995</v>
      </c>
      <c r="C382" s="119" t="s">
        <v>6088</v>
      </c>
      <c r="D382" s="30">
        <v>2918576</v>
      </c>
      <c r="E382" s="6" t="s">
        <v>6171</v>
      </c>
      <c r="F382" s="31" t="s">
        <v>4456</v>
      </c>
      <c r="G382" s="6" t="str">
        <f>+IF(AND(L382&gt;K382, AJ382&gt;0), "Float Increase", IF(AND(L382&lt;K382, AJ382&lt;0), "Float Decrease", IF(AND(J382&gt;I382, AJ382&gt;0), "Share Increase", IF(AND(J382&lt;I382, AJ382&lt;0), "Share Decrease", IF(AJ382&gt;0, "Reinvestment", "Funding")))))</f>
        <v>Funding</v>
      </c>
      <c r="H382" s="32">
        <v>44.94</v>
      </c>
      <c r="I382" s="33">
        <v>15.853</v>
      </c>
      <c r="J382" s="33">
        <v>15.856</v>
      </c>
      <c r="K382" s="34">
        <v>0.75</v>
      </c>
      <c r="L382" s="34">
        <v>0.75</v>
      </c>
      <c r="M382" s="7">
        <v>0.53</v>
      </c>
      <c r="N382" s="7">
        <v>0.53</v>
      </c>
      <c r="O382" s="7">
        <v>0.47</v>
      </c>
      <c r="P382" s="7">
        <v>0.47</v>
      </c>
      <c r="Q382" s="35">
        <f>+I382*K382</f>
        <v>11.889749999999999</v>
      </c>
      <c r="R382" s="35">
        <f>+J382*L382</f>
        <v>11.891999999999999</v>
      </c>
      <c r="S382" s="35">
        <f>+$H382*Q382</f>
        <v>534.32536499999992</v>
      </c>
      <c r="T382" s="35">
        <f>+$H382*R382</f>
        <v>534.42647999999997</v>
      </c>
      <c r="U382" s="36">
        <f>+S382/SUM(S$20:S$619)</f>
        <v>7.7615422632810712E-4</v>
      </c>
      <c r="V382" s="37">
        <f>+T382/SUM(T$20:T$619)</f>
        <v>7.7537310710852972E-4</v>
      </c>
      <c r="W382" s="37">
        <f>+V382-U382</f>
        <v>-7.8111921957739819E-7</v>
      </c>
      <c r="X382" s="38">
        <f>+W382*Y$4</f>
        <v>-2.3660709572741436E-2</v>
      </c>
      <c r="Y382" s="39">
        <f>+X382/$H382*10^6</f>
        <v>-526.49554011440671</v>
      </c>
      <c r="Z382" s="40">
        <f>+S382*M382/SUMPRODUCT(M$20:M$619, S$20:S$619)</f>
        <v>8.0738679663362267E-4</v>
      </c>
      <c r="AA382" s="41">
        <f>+T382*N382/SUMPRODUCT(N$20:N$619, T$20:T$619)</f>
        <v>8.0504129132543713E-4</v>
      </c>
      <c r="AB382" s="41">
        <f>+AA382-Z382</f>
        <v>-2.3455053081855451E-6</v>
      </c>
      <c r="AC382" s="42">
        <f>+AB382*AD$4</f>
        <v>-9.0495945726564494E-3</v>
      </c>
      <c r="AD382" s="43">
        <f>+AC382/$H382*10^6</f>
        <v>-201.37059574224409</v>
      </c>
      <c r="AE382" s="40">
        <f>+S382*O382/SUMPRODUCT(O$20:O$619, S$20:S$619)</f>
        <v>7.4371212639679038E-4</v>
      </c>
      <c r="AF382" s="41">
        <f>+T382*P382/SUMPRODUCT(P$20:P$619, T$20:T$619)</f>
        <v>7.444361033869905E-4</v>
      </c>
      <c r="AG382" s="41">
        <f>+AF382-AE382</f>
        <v>7.2397699020011232E-7</v>
      </c>
      <c r="AH382" s="42">
        <f>+AG382*AI$4</f>
        <v>2.4446886131170463E-3</v>
      </c>
      <c r="AI382" s="43">
        <f>+AH382/$H382*10^6</f>
        <v>54.398945552226223</v>
      </c>
      <c r="AJ382" s="42">
        <f>+X382+AC382+AH382</f>
        <v>-3.0265615532280837E-2</v>
      </c>
      <c r="AK382" s="31">
        <f>+Y382+AD382+AI382</f>
        <v>-673.46719030442455</v>
      </c>
      <c r="AL382" s="44">
        <f>+$AL$6*W382/H382*10^6</f>
        <v>-8.6906900264508025</v>
      </c>
      <c r="AM382" s="31">
        <v>95325.953125</v>
      </c>
      <c r="AN382" s="45">
        <f>+AK382/AM382</f>
        <v>-7.0648880837447647E-3</v>
      </c>
      <c r="AR382" s="33"/>
    </row>
    <row r="383" spans="1:44">
      <c r="A383" s="6" t="s">
        <v>4981</v>
      </c>
      <c r="B383" s="6" t="s">
        <v>4987</v>
      </c>
      <c r="C383" s="119" t="s">
        <v>5007</v>
      </c>
      <c r="D383" s="30" t="s">
        <v>4993</v>
      </c>
      <c r="E383" s="6" t="s">
        <v>4998</v>
      </c>
      <c r="F383" s="31" t="s">
        <v>4460</v>
      </c>
      <c r="G383" s="6" t="str">
        <f>+IF(AND(L383&gt;K383, AJ383&gt;0), "Float Increase", IF(AND(L383&lt;K383, AJ383&lt;0), "Float Decrease", IF(AND(J383&gt;I383, AJ383&gt;0), "Share Increase", IF(AND(J383&lt;I383, AJ383&lt;0), "Share Decrease", IF(AJ383&gt;0, "Reinvestment", "Funding")))))</f>
        <v>Funding</v>
      </c>
      <c r="H383" s="32">
        <v>27.98</v>
      </c>
      <c r="I383" s="33">
        <v>53.664000000000001</v>
      </c>
      <c r="J383" s="33">
        <v>53.664000000000001</v>
      </c>
      <c r="K383" s="34">
        <v>1</v>
      </c>
      <c r="L383" s="34">
        <v>1</v>
      </c>
      <c r="M383" s="7">
        <v>0.53</v>
      </c>
      <c r="N383" s="7">
        <v>0.53</v>
      </c>
      <c r="O383" s="7">
        <v>0.47</v>
      </c>
      <c r="P383" s="7">
        <v>0.47</v>
      </c>
      <c r="Q383" s="35">
        <f>+I383*K383</f>
        <v>53.664000000000001</v>
      </c>
      <c r="R383" s="35">
        <f>+J383*L383</f>
        <v>53.664000000000001</v>
      </c>
      <c r="S383" s="35">
        <f>+$H383*Q383</f>
        <v>1501.51872</v>
      </c>
      <c r="T383" s="35">
        <f>+$H383*R383</f>
        <v>1501.51872</v>
      </c>
      <c r="U383" s="36">
        <f>+S383/SUM(S$20:S$619)</f>
        <v>2.1810869870247875E-3</v>
      </c>
      <c r="V383" s="37">
        <f>+T383/SUM(T$20:T$619)</f>
        <v>2.1784796952950807E-3</v>
      </c>
      <c r="W383" s="37">
        <f>+V383-U383</f>
        <v>-2.6072917297067545E-6</v>
      </c>
      <c r="X383" s="38">
        <f>+W383*Y$4</f>
        <v>-7.8976897305609722E-2</v>
      </c>
      <c r="Y383" s="39">
        <f>+X383/$H383*10^6</f>
        <v>-2822.6196320804047</v>
      </c>
      <c r="Z383" s="40">
        <f>+S383*M383/SUMPRODUCT(M$20:M$619, S$20:S$619)</f>
        <v>2.268854276506633E-3</v>
      </c>
      <c r="AA383" s="41">
        <f>+T383*N383/SUMPRODUCT(N$20:N$619, T$20:T$619)</f>
        <v>2.2618350971271438E-3</v>
      </c>
      <c r="AB383" s="41">
        <f>+AA383-Z383</f>
        <v>-7.0191793794891627E-6</v>
      </c>
      <c r="AC383" s="42">
        <f>+AB383*AD$4</f>
        <v>-2.7081894632873828E-2</v>
      </c>
      <c r="AD383" s="43">
        <f>+AC383/$H383*10^6</f>
        <v>-967.90188108912889</v>
      </c>
      <c r="AE383" s="40">
        <f>+S383*O383/SUMPRODUCT(O$20:O$619, S$20:S$619)</f>
        <v>2.0899207734145038E-3</v>
      </c>
      <c r="AF383" s="41">
        <f>+T383*P383/SUMPRODUCT(P$20:P$619, T$20:T$619)</f>
        <v>2.091559432233638E-3</v>
      </c>
      <c r="AG383" s="41">
        <f>+AF383-AE383</f>
        <v>1.6386588191342165E-6</v>
      </c>
      <c r="AH383" s="42">
        <f>+AG383*AI$4</f>
        <v>5.5333396090585076E-3</v>
      </c>
      <c r="AI383" s="43">
        <f>+AH383/$H383*10^6</f>
        <v>197.76052927299884</v>
      </c>
      <c r="AJ383" s="42">
        <f>+X383+AC383+AH383</f>
        <v>-0.10052545232942504</v>
      </c>
      <c r="AK383" s="31">
        <f>+Y383+AD383+AI383</f>
        <v>-3592.7609838965345</v>
      </c>
      <c r="AL383" s="44">
        <f>+$AL$6*W383/H383*10^6</f>
        <v>-46.592060931142861</v>
      </c>
      <c r="AM383" s="31">
        <v>506361.9375</v>
      </c>
      <c r="AN383" s="45">
        <f>+AK383/AM383</f>
        <v>-7.0952429829829666E-3</v>
      </c>
      <c r="AR383" s="33"/>
    </row>
    <row r="384" spans="1:44">
      <c r="A384" s="6" t="s">
        <v>1408</v>
      </c>
      <c r="B384" s="6" t="s">
        <v>2204</v>
      </c>
      <c r="C384" s="119" t="s">
        <v>2830</v>
      </c>
      <c r="D384" s="30">
        <v>2845005</v>
      </c>
      <c r="E384" s="6" t="s">
        <v>896</v>
      </c>
      <c r="F384" s="31" t="s">
        <v>4455</v>
      </c>
      <c r="G384" s="6" t="str">
        <f>+IF(AND(L384&gt;K384, AJ384&gt;0), "Float Increase", IF(AND(L384&lt;K384, AJ384&lt;0), "Float Decrease", IF(AND(J384&gt;I384, AJ384&gt;0), "Share Increase", IF(AND(J384&lt;I384, AJ384&lt;0), "Share Decrease", IF(AJ384&gt;0, "Reinvestment", "Funding")))))</f>
        <v>Funding</v>
      </c>
      <c r="H384" s="32">
        <v>39.4</v>
      </c>
      <c r="I384" s="33">
        <v>22.248999999999999</v>
      </c>
      <c r="J384" s="33">
        <v>22.256</v>
      </c>
      <c r="K384" s="34">
        <v>0.86</v>
      </c>
      <c r="L384" s="34">
        <v>0.86</v>
      </c>
      <c r="M384" s="7">
        <v>0</v>
      </c>
      <c r="N384" s="7">
        <v>0</v>
      </c>
      <c r="O384" s="7">
        <v>1</v>
      </c>
      <c r="P384" s="7">
        <v>1</v>
      </c>
      <c r="Q384" s="35">
        <f>+I384*K384</f>
        <v>19.134139999999999</v>
      </c>
      <c r="R384" s="35">
        <f>+J384*L384</f>
        <v>19.140160000000002</v>
      </c>
      <c r="S384" s="35">
        <f>+$H384*Q384</f>
        <v>753.88511599999993</v>
      </c>
      <c r="T384" s="35">
        <f>+$H384*R384</f>
        <v>754.12230399999999</v>
      </c>
      <c r="U384" s="36">
        <f>+S384/SUM(S$20:S$619)</f>
        <v>1.0950839269052018E-3</v>
      </c>
      <c r="V384" s="37">
        <f>+T384/SUM(T$20:T$619)</f>
        <v>1.0941189777728139E-3</v>
      </c>
      <c r="W384" s="37">
        <f>+V384-U384</f>
        <v>-9.64949132387918E-7</v>
      </c>
      <c r="X384" s="38">
        <f>+W384*Y$4</f>
        <v>-2.9229060816416231E-2</v>
      </c>
      <c r="Y384" s="39">
        <f>+X384/$H384*10^6</f>
        <v>-741.85433544203636</v>
      </c>
      <c r="Z384" s="40">
        <f>+S384*M384/SUMPRODUCT(M$20:M$619, S$20:S$619)</f>
        <v>0</v>
      </c>
      <c r="AA384" s="41">
        <f>+T384*N384/SUMPRODUCT(N$20:N$619, T$20:T$619)</f>
        <v>0</v>
      </c>
      <c r="AB384" s="41">
        <f>+AA384-Z384</f>
        <v>0</v>
      </c>
      <c r="AC384" s="42">
        <f>+AB384*AD$4</f>
        <v>0</v>
      </c>
      <c r="AD384" s="43">
        <f>+AC384/$H384*10^6</f>
        <v>0</v>
      </c>
      <c r="AE384" s="40">
        <f>+S384*O384/SUMPRODUCT(O$20:O$619, S$20:S$619)</f>
        <v>2.2325766738138402E-3</v>
      </c>
      <c r="AF384" s="41">
        <f>+T384*P384/SUMPRODUCT(P$20:P$619, T$20:T$619)</f>
        <v>2.2350301518335213E-3</v>
      </c>
      <c r="AG384" s="41">
        <f>+AF384-AE384</f>
        <v>2.453478019681047E-6</v>
      </c>
      <c r="AH384" s="42">
        <f>+AG384*AI$4</f>
        <v>8.2847795695679908E-3</v>
      </c>
      <c r="AI384" s="43">
        <f>+AH384/$H384*10^6</f>
        <v>210.27359313624342</v>
      </c>
      <c r="AJ384" s="42">
        <f>+X384+AC384+AH384</f>
        <v>-2.0944281246848238E-2</v>
      </c>
      <c r="AK384" s="31">
        <f>+Y384+AD384+AI384</f>
        <v>-531.58074230579291</v>
      </c>
      <c r="AL384" s="44">
        <f>+$AL$6*W384/H384*10^6</f>
        <v>-12.245547365328909</v>
      </c>
      <c r="AM384" s="31">
        <v>73059.203125</v>
      </c>
      <c r="AN384" s="45">
        <f>+AK384/AM384</f>
        <v>-7.2760271063494839E-3</v>
      </c>
      <c r="AR384" s="33"/>
    </row>
    <row r="385" spans="1:44">
      <c r="A385" s="6" t="s">
        <v>1486</v>
      </c>
      <c r="B385" s="6" t="s">
        <v>2282</v>
      </c>
      <c r="C385" s="119" t="s">
        <v>2903</v>
      </c>
      <c r="D385" s="30">
        <v>2537658</v>
      </c>
      <c r="E385" s="6" t="s">
        <v>968</v>
      </c>
      <c r="F385" s="31" t="s">
        <v>4472</v>
      </c>
      <c r="G385" s="6" t="str">
        <f>+IF(AND(L385&gt;K385, AJ385&gt;0), "Float Increase", IF(AND(L385&lt;K385, AJ385&lt;0), "Float Decrease", IF(AND(J385&gt;I385, AJ385&gt;0), "Share Increase", IF(AND(J385&lt;I385, AJ385&lt;0), "Share Decrease", IF(AJ385&gt;0, "Reinvestment", "Funding")))))</f>
        <v>Funding</v>
      </c>
      <c r="H385" s="32">
        <v>9.98</v>
      </c>
      <c r="I385" s="33">
        <v>78.307000000000002</v>
      </c>
      <c r="J385" s="33">
        <v>78.33</v>
      </c>
      <c r="K385" s="34">
        <v>0.9</v>
      </c>
      <c r="L385" s="34">
        <v>0.9</v>
      </c>
      <c r="M385" s="7">
        <v>0</v>
      </c>
      <c r="N385" s="7">
        <v>0</v>
      </c>
      <c r="O385" s="7">
        <v>1</v>
      </c>
      <c r="P385" s="7">
        <v>1</v>
      </c>
      <c r="Q385" s="35">
        <f>+I385*K385</f>
        <v>70.476300000000009</v>
      </c>
      <c r="R385" s="35">
        <f>+J385*L385</f>
        <v>70.497</v>
      </c>
      <c r="S385" s="35">
        <f>+$H385*Q385</f>
        <v>703.35347400000012</v>
      </c>
      <c r="T385" s="35">
        <f>+$H385*R385</f>
        <v>703.56006000000002</v>
      </c>
      <c r="U385" s="36">
        <f>+S385/SUM(S$20:S$619)</f>
        <v>1.0216823067114857E-3</v>
      </c>
      <c r="V385" s="37">
        <f>+T385/SUM(T$20:T$619)</f>
        <v>1.020760703623188E-3</v>
      </c>
      <c r="W385" s="37">
        <f>+V385-U385</f>
        <v>-9.2160308829769902E-7</v>
      </c>
      <c r="X385" s="38">
        <f>+W385*Y$4</f>
        <v>-2.7916075378801745E-2</v>
      </c>
      <c r="Y385" s="39">
        <f>+X385/$H385*10^6</f>
        <v>-2797.2019417637016</v>
      </c>
      <c r="Z385" s="40">
        <f>+S385*M385/SUMPRODUCT(M$20:M$619, S$20:S$619)</f>
        <v>0</v>
      </c>
      <c r="AA385" s="41">
        <f>+T385*N385/SUMPRODUCT(N$20:N$619, T$20:T$619)</f>
        <v>0</v>
      </c>
      <c r="AB385" s="41">
        <f>+AA385-Z385</f>
        <v>0</v>
      </c>
      <c r="AC385" s="42">
        <f>+AB385*AD$4</f>
        <v>0</v>
      </c>
      <c r="AD385" s="43">
        <f>+AC385/$H385*10^6</f>
        <v>0</v>
      </c>
      <c r="AE385" s="40">
        <f>+S385*O385/SUMPRODUCT(O$20:O$619, S$20:S$619)</f>
        <v>2.0829308420758498E-3</v>
      </c>
      <c r="AF385" s="41">
        <f>+T385*P385/SUMPRODUCT(P$20:P$619, T$20:T$619)</f>
        <v>2.0851762895555482E-3</v>
      </c>
      <c r="AG385" s="41">
        <f>+AF385-AE385</f>
        <v>2.2454474796983724E-6</v>
      </c>
      <c r="AH385" s="42">
        <f>+AG385*AI$4</f>
        <v>7.5823126415297632E-3</v>
      </c>
      <c r="AI385" s="43">
        <f>+AH385/$H385*10^6</f>
        <v>759.75076568434497</v>
      </c>
      <c r="AJ385" s="42">
        <f>+X385+AC385+AH385</f>
        <v>-2.0333762737271981E-2</v>
      </c>
      <c r="AK385" s="31">
        <f>+Y385+AD385+AI385</f>
        <v>-2037.4511760793566</v>
      </c>
      <c r="AL385" s="44">
        <f>+$AL$6*W385/H385*10^6</f>
        <v>-46.172499413712373</v>
      </c>
      <c r="AM385" s="31">
        <v>276355.8125</v>
      </c>
      <c r="AN385" s="45">
        <f>+AK385/AM385</f>
        <v>-7.3725649467906761E-3</v>
      </c>
      <c r="AR385" s="33"/>
    </row>
    <row r="386" spans="1:44">
      <c r="A386" s="6" t="s">
        <v>714</v>
      </c>
      <c r="B386" s="6" t="s">
        <v>688</v>
      </c>
      <c r="C386" s="119" t="s">
        <v>700</v>
      </c>
      <c r="D386" s="30" t="s">
        <v>707</v>
      </c>
      <c r="E386" s="6" t="s">
        <v>675</v>
      </c>
      <c r="F386" s="31" t="s">
        <v>4457</v>
      </c>
      <c r="G386" s="6" t="str">
        <f>+IF(AND(L386&gt;K386, AJ386&gt;0), "Float Increase", IF(AND(L386&lt;K386, AJ386&lt;0), "Float Decrease", IF(AND(J386&gt;I386, AJ386&gt;0), "Share Increase", IF(AND(J386&lt;I386, AJ386&lt;0), "Share Decrease", IF(AJ386&gt;0, "Reinvestment", "Funding")))))</f>
        <v>Funding</v>
      </c>
      <c r="H386" s="32">
        <v>29</v>
      </c>
      <c r="I386" s="33">
        <v>37.552</v>
      </c>
      <c r="J386" s="33">
        <v>37.552</v>
      </c>
      <c r="K386" s="34">
        <v>0.78</v>
      </c>
      <c r="L386" s="34">
        <v>0.78</v>
      </c>
      <c r="M386" s="7">
        <v>0.68</v>
      </c>
      <c r="N386" s="7">
        <v>0.68</v>
      </c>
      <c r="O386" s="7">
        <v>0.32</v>
      </c>
      <c r="P386" s="7">
        <v>0.32</v>
      </c>
      <c r="Q386" s="35">
        <f>+I386*K386</f>
        <v>29.290559999999999</v>
      </c>
      <c r="R386" s="35">
        <f>+J386*L386</f>
        <v>29.290559999999999</v>
      </c>
      <c r="S386" s="35">
        <f>+$H386*Q386</f>
        <v>849.42624000000001</v>
      </c>
      <c r="T386" s="35">
        <f>+$H386*R386</f>
        <v>849.42624000000001</v>
      </c>
      <c r="U386" s="36">
        <f>+S386/SUM(S$20:S$619)</f>
        <v>1.2338657479417866E-3</v>
      </c>
      <c r="V386" s="37">
        <f>+T386/SUM(T$20:T$619)</f>
        <v>1.2323907733170626E-3</v>
      </c>
      <c r="W386" s="37">
        <f>+V386-U386</f>
        <v>-1.4749746247240316E-6</v>
      </c>
      <c r="X386" s="38">
        <f>+W386*Y$4</f>
        <v>-4.4678130236815404E-2</v>
      </c>
      <c r="Y386" s="39">
        <f>+X386/$H386*10^6</f>
        <v>-1540.6251805798415</v>
      </c>
      <c r="Z386" s="40">
        <f>+S386*M386/SUMPRODUCT(M$20:M$619, S$20:S$619)</f>
        <v>1.6467761474279446E-3</v>
      </c>
      <c r="AA386" s="41">
        <f>+T386*N386/SUMPRODUCT(N$20:N$619, T$20:T$619)</f>
        <v>1.6416814979846768E-3</v>
      </c>
      <c r="AB386" s="41">
        <f>+AA386-Z386</f>
        <v>-5.0946494432678024E-6</v>
      </c>
      <c r="AC386" s="42">
        <f>+AB386*AD$4</f>
        <v>-1.9656537032972824E-2</v>
      </c>
      <c r="AD386" s="43">
        <f>+AC386/$H386*10^6</f>
        <v>-677.81162182664912</v>
      </c>
      <c r="AE386" s="40">
        <f>+S386*O386/SUMPRODUCT(O$20:O$619, S$20:S$619)</f>
        <v>8.0496475414671407E-4</v>
      </c>
      <c r="AF386" s="41">
        <f>+T386*P386/SUMPRODUCT(P$20:P$619, T$20:T$619)</f>
        <v>8.0559590849967045E-4</v>
      </c>
      <c r="AG386" s="41">
        <f>+AF386-AE386</f>
        <v>6.3115435295637515E-7</v>
      </c>
      <c r="AH386" s="42">
        <f>+AG386*AI$4</f>
        <v>2.1312498610835933E-3</v>
      </c>
      <c r="AI386" s="43">
        <f>+AH386/$H386*10^6</f>
        <v>73.491374520123898</v>
      </c>
      <c r="AJ386" s="42">
        <f>+X386+AC386+AH386</f>
        <v>-6.2203417408704637E-2</v>
      </c>
      <c r="AK386" s="31">
        <f>+Y386+AD386+AI386</f>
        <v>-2144.9454278863668</v>
      </c>
      <c r="AL386" s="44">
        <f>+$AL$6*W386/H386*10^6</f>
        <v>-25.430596978000544</v>
      </c>
      <c r="AM386" s="31">
        <v>288997.90625</v>
      </c>
      <c r="AN386" s="45">
        <f>+AK386/AM386</f>
        <v>-7.4220102689286065E-3</v>
      </c>
      <c r="AR386" s="33"/>
    </row>
    <row r="387" spans="1:44">
      <c r="A387" s="6" t="s">
        <v>1326</v>
      </c>
      <c r="B387" s="6" t="s">
        <v>1729</v>
      </c>
      <c r="C387" s="119" t="s">
        <v>2748</v>
      </c>
      <c r="D387" s="30">
        <v>2580555</v>
      </c>
      <c r="E387" s="6" t="s">
        <v>831</v>
      </c>
      <c r="F387" s="31" t="s">
        <v>4456</v>
      </c>
      <c r="G387" s="6" t="str">
        <f>+IF(AND(L387&gt;K387, AJ387&gt;0), "Float Increase", IF(AND(L387&lt;K387, AJ387&lt;0), "Float Decrease", IF(AND(J387&gt;I387, AJ387&gt;0), "Share Increase", IF(AND(J387&lt;I387, AJ387&lt;0), "Share Decrease", IF(AJ387&gt;0, "Reinvestment", "Funding")))))</f>
        <v>Funding</v>
      </c>
      <c r="H387" s="32">
        <v>19.16</v>
      </c>
      <c r="I387" s="33">
        <v>43.402999999999999</v>
      </c>
      <c r="J387" s="33">
        <v>43.402999999999999</v>
      </c>
      <c r="K387" s="34">
        <v>1</v>
      </c>
      <c r="L387" s="34">
        <v>1</v>
      </c>
      <c r="M387" s="7">
        <v>0</v>
      </c>
      <c r="N387" s="7">
        <v>0</v>
      </c>
      <c r="O387" s="7">
        <v>1</v>
      </c>
      <c r="P387" s="7">
        <v>1</v>
      </c>
      <c r="Q387" s="35">
        <f>+I387*K387</f>
        <v>43.402999999999999</v>
      </c>
      <c r="R387" s="35">
        <f>+J387*L387</f>
        <v>43.402999999999999</v>
      </c>
      <c r="S387" s="35">
        <f>+$H387*Q387</f>
        <v>831.60148000000004</v>
      </c>
      <c r="T387" s="35">
        <f>+$H387*R387</f>
        <v>831.60148000000004</v>
      </c>
      <c r="U387" s="36">
        <f>+S387/SUM(S$20:S$619)</f>
        <v>1.2079737283718674E-3</v>
      </c>
      <c r="V387" s="37">
        <f>+T387/SUM(T$20:T$619)</f>
        <v>1.206529705308861E-3</v>
      </c>
      <c r="W387" s="37">
        <f>+V387-U387</f>
        <v>-1.4440230630063337E-6</v>
      </c>
      <c r="X387" s="38">
        <f>+W387*Y$4</f>
        <v>-4.3740583324294875E-2</v>
      </c>
      <c r="Y387" s="39">
        <f>+X387/$H387*10^6</f>
        <v>-2282.9114469882502</v>
      </c>
      <c r="Z387" s="40">
        <f>+S387*M387/SUMPRODUCT(M$20:M$619, S$20:S$619)</f>
        <v>0</v>
      </c>
      <c r="AA387" s="41">
        <f>+T387*N387/SUMPRODUCT(N$20:N$619, T$20:T$619)</f>
        <v>0</v>
      </c>
      <c r="AB387" s="41">
        <f>+AA387-Z387</f>
        <v>0</v>
      </c>
      <c r="AC387" s="42">
        <f>+AB387*AD$4</f>
        <v>0</v>
      </c>
      <c r="AD387" s="43">
        <f>+AC387/$H387*10^6</f>
        <v>0</v>
      </c>
      <c r="AE387" s="40">
        <f>+S387*O387/SUMPRODUCT(O$20:O$619, S$20:S$619)</f>
        <v>2.462728109036002E-3</v>
      </c>
      <c r="AF387" s="41">
        <f>+T387*P387/SUMPRODUCT(P$20:P$619, T$20:T$619)</f>
        <v>2.4646590775140114E-3</v>
      </c>
      <c r="AG387" s="41">
        <f>+AF387-AE387</f>
        <v>1.930968478009408E-6</v>
      </c>
      <c r="AH387" s="42">
        <f>+AG387*AI$4</f>
        <v>6.5203959716630521E-3</v>
      </c>
      <c r="AI387" s="43">
        <f>+AH387/$H387*10^6</f>
        <v>340.31294215360396</v>
      </c>
      <c r="AJ387" s="42">
        <f>+X387+AC387+AH387</f>
        <v>-3.7220187352631821E-2</v>
      </c>
      <c r="AK387" s="31">
        <f>+Y387+AD387+AI387</f>
        <v>-1942.5985048346463</v>
      </c>
      <c r="AL387" s="44">
        <f>+$AL$6*W387/H387*10^6</f>
        <v>-37.683274086804111</v>
      </c>
      <c r="AM387" s="31">
        <v>259504.703125</v>
      </c>
      <c r="AN387" s="45">
        <f>+AK387/AM387</f>
        <v>-7.4857930567020286E-3</v>
      </c>
      <c r="AR387" s="33"/>
    </row>
    <row r="388" spans="1:44">
      <c r="A388" s="6" t="s">
        <v>5257</v>
      </c>
      <c r="B388" s="6" t="s">
        <v>5243</v>
      </c>
      <c r="C388" s="119" t="s">
        <v>5266</v>
      </c>
      <c r="D388" s="30" t="s">
        <v>5267</v>
      </c>
      <c r="E388" s="6" t="s">
        <v>5250</v>
      </c>
      <c r="F388" s="31" t="s">
        <v>4465</v>
      </c>
      <c r="G388" s="6" t="str">
        <f>+IF(AND(L388&gt;K388, AJ388&gt;0), "Float Increase", IF(AND(L388&lt;K388, AJ388&lt;0), "Float Decrease", IF(AND(J388&gt;I388, AJ388&gt;0), "Share Increase", IF(AND(J388&lt;I388, AJ388&lt;0), "Share Decrease", IF(AJ388&gt;0, "Reinvestment", "Funding")))))</f>
        <v>Funding</v>
      </c>
      <c r="H388" s="32">
        <v>17.38</v>
      </c>
      <c r="I388" s="33">
        <v>22.472000000000001</v>
      </c>
      <c r="J388" s="33">
        <v>22.472000000000001</v>
      </c>
      <c r="K388" s="34">
        <v>0.84</v>
      </c>
      <c r="L388" s="34">
        <v>0.84</v>
      </c>
      <c r="M388" s="7">
        <v>0</v>
      </c>
      <c r="N388" s="7">
        <v>0</v>
      </c>
      <c r="O388" s="7">
        <v>1</v>
      </c>
      <c r="P388" s="7">
        <v>1</v>
      </c>
      <c r="Q388" s="35">
        <f>+I388*K388</f>
        <v>18.876480000000001</v>
      </c>
      <c r="R388" s="35">
        <f>+J388*L388</f>
        <v>18.876480000000001</v>
      </c>
      <c r="S388" s="35">
        <f>+$H388*Q388</f>
        <v>328.07322240000002</v>
      </c>
      <c r="T388" s="35">
        <f>+$H388*R388</f>
        <v>328.07322240000002</v>
      </c>
      <c r="U388" s="36">
        <f>+S388/SUM(S$20:S$619)</f>
        <v>4.7655498838398036E-4</v>
      </c>
      <c r="V388" s="37">
        <f>+T388/SUM(T$20:T$619)</f>
        <v>4.759853101055092E-4</v>
      </c>
      <c r="W388" s="37">
        <f>+V388-U388</f>
        <v>-5.6967827847116377E-7</v>
      </c>
      <c r="X388" s="38">
        <f>+W388*Y$4</f>
        <v>-1.7255998775830842E-2</v>
      </c>
      <c r="Y388" s="39">
        <f>+X388/$H388*10^6</f>
        <v>-992.86529205010595</v>
      </c>
      <c r="Z388" s="40">
        <f>+S388*M388/SUMPRODUCT(M$20:M$619, S$20:S$619)</f>
        <v>0</v>
      </c>
      <c r="AA388" s="41">
        <f>+T388*N388/SUMPRODUCT(N$20:N$619, T$20:T$619)</f>
        <v>0</v>
      </c>
      <c r="AB388" s="41">
        <f>+AA388-Z388</f>
        <v>0</v>
      </c>
      <c r="AC388" s="42">
        <f>+AB388*AD$4</f>
        <v>0</v>
      </c>
      <c r="AD388" s="43">
        <f>+AC388/$H388*10^6</f>
        <v>0</v>
      </c>
      <c r="AE388" s="40">
        <f>+S388*O388/SUMPRODUCT(O$20:O$619, S$20:S$619)</f>
        <v>9.7156530628889656E-4</v>
      </c>
      <c r="AF388" s="41">
        <f>+T388*P388/SUMPRODUCT(P$20:P$619, T$20:T$619)</f>
        <v>9.7232708830368266E-4</v>
      </c>
      <c r="AG388" s="41">
        <f>+AF388-AE388</f>
        <v>7.6178201478609934E-7</v>
      </c>
      <c r="AH388" s="42">
        <f>+AG388*AI$4</f>
        <v>2.5723466939331597E-3</v>
      </c>
      <c r="AI388" s="43">
        <f>+AH388/$H388*10^6</f>
        <v>148.00613889143611</v>
      </c>
      <c r="AJ388" s="42">
        <f>+X388+AC388+AH388</f>
        <v>-1.4683652081897682E-2</v>
      </c>
      <c r="AK388" s="31">
        <f>+Y388+AD388+AI388</f>
        <v>-844.85915315866987</v>
      </c>
      <c r="AL388" s="44">
        <f>+$AL$6*W388/H388*10^6</f>
        <v>-16.38890329318653</v>
      </c>
      <c r="AM388" s="31">
        <v>110988.8515625</v>
      </c>
      <c r="AN388" s="45">
        <f>+AK388/AM388</f>
        <v>-7.6121082547008162E-3</v>
      </c>
      <c r="AR388" s="33"/>
    </row>
    <row r="389" spans="1:44">
      <c r="A389" s="6" t="s">
        <v>5543</v>
      </c>
      <c r="B389" s="6" t="s">
        <v>5596</v>
      </c>
      <c r="C389" s="119" t="s">
        <v>2674</v>
      </c>
      <c r="D389" s="30">
        <v>2357317</v>
      </c>
      <c r="E389" s="6" t="s">
        <v>759</v>
      </c>
      <c r="F389" s="31" t="s">
        <v>4470</v>
      </c>
      <c r="G389" s="6" t="str">
        <f>+IF(AND(L389&gt;K389, AJ389&gt;0), "Float Increase", IF(AND(L389&lt;K389, AJ389&lt;0), "Float Decrease", IF(AND(J389&gt;I389, AJ389&gt;0), "Share Increase", IF(AND(J389&lt;I389, AJ389&lt;0), "Share Decrease", IF(AJ389&gt;0, "Reinvestment", "Funding")))))</f>
        <v>Funding</v>
      </c>
      <c r="H389" s="32">
        <v>69.709999999999994</v>
      </c>
      <c r="I389" s="33">
        <v>19.928999999999998</v>
      </c>
      <c r="J389" s="33">
        <v>19.936</v>
      </c>
      <c r="K389" s="34">
        <v>1</v>
      </c>
      <c r="L389" s="34">
        <v>1</v>
      </c>
      <c r="M389" s="7">
        <v>0.49</v>
      </c>
      <c r="N389" s="7">
        <v>0.49</v>
      </c>
      <c r="O389" s="7">
        <v>0.51</v>
      </c>
      <c r="P389" s="7">
        <v>0.51</v>
      </c>
      <c r="Q389" s="35">
        <f>+I389*K389</f>
        <v>19.928999999999998</v>
      </c>
      <c r="R389" s="35">
        <f>+J389*L389</f>
        <v>19.936</v>
      </c>
      <c r="S389" s="35">
        <f>+$H389*Q389</f>
        <v>1389.2505899999999</v>
      </c>
      <c r="T389" s="35">
        <f>+$H389*R389</f>
        <v>1389.7385599999998</v>
      </c>
      <c r="U389" s="36">
        <f>+S389/SUM(S$20:S$619)</f>
        <v>2.0180077299106255E-3</v>
      </c>
      <c r="V389" s="37">
        <f>+T389/SUM(T$20:T$619)</f>
        <v>2.0163033563301985E-3</v>
      </c>
      <c r="W389" s="37">
        <f>+V389-U389</f>
        <v>-1.7043735804269516E-6</v>
      </c>
      <c r="X389" s="38">
        <f>+W389*Y$4</f>
        <v>-5.1626803283310777E-2</v>
      </c>
      <c r="Y389" s="39">
        <f>+X389/$H389*10^6</f>
        <v>-740.59393606815058</v>
      </c>
      <c r="Z389" s="40">
        <f>+S389*M389/SUMPRODUCT(M$20:M$619, S$20:S$619)</f>
        <v>1.9407815380213683E-3</v>
      </c>
      <c r="AA389" s="41">
        <f>+T389*N389/SUMPRODUCT(N$20:N$619, T$20:T$619)</f>
        <v>1.9354569054616396E-3</v>
      </c>
      <c r="AB389" s="41">
        <f>+AA389-Z389</f>
        <v>-5.3246325597286828E-6</v>
      </c>
      <c r="AC389" s="42">
        <f>+AB389*AD$4</f>
        <v>-2.0543874168925433E-2</v>
      </c>
      <c r="AD389" s="43">
        <f>+AC389/$H389*10^6</f>
        <v>-294.70483673684453</v>
      </c>
      <c r="AE389" s="40">
        <f>+S389*O389/SUMPRODUCT(O$20:O$619, S$20:S$619)</f>
        <v>2.0982246256088955E-3</v>
      </c>
      <c r="AF389" s="41">
        <f>+T389*P389/SUMPRODUCT(P$20:P$619, T$20:T$619)</f>
        <v>2.1006073680994142E-3</v>
      </c>
      <c r="AG389" s="41">
        <f>+AF389-AE389</f>
        <v>2.3827424905187126E-6</v>
      </c>
      <c r="AH389" s="42">
        <f>+AG389*AI$4</f>
        <v>8.0459234387423827E-3</v>
      </c>
      <c r="AI389" s="43">
        <f>+AH389/$H389*10^6</f>
        <v>115.41993169907306</v>
      </c>
      <c r="AJ389" s="42">
        <f>+X389+AC389+AH389</f>
        <v>-6.4124754013493823E-2</v>
      </c>
      <c r="AK389" s="31">
        <f>+Y389+AD389+AI389</f>
        <v>-919.87884110592222</v>
      </c>
      <c r="AL389" s="44">
        <f>+$AL$6*W389/H389*10^6</f>
        <v>-12.224742364273073</v>
      </c>
      <c r="AM389" s="31">
        <v>120599.953125</v>
      </c>
      <c r="AN389" s="45">
        <f>+AK389/AM389</f>
        <v>-7.6275223768327832E-3</v>
      </c>
      <c r="AR389" s="33"/>
    </row>
    <row r="390" spans="1:44">
      <c r="A390" s="6" t="s">
        <v>6049</v>
      </c>
      <c r="B390" s="6" t="s">
        <v>6002</v>
      </c>
      <c r="C390" s="119" t="s">
        <v>6095</v>
      </c>
      <c r="D390" s="30" t="s">
        <v>6133</v>
      </c>
      <c r="E390" s="6" t="s">
        <v>6178</v>
      </c>
      <c r="F390" s="31" t="s">
        <v>4471</v>
      </c>
      <c r="G390" s="6" t="str">
        <f>+IF(AND(L390&gt;K390, AJ390&gt;0), "Float Increase", IF(AND(L390&lt;K390, AJ390&lt;0), "Float Decrease", IF(AND(J390&gt;I390, AJ390&gt;0), "Share Increase", IF(AND(J390&lt;I390, AJ390&lt;0), "Share Decrease", IF(AJ390&gt;0, "Reinvestment", "Funding")))))</f>
        <v>Funding</v>
      </c>
      <c r="H390" s="32">
        <v>47.22</v>
      </c>
      <c r="I390" s="33">
        <v>16</v>
      </c>
      <c r="J390" s="33">
        <v>16</v>
      </c>
      <c r="K390" s="34">
        <v>0.51</v>
      </c>
      <c r="L390" s="34">
        <v>0.51</v>
      </c>
      <c r="M390" s="7">
        <v>0</v>
      </c>
      <c r="N390" s="7">
        <v>0</v>
      </c>
      <c r="O390" s="7">
        <v>1</v>
      </c>
      <c r="P390" s="7">
        <v>1</v>
      </c>
      <c r="Q390" s="35">
        <f>+I390*K390</f>
        <v>8.16</v>
      </c>
      <c r="R390" s="35">
        <f>+J390*L390</f>
        <v>8.16</v>
      </c>
      <c r="S390" s="35">
        <f>+$H390*Q390</f>
        <v>385.3152</v>
      </c>
      <c r="T390" s="35">
        <f>+$H390*R390</f>
        <v>385.3152</v>
      </c>
      <c r="U390" s="36">
        <f>+S390/SUM(S$20:S$619)</f>
        <v>5.5970395668650296E-4</v>
      </c>
      <c r="V390" s="37">
        <f>+T390/SUM(T$20:T$619)</f>
        <v>5.5903488135570036E-4</v>
      </c>
      <c r="W390" s="37">
        <f>+V390-U390</f>
        <v>-6.6907533080259353E-7</v>
      </c>
      <c r="X390" s="38">
        <f>+W390*Y$4</f>
        <v>-2.026681291105711E-2</v>
      </c>
      <c r="Y390" s="39">
        <f>+X390/$H390*10^6</f>
        <v>-429.19976516427596</v>
      </c>
      <c r="Z390" s="40">
        <f>+S390*M390/SUMPRODUCT(M$20:M$619, S$20:S$619)</f>
        <v>0</v>
      </c>
      <c r="AA390" s="41">
        <f>+T390*N390/SUMPRODUCT(N$20:N$619, T$20:T$619)</f>
        <v>0</v>
      </c>
      <c r="AB390" s="41">
        <f>+AA390-Z390</f>
        <v>0</v>
      </c>
      <c r="AC390" s="42">
        <f>+AB390*AD$4</f>
        <v>0</v>
      </c>
      <c r="AD390" s="43">
        <f>+AC390/$H390*10^6</f>
        <v>0</v>
      </c>
      <c r="AE390" s="40">
        <f>+S390*O390/SUMPRODUCT(O$20:O$619, S$20:S$619)</f>
        <v>1.1410833153866306E-3</v>
      </c>
      <c r="AF390" s="41">
        <f>+T390*P390/SUMPRODUCT(P$20:P$619, T$20:T$619)</f>
        <v>1.141978012574156E-3</v>
      </c>
      <c r="AG390" s="41">
        <f>+AF390-AE390</f>
        <v>8.9469718752535794E-7</v>
      </c>
      <c r="AH390" s="42">
        <f>+AG390*AI$4</f>
        <v>3.0211678770709497E-3</v>
      </c>
      <c r="AI390" s="43">
        <f>+AH390/$H390*10^6</f>
        <v>63.980683546610543</v>
      </c>
      <c r="AJ390" s="42">
        <f>+X390+AC390+AH390</f>
        <v>-1.7245645033986162E-2</v>
      </c>
      <c r="AK390" s="31">
        <f>+Y390+AD390+AI390</f>
        <v>-365.21908161766544</v>
      </c>
      <c r="AL390" s="44">
        <f>+$AL$6*W390/H390*10^6</f>
        <v>-7.0846604278122998</v>
      </c>
      <c r="AM390" s="31">
        <v>47149</v>
      </c>
      <c r="AN390" s="45">
        <f>+AK390/AM390</f>
        <v>-7.74606209288989E-3</v>
      </c>
      <c r="AR390" s="33"/>
    </row>
    <row r="391" spans="1:44">
      <c r="A391" s="6" t="s">
        <v>1041</v>
      </c>
      <c r="B391" s="6" t="s">
        <v>1560</v>
      </c>
      <c r="C391" s="119" t="s">
        <v>2404</v>
      </c>
      <c r="D391" s="30">
        <v>2158781</v>
      </c>
      <c r="E391" s="6" t="s">
        <v>3866</v>
      </c>
      <c r="F391" s="31" t="s">
        <v>4460</v>
      </c>
      <c r="G391" s="6" t="str">
        <f>+IF(AND(L391&gt;K391, AJ391&gt;0), "Float Increase", IF(AND(L391&lt;K391, AJ391&lt;0), "Float Decrease", IF(AND(J391&gt;I391, AJ391&gt;0), "Share Increase", IF(AND(J391&lt;I391, AJ391&lt;0), "Share Decrease", IF(AJ391&gt;0, "Reinvestment", "Funding")))))</f>
        <v>Funding</v>
      </c>
      <c r="H391" s="32">
        <v>36.96</v>
      </c>
      <c r="I391" s="33">
        <v>48.381999999999998</v>
      </c>
      <c r="J391" s="33">
        <v>48.381999999999998</v>
      </c>
      <c r="K391" s="34">
        <v>0.62</v>
      </c>
      <c r="L391" s="34">
        <v>0.62</v>
      </c>
      <c r="M391" s="7">
        <v>1</v>
      </c>
      <c r="N391" s="7">
        <v>1</v>
      </c>
      <c r="O391" s="7">
        <v>0</v>
      </c>
      <c r="P391" s="7">
        <v>0</v>
      </c>
      <c r="Q391" s="35">
        <f>+I391*K391</f>
        <v>29.996839999999999</v>
      </c>
      <c r="R391" s="35">
        <f>+J391*L391</f>
        <v>29.996839999999999</v>
      </c>
      <c r="S391" s="35">
        <f>+$H391*Q391</f>
        <v>1108.6832064</v>
      </c>
      <c r="T391" s="35">
        <f>+$H391*R391</f>
        <v>1108.6832064</v>
      </c>
      <c r="U391" s="36">
        <f>+S391/SUM(S$20:S$619)</f>
        <v>1.6104591184930126E-3</v>
      </c>
      <c r="V391" s="37">
        <f>+T391/SUM(T$20:T$619)</f>
        <v>1.6085339606402276E-3</v>
      </c>
      <c r="W391" s="37">
        <f>+V391-U391</f>
        <v>-1.9251578527849401E-6</v>
      </c>
      <c r="X391" s="38">
        <f>+W391*Y$4</f>
        <v>-5.8314530861333577E-2</v>
      </c>
      <c r="Y391" s="39">
        <f>+X391/$H391*10^6</f>
        <v>-1577.77410339106</v>
      </c>
      <c r="Z391" s="40">
        <f>+S391*M391/SUMPRODUCT(M$20:M$619, S$20:S$619)</f>
        <v>3.16087594567061E-3</v>
      </c>
      <c r="AA391" s="41">
        <f>+T391*N391/SUMPRODUCT(N$20:N$619, T$20:T$619)</f>
        <v>3.1510971090618813E-3</v>
      </c>
      <c r="AB391" s="41">
        <f>+AA391-Z391</f>
        <v>-9.7788366087286915E-6</v>
      </c>
      <c r="AC391" s="42">
        <f>+AB391*AD$4</f>
        <v>-3.772939945708486E-2</v>
      </c>
      <c r="AD391" s="43">
        <f>+AC391/$H391*10^6</f>
        <v>-1020.817084877837</v>
      </c>
      <c r="AE391" s="40">
        <f>+S391*O391/SUMPRODUCT(O$20:O$619, S$20:S$619)</f>
        <v>0</v>
      </c>
      <c r="AF391" s="41">
        <f>+T391*P391/SUMPRODUCT(P$20:P$619, T$20:T$619)</f>
        <v>0</v>
      </c>
      <c r="AG391" s="41">
        <f>+AF391-AE391</f>
        <v>0</v>
      </c>
      <c r="AH391" s="42">
        <f>+AG391*AI$4</f>
        <v>0</v>
      </c>
      <c r="AI391" s="43">
        <f>+AH391/$H391*10^6</f>
        <v>0</v>
      </c>
      <c r="AJ391" s="42">
        <f>+X391+AC391+AH391</f>
        <v>-9.604393031841843E-2</v>
      </c>
      <c r="AK391" s="31">
        <f>+Y391+AD391+AI391</f>
        <v>-2598.591188268897</v>
      </c>
      <c r="AL391" s="44">
        <f>+$AL$6*W391/H391*10^6</f>
        <v>-26.04380212100839</v>
      </c>
      <c r="AM391" s="31">
        <v>330083.5</v>
      </c>
      <c r="AN391" s="45">
        <f>+AK391/AM391</f>
        <v>-7.872526764497156E-3</v>
      </c>
      <c r="AR391" s="33"/>
    </row>
    <row r="392" spans="1:44">
      <c r="A392" s="6" t="s">
        <v>1278</v>
      </c>
      <c r="B392" s="6" t="s">
        <v>1682</v>
      </c>
      <c r="C392" s="119" t="s">
        <v>2703</v>
      </c>
      <c r="D392" s="30" t="s">
        <v>2320</v>
      </c>
      <c r="E392" s="6" t="s">
        <v>789</v>
      </c>
      <c r="F392" s="31" t="s">
        <v>4468</v>
      </c>
      <c r="G392" s="6" t="str">
        <f>+IF(AND(L392&gt;K392, AJ392&gt;0), "Float Increase", IF(AND(L392&lt;K392, AJ392&lt;0), "Float Decrease", IF(AND(J392&gt;I392, AJ392&gt;0), "Share Increase", IF(AND(J392&lt;I392, AJ392&lt;0), "Share Decrease", IF(AJ392&gt;0, "Reinvestment", "Funding")))))</f>
        <v>Funding</v>
      </c>
      <c r="H392" s="32">
        <v>26.79</v>
      </c>
      <c r="I392" s="33">
        <v>57.097999999999999</v>
      </c>
      <c r="J392" s="33">
        <v>57.100999999999999</v>
      </c>
      <c r="K392" s="34">
        <v>0.69</v>
      </c>
      <c r="L392" s="34">
        <v>0.69</v>
      </c>
      <c r="M392" s="7">
        <v>0.53</v>
      </c>
      <c r="N392" s="7">
        <v>0.53</v>
      </c>
      <c r="O392" s="7">
        <v>0.47</v>
      </c>
      <c r="P392" s="7">
        <v>0.47</v>
      </c>
      <c r="Q392" s="35">
        <f>+I392*K392</f>
        <v>39.397619999999996</v>
      </c>
      <c r="R392" s="35">
        <f>+J392*L392</f>
        <v>39.39969</v>
      </c>
      <c r="S392" s="35">
        <f>+$H392*Q392</f>
        <v>1055.4622397999999</v>
      </c>
      <c r="T392" s="35">
        <f>+$H392*R392</f>
        <v>1055.5176950999999</v>
      </c>
      <c r="U392" s="36">
        <f>+S392/SUM(S$20:S$619)</f>
        <v>1.5331510196048808E-3</v>
      </c>
      <c r="V392" s="37">
        <f>+T392/SUM(T$20:T$619)</f>
        <v>1.5313987339431994E-3</v>
      </c>
      <c r="W392" s="37">
        <f>+V392-U392</f>
        <v>-1.7522856616814225E-6</v>
      </c>
      <c r="X392" s="38">
        <f>+W392*Y$4</f>
        <v>-5.3078097543105003E-2</v>
      </c>
      <c r="Y392" s="39">
        <f>+X392/$H392*10^6</f>
        <v>-1981.2653058269877</v>
      </c>
      <c r="Z392" s="40">
        <f>+S392*M392/SUMPRODUCT(M$20:M$619, S$20:S$619)</f>
        <v>1.5948452620434188E-3</v>
      </c>
      <c r="AA392" s="41">
        <f>+T392*N392/SUMPRODUCT(N$20:N$619, T$20:T$619)</f>
        <v>1.5899948076677508E-3</v>
      </c>
      <c r="AB392" s="41">
        <f>+AA392-Z392</f>
        <v>-4.8504543756679869E-6</v>
      </c>
      <c r="AC392" s="42">
        <f>+AB392*AD$4</f>
        <v>-1.8714366341348897E-2</v>
      </c>
      <c r="AD392" s="43">
        <f>+AC392/$H392*10^6</f>
        <v>-698.55790747849562</v>
      </c>
      <c r="AE392" s="40">
        <f>+S392*O392/SUMPRODUCT(O$20:O$619, S$20:S$619)</f>
        <v>1.4690675721396403E-3</v>
      </c>
      <c r="AF392" s="41">
        <f>+T392*P392/SUMPRODUCT(P$20:P$619, T$20:T$619)</f>
        <v>1.4702966813999587E-3</v>
      </c>
      <c r="AG392" s="41">
        <f>+AF392-AE392</f>
        <v>1.2291092603184013E-6</v>
      </c>
      <c r="AH392" s="42">
        <f>+AG392*AI$4</f>
        <v>4.1503935258309331E-3</v>
      </c>
      <c r="AI392" s="43">
        <f>+AH392/$H392*10^6</f>
        <v>154.92323724639542</v>
      </c>
      <c r="AJ392" s="42">
        <f>+X392+AC392+AH392</f>
        <v>-6.7642070358622963E-2</v>
      </c>
      <c r="AK392" s="31">
        <f>+Y392+AD392+AI392</f>
        <v>-2524.8999760590882</v>
      </c>
      <c r="AL392" s="44">
        <f>+$AL$6*W392/H392*10^6</f>
        <v>-32.704099695435282</v>
      </c>
      <c r="AM392" s="31">
        <v>310771</v>
      </c>
      <c r="AN392" s="45">
        <f>+AK392/AM392</f>
        <v>-8.1246318866917706E-3</v>
      </c>
      <c r="AR392" s="33"/>
    </row>
    <row r="393" spans="1:44">
      <c r="A393" s="6" t="s">
        <v>6036</v>
      </c>
      <c r="B393" s="6" t="s">
        <v>5988</v>
      </c>
      <c r="C393" s="119" t="s">
        <v>6082</v>
      </c>
      <c r="D393" s="30" t="s">
        <v>6125</v>
      </c>
      <c r="E393" s="6" t="s">
        <v>6164</v>
      </c>
      <c r="F393" s="31" t="s">
        <v>4457</v>
      </c>
      <c r="G393" s="6" t="str">
        <f>+IF(AND(L393&gt;K393, AJ393&gt;0), "Float Increase", IF(AND(L393&lt;K393, AJ393&lt;0), "Float Decrease", IF(AND(J393&gt;I393, AJ393&gt;0), "Share Increase", IF(AND(J393&lt;I393, AJ393&lt;0), "Share Decrease", IF(AJ393&gt;0, "Reinvestment", "Funding")))))</f>
        <v>Funding</v>
      </c>
      <c r="H393" s="32">
        <v>27.01</v>
      </c>
      <c r="I393" s="33">
        <v>31.91</v>
      </c>
      <c r="J393" s="33">
        <v>31.91</v>
      </c>
      <c r="K393" s="34">
        <v>0.71</v>
      </c>
      <c r="L393" s="34">
        <v>0.71</v>
      </c>
      <c r="M393" s="7">
        <v>1</v>
      </c>
      <c r="N393" s="7">
        <v>1</v>
      </c>
      <c r="O393" s="7">
        <v>0</v>
      </c>
      <c r="P393" s="7">
        <v>0</v>
      </c>
      <c r="Q393" s="35">
        <f>+I393*K393</f>
        <v>22.656099999999999</v>
      </c>
      <c r="R393" s="35">
        <f>+J393*L393</f>
        <v>22.656099999999999</v>
      </c>
      <c r="S393" s="35">
        <f>+$H393*Q393</f>
        <v>611.94126099999994</v>
      </c>
      <c r="T393" s="35">
        <f>+$H393*R393</f>
        <v>611.94126099999994</v>
      </c>
      <c r="U393" s="36">
        <f>+S393/SUM(S$20:S$619)</f>
        <v>8.88898089256349E-4</v>
      </c>
      <c r="V393" s="37">
        <f>+T393/SUM(T$20:T$619)</f>
        <v>8.8783549218871363E-4</v>
      </c>
      <c r="W393" s="37">
        <f>+V393-U393</f>
        <v>-1.0625970676353749E-6</v>
      </c>
      <c r="X393" s="38">
        <f>+W393*Y$4</f>
        <v>-3.2186892832786182E-2</v>
      </c>
      <c r="Y393" s="39">
        <f>+X393/$H393*10^6</f>
        <v>-1191.6657842571706</v>
      </c>
      <c r="Z393" s="40">
        <f>+S393*M393/SUMPRODUCT(M$20:M$619, S$20:S$619)</f>
        <v>1.7446556427412666E-3</v>
      </c>
      <c r="AA393" s="41">
        <f>+T393*N393/SUMPRODUCT(N$20:N$619, T$20:T$619)</f>
        <v>1.7392581824289659E-3</v>
      </c>
      <c r="AB393" s="41">
        <f>+AA393-Z393</f>
        <v>-5.3974603123007302E-6</v>
      </c>
      <c r="AC393" s="42">
        <f>+AB393*AD$4</f>
        <v>-2.0824863357956348E-2</v>
      </c>
      <c r="AD393" s="43">
        <f>+AC393/$H393*10^6</f>
        <v>-771.00567782141229</v>
      </c>
      <c r="AE393" s="40">
        <f>+S393*O393/SUMPRODUCT(O$20:O$619, S$20:S$619)</f>
        <v>0</v>
      </c>
      <c r="AF393" s="41">
        <f>+T393*P393/SUMPRODUCT(P$20:P$619, T$20:T$619)</f>
        <v>0</v>
      </c>
      <c r="AG393" s="41">
        <f>+AF393-AE393</f>
        <v>0</v>
      </c>
      <c r="AH393" s="42">
        <f>+AG393*AI$4</f>
        <v>0</v>
      </c>
      <c r="AI393" s="43">
        <f>+AH393/$H393*10^6</f>
        <v>0</v>
      </c>
      <c r="AJ393" s="42">
        <f>+X393+AC393+AH393</f>
        <v>-5.3011756190742526E-2</v>
      </c>
      <c r="AK393" s="31">
        <f>+Y393+AD393+AI393</f>
        <v>-1962.6714620785829</v>
      </c>
      <c r="AL393" s="44">
        <f>+$AL$6*W393/H393*10^6</f>
        <v>-19.670438127274618</v>
      </c>
      <c r="AM393" s="31">
        <v>239084.59375</v>
      </c>
      <c r="AN393" s="45">
        <f>+AK393/AM393</f>
        <v>-8.2091088819000197E-3</v>
      </c>
      <c r="AR393" s="33"/>
    </row>
    <row r="394" spans="1:44">
      <c r="A394" s="6" t="s">
        <v>5724</v>
      </c>
      <c r="B394" s="6" t="s">
        <v>5715</v>
      </c>
      <c r="C394" s="119" t="s">
        <v>5732</v>
      </c>
      <c r="D394" s="30">
        <v>2654245</v>
      </c>
      <c r="E394" s="6" t="s">
        <v>5743</v>
      </c>
      <c r="F394" s="31" t="s">
        <v>4454</v>
      </c>
      <c r="G394" s="6" t="str">
        <f>+IF(AND(L394&gt;K394, AJ394&gt;0), "Float Increase", IF(AND(L394&lt;K394, AJ394&lt;0), "Float Decrease", IF(AND(J394&gt;I394, AJ394&gt;0), "Share Increase", IF(AND(J394&lt;I394, AJ394&lt;0), "Share Decrease", IF(AJ394&gt;0, "Reinvestment", "Funding")))))</f>
        <v>Funding</v>
      </c>
      <c r="H394" s="32">
        <v>11.74</v>
      </c>
      <c r="I394" s="33">
        <v>78.396000000000001</v>
      </c>
      <c r="J394" s="33">
        <v>78.396000000000001</v>
      </c>
      <c r="K394" s="34">
        <v>0.75</v>
      </c>
      <c r="L394" s="34">
        <v>0.75</v>
      </c>
      <c r="M394" s="7">
        <v>0.35</v>
      </c>
      <c r="N394" s="7">
        <v>0.35</v>
      </c>
      <c r="O394" s="7">
        <v>0.65</v>
      </c>
      <c r="P394" s="7">
        <v>0.65</v>
      </c>
      <c r="Q394" s="35">
        <f>+I394*K394</f>
        <v>58.796999999999997</v>
      </c>
      <c r="R394" s="35">
        <f>+J394*L394</f>
        <v>58.796999999999997</v>
      </c>
      <c r="S394" s="35">
        <f>+$H394*Q394</f>
        <v>690.27678000000003</v>
      </c>
      <c r="T394" s="35">
        <f>+$H394*R394</f>
        <v>690.27678000000003</v>
      </c>
      <c r="U394" s="36">
        <f>+S394/SUM(S$20:S$619)</f>
        <v>1.0026872673977532E-3</v>
      </c>
      <c r="V394" s="37">
        <f>+T394/SUM(T$20:T$619)</f>
        <v>1.0014886456851297E-3</v>
      </c>
      <c r="W394" s="37">
        <f>+V394-U394</f>
        <v>-1.1986217126234381E-6</v>
      </c>
      <c r="X394" s="38">
        <f>+W394*Y$4</f>
        <v>-3.6307185278719172E-2</v>
      </c>
      <c r="Y394" s="39">
        <f>+X394/$H394*10^6</f>
        <v>-3092.6052196523997</v>
      </c>
      <c r="Z394" s="40">
        <f>+S394*M394/SUMPRODUCT(M$20:M$619, S$20:S$619)</f>
        <v>6.8879707026013918E-4</v>
      </c>
      <c r="AA394" s="41">
        <f>+T394*N394/SUMPRODUCT(N$20:N$619, T$20:T$619)</f>
        <v>6.866661312032393E-4</v>
      </c>
      <c r="AB394" s="41">
        <f>+AA394-Z394</f>
        <v>-2.1309390568998755E-6</v>
      </c>
      <c r="AC394" s="42">
        <f>+AB394*AD$4</f>
        <v>-8.221739876982305E-3</v>
      </c>
      <c r="AD394" s="43">
        <f>+AC394/$H394*10^6</f>
        <v>-700.31855851638034</v>
      </c>
      <c r="AE394" s="40">
        <f>+S394*O394/SUMPRODUCT(O$20:O$619, S$20:S$619)</f>
        <v>1.3287333482482008E-3</v>
      </c>
      <c r="AF394" s="41">
        <f>+T394*P394/SUMPRODUCT(P$20:P$619, T$20:T$619)</f>
        <v>1.3297751775113392E-3</v>
      </c>
      <c r="AG394" s="41">
        <f>+AF394-AE394</f>
        <v>1.0418292631384288E-6</v>
      </c>
      <c r="AH394" s="42">
        <f>+AG394*AI$4</f>
        <v>3.5179959734668435E-3</v>
      </c>
      <c r="AI394" s="43">
        <f>+AH394/$H394*10^6</f>
        <v>299.65894152187764</v>
      </c>
      <c r="AJ394" s="42">
        <f>+X394+AC394+AH394</f>
        <v>-4.1010929182234632E-2</v>
      </c>
      <c r="AK394" s="31">
        <f>+Y394+AD394+AI394</f>
        <v>-3493.264836646902</v>
      </c>
      <c r="AL394" s="44">
        <f>+$AL$6*W394/H394*10^6</f>
        <v>-51.048624898783565</v>
      </c>
      <c r="AM394" s="31">
        <v>425435.59375</v>
      </c>
      <c r="AN394" s="45">
        <f>+AK394/AM394</f>
        <v>-8.2110309714698189E-3</v>
      </c>
      <c r="AR394" s="33"/>
    </row>
    <row r="395" spans="1:44">
      <c r="A395" s="6" t="s">
        <v>6068</v>
      </c>
      <c r="B395" s="6" t="s">
        <v>6022</v>
      </c>
      <c r="C395" s="119" t="s">
        <v>6116</v>
      </c>
      <c r="D395" s="30" t="s">
        <v>6147</v>
      </c>
      <c r="E395" s="6" t="s">
        <v>6200</v>
      </c>
      <c r="F395" s="31" t="s">
        <v>4462</v>
      </c>
      <c r="G395" s="6" t="str">
        <f>+IF(AND(L395&gt;K395, AJ395&gt;0), "Float Increase", IF(AND(L395&lt;K395, AJ395&lt;0), "Float Decrease", IF(AND(J395&gt;I395, AJ395&gt;0), "Share Increase", IF(AND(J395&lt;I395, AJ395&lt;0), "Share Decrease", IF(AJ395&gt;0, "Reinvestment", "Funding")))))</f>
        <v>Funding</v>
      </c>
      <c r="H395" s="32">
        <v>46.96</v>
      </c>
      <c r="I395" s="33">
        <v>10.989000000000001</v>
      </c>
      <c r="J395" s="33">
        <v>10.989000000000001</v>
      </c>
      <c r="K395" s="34">
        <v>0.83</v>
      </c>
      <c r="L395" s="34">
        <v>0.83</v>
      </c>
      <c r="M395" s="7">
        <v>1</v>
      </c>
      <c r="N395" s="7">
        <v>1</v>
      </c>
      <c r="O395" s="7">
        <v>0</v>
      </c>
      <c r="P395" s="7">
        <v>0</v>
      </c>
      <c r="Q395" s="35">
        <f>+I395*K395</f>
        <v>9.12087</v>
      </c>
      <c r="R395" s="35">
        <f>+J395*L395</f>
        <v>9.12087</v>
      </c>
      <c r="S395" s="35">
        <f>+$H395*Q395</f>
        <v>428.31605519999999</v>
      </c>
      <c r="T395" s="35">
        <f>+$H395*R395</f>
        <v>428.31605519999999</v>
      </c>
      <c r="U395" s="36">
        <f>+S395/SUM(S$20:S$619)</f>
        <v>6.2216645179789072E-4</v>
      </c>
      <c r="V395" s="37">
        <f>+T395/SUM(T$20:T$619)</f>
        <v>6.2142270821777495E-4</v>
      </c>
      <c r="W395" s="37">
        <f>+V395-U395</f>
        <v>-7.4374358011576429E-7</v>
      </c>
      <c r="X395" s="38">
        <f>+W395*Y$4</f>
        <v>-2.2528572341659534E-2</v>
      </c>
      <c r="Y395" s="39">
        <f>+X395/$H395*10^6</f>
        <v>-479.73961545271578</v>
      </c>
      <c r="Z395" s="40">
        <f>+S395*M395/SUMPRODUCT(M$20:M$619, S$20:S$619)</f>
        <v>1.2211368479390049E-3</v>
      </c>
      <c r="AA395" s="41">
        <f>+T395*N395/SUMPRODUCT(N$20:N$619, T$20:T$619)</f>
        <v>1.2173590034686298E-3</v>
      </c>
      <c r="AB395" s="41">
        <f>+AA395-Z395</f>
        <v>-3.7778444703750851E-6</v>
      </c>
      <c r="AC395" s="42">
        <f>+AB395*AD$4</f>
        <v>-1.4575946895594086E-2</v>
      </c>
      <c r="AD395" s="43">
        <f>+AC395/$H395*10^6</f>
        <v>-310.39069198454183</v>
      </c>
      <c r="AE395" s="40">
        <f>+S395*O395/SUMPRODUCT(O$20:O$619, S$20:S$619)</f>
        <v>0</v>
      </c>
      <c r="AF395" s="41">
        <f>+T395*P395/SUMPRODUCT(P$20:P$619, T$20:T$619)</f>
        <v>0</v>
      </c>
      <c r="AG395" s="41">
        <f>+AF395-AE395</f>
        <v>0</v>
      </c>
      <c r="AH395" s="42">
        <f>+AG395*AI$4</f>
        <v>0</v>
      </c>
      <c r="AI395" s="43">
        <f>+AH395/$H395*10^6</f>
        <v>0</v>
      </c>
      <c r="AJ395" s="42">
        <f>+X395+AC395+AH395</f>
        <v>-3.7104519237253622E-2</v>
      </c>
      <c r="AK395" s="31">
        <f>+Y395+AD395+AI395</f>
        <v>-790.13030743725767</v>
      </c>
      <c r="AL395" s="44">
        <f>+$AL$6*W395/H395*10^6</f>
        <v>-7.9189052397334363</v>
      </c>
      <c r="AM395" s="31">
        <v>95668.953125</v>
      </c>
      <c r="AN395" s="45">
        <f>+AK395/AM395</f>
        <v>-8.2590044275375543E-3</v>
      </c>
      <c r="AR395" s="33"/>
    </row>
    <row r="396" spans="1:44">
      <c r="A396" s="6" t="s">
        <v>1026</v>
      </c>
      <c r="B396" s="6" t="s">
        <v>1545</v>
      </c>
      <c r="C396" s="119" t="s">
        <v>2389</v>
      </c>
      <c r="D396" s="30">
        <v>2149934</v>
      </c>
      <c r="E396" s="6" t="s">
        <v>3851</v>
      </c>
      <c r="F396" s="31" t="s">
        <v>4466</v>
      </c>
      <c r="G396" s="6" t="str">
        <f>+IF(AND(L396&gt;K396, AJ396&gt;0), "Float Increase", IF(AND(L396&lt;K396, AJ396&lt;0), "Float Decrease", IF(AND(J396&gt;I396, AJ396&gt;0), "Share Increase", IF(AND(J396&lt;I396, AJ396&lt;0), "Share Decrease", IF(AJ396&gt;0, "Reinvestment", "Funding")))))</f>
        <v>Funding</v>
      </c>
      <c r="H396" s="32">
        <v>48.67</v>
      </c>
      <c r="I396" s="33">
        <v>48.375</v>
      </c>
      <c r="J396" s="33">
        <v>48.38</v>
      </c>
      <c r="K396" s="34">
        <v>0.57999999999999996</v>
      </c>
      <c r="L396" s="34">
        <v>0.57999999999999996</v>
      </c>
      <c r="M396" s="7">
        <v>0.5</v>
      </c>
      <c r="N396" s="7">
        <v>0.5</v>
      </c>
      <c r="O396" s="7">
        <v>0.5</v>
      </c>
      <c r="P396" s="7">
        <v>0.5</v>
      </c>
      <c r="Q396" s="35">
        <f>+I396*K396</f>
        <v>28.057499999999997</v>
      </c>
      <c r="R396" s="35">
        <f>+J396*L396</f>
        <v>28.060399999999998</v>
      </c>
      <c r="S396" s="35">
        <f>+$H396*Q396</f>
        <v>1365.5585249999999</v>
      </c>
      <c r="T396" s="35">
        <f>+$H396*R396</f>
        <v>1365.699668</v>
      </c>
      <c r="U396" s="36">
        <f>+S396/SUM(S$20:S$619)</f>
        <v>1.9835929377545573E-3</v>
      </c>
      <c r="V396" s="37">
        <f>+T396/SUM(T$20:T$619)</f>
        <v>1.9814265096936203E-3</v>
      </c>
      <c r="W396" s="37">
        <f>+V396-U396</f>
        <v>-2.1664280609370173E-6</v>
      </c>
      <c r="X396" s="38">
        <f>+W396*Y$4</f>
        <v>-6.5622793391001785E-2</v>
      </c>
      <c r="Y396" s="39">
        <f>+X396/$H396*10^6</f>
        <v>-1348.3212120608544</v>
      </c>
      <c r="Z396" s="40">
        <f>+S396*M396/SUMPRODUCT(M$20:M$619, S$20:S$619)</f>
        <v>1.9466160708312584E-3</v>
      </c>
      <c r="AA396" s="41">
        <f>+T396*N396/SUMPRODUCT(N$20:N$619, T$20:T$619)</f>
        <v>1.9407943814966271E-3</v>
      </c>
      <c r="AB396" s="41">
        <f>+AA396-Z396</f>
        <v>-5.821689334631298E-6</v>
      </c>
      <c r="AC396" s="42">
        <f>+AB396*AD$4</f>
        <v>-2.246165379481788E-2</v>
      </c>
      <c r="AD396" s="43">
        <f>+AC396/$H396*10^6</f>
        <v>-461.50922117973863</v>
      </c>
      <c r="AE396" s="40">
        <f>+S396*O396/SUMPRODUCT(O$20:O$619, S$20:S$619)</f>
        <v>2.0220017910810126E-3</v>
      </c>
      <c r="AF396" s="41">
        <f>+T396*P396/SUMPRODUCT(P$20:P$619, T$20:T$619)</f>
        <v>2.0237963524872946E-3</v>
      </c>
      <c r="AG396" s="41">
        <f>+AF396-AE396</f>
        <v>1.7945614062819804E-6</v>
      </c>
      <c r="AH396" s="42">
        <f>+AG396*AI$4</f>
        <v>6.059783521937946E-3</v>
      </c>
      <c r="AI396" s="43">
        <f>+AH396/$H396*10^6</f>
        <v>124.50757184996806</v>
      </c>
      <c r="AJ396" s="42">
        <f>+X396+AC396+AH396</f>
        <v>-8.2024663663881711E-2</v>
      </c>
      <c r="AK396" s="31">
        <f>+Y396+AD396+AI396</f>
        <v>-1685.3228613906249</v>
      </c>
      <c r="AL396" s="44">
        <f>+$AL$6*W396/H396*10^6</f>
        <v>-22.256298139891278</v>
      </c>
      <c r="AM396" s="31">
        <v>199972.296875</v>
      </c>
      <c r="AN396" s="45">
        <f>+AK396/AM396</f>
        <v>-8.4277816864007805E-3</v>
      </c>
      <c r="AR396" s="33"/>
    </row>
    <row r="397" spans="1:44">
      <c r="A397" s="6" t="s">
        <v>4262</v>
      </c>
      <c r="B397" s="6" t="s">
        <v>1646</v>
      </c>
      <c r="C397" s="119" t="s">
        <v>2492</v>
      </c>
      <c r="D397" s="30">
        <v>2370585</v>
      </c>
      <c r="E397" s="6" t="s">
        <v>753</v>
      </c>
      <c r="F397" s="31" t="s">
        <v>4472</v>
      </c>
      <c r="G397" s="6" t="str">
        <f>+IF(AND(L397&gt;K397, AJ397&gt;0), "Float Increase", IF(AND(L397&lt;K397, AJ397&lt;0), "Float Decrease", IF(AND(J397&gt;I397, AJ397&gt;0), "Share Increase", IF(AND(J397&lt;I397, AJ397&lt;0), "Share Decrease", IF(AJ397&gt;0, "Reinvestment", "Funding")))))</f>
        <v>Funding</v>
      </c>
      <c r="H397" s="32">
        <v>25.56</v>
      </c>
      <c r="I397" s="33">
        <v>75.024000000000001</v>
      </c>
      <c r="J397" s="33">
        <v>75.085999999999999</v>
      </c>
      <c r="K397" s="34">
        <v>1</v>
      </c>
      <c r="L397" s="34">
        <v>1</v>
      </c>
      <c r="M397" s="7">
        <v>1</v>
      </c>
      <c r="N397" s="7">
        <v>1</v>
      </c>
      <c r="O397" s="7">
        <v>0</v>
      </c>
      <c r="P397" s="7">
        <v>0</v>
      </c>
      <c r="Q397" s="35">
        <f>+I397*K397</f>
        <v>75.024000000000001</v>
      </c>
      <c r="R397" s="35">
        <f>+J397*L397</f>
        <v>75.085999999999999</v>
      </c>
      <c r="S397" s="35">
        <f>+$H397*Q397</f>
        <v>1917.6134399999999</v>
      </c>
      <c r="T397" s="35">
        <f>+$H397*R397</f>
        <v>1919.1981599999999</v>
      </c>
      <c r="U397" s="36">
        <f>+S397/SUM(S$20:S$619)</f>
        <v>2.7855008828180563E-3</v>
      </c>
      <c r="V397" s="37">
        <f>+T397/SUM(T$20:T$619)</f>
        <v>2.7844702614215019E-3</v>
      </c>
      <c r="W397" s="37">
        <f>+V397-U397</f>
        <v>-1.0306213965543924E-6</v>
      </c>
      <c r="X397" s="38">
        <f>+W397*Y$4</f>
        <v>-3.121832484997563E-2</v>
      </c>
      <c r="Y397" s="39">
        <f>+X397/$H397*10^6</f>
        <v>-1221.3742116578885</v>
      </c>
      <c r="Z397" s="40">
        <f>+S397*M397/SUMPRODUCT(M$20:M$619, S$20:S$619)</f>
        <v>5.4671507249328816E-3</v>
      </c>
      <c r="AA397" s="41">
        <f>+T397*N397/SUMPRODUCT(N$20:N$619, T$20:T$619)</f>
        <v>5.4547410286207446E-3</v>
      </c>
      <c r="AB397" s="41">
        <f>+AA397-Z397</f>
        <v>-1.2409696312136974E-5</v>
      </c>
      <c r="AC397" s="42">
        <f>+AB397*AD$4</f>
        <v>-4.7879968552066741E-2</v>
      </c>
      <c r="AD397" s="43">
        <f>+AC397/$H397*10^6</f>
        <v>-1873.2382062623922</v>
      </c>
      <c r="AE397" s="40">
        <f>+S397*O397/SUMPRODUCT(O$20:O$619, S$20:S$619)</f>
        <v>0</v>
      </c>
      <c r="AF397" s="41">
        <f>+T397*P397/SUMPRODUCT(P$20:P$619, T$20:T$619)</f>
        <v>0</v>
      </c>
      <c r="AG397" s="41">
        <f>+AF397-AE397</f>
        <v>0</v>
      </c>
      <c r="AH397" s="42">
        <f>+AG397*AI$4</f>
        <v>0</v>
      </c>
      <c r="AI397" s="43">
        <f>+AH397/$H397*10^6</f>
        <v>0</v>
      </c>
      <c r="AJ397" s="42">
        <f>+X397+AC397+AH397</f>
        <v>-7.9098293402042372E-2</v>
      </c>
      <c r="AK397" s="31">
        <f>+Y397+AD397+AI397</f>
        <v>-3094.6124179202807</v>
      </c>
      <c r="AL397" s="44">
        <f>+$AL$6*W397/H397*10^6</f>
        <v>-20.16082544120486</v>
      </c>
      <c r="AM397" s="31">
        <v>363878.5</v>
      </c>
      <c r="AN397" s="45">
        <f>+AK397/AM397</f>
        <v>-8.504521201225905E-3</v>
      </c>
      <c r="AR397" s="33"/>
    </row>
    <row r="398" spans="1:44">
      <c r="A398" s="6" t="s">
        <v>6025</v>
      </c>
      <c r="B398" s="6" t="s">
        <v>5977</v>
      </c>
      <c r="C398" s="119" t="s">
        <v>6071</v>
      </c>
      <c r="D398" s="30" t="s">
        <v>6119</v>
      </c>
      <c r="E398" s="6" t="s">
        <v>6152</v>
      </c>
      <c r="F398" s="31" t="s">
        <v>4471</v>
      </c>
      <c r="G398" s="6" t="str">
        <f>+IF(AND(L398&gt;K398, AJ398&gt;0), "Float Increase", IF(AND(L398&lt;K398, AJ398&lt;0), "Float Decrease", IF(AND(J398&gt;I398, AJ398&gt;0), "Share Increase", IF(AND(J398&lt;I398, AJ398&lt;0), "Share Decrease", IF(AJ398&gt;0, "Reinvestment", "Funding")))))</f>
        <v>Funding</v>
      </c>
      <c r="H398" s="32">
        <v>10.99</v>
      </c>
      <c r="I398" s="33">
        <v>47.62</v>
      </c>
      <c r="J398" s="33">
        <v>47.62</v>
      </c>
      <c r="K398" s="34">
        <v>1</v>
      </c>
      <c r="L398" s="34">
        <v>1</v>
      </c>
      <c r="M398" s="7">
        <v>1</v>
      </c>
      <c r="N398" s="7">
        <v>1</v>
      </c>
      <c r="O398" s="7">
        <v>0</v>
      </c>
      <c r="P398" s="7">
        <v>0</v>
      </c>
      <c r="Q398" s="35">
        <f>+I398*K398</f>
        <v>47.62</v>
      </c>
      <c r="R398" s="35">
        <f>+J398*L398</f>
        <v>47.62</v>
      </c>
      <c r="S398" s="35">
        <f>+$H398*Q398</f>
        <v>523.34379999999999</v>
      </c>
      <c r="T398" s="35">
        <f>+$H398*R398</f>
        <v>523.34379999999999</v>
      </c>
      <c r="U398" s="36">
        <f>+S398/SUM(S$20:S$619)</f>
        <v>7.6020254474090264E-4</v>
      </c>
      <c r="V398" s="37">
        <f>+T398/SUM(T$20:T$619)</f>
        <v>7.5929379152766706E-4</v>
      </c>
      <c r="W398" s="37">
        <f>+V398-U398</f>
        <v>-9.0875321323558283E-7</v>
      </c>
      <c r="X398" s="38">
        <f>+W398*Y$4</f>
        <v>-2.7526842654435758E-2</v>
      </c>
      <c r="Y398" s="39">
        <f>+X398/$H398*10^6</f>
        <v>-2504.7172570005237</v>
      </c>
      <c r="Z398" s="40">
        <f>+S398*M398/SUMPRODUCT(M$20:M$619, S$20:S$619)</f>
        <v>1.4920626732565709E-3</v>
      </c>
      <c r="AA398" s="41">
        <f>+T398*N398/SUMPRODUCT(N$20:N$619, T$20:T$619)</f>
        <v>1.4874466625865717E-3</v>
      </c>
      <c r="AB398" s="41">
        <f>+AA398-Z398</f>
        <v>-4.6160106699992109E-6</v>
      </c>
      <c r="AC398" s="42">
        <f>+AB398*AD$4</f>
        <v>-1.7809819044436199E-2</v>
      </c>
      <c r="AD398" s="43">
        <f>+AC398/$H398*10^6</f>
        <v>-1620.5476837521564</v>
      </c>
      <c r="AE398" s="40">
        <f>+S398*O398/SUMPRODUCT(O$20:O$619, S$20:S$619)</f>
        <v>0</v>
      </c>
      <c r="AF398" s="41">
        <f>+T398*P398/SUMPRODUCT(P$20:P$619, T$20:T$619)</f>
        <v>0</v>
      </c>
      <c r="AG398" s="41">
        <f>+AF398-AE398</f>
        <v>0</v>
      </c>
      <c r="AH398" s="42">
        <f>+AG398*AI$4</f>
        <v>0</v>
      </c>
      <c r="AI398" s="43">
        <f>+AH398/$H398*10^6</f>
        <v>0</v>
      </c>
      <c r="AJ398" s="42">
        <f>+X398+AC398+AH398</f>
        <v>-4.5336661698871961E-2</v>
      </c>
      <c r="AK398" s="31">
        <f>+Y398+AD398+AI398</f>
        <v>-4125.2649407526806</v>
      </c>
      <c r="AL398" s="44">
        <f>+$AL$6*W398/H398*10^6</f>
        <v>-41.344550192701675</v>
      </c>
      <c r="AM398" s="31">
        <v>484685.0625</v>
      </c>
      <c r="AN398" s="45">
        <f>+AK398/AM398</f>
        <v>-8.5112277227497191E-3</v>
      </c>
      <c r="AR398" s="33"/>
    </row>
    <row r="399" spans="1:44">
      <c r="A399" s="6" t="s">
        <v>1079</v>
      </c>
      <c r="B399" s="6" t="s">
        <v>1598</v>
      </c>
      <c r="C399" s="119" t="s">
        <v>2443</v>
      </c>
      <c r="D399" s="30">
        <v>2239266</v>
      </c>
      <c r="E399" s="6" t="s">
        <v>3903</v>
      </c>
      <c r="F399" s="31" t="s">
        <v>4471</v>
      </c>
      <c r="G399" s="6" t="str">
        <f>+IF(AND(L399&gt;K399, AJ399&gt;0), "Float Increase", IF(AND(L399&lt;K399, AJ399&lt;0), "Float Decrease", IF(AND(J399&gt;I399, AJ399&gt;0), "Share Increase", IF(AND(J399&lt;I399, AJ399&lt;0), "Share Decrease", IF(AJ399&gt;0, "Reinvestment", "Funding")))))</f>
        <v>Funding</v>
      </c>
      <c r="H399" s="32">
        <v>52.17</v>
      </c>
      <c r="I399" s="33">
        <v>26.86</v>
      </c>
      <c r="J399" s="33">
        <v>26.86</v>
      </c>
      <c r="K399" s="34">
        <v>0.81</v>
      </c>
      <c r="L399" s="34">
        <v>0.81</v>
      </c>
      <c r="M399" s="7">
        <v>0</v>
      </c>
      <c r="N399" s="7">
        <v>0</v>
      </c>
      <c r="O399" s="7">
        <v>1</v>
      </c>
      <c r="P399" s="7">
        <v>1</v>
      </c>
      <c r="Q399" s="35">
        <f>+I399*K399</f>
        <v>21.756600000000002</v>
      </c>
      <c r="R399" s="35">
        <f>+J399*L399</f>
        <v>21.756600000000002</v>
      </c>
      <c r="S399" s="35">
        <f>+$H399*Q399</f>
        <v>1135.0418220000001</v>
      </c>
      <c r="T399" s="35">
        <f>+$H399*R399</f>
        <v>1135.0418220000001</v>
      </c>
      <c r="U399" s="36">
        <f>+S399/SUM(S$20:S$619)</f>
        <v>1.6487473081208774E-3</v>
      </c>
      <c r="V399" s="37">
        <f>+T399/SUM(T$20:T$619)</f>
        <v>1.6467763802090547E-3</v>
      </c>
      <c r="W399" s="37">
        <f>+V399-U399</f>
        <v>-1.9709279118226928E-6</v>
      </c>
      <c r="X399" s="38">
        <f>+W399*Y$4</f>
        <v>-5.9700941599767833E-2</v>
      </c>
      <c r="Y399" s="39">
        <f>+X399/$H399*10^6</f>
        <v>-1144.3538738694238</v>
      </c>
      <c r="Z399" s="40">
        <f>+S399*M399/SUMPRODUCT(M$20:M$619, S$20:S$619)</f>
        <v>0</v>
      </c>
      <c r="AA399" s="41">
        <f>+T399*N399/SUMPRODUCT(N$20:N$619, T$20:T$619)</f>
        <v>0</v>
      </c>
      <c r="AB399" s="41">
        <f>+AA399-Z399</f>
        <v>0</v>
      </c>
      <c r="AC399" s="42">
        <f>+AB399*AD$4</f>
        <v>0</v>
      </c>
      <c r="AD399" s="43">
        <f>+AC399/$H399*10^6</f>
        <v>0</v>
      </c>
      <c r="AE399" s="40">
        <f>+S399*O399/SUMPRODUCT(O$20:O$619, S$20:S$619)</f>
        <v>3.3613449076243087E-3</v>
      </c>
      <c r="AF399" s="41">
        <f>+T399*P399/SUMPRODUCT(P$20:P$619, T$20:T$619)</f>
        <v>3.3639804608697221E-3</v>
      </c>
      <c r="AG399" s="41">
        <f>+AF399-AE399</f>
        <v>2.635553245413421E-6</v>
      </c>
      <c r="AH399" s="42">
        <f>+AG399*AI$4</f>
        <v>8.8996019148964208E-3</v>
      </c>
      <c r="AI399" s="43">
        <f>+AH399/$H399*10^6</f>
        <v>170.58849750616102</v>
      </c>
      <c r="AJ399" s="42">
        <f>+X399+AC399+AH399</f>
        <v>-5.080133968487141E-2</v>
      </c>
      <c r="AK399" s="31">
        <f>+Y399+AD399+AI399</f>
        <v>-973.7653763632627</v>
      </c>
      <c r="AL399" s="44">
        <f>+$AL$6*W399/H399*10^6</f>
        <v>-18.889475865657396</v>
      </c>
      <c r="AM399" s="31">
        <v>114377.1484375</v>
      </c>
      <c r="AN399" s="45">
        <f>+AK399/AM399</f>
        <v>-8.5136357188985608E-3</v>
      </c>
      <c r="AR399" s="33"/>
    </row>
    <row r="400" spans="1:44">
      <c r="A400" s="6" t="s">
        <v>5255</v>
      </c>
      <c r="B400" s="6" t="s">
        <v>5241</v>
      </c>
      <c r="C400" s="119" t="s">
        <v>5263</v>
      </c>
      <c r="D400" s="30" t="s">
        <v>5264</v>
      </c>
      <c r="E400" s="6" t="s">
        <v>5248</v>
      </c>
      <c r="F400" s="31" t="s">
        <v>4472</v>
      </c>
      <c r="G400" s="6" t="str">
        <f>+IF(AND(L400&gt;K400, AJ400&gt;0), "Float Increase", IF(AND(L400&lt;K400, AJ400&lt;0), "Float Decrease", IF(AND(J400&gt;I400, AJ400&gt;0), "Share Increase", IF(AND(J400&lt;I400, AJ400&lt;0), "Share Decrease", IF(AJ400&gt;0, "Reinvestment", "Funding")))))</f>
        <v>Funding</v>
      </c>
      <c r="H400" s="32">
        <v>14.04</v>
      </c>
      <c r="I400" s="33">
        <v>79.497</v>
      </c>
      <c r="J400" s="33">
        <v>79.509</v>
      </c>
      <c r="K400" s="34">
        <v>1</v>
      </c>
      <c r="L400" s="34">
        <v>1</v>
      </c>
      <c r="M400" s="7">
        <v>0</v>
      </c>
      <c r="N400" s="7">
        <v>0</v>
      </c>
      <c r="O400" s="7">
        <v>1</v>
      </c>
      <c r="P400" s="7">
        <v>1</v>
      </c>
      <c r="Q400" s="35">
        <f>+I400*K400</f>
        <v>79.497</v>
      </c>
      <c r="R400" s="35">
        <f>+J400*L400</f>
        <v>79.509</v>
      </c>
      <c r="S400" s="35">
        <f>+$H400*Q400</f>
        <v>1116.13788</v>
      </c>
      <c r="T400" s="35">
        <f>+$H400*R400</f>
        <v>1116.30636</v>
      </c>
      <c r="U400" s="36">
        <f>+S400/SUM(S$20:S$619)</f>
        <v>1.6212876825095019E-3</v>
      </c>
      <c r="V400" s="37">
        <f>+T400/SUM(T$20:T$619)</f>
        <v>1.6195940194397046E-3</v>
      </c>
      <c r="W400" s="37">
        <f>+V400-U400</f>
        <v>-1.6936630697972962E-6</v>
      </c>
      <c r="X400" s="38">
        <f>+W400*Y$4</f>
        <v>-5.1302373573949456E-2</v>
      </c>
      <c r="Y400" s="39">
        <f>+X400/$H400*10^6</f>
        <v>-3654.015211819762</v>
      </c>
      <c r="Z400" s="40">
        <f>+S400*M400/SUMPRODUCT(M$20:M$619, S$20:S$619)</f>
        <v>0</v>
      </c>
      <c r="AA400" s="41">
        <f>+T400*N400/SUMPRODUCT(N$20:N$619, T$20:T$619)</f>
        <v>0</v>
      </c>
      <c r="AB400" s="41">
        <f>+AA400-Z400</f>
        <v>0</v>
      </c>
      <c r="AC400" s="42">
        <f>+AB400*AD$4</f>
        <v>0</v>
      </c>
      <c r="AD400" s="43">
        <f>+AC400/$H400*10^6</f>
        <v>0</v>
      </c>
      <c r="AE400" s="40">
        <f>+S400*O400/SUMPRODUCT(O$20:O$619, S$20:S$619)</f>
        <v>3.3053622398986735E-3</v>
      </c>
      <c r="AF400" s="41">
        <f>+T400*P400/SUMPRODUCT(P$20:P$619, T$20:T$619)</f>
        <v>3.3084532310604163E-3</v>
      </c>
      <c r="AG400" s="41">
        <f>+AF400-AE400</f>
        <v>3.0909911617428218E-6</v>
      </c>
      <c r="AH400" s="42">
        <f>+AG400*AI$4</f>
        <v>1.043750146571569E-2</v>
      </c>
      <c r="AI400" s="43">
        <f>+AH400/$H400*10^6</f>
        <v>743.41178530738534</v>
      </c>
      <c r="AJ400" s="42">
        <f>+X400+AC400+AH400</f>
        <v>-4.0864872108233766E-2</v>
      </c>
      <c r="AK400" s="31">
        <f>+Y400+AD400+AI400</f>
        <v>-2910.6034265123767</v>
      </c>
      <c r="AL400" s="44">
        <f>+$AL$6*W400/H400*10^6</f>
        <v>-60.315636388792605</v>
      </c>
      <c r="AM400" s="31">
        <v>339868.40625</v>
      </c>
      <c r="AN400" s="45">
        <f>+AK400/AM400</f>
        <v>-8.5639128938963475E-3</v>
      </c>
      <c r="AR400" s="33"/>
    </row>
    <row r="401" spans="1:44">
      <c r="A401" s="6" t="s">
        <v>4754</v>
      </c>
      <c r="B401" s="6" t="s">
        <v>4719</v>
      </c>
      <c r="C401" s="119" t="s">
        <v>4833</v>
      </c>
      <c r="D401" s="30">
        <v>2934033</v>
      </c>
      <c r="E401" s="6" t="s">
        <v>4788</v>
      </c>
      <c r="F401" s="31" t="s">
        <v>4469</v>
      </c>
      <c r="G401" s="6" t="str">
        <f>+IF(AND(L401&gt;K401, AJ401&gt;0), "Float Increase", IF(AND(L401&lt;K401, AJ401&lt;0), "Float Decrease", IF(AND(J401&gt;I401, AJ401&gt;0), "Share Increase", IF(AND(J401&lt;I401, AJ401&lt;0), "Share Decrease", IF(AJ401&gt;0, "Reinvestment", "Funding")))))</f>
        <v>Funding</v>
      </c>
      <c r="H401" s="32">
        <v>31.22</v>
      </c>
      <c r="I401" s="33">
        <v>12.061</v>
      </c>
      <c r="J401" s="33">
        <v>12.061</v>
      </c>
      <c r="K401" s="34">
        <v>0.93</v>
      </c>
      <c r="L401" s="34">
        <v>0.93</v>
      </c>
      <c r="M401" s="7">
        <v>0.55000000000000004</v>
      </c>
      <c r="N401" s="7">
        <v>0.55000000000000004</v>
      </c>
      <c r="O401" s="7">
        <v>0.45</v>
      </c>
      <c r="P401" s="7">
        <v>0.45</v>
      </c>
      <c r="Q401" s="35">
        <f>+I401*K401</f>
        <v>11.21673</v>
      </c>
      <c r="R401" s="35">
        <f>+J401*L401</f>
        <v>11.21673</v>
      </c>
      <c r="S401" s="35">
        <f>+$H401*Q401</f>
        <v>350.18631060000001</v>
      </c>
      <c r="T401" s="35">
        <f>+$H401*R401</f>
        <v>350.18631060000001</v>
      </c>
      <c r="U401" s="36">
        <f>+S401/SUM(S$20:S$619)</f>
        <v>5.086761789316089E-4</v>
      </c>
      <c r="V401" s="37">
        <f>+T401/SUM(T$20:T$619)</f>
        <v>5.0806810268232713E-4</v>
      </c>
      <c r="W401" s="37">
        <f>+V401-U401</f>
        <v>-6.0807624928176877E-7</v>
      </c>
      <c r="X401" s="38">
        <f>+W401*Y$4</f>
        <v>-1.8419103219764327E-2</v>
      </c>
      <c r="Y401" s="39">
        <f>+X401/$H401*10^6</f>
        <v>-589.97768160680107</v>
      </c>
      <c r="Z401" s="40">
        <f>+S401*M401/SUMPRODUCT(M$20:M$619, S$20:S$619)</f>
        <v>5.4911314035330228E-4</v>
      </c>
      <c r="AA401" s="41">
        <f>+T401*N401/SUMPRODUCT(N$20:N$619, T$20:T$619)</f>
        <v>5.4741434300360694E-4</v>
      </c>
      <c r="AB401" s="41">
        <f>+AA401-Z401</f>
        <v>-1.6987973496953397E-6</v>
      </c>
      <c r="AC401" s="42">
        <f>+AB401*AD$4</f>
        <v>-6.5544201593552591E-3</v>
      </c>
      <c r="AD401" s="43">
        <f>+AC401/$H401*10^6</f>
        <v>-209.94299037012362</v>
      </c>
      <c r="AE401" s="40">
        <f>+S401*O401/SUMPRODUCT(O$20:O$619, S$20:S$619)</f>
        <v>4.6667323359189357E-4</v>
      </c>
      <c r="AF401" s="41">
        <f>+T401*P401/SUMPRODUCT(P$20:P$619, T$20:T$619)</f>
        <v>4.6703914134285087E-4</v>
      </c>
      <c r="AG401" s="41">
        <f>+AF401-AE401</f>
        <v>3.6590775095730194E-7</v>
      </c>
      <c r="AH401" s="42">
        <f>+AG401*AI$4</f>
        <v>1.2355786500470539E-3</v>
      </c>
      <c r="AI401" s="43">
        <f>+AH401/$H401*10^6</f>
        <v>39.576510251347024</v>
      </c>
      <c r="AJ401" s="42">
        <f>+X401+AC401+AH401</f>
        <v>-2.3737944729072532E-2</v>
      </c>
      <c r="AK401" s="31">
        <f>+Y401+AD401+AI401</f>
        <v>-760.34416172557769</v>
      </c>
      <c r="AL401" s="44">
        <f>+$AL$6*W401/H401*10^6</f>
        <v>-9.7385690147624722</v>
      </c>
      <c r="AM401" s="31">
        <v>88675.75</v>
      </c>
      <c r="AN401" s="45">
        <f>+AK401/AM401</f>
        <v>-8.5744316989208175E-3</v>
      </c>
      <c r="AR401" s="33"/>
    </row>
    <row r="402" spans="1:44">
      <c r="A402" s="6" t="s">
        <v>994</v>
      </c>
      <c r="B402" s="6" t="s">
        <v>1513</v>
      </c>
      <c r="C402" s="119" t="s">
        <v>2357</v>
      </c>
      <c r="D402" s="30">
        <v>2032090</v>
      </c>
      <c r="E402" s="6" t="s">
        <v>3820</v>
      </c>
      <c r="F402" s="31" t="s">
        <v>4456</v>
      </c>
      <c r="G402" s="6" t="str">
        <f>+IF(AND(L402&gt;K402, AJ402&gt;0), "Float Increase", IF(AND(L402&lt;K402, AJ402&lt;0), "Float Decrease", IF(AND(J402&gt;I402, AJ402&gt;0), "Share Increase", IF(AND(J402&lt;I402, AJ402&lt;0), "Share Decrease", IF(AJ402&gt;0, "Reinvestment", "Funding")))))</f>
        <v>Funding</v>
      </c>
      <c r="H402" s="32">
        <v>87.52</v>
      </c>
      <c r="I402" s="33">
        <v>12.372999999999999</v>
      </c>
      <c r="J402" s="33">
        <v>12.372999999999999</v>
      </c>
      <c r="K402" s="34">
        <v>1</v>
      </c>
      <c r="L402" s="34">
        <v>1</v>
      </c>
      <c r="M402" s="7">
        <v>0</v>
      </c>
      <c r="N402" s="7">
        <v>0</v>
      </c>
      <c r="O402" s="7">
        <v>1</v>
      </c>
      <c r="P402" s="7">
        <v>1</v>
      </c>
      <c r="Q402" s="35">
        <f>+I402*K402</f>
        <v>12.372999999999999</v>
      </c>
      <c r="R402" s="35">
        <f>+J402*L402</f>
        <v>12.372999999999999</v>
      </c>
      <c r="S402" s="35">
        <f>+$H402*Q402</f>
        <v>1082.8849599999999</v>
      </c>
      <c r="T402" s="35">
        <f>+$H402*R402</f>
        <v>1082.8849599999999</v>
      </c>
      <c r="U402" s="36">
        <f>+S402/SUM(S$20:S$619)</f>
        <v>1.5729849140348096E-3</v>
      </c>
      <c r="V402" s="37">
        <f>+T402/SUM(T$20:T$619)</f>
        <v>1.5711045531955972E-3</v>
      </c>
      <c r="W402" s="37">
        <f>+V402-U402</f>
        <v>-1.8803608392123534E-6</v>
      </c>
      <c r="X402" s="38">
        <f>+W402*Y$4</f>
        <v>-5.6957594427941786E-2</v>
      </c>
      <c r="Y402" s="39">
        <f>+X402/$H402*10^6</f>
        <v>-650.79518313461824</v>
      </c>
      <c r="Z402" s="40">
        <f>+S402*M402/SUMPRODUCT(M$20:M$619, S$20:S$619)</f>
        <v>0</v>
      </c>
      <c r="AA402" s="41">
        <f>+T402*N402/SUMPRODUCT(N$20:N$619, T$20:T$619)</f>
        <v>0</v>
      </c>
      <c r="AB402" s="41">
        <f>+AA402-Z402</f>
        <v>0</v>
      </c>
      <c r="AC402" s="42">
        <f>+AB402*AD$4</f>
        <v>0</v>
      </c>
      <c r="AD402" s="43">
        <f>+AC402/$H402*10^6</f>
        <v>0</v>
      </c>
      <c r="AE402" s="40">
        <f>+S402*O402/SUMPRODUCT(O$20:O$619, S$20:S$619)</f>
        <v>3.2068861034787073E-3</v>
      </c>
      <c r="AF402" s="41">
        <f>+T402*P402/SUMPRODUCT(P$20:P$619, T$20:T$619)</f>
        <v>3.2094005491276863E-3</v>
      </c>
      <c r="AG402" s="41">
        <f>+AF402-AE402</f>
        <v>2.5144456489789926E-6</v>
      </c>
      <c r="AH402" s="42">
        <f>+AG402*AI$4</f>
        <v>8.4906519538163229E-3</v>
      </c>
      <c r="AI402" s="43">
        <f>+AH402/$H402*10^6</f>
        <v>97.013847735561271</v>
      </c>
      <c r="AJ402" s="42">
        <f>+X402+AC402+AH402</f>
        <v>-4.846694247412546E-2</v>
      </c>
      <c r="AK402" s="31">
        <f>+Y402+AD402+AI402</f>
        <v>-553.78133539905696</v>
      </c>
      <c r="AL402" s="44">
        <f>+$AL$6*W402/H402*10^6</f>
        <v>-10.742463660948088</v>
      </c>
      <c r="AM402" s="31">
        <v>64297.1484375</v>
      </c>
      <c r="AN402" s="45">
        <f>+AK402/AM402</f>
        <v>-8.612844408447751E-3</v>
      </c>
      <c r="AR402" s="33"/>
    </row>
    <row r="403" spans="1:44">
      <c r="A403" s="6" t="s">
        <v>3598</v>
      </c>
      <c r="B403" s="6" t="s">
        <v>5998</v>
      </c>
      <c r="C403" s="119" t="s">
        <v>3754</v>
      </c>
      <c r="D403" s="30">
        <v>2853417</v>
      </c>
      <c r="E403" s="6" t="s">
        <v>2967</v>
      </c>
      <c r="F403" s="31" t="s">
        <v>4468</v>
      </c>
      <c r="G403" s="6" t="str">
        <f>+IF(AND(L403&gt;K403, AJ403&gt;0), "Float Increase", IF(AND(L403&lt;K403, AJ403&lt;0), "Float Decrease", IF(AND(J403&gt;I403, AJ403&gt;0), "Share Increase", IF(AND(J403&lt;I403, AJ403&lt;0), "Share Decrease", IF(AJ403&gt;0, "Reinvestment", "Funding")))))</f>
        <v>Funding</v>
      </c>
      <c r="H403" s="32">
        <v>60.67</v>
      </c>
      <c r="I403" s="33">
        <v>10.903</v>
      </c>
      <c r="J403" s="33">
        <v>10.903</v>
      </c>
      <c r="K403" s="34">
        <v>1</v>
      </c>
      <c r="L403" s="34">
        <v>1</v>
      </c>
      <c r="M403" s="7">
        <v>1</v>
      </c>
      <c r="N403" s="7">
        <v>1</v>
      </c>
      <c r="O403" s="7">
        <v>0</v>
      </c>
      <c r="P403" s="7">
        <v>0</v>
      </c>
      <c r="Q403" s="35">
        <f>+I403*K403</f>
        <v>10.903</v>
      </c>
      <c r="R403" s="35">
        <f>+J403*L403</f>
        <v>10.903</v>
      </c>
      <c r="S403" s="35">
        <f>+$H403*Q403</f>
        <v>661.4850100000001</v>
      </c>
      <c r="T403" s="35">
        <f>+$H403*R403</f>
        <v>661.4850100000001</v>
      </c>
      <c r="U403" s="36">
        <f>+S403/SUM(S$20:S$619)</f>
        <v>9.6086470864842875E-4</v>
      </c>
      <c r="V403" s="37">
        <f>+T403/SUM(T$20:T$619)</f>
        <v>9.5971608201265947E-4</v>
      </c>
      <c r="W403" s="37">
        <f>+V403-U403</f>
        <v>-1.1486266357692851E-6</v>
      </c>
      <c r="X403" s="38">
        <f>+W403*Y$4</f>
        <v>-3.4792795459770681E-2</v>
      </c>
      <c r="Y403" s="39">
        <f>+X403/$H403*10^6</f>
        <v>-573.4761077924951</v>
      </c>
      <c r="Z403" s="40">
        <f>+S403*M403/SUMPRODUCT(M$20:M$619, S$20:S$619)</f>
        <v>1.8859057704318839E-3</v>
      </c>
      <c r="AA403" s="41">
        <f>+T403*N403/SUMPRODUCT(N$20:N$619, T$20:T$619)</f>
        <v>1.8800713230491032E-3</v>
      </c>
      <c r="AB403" s="41">
        <f>+AA403-Z403</f>
        <v>-5.8344473827806956E-6</v>
      </c>
      <c r="AC403" s="42">
        <f>+AB403*AD$4</f>
        <v>-2.2510877799081504E-2</v>
      </c>
      <c r="AD403" s="43">
        <f>+AC403/$H403*10^6</f>
        <v>-371.03803855417021</v>
      </c>
      <c r="AE403" s="40">
        <f>+S403*O403/SUMPRODUCT(O$20:O$619, S$20:S$619)</f>
        <v>0</v>
      </c>
      <c r="AF403" s="41">
        <f>+T403*P403/SUMPRODUCT(P$20:P$619, T$20:T$619)</f>
        <v>0</v>
      </c>
      <c r="AG403" s="41">
        <f>+AF403-AE403</f>
        <v>0</v>
      </c>
      <c r="AH403" s="42">
        <f>+AG403*AI$4</f>
        <v>0</v>
      </c>
      <c r="AI403" s="43">
        <f>+AH403/$H403*10^6</f>
        <v>0</v>
      </c>
      <c r="AJ403" s="42">
        <f>+X403+AC403+AH403</f>
        <v>-5.7303673258852189E-2</v>
      </c>
      <c r="AK403" s="31">
        <f>+Y403+AD403+AI403</f>
        <v>-944.51414634666526</v>
      </c>
      <c r="AL403" s="44">
        <f>+$AL$6*W403/H403*10^6</f>
        <v>-9.4661829221137719</v>
      </c>
      <c r="AM403" s="31">
        <v>109647.296875</v>
      </c>
      <c r="AN403" s="45">
        <f>+AK403/AM403</f>
        <v>-8.6141124611893473E-3</v>
      </c>
      <c r="AR403" s="33"/>
    </row>
    <row r="404" spans="1:44">
      <c r="A404" s="6" t="s">
        <v>6466</v>
      </c>
      <c r="B404" s="6" t="s">
        <v>6453</v>
      </c>
      <c r="C404" s="119" t="s">
        <v>6509</v>
      </c>
      <c r="D404" s="30">
        <v>2911865</v>
      </c>
      <c r="E404" s="6" t="s">
        <v>6491</v>
      </c>
      <c r="F404" s="31" t="s">
        <v>4473</v>
      </c>
      <c r="G404" s="6" t="str">
        <f>+IF(AND(L404&gt;K404, AJ404&gt;0), "Float Increase", IF(AND(L404&lt;K404, AJ404&lt;0), "Float Decrease", IF(AND(J404&gt;I404, AJ404&gt;0), "Share Increase", IF(AND(J404&lt;I404, AJ404&lt;0), "Share Decrease", IF(AJ404&gt;0, "Reinvestment", "Funding")))))</f>
        <v>Funding</v>
      </c>
      <c r="H404" s="32">
        <v>33.07</v>
      </c>
      <c r="I404" s="33">
        <v>18.184999999999999</v>
      </c>
      <c r="J404" s="33">
        <v>18.186</v>
      </c>
      <c r="K404" s="34">
        <v>0.79</v>
      </c>
      <c r="L404" s="34">
        <v>0.79</v>
      </c>
      <c r="M404" s="7">
        <v>0</v>
      </c>
      <c r="N404" s="7">
        <v>0</v>
      </c>
      <c r="O404" s="7">
        <v>1</v>
      </c>
      <c r="P404" s="7">
        <v>1</v>
      </c>
      <c r="Q404" s="35">
        <f>+I404*K404</f>
        <v>14.366149999999999</v>
      </c>
      <c r="R404" s="35">
        <f>+J404*L404</f>
        <v>14.366940000000001</v>
      </c>
      <c r="S404" s="35">
        <f>+$H404*Q404</f>
        <v>475.08858049999998</v>
      </c>
      <c r="T404" s="35">
        <f>+$H404*R404</f>
        <v>475.11470580000002</v>
      </c>
      <c r="U404" s="36">
        <f>+S404/SUM(S$20:S$619)</f>
        <v>6.9010762690499669E-4</v>
      </c>
      <c r="V404" s="37">
        <f>+T404/SUM(T$20:T$619)</f>
        <v>6.8932056972382996E-4</v>
      </c>
      <c r="W404" s="37">
        <f>+V404-U404</f>
        <v>-7.8705718116673425E-7</v>
      </c>
      <c r="X404" s="38">
        <f>+W404*Y$4</f>
        <v>-2.3840575054345368E-2</v>
      </c>
      <c r="Y404" s="39">
        <f>+X404/$H404*10^6</f>
        <v>-720.91246006487358</v>
      </c>
      <c r="Z404" s="40">
        <f>+S404*M404/SUMPRODUCT(M$20:M$619, S$20:S$619)</f>
        <v>0</v>
      </c>
      <c r="AA404" s="41">
        <f>+T404*N404/SUMPRODUCT(N$20:N$619, T$20:T$619)</f>
        <v>0</v>
      </c>
      <c r="AB404" s="41">
        <f>+AA404-Z404</f>
        <v>0</v>
      </c>
      <c r="AC404" s="42">
        <f>+AB404*AD$4</f>
        <v>0</v>
      </c>
      <c r="AD404" s="43">
        <f>+AC404/$H404*10^6</f>
        <v>0</v>
      </c>
      <c r="AE404" s="40">
        <f>+S404*O404/SUMPRODUCT(O$20:O$619, S$20:S$619)</f>
        <v>1.4069407397872395E-3</v>
      </c>
      <c r="AF404" s="41">
        <f>+T404*P404/SUMPRODUCT(P$20:P$619, T$20:T$619)</f>
        <v>1.4081213185315267E-3</v>
      </c>
      <c r="AG404" s="41">
        <f>+AF404-AE404</f>
        <v>1.1805787442872341E-6</v>
      </c>
      <c r="AH404" s="42">
        <f>+AG404*AI$4</f>
        <v>3.9865181519778284E-3</v>
      </c>
      <c r="AI404" s="43">
        <f>+AH404/$H404*10^6</f>
        <v>120.54787275409218</v>
      </c>
      <c r="AJ404" s="42">
        <f>+X404+AC404+AH404</f>
        <v>-1.985405690236754E-2</v>
      </c>
      <c r="AK404" s="31">
        <f>+Y404+AD404+AI404</f>
        <v>-600.36458731078142</v>
      </c>
      <c r="AL404" s="44">
        <f>+$AL$6*W404/H404*10^6</f>
        <v>-11.899866664147781</v>
      </c>
      <c r="AM404" s="31">
        <v>68456.703125</v>
      </c>
      <c r="AN404" s="45">
        <f>+AK404/AM404</f>
        <v>-8.7699897877718813E-3</v>
      </c>
      <c r="AR404" s="33"/>
    </row>
    <row r="405" spans="1:44">
      <c r="A405" s="6" t="s">
        <v>1379</v>
      </c>
      <c r="B405" s="6" t="s">
        <v>2176</v>
      </c>
      <c r="C405" s="119" t="s">
        <v>2801</v>
      </c>
      <c r="D405" s="30">
        <v>2291437</v>
      </c>
      <c r="E405" s="6" t="s">
        <v>868</v>
      </c>
      <c r="F405" s="31" t="s">
        <v>4467</v>
      </c>
      <c r="G405" s="6" t="str">
        <f>+IF(AND(L405&gt;K405, AJ405&gt;0), "Float Increase", IF(AND(L405&lt;K405, AJ405&lt;0), "Float Decrease", IF(AND(J405&gt;I405, AJ405&gt;0), "Share Increase", IF(AND(J405&lt;I405, AJ405&lt;0), "Share Decrease", IF(AJ405&gt;0, "Reinvestment", "Funding")))))</f>
        <v>Funding</v>
      </c>
      <c r="H405" s="32">
        <v>2.65</v>
      </c>
      <c r="I405" s="33">
        <v>66.021000000000001</v>
      </c>
      <c r="J405" s="33">
        <v>66.021000000000001</v>
      </c>
      <c r="K405" s="34">
        <v>0.89</v>
      </c>
      <c r="L405" s="34">
        <v>0.89</v>
      </c>
      <c r="M405" s="7">
        <v>1</v>
      </c>
      <c r="N405" s="7">
        <v>1</v>
      </c>
      <c r="O405" s="7">
        <v>0</v>
      </c>
      <c r="P405" s="7">
        <v>0</v>
      </c>
      <c r="Q405" s="35">
        <f>+I405*K405</f>
        <v>58.758690000000001</v>
      </c>
      <c r="R405" s="35">
        <f>+J405*L405</f>
        <v>58.758690000000001</v>
      </c>
      <c r="S405" s="35">
        <f>+$H405*Q405</f>
        <v>155.71052850000001</v>
      </c>
      <c r="T405" s="35">
        <f>+$H405*R405</f>
        <v>155.71052850000001</v>
      </c>
      <c r="U405" s="36">
        <f>+S405/SUM(S$20:S$619)</f>
        <v>2.2618313240483764E-4</v>
      </c>
      <c r="V405" s="37">
        <f>+T405/SUM(T$20:T$619)</f>
        <v>2.2591275097849994E-4</v>
      </c>
      <c r="W405" s="37">
        <f>+V405-U405</f>
        <v>-2.7038142633769441E-7</v>
      </c>
      <c r="X405" s="38">
        <f>+W405*Y$4</f>
        <v>-8.1900640031631871E-3</v>
      </c>
      <c r="Y405" s="39">
        <f>+X405/$H405*10^6</f>
        <v>-3090.5901898729012</v>
      </c>
      <c r="Z405" s="40">
        <f>+S405*M405/SUMPRODUCT(M$20:M$619, S$20:S$619)</f>
        <v>4.4393354312767915E-4</v>
      </c>
      <c r="AA405" s="41">
        <f>+T405*N405/SUMPRODUCT(N$20:N$619, T$20:T$619)</f>
        <v>4.4256014105243302E-4</v>
      </c>
      <c r="AB405" s="41">
        <f>+AA405-Z405</f>
        <v>-1.3734020752461328E-6</v>
      </c>
      <c r="AC405" s="42">
        <f>+AB405*AD$4</f>
        <v>-5.2989570830846789E-3</v>
      </c>
      <c r="AD405" s="43">
        <f>+AC405/$H405*10^6</f>
        <v>-1999.6064464470487</v>
      </c>
      <c r="AE405" s="40">
        <f>+S405*O405/SUMPRODUCT(O$20:O$619, S$20:S$619)</f>
        <v>0</v>
      </c>
      <c r="AF405" s="41">
        <f>+T405*P405/SUMPRODUCT(P$20:P$619, T$20:T$619)</f>
        <v>0</v>
      </c>
      <c r="AG405" s="41">
        <f>+AF405-AE405</f>
        <v>0</v>
      </c>
      <c r="AH405" s="42">
        <f>+AG405*AI$4</f>
        <v>0</v>
      </c>
      <c r="AI405" s="43">
        <f>+AH405/$H405*10^6</f>
        <v>0</v>
      </c>
      <c r="AJ405" s="42">
        <f>+X405+AC405+AH405</f>
        <v>-1.3489021086247867E-2</v>
      </c>
      <c r="AK405" s="31">
        <f>+Y405+AD405+AI405</f>
        <v>-5090.1966363199499</v>
      </c>
      <c r="AL405" s="44">
        <f>+$AL$6*W405/H405*10^6</f>
        <v>-51.015363459942343</v>
      </c>
      <c r="AM405" s="31">
        <v>574653.625</v>
      </c>
      <c r="AN405" s="45">
        <f>+AK405/AM405</f>
        <v>-8.8578517821408503E-3</v>
      </c>
      <c r="AR405" s="33"/>
    </row>
    <row r="406" spans="1:44">
      <c r="A406" s="6" t="s">
        <v>995</v>
      </c>
      <c r="B406" s="6" t="s">
        <v>1514</v>
      </c>
      <c r="C406" s="119" t="s">
        <v>2358</v>
      </c>
      <c r="D406" s="30">
        <v>2024332</v>
      </c>
      <c r="E406" s="6" t="s">
        <v>3821</v>
      </c>
      <c r="F406" s="31" t="s">
        <v>4456</v>
      </c>
      <c r="G406" s="6" t="str">
        <f>+IF(AND(L406&gt;K406, AJ406&gt;0), "Float Increase", IF(AND(L406&lt;K406, AJ406&lt;0), "Float Decrease", IF(AND(J406&gt;I406, AJ406&gt;0), "Share Increase", IF(AND(J406&lt;I406, AJ406&lt;0), "Share Decrease", IF(AJ406&gt;0, "Reinvestment", "Funding")))))</f>
        <v>Funding</v>
      </c>
      <c r="H406" s="32">
        <v>27.43</v>
      </c>
      <c r="I406" s="33">
        <v>33.380000000000003</v>
      </c>
      <c r="J406" s="33">
        <v>33.380000000000003</v>
      </c>
      <c r="K406" s="34">
        <v>1</v>
      </c>
      <c r="L406" s="34">
        <v>1</v>
      </c>
      <c r="M406" s="7">
        <v>0.49</v>
      </c>
      <c r="N406" s="7">
        <v>0.49</v>
      </c>
      <c r="O406" s="7">
        <v>0.51</v>
      </c>
      <c r="P406" s="7">
        <v>0.51</v>
      </c>
      <c r="Q406" s="35">
        <f>+I406*K406</f>
        <v>33.380000000000003</v>
      </c>
      <c r="R406" s="35">
        <f>+J406*L406</f>
        <v>33.380000000000003</v>
      </c>
      <c r="S406" s="35">
        <f>+$H406*Q406</f>
        <v>915.61340000000007</v>
      </c>
      <c r="T406" s="35">
        <f>+$H406*R406</f>
        <v>915.61340000000007</v>
      </c>
      <c r="U406" s="36">
        <f>+S406/SUM(S$20:S$619)</f>
        <v>1.3300083743781241E-3</v>
      </c>
      <c r="V406" s="37">
        <f>+T406/SUM(T$20:T$619)</f>
        <v>1.3284184699609292E-3</v>
      </c>
      <c r="W406" s="37">
        <f>+V406-U406</f>
        <v>-1.5899044171949726E-6</v>
      </c>
      <c r="X406" s="38">
        <f>+W406*Y$4</f>
        <v>-4.8159443169278629E-2</v>
      </c>
      <c r="Y406" s="39">
        <f>+X406/$H406*10^6</f>
        <v>-1755.7215883805552</v>
      </c>
      <c r="Z406" s="40">
        <f>+S406*M406/SUMPRODUCT(M$20:M$619, S$20:S$619)</f>
        <v>1.2791109073309623E-3</v>
      </c>
      <c r="AA406" s="41">
        <f>+T406*N406/SUMPRODUCT(N$20:N$619, T$20:T$619)</f>
        <v>1.2751537078766893E-3</v>
      </c>
      <c r="AB406" s="41">
        <f>+AA406-Z406</f>
        <v>-3.9571994542729385E-6</v>
      </c>
      <c r="AC406" s="42">
        <f>+AB406*AD$4</f>
        <v>-1.5267946987513086E-2</v>
      </c>
      <c r="AD406" s="43">
        <f>+AC406/$H406*10^6</f>
        <v>-556.61491022650705</v>
      </c>
      <c r="AE406" s="40">
        <f>+S406*O406/SUMPRODUCT(O$20:O$619, S$20:S$619)</f>
        <v>1.3828769246140742E-3</v>
      </c>
      <c r="AF406" s="41">
        <f>+T406*P406/SUMPRODUCT(P$20:P$619, T$20:T$619)</f>
        <v>1.383961206610369E-3</v>
      </c>
      <c r="AG406" s="41">
        <f>+AF406-AE406</f>
        <v>1.0842819962947423E-6</v>
      </c>
      <c r="AH406" s="42">
        <f>+AG406*AI$4</f>
        <v>3.6613481997775856E-3</v>
      </c>
      <c r="AI406" s="43">
        <f>+AH406/$H406*10^6</f>
        <v>133.47970104912815</v>
      </c>
      <c r="AJ406" s="42">
        <f>+X406+AC406+AH406</f>
        <v>-5.9766041957014134E-2</v>
      </c>
      <c r="AK406" s="31">
        <f>+Y406+AD406+AI406</f>
        <v>-2178.8567975579344</v>
      </c>
      <c r="AL406" s="44">
        <f>+$AL$6*W406/H406*10^6</f>
        <v>-28.981123171618169</v>
      </c>
      <c r="AM406" s="31">
        <v>240764.65625</v>
      </c>
      <c r="AN406" s="45">
        <f>+AK406/AM406</f>
        <v>-9.0497369152700725E-3</v>
      </c>
      <c r="AR406" s="33"/>
    </row>
    <row r="407" spans="1:44">
      <c r="A407" s="6" t="s">
        <v>1287</v>
      </c>
      <c r="B407" s="6" t="s">
        <v>1691</v>
      </c>
      <c r="C407" s="119" t="s">
        <v>2712</v>
      </c>
      <c r="D407" s="30">
        <v>2467971</v>
      </c>
      <c r="E407" s="6" t="s">
        <v>797</v>
      </c>
      <c r="F407" s="31" t="s">
        <v>4456</v>
      </c>
      <c r="G407" s="6" t="str">
        <f>+IF(AND(L407&gt;K407, AJ407&gt;0), "Float Increase", IF(AND(L407&lt;K407, AJ407&lt;0), "Float Decrease", IF(AND(J407&gt;I407, AJ407&gt;0), "Share Increase", IF(AND(J407&lt;I407, AJ407&lt;0), "Share Decrease", IF(AJ407&gt;0, "Reinvestment", "Funding")))))</f>
        <v>Funding</v>
      </c>
      <c r="H407" s="32">
        <v>19.05</v>
      </c>
      <c r="I407" s="33">
        <v>32.113999999999997</v>
      </c>
      <c r="J407" s="33">
        <v>32.113999999999997</v>
      </c>
      <c r="K407" s="34">
        <v>0.91</v>
      </c>
      <c r="L407" s="34">
        <v>0.91</v>
      </c>
      <c r="M407" s="7">
        <v>0</v>
      </c>
      <c r="N407" s="7">
        <v>0</v>
      </c>
      <c r="O407" s="7">
        <v>1</v>
      </c>
      <c r="P407" s="7">
        <v>1</v>
      </c>
      <c r="Q407" s="35">
        <f>+I407*K407</f>
        <v>29.223739999999999</v>
      </c>
      <c r="R407" s="35">
        <f>+J407*L407</f>
        <v>29.223739999999999</v>
      </c>
      <c r="S407" s="35">
        <f>+$H407*Q407</f>
        <v>556.71224700000005</v>
      </c>
      <c r="T407" s="35">
        <f>+$H407*R407</f>
        <v>556.71224700000005</v>
      </c>
      <c r="U407" s="36">
        <f>+S407/SUM(S$20:S$619)</f>
        <v>8.0867312626580466E-4</v>
      </c>
      <c r="V407" s="37">
        <f>+T407/SUM(T$20:T$619)</f>
        <v>8.0770643086727528E-4</v>
      </c>
      <c r="W407" s="37">
        <f>+V407-U407</f>
        <v>-9.6669539852937275E-7</v>
      </c>
      <c r="X407" s="38">
        <f>+W407*Y$4</f>
        <v>-2.9281956578003081E-2</v>
      </c>
      <c r="Y407" s="39">
        <f>+X407/$H407*10^6</f>
        <v>-1537.1105815224714</v>
      </c>
      <c r="Z407" s="40">
        <f>+S407*M407/SUMPRODUCT(M$20:M$619, S$20:S$619)</f>
        <v>0</v>
      </c>
      <c r="AA407" s="41">
        <f>+T407*N407/SUMPRODUCT(N$20:N$619, T$20:T$619)</f>
        <v>0</v>
      </c>
      <c r="AB407" s="41">
        <f>+AA407-Z407</f>
        <v>0</v>
      </c>
      <c r="AC407" s="42">
        <f>+AB407*AD$4</f>
        <v>0</v>
      </c>
      <c r="AD407" s="43">
        <f>+AC407/$H407*10^6</f>
        <v>0</v>
      </c>
      <c r="AE407" s="40">
        <f>+S407*O407/SUMPRODUCT(O$20:O$619, S$20:S$619)</f>
        <v>1.6486633709832908E-3</v>
      </c>
      <c r="AF407" s="41">
        <f>+T407*P407/SUMPRODUCT(P$20:P$619, T$20:T$619)</f>
        <v>1.6499560500202242E-3</v>
      </c>
      <c r="AG407" s="41">
        <f>+AF407-AE407</f>
        <v>1.2926790369334126E-6</v>
      </c>
      <c r="AH407" s="42">
        <f>+AG407*AI$4</f>
        <v>4.365052708557385E-3</v>
      </c>
      <c r="AI407" s="43">
        <f>+AH407/$H407*10^6</f>
        <v>229.13662512112256</v>
      </c>
      <c r="AJ407" s="42">
        <f>+X407+AC407+AH407</f>
        <v>-2.4916903869445697E-2</v>
      </c>
      <c r="AK407" s="31">
        <f>+Y407+AD407+AI407</f>
        <v>-1307.9739564013489</v>
      </c>
      <c r="AL407" s="44">
        <f>+$AL$6*W407/H407*10^6</f>
        <v>-25.372582638566211</v>
      </c>
      <c r="AM407" s="31">
        <v>141949.15625</v>
      </c>
      <c r="AN407" s="45">
        <f>+AK407/AM407</f>
        <v>-9.2143834521830701E-3</v>
      </c>
      <c r="AR407" s="33"/>
    </row>
    <row r="408" spans="1:44">
      <c r="A408" s="6" t="s">
        <v>1444</v>
      </c>
      <c r="B408" s="6" t="s">
        <v>2241</v>
      </c>
      <c r="C408" s="119" t="s">
        <v>2864</v>
      </c>
      <c r="D408" s="30">
        <v>2860536</v>
      </c>
      <c r="E408" s="6" t="s">
        <v>929</v>
      </c>
      <c r="F408" s="31" t="s">
        <v>4458</v>
      </c>
      <c r="G408" s="6" t="str">
        <f>+IF(AND(L408&gt;K408, AJ408&gt;0), "Float Increase", IF(AND(L408&lt;K408, AJ408&lt;0), "Float Decrease", IF(AND(J408&gt;I408, AJ408&gt;0), "Share Increase", IF(AND(J408&lt;I408, AJ408&lt;0), "Share Decrease", IF(AJ408&gt;0, "Reinvestment", "Funding")))))</f>
        <v>Funding</v>
      </c>
      <c r="H408" s="32">
        <v>23.75</v>
      </c>
      <c r="I408" s="33">
        <v>43.289000000000001</v>
      </c>
      <c r="J408" s="33">
        <v>43.290999999999997</v>
      </c>
      <c r="K408" s="34">
        <v>0.9</v>
      </c>
      <c r="L408" s="34">
        <v>0.9</v>
      </c>
      <c r="M408" s="7">
        <v>0</v>
      </c>
      <c r="N408" s="7">
        <v>0</v>
      </c>
      <c r="O408" s="7">
        <v>1</v>
      </c>
      <c r="P408" s="7">
        <v>1</v>
      </c>
      <c r="Q408" s="35">
        <f>+I408*K408</f>
        <v>38.960100000000004</v>
      </c>
      <c r="R408" s="35">
        <f>+J408*L408</f>
        <v>38.9619</v>
      </c>
      <c r="S408" s="35">
        <f>+$H408*Q408</f>
        <v>925.3023750000001</v>
      </c>
      <c r="T408" s="35">
        <f>+$H408*R408</f>
        <v>925.34512500000005</v>
      </c>
      <c r="U408" s="36">
        <f>+S408/SUM(S$20:S$619)</f>
        <v>1.3440824561785217E-3</v>
      </c>
      <c r="V408" s="37">
        <f>+T408/SUM(T$20:T$619)</f>
        <v>1.3425377513460427E-3</v>
      </c>
      <c r="W408" s="37">
        <f>+V408-U408</f>
        <v>-1.5447048324790814E-6</v>
      </c>
      <c r="X408" s="38">
        <f>+W408*Y$4</f>
        <v>-4.6790312542394526E-2</v>
      </c>
      <c r="Y408" s="39">
        <f>+X408/$H408*10^6</f>
        <v>-1970.118422837664</v>
      </c>
      <c r="Z408" s="40">
        <f>+S408*M408/SUMPRODUCT(M$20:M$619, S$20:S$619)</f>
        <v>0</v>
      </c>
      <c r="AA408" s="41">
        <f>+T408*N408/SUMPRODUCT(N$20:N$619, T$20:T$619)</f>
        <v>0</v>
      </c>
      <c r="AB408" s="41">
        <f>+AA408-Z408</f>
        <v>0</v>
      </c>
      <c r="AC408" s="42">
        <f>+AB408*AD$4</f>
        <v>0</v>
      </c>
      <c r="AD408" s="43">
        <f>+AC408/$H408*10^6</f>
        <v>0</v>
      </c>
      <c r="AE408" s="40">
        <f>+S408*O408/SUMPRODUCT(O$20:O$619, S$20:S$619)</f>
        <v>2.7402165857981298E-3</v>
      </c>
      <c r="AF408" s="41">
        <f>+T408*P408/SUMPRODUCT(P$20:P$619, T$20:T$619)</f>
        <v>2.7424918269320394E-3</v>
      </c>
      <c r="AG408" s="41">
        <f>+AF408-AE408</f>
        <v>2.275241133909648E-6</v>
      </c>
      <c r="AH408" s="42">
        <f>+AG408*AI$4</f>
        <v>7.6829183350523153E-3</v>
      </c>
      <c r="AI408" s="43">
        <f>+AH408/$H408*10^6</f>
        <v>323.49129831799223</v>
      </c>
      <c r="AJ408" s="42">
        <f>+X408+AC408+AH408</f>
        <v>-3.910739420734221E-2</v>
      </c>
      <c r="AK408" s="31">
        <f>+Y408+AD408+AI408</f>
        <v>-1646.6271245196717</v>
      </c>
      <c r="AL408" s="44">
        <f>+$AL$6*W408/H408*10^6</f>
        <v>-32.520101736401713</v>
      </c>
      <c r="AM408" s="31">
        <v>178201.5</v>
      </c>
      <c r="AN408" s="45">
        <f>+AK408/AM408</f>
        <v>-9.2402540075121244E-3</v>
      </c>
      <c r="AR408" s="33"/>
    </row>
    <row r="409" spans="1:44">
      <c r="A409" s="6" t="s">
        <v>6057</v>
      </c>
      <c r="B409" s="6" t="s">
        <v>6010</v>
      </c>
      <c r="C409" s="119" t="s">
        <v>6104</v>
      </c>
      <c r="D409" s="30" t="s">
        <v>6138</v>
      </c>
      <c r="E409" s="6" t="s">
        <v>6187</v>
      </c>
      <c r="F409" s="31" t="s">
        <v>4466</v>
      </c>
      <c r="G409" s="6" t="str">
        <f>+IF(AND(L409&gt;K409, AJ409&gt;0), "Float Increase", IF(AND(L409&lt;K409, AJ409&lt;0), "Float Decrease", IF(AND(J409&gt;I409, AJ409&gt;0), "Share Increase", IF(AND(J409&lt;I409, AJ409&lt;0), "Share Decrease", IF(AJ409&gt;0, "Reinvestment", "Funding")))))</f>
        <v>Funding</v>
      </c>
      <c r="H409" s="32">
        <v>34.44</v>
      </c>
      <c r="I409" s="33">
        <v>29.187999999999999</v>
      </c>
      <c r="J409" s="33">
        <v>29.2</v>
      </c>
      <c r="K409" s="34">
        <v>0.64</v>
      </c>
      <c r="L409" s="34">
        <v>0.64</v>
      </c>
      <c r="M409" s="7">
        <v>0.61</v>
      </c>
      <c r="N409" s="7">
        <v>0.61</v>
      </c>
      <c r="O409" s="7">
        <v>0.39</v>
      </c>
      <c r="P409" s="7">
        <v>0.39</v>
      </c>
      <c r="Q409" s="35">
        <f>+I409*K409</f>
        <v>18.680319999999998</v>
      </c>
      <c r="R409" s="35">
        <f>+J409*L409</f>
        <v>18.687999999999999</v>
      </c>
      <c r="S409" s="35">
        <f>+$H409*Q409</f>
        <v>643.35022079999987</v>
      </c>
      <c r="T409" s="35">
        <f>+$H409*R409</f>
        <v>643.61471999999992</v>
      </c>
      <c r="U409" s="36">
        <f>+S409/SUM(S$20:S$619)</f>
        <v>9.3452234460746748E-4</v>
      </c>
      <c r="V409" s="37">
        <f>+T409/SUM(T$20:T$619)</f>
        <v>9.337889567657394E-4</v>
      </c>
      <c r="W409" s="37">
        <f>+V409-U409</f>
        <v>-7.3338784172807467E-7</v>
      </c>
      <c r="X409" s="38">
        <f>+W409*Y$4</f>
        <v>-2.2214888959838537E-2</v>
      </c>
      <c r="Y409" s="39">
        <f>+X409/$H409*10^6</f>
        <v>-645.03161904293086</v>
      </c>
      <c r="Z409" s="40">
        <f>+S409*M409/SUMPRODUCT(M$20:M$619, S$20:S$619)</f>
        <v>1.118863925922314E-3</v>
      </c>
      <c r="AA409" s="41">
        <f>+T409*N409/SUMPRODUCT(N$20:N$619, T$20:T$619)</f>
        <v>1.1158610573506562E-3</v>
      </c>
      <c r="AB409" s="41">
        <f>+AA409-Z409</f>
        <v>-3.0028685716577356E-6</v>
      </c>
      <c r="AC409" s="42">
        <f>+AB409*AD$4</f>
        <v>-1.1585880037720538E-2</v>
      </c>
      <c r="AD409" s="43">
        <f>+AC409/$H409*10^6</f>
        <v>-336.40766660048018</v>
      </c>
      <c r="AE409" s="40">
        <f>+S409*O409/SUMPRODUCT(O$20:O$619, S$20:S$619)</f>
        <v>7.4304185023851138E-4</v>
      </c>
      <c r="AF409" s="41">
        <f>+T409*P409/SUMPRODUCT(P$20:P$619, T$20:T$619)</f>
        <v>7.4393017699674979E-4</v>
      </c>
      <c r="AG409" s="41">
        <f>+AF409-AE409</f>
        <v>8.8832675823840961E-7</v>
      </c>
      <c r="AH409" s="42">
        <f>+AG409*AI$4</f>
        <v>2.9996565360348691E-3</v>
      </c>
      <c r="AI409" s="43">
        <f>+AH409/$H409*10^6</f>
        <v>87.098041115995045</v>
      </c>
      <c r="AJ409" s="42">
        <f>+X409+AC409+AH409</f>
        <v>-3.0801112461524203E-2</v>
      </c>
      <c r="AK409" s="31">
        <f>+Y409+AD409+AI409</f>
        <v>-894.34124452741594</v>
      </c>
      <c r="AL409" s="44">
        <f>+$AL$6*W409/H409*10^6</f>
        <v>-10.647326389780412</v>
      </c>
      <c r="AM409" s="31">
        <v>96132.796875</v>
      </c>
      <c r="AN409" s="45">
        <f>+AK409/AM409</f>
        <v>-9.3031855266867362E-3</v>
      </c>
      <c r="AR409" s="33"/>
    </row>
    <row r="410" spans="1:44">
      <c r="A410" s="6" t="s">
        <v>1348</v>
      </c>
      <c r="B410" s="6" t="s">
        <v>1751</v>
      </c>
      <c r="C410" s="119" t="s">
        <v>2770</v>
      </c>
      <c r="D410" s="30">
        <v>2626802</v>
      </c>
      <c r="E410" s="6" t="s">
        <v>3930</v>
      </c>
      <c r="F410" s="31" t="s">
        <v>4471</v>
      </c>
      <c r="G410" s="6" t="str">
        <f>+IF(AND(L410&gt;K410, AJ410&gt;0), "Float Increase", IF(AND(L410&lt;K410, AJ410&lt;0), "Float Decrease", IF(AND(J410&gt;I410, AJ410&gt;0), "Share Increase", IF(AND(J410&lt;I410, AJ410&lt;0), "Share Decrease", IF(AJ410&gt;0, "Reinvestment", "Funding")))))</f>
        <v>Funding</v>
      </c>
      <c r="H410" s="32">
        <v>57.7</v>
      </c>
      <c r="I410" s="33">
        <v>6.915</v>
      </c>
      <c r="J410" s="33">
        <v>6.915</v>
      </c>
      <c r="K410" s="34">
        <v>0.71</v>
      </c>
      <c r="L410" s="34">
        <v>0.71</v>
      </c>
      <c r="M410" s="7">
        <v>0</v>
      </c>
      <c r="N410" s="7">
        <v>0</v>
      </c>
      <c r="O410" s="7">
        <v>1</v>
      </c>
      <c r="P410" s="7">
        <v>1</v>
      </c>
      <c r="Q410" s="35">
        <f>+I410*K410</f>
        <v>4.9096500000000001</v>
      </c>
      <c r="R410" s="35">
        <f>+J410*L410</f>
        <v>4.9096500000000001</v>
      </c>
      <c r="S410" s="35">
        <f>+$H410*Q410</f>
        <v>283.28680500000002</v>
      </c>
      <c r="T410" s="35">
        <f>+$H410*R410</f>
        <v>283.28680500000002</v>
      </c>
      <c r="U410" s="36">
        <f>+S410/SUM(S$20:S$619)</f>
        <v>4.1149880834075018E-4</v>
      </c>
      <c r="V410" s="37">
        <f>+T410/SUM(T$20:T$619)</f>
        <v>4.1100689882675386E-4</v>
      </c>
      <c r="W410" s="37">
        <f>+V410-U410</f>
        <v>-4.9190951399632208E-7</v>
      </c>
      <c r="X410" s="38">
        <f>+W410*Y$4</f>
        <v>-1.4900322325998161E-2</v>
      </c>
      <c r="Y410" s="39">
        <f>+X410/$H410*10^6</f>
        <v>-258.23782194104268</v>
      </c>
      <c r="Z410" s="40">
        <f>+S410*M410/SUMPRODUCT(M$20:M$619, S$20:S$619)</f>
        <v>0</v>
      </c>
      <c r="AA410" s="41">
        <f>+T410*N410/SUMPRODUCT(N$20:N$619, T$20:T$619)</f>
        <v>0</v>
      </c>
      <c r="AB410" s="41">
        <f>+AA410-Z410</f>
        <v>0</v>
      </c>
      <c r="AC410" s="42">
        <f>+AB410*AD$4</f>
        <v>0</v>
      </c>
      <c r="AD410" s="43">
        <f>+AC410/$H410*10^6</f>
        <v>0</v>
      </c>
      <c r="AE410" s="40">
        <f>+S410*O410/SUMPRODUCT(O$20:O$619, S$20:S$619)</f>
        <v>8.3893354493849704E-4</v>
      </c>
      <c r="AF410" s="41">
        <f>+T410*P410/SUMPRODUCT(P$20:P$619, T$20:T$619)</f>
        <v>8.3959133343917535E-4</v>
      </c>
      <c r="AG410" s="41">
        <f>+AF410-AE410</f>
        <v>6.5778850067831508E-7</v>
      </c>
      <c r="AH410" s="42">
        <f>+AG410*AI$4</f>
        <v>2.2211866940731423E-3</v>
      </c>
      <c r="AI410" s="43">
        <f>+AH410/$H410*10^6</f>
        <v>38.495436639049252</v>
      </c>
      <c r="AJ410" s="42">
        <f>+X410+AC410+AH410</f>
        <v>-1.2679135631925019E-2</v>
      </c>
      <c r="AK410" s="31">
        <f>+Y410+AD410+AI410</f>
        <v>-219.74238530199344</v>
      </c>
      <c r="AL410" s="44">
        <f>+$AL$6*W410/H410*10^6</f>
        <v>-4.2626474349767944</v>
      </c>
      <c r="AM410" s="31">
        <v>23605.099609375</v>
      </c>
      <c r="AN410" s="45">
        <f>+AK410/AM410</f>
        <v>-9.3091064616698579E-3</v>
      </c>
      <c r="AR410" s="33"/>
    </row>
    <row r="411" spans="1:44">
      <c r="A411" s="6" t="s">
        <v>5021</v>
      </c>
      <c r="B411" s="6" t="s">
        <v>5035</v>
      </c>
      <c r="C411" s="119" t="s">
        <v>5085</v>
      </c>
      <c r="D411" s="30" t="s">
        <v>5049</v>
      </c>
      <c r="E411" s="6" t="s">
        <v>5053</v>
      </c>
      <c r="F411" s="31" t="s">
        <v>4464</v>
      </c>
      <c r="G411" s="6" t="str">
        <f>+IF(AND(L411&gt;K411, AJ411&gt;0), "Float Increase", IF(AND(L411&lt;K411, AJ411&lt;0), "Float Decrease", IF(AND(J411&gt;I411, AJ411&gt;0), "Share Increase", IF(AND(J411&lt;I411, AJ411&lt;0), "Share Decrease", IF(AJ411&gt;0, "Reinvestment", "Funding")))))</f>
        <v>Funding</v>
      </c>
      <c r="H411" s="32">
        <v>12.55</v>
      </c>
      <c r="I411" s="33">
        <v>20.530999999999999</v>
      </c>
      <c r="J411" s="33">
        <v>20.530999999999999</v>
      </c>
      <c r="K411" s="34">
        <v>0.83</v>
      </c>
      <c r="L411" s="34">
        <v>0.83</v>
      </c>
      <c r="M411" s="7">
        <v>0</v>
      </c>
      <c r="N411" s="7">
        <v>0</v>
      </c>
      <c r="O411" s="7">
        <v>1</v>
      </c>
      <c r="P411" s="7">
        <v>1</v>
      </c>
      <c r="Q411" s="35">
        <f>+I411*K411</f>
        <v>17.04073</v>
      </c>
      <c r="R411" s="35">
        <f>+J411*L411</f>
        <v>17.04073</v>
      </c>
      <c r="S411" s="35">
        <f>+$H411*Q411</f>
        <v>213.86116150000001</v>
      </c>
      <c r="T411" s="35">
        <f>+$H411*R411</f>
        <v>213.86116150000001</v>
      </c>
      <c r="U411" s="36">
        <f>+S411/SUM(S$20:S$619)</f>
        <v>3.1065200197947346E-4</v>
      </c>
      <c r="V411" s="37">
        <f>+T411/SUM(T$20:T$619)</f>
        <v>3.1028064567851143E-4</v>
      </c>
      <c r="W411" s="37">
        <f>+V411-U411</f>
        <v>-3.7135630096202851E-7</v>
      </c>
      <c r="X411" s="38">
        <f>+W411*Y$4</f>
        <v>-1.1248671604603234E-2</v>
      </c>
      <c r="Y411" s="39">
        <f>+X411/$H411*10^6</f>
        <v>-896.30849439069584</v>
      </c>
      <c r="Z411" s="40">
        <f>+S411*M411/SUMPRODUCT(M$20:M$619, S$20:S$619)</f>
        <v>0</v>
      </c>
      <c r="AA411" s="41">
        <f>+T411*N411/SUMPRODUCT(N$20:N$619, T$20:T$619)</f>
        <v>0</v>
      </c>
      <c r="AB411" s="41">
        <f>+AA411-Z411</f>
        <v>0</v>
      </c>
      <c r="AC411" s="42">
        <f>+AB411*AD$4</f>
        <v>0</v>
      </c>
      <c r="AD411" s="43">
        <f>+AC411/$H411*10^6</f>
        <v>0</v>
      </c>
      <c r="AE411" s="40">
        <f>+S411*O411/SUMPRODUCT(O$20:O$619, S$20:S$619)</f>
        <v>6.3333448355231163E-4</v>
      </c>
      <c r="AF411" s="41">
        <f>+T411*P411/SUMPRODUCT(P$20:P$619, T$20:T$619)</f>
        <v>6.3383106655686208E-4</v>
      </c>
      <c r="AG411" s="41">
        <f>+AF411-AE411</f>
        <v>4.9658300455045559E-7</v>
      </c>
      <c r="AH411" s="42">
        <f>+AG411*AI$4</f>
        <v>1.6768361883385183E-3</v>
      </c>
      <c r="AI411" s="43">
        <f>+AH411/$H411*10^6</f>
        <v>133.6124452859377</v>
      </c>
      <c r="AJ411" s="42">
        <f>+X411+AC411+AH411</f>
        <v>-9.5718354162647162E-3</v>
      </c>
      <c r="AK411" s="31">
        <f>+Y411+AD411+AI411</f>
        <v>-762.69604910475812</v>
      </c>
      <c r="AL411" s="44">
        <f>+$AL$6*W411/H411*10^6</f>
        <v>-14.795071751475238</v>
      </c>
      <c r="AM411" s="31">
        <v>81310.25</v>
      </c>
      <c r="AN411" s="45">
        <f>+AK411/AM411</f>
        <v>-9.3800726120600794E-3</v>
      </c>
      <c r="AR411" s="33"/>
    </row>
    <row r="412" spans="1:44">
      <c r="A412" s="6" t="s">
        <v>5793</v>
      </c>
      <c r="B412" s="6" t="s">
        <v>5788</v>
      </c>
      <c r="C412" s="119" t="s">
        <v>5799</v>
      </c>
      <c r="D412" s="30" t="s">
        <v>5808</v>
      </c>
      <c r="E412" s="6" t="s">
        <v>5812</v>
      </c>
      <c r="F412" s="31" t="s">
        <v>4466</v>
      </c>
      <c r="G412" s="6" t="str">
        <f>+IF(AND(L412&gt;K412, AJ412&gt;0), "Float Increase", IF(AND(L412&lt;K412, AJ412&lt;0), "Float Decrease", IF(AND(J412&gt;I412, AJ412&gt;0), "Share Increase", IF(AND(J412&lt;I412, AJ412&lt;0), "Share Decrease", IF(AJ412&gt;0, "Reinvestment", "Funding")))))</f>
        <v>Funding</v>
      </c>
      <c r="H412" s="32">
        <v>14.19</v>
      </c>
      <c r="I412" s="33">
        <v>42.298000000000002</v>
      </c>
      <c r="J412" s="33">
        <v>42.298000000000002</v>
      </c>
      <c r="K412" s="34">
        <v>1</v>
      </c>
      <c r="L412" s="34">
        <v>1</v>
      </c>
      <c r="M412" s="7">
        <v>1</v>
      </c>
      <c r="N412" s="7">
        <v>1</v>
      </c>
      <c r="O412" s="7">
        <v>0</v>
      </c>
      <c r="P412" s="7">
        <v>0</v>
      </c>
      <c r="Q412" s="35">
        <f>+I412*K412</f>
        <v>42.298000000000002</v>
      </c>
      <c r="R412" s="35">
        <f>+J412*L412</f>
        <v>42.298000000000002</v>
      </c>
      <c r="S412" s="35">
        <f>+$H412*Q412</f>
        <v>600.20862</v>
      </c>
      <c r="T412" s="35">
        <f>+$H412*R412</f>
        <v>600.20862</v>
      </c>
      <c r="U412" s="36">
        <f>+S412/SUM(S$20:S$619)</f>
        <v>8.7185540422839722E-4</v>
      </c>
      <c r="V412" s="37">
        <f>+T412/SUM(T$20:T$619)</f>
        <v>8.7081318014542019E-4</v>
      </c>
      <c r="W412" s="37">
        <f>+V412-U412</f>
        <v>-1.0422240829770354E-6</v>
      </c>
      <c r="X412" s="38">
        <f>+W412*Y$4</f>
        <v>-3.1569779259019964E-2</v>
      </c>
      <c r="Y412" s="39">
        <f>+X412/$H412*10^6</f>
        <v>-2224.7906454559525</v>
      </c>
      <c r="Z412" s="40">
        <f>+S412*M412/SUMPRODUCT(M$20:M$619, S$20:S$619)</f>
        <v>1.7112056702856466E-3</v>
      </c>
      <c r="AA412" s="41">
        <f>+T412*N412/SUMPRODUCT(N$20:N$619, T$20:T$619)</f>
        <v>1.7059116945202979E-3</v>
      </c>
      <c r="AB412" s="41">
        <f>+AA412-Z412</f>
        <v>-5.2939757653486935E-6</v>
      </c>
      <c r="AC412" s="42">
        <f>+AB412*AD$4</f>
        <v>-2.0425591955251478E-2</v>
      </c>
      <c r="AD412" s="43">
        <f>+AC412/$H412*10^6</f>
        <v>-1439.4356557612036</v>
      </c>
      <c r="AE412" s="40">
        <f>+S412*O412/SUMPRODUCT(O$20:O$619, S$20:S$619)</f>
        <v>0</v>
      </c>
      <c r="AF412" s="41">
        <f>+T412*P412/SUMPRODUCT(P$20:P$619, T$20:T$619)</f>
        <v>0</v>
      </c>
      <c r="AG412" s="41">
        <f>+AF412-AE412</f>
        <v>0</v>
      </c>
      <c r="AH412" s="42">
        <f>+AG412*AI$4</f>
        <v>0</v>
      </c>
      <c r="AI412" s="43">
        <f>+AH412/$H412*10^6</f>
        <v>0</v>
      </c>
      <c r="AJ412" s="42">
        <f>+X412+AC412+AH412</f>
        <v>-5.1995371214271446E-2</v>
      </c>
      <c r="AK412" s="31">
        <f>+Y412+AD412+AI412</f>
        <v>-3664.2263012171561</v>
      </c>
      <c r="AL412" s="44">
        <f>+$AL$6*W412/H412*10^6</f>
        <v>-36.723892987210554</v>
      </c>
      <c r="AM412" s="31">
        <v>388134.9375</v>
      </c>
      <c r="AN412" s="45">
        <f>+AK412/AM412</f>
        <v>-9.4405989958509118E-3</v>
      </c>
      <c r="AR412" s="33"/>
    </row>
    <row r="413" spans="1:44">
      <c r="A413" s="6" t="s">
        <v>4276</v>
      </c>
      <c r="B413" s="6" t="s">
        <v>1660</v>
      </c>
      <c r="C413" s="119" t="s">
        <v>2922</v>
      </c>
      <c r="D413" s="30">
        <v>2419530</v>
      </c>
      <c r="E413" s="6" t="s">
        <v>768</v>
      </c>
      <c r="F413" s="31" t="s">
        <v>4473</v>
      </c>
      <c r="G413" s="6" t="str">
        <f>+IF(AND(L413&gt;K413, AJ413&gt;0), "Float Increase", IF(AND(L413&lt;K413, AJ413&lt;0), "Float Decrease", IF(AND(J413&gt;I413, AJ413&gt;0), "Share Increase", IF(AND(J413&lt;I413, AJ413&lt;0), "Share Decrease", IF(AJ413&gt;0, "Reinvestment", "Funding")))))</f>
        <v>Funding</v>
      </c>
      <c r="H413" s="32">
        <v>76.510000000000005</v>
      </c>
      <c r="I413" s="33">
        <v>28.408999999999999</v>
      </c>
      <c r="J413" s="33">
        <v>28.428000000000001</v>
      </c>
      <c r="K413" s="34">
        <v>0.94</v>
      </c>
      <c r="L413" s="34">
        <v>0.94</v>
      </c>
      <c r="M413" s="7">
        <v>1</v>
      </c>
      <c r="N413" s="7">
        <v>1</v>
      </c>
      <c r="O413" s="7">
        <v>0</v>
      </c>
      <c r="P413" s="7">
        <v>0</v>
      </c>
      <c r="Q413" s="35">
        <f>+I413*K413</f>
        <v>26.704459999999997</v>
      </c>
      <c r="R413" s="35">
        <f>+J413*L413</f>
        <v>26.72232</v>
      </c>
      <c r="S413" s="35">
        <f>+$H413*Q413</f>
        <v>2043.1582346</v>
      </c>
      <c r="T413" s="35">
        <f>+$H413*R413</f>
        <v>2044.5247032000002</v>
      </c>
      <c r="U413" s="36">
        <f>+S413/SUM(S$20:S$619)</f>
        <v>2.9678656539950418E-3</v>
      </c>
      <c r="V413" s="37">
        <f>+T413/SUM(T$20:T$619)</f>
        <v>2.9663003818230127E-3</v>
      </c>
      <c r="W413" s="37">
        <f>+V413-U413</f>
        <v>-1.5652721720290849E-6</v>
      </c>
      <c r="X413" s="38">
        <f>+W413*Y$4</f>
        <v>-4.7413313277211773E-2</v>
      </c>
      <c r="Y413" s="39">
        <f>+X413/$H413*10^6</f>
        <v>-619.70086625554529</v>
      </c>
      <c r="Z413" s="40">
        <f>+S413*M413/SUMPRODUCT(M$20:M$619, S$20:S$619)</f>
        <v>5.8250812131594035E-3</v>
      </c>
      <c r="AA413" s="41">
        <f>+T413*N413/SUMPRODUCT(N$20:N$619, T$20:T$619)</f>
        <v>5.8109438696907108E-3</v>
      </c>
      <c r="AB413" s="41">
        <f>+AA413-Z413</f>
        <v>-1.4137343468692727E-5</v>
      </c>
      <c r="AC413" s="42">
        <f>+AB413*AD$4</f>
        <v>-5.454569907796649E-2</v>
      </c>
      <c r="AD413" s="43">
        <f>+AC413/$H413*10^6</f>
        <v>-712.92248174051088</v>
      </c>
      <c r="AE413" s="40">
        <f>+S413*O413/SUMPRODUCT(O$20:O$619, S$20:S$619)</f>
        <v>0</v>
      </c>
      <c r="AF413" s="41">
        <f>+T413*P413/SUMPRODUCT(P$20:P$619, T$20:T$619)</f>
        <v>0</v>
      </c>
      <c r="AG413" s="41">
        <f>+AF413-AE413</f>
        <v>0</v>
      </c>
      <c r="AH413" s="42">
        <f>+AG413*AI$4</f>
        <v>0</v>
      </c>
      <c r="AI413" s="43">
        <f>+AH413/$H413*10^6</f>
        <v>0</v>
      </c>
      <c r="AJ413" s="42">
        <f>+X413+AC413+AH413</f>
        <v>-0.10195901235517826</v>
      </c>
      <c r="AK413" s="31">
        <f>+Y413+AD413+AI413</f>
        <v>-1332.6233479960561</v>
      </c>
      <c r="AL413" s="44">
        <f>+$AL$6*W413/H413*10^6</f>
        <v>-10.22919992176895</v>
      </c>
      <c r="AM413" s="31">
        <v>140929.796875</v>
      </c>
      <c r="AN413" s="45">
        <f>+AK413/AM413</f>
        <v>-9.455937477707772E-3</v>
      </c>
      <c r="AR413" s="33"/>
    </row>
    <row r="414" spans="1:44">
      <c r="A414" s="6" t="s">
        <v>4291</v>
      </c>
      <c r="B414" s="6" t="s">
        <v>1675</v>
      </c>
      <c r="C414" s="119" t="s">
        <v>2696</v>
      </c>
      <c r="D414" s="30">
        <v>2414245</v>
      </c>
      <c r="E414" s="6" t="s">
        <v>782</v>
      </c>
      <c r="F414" s="31" t="s">
        <v>4466</v>
      </c>
      <c r="G414" s="6" t="str">
        <f>+IF(AND(L414&gt;K414, AJ414&gt;0), "Float Increase", IF(AND(L414&lt;K414, AJ414&lt;0), "Float Decrease", IF(AND(J414&gt;I414, AJ414&gt;0), "Share Increase", IF(AND(J414&lt;I414, AJ414&lt;0), "Share Decrease", IF(AJ414&gt;0, "Reinvestment", "Funding")))))</f>
        <v>Funding</v>
      </c>
      <c r="H414" s="32">
        <v>23.62</v>
      </c>
      <c r="I414" s="33">
        <v>22.686</v>
      </c>
      <c r="J414" s="33">
        <v>22.686</v>
      </c>
      <c r="K414" s="34">
        <v>0.91</v>
      </c>
      <c r="L414" s="34">
        <v>0.91</v>
      </c>
      <c r="M414" s="7">
        <v>0</v>
      </c>
      <c r="N414" s="7">
        <v>0</v>
      </c>
      <c r="O414" s="7">
        <v>1</v>
      </c>
      <c r="P414" s="7">
        <v>1</v>
      </c>
      <c r="Q414" s="35">
        <f>+I414*K414</f>
        <v>20.644259999999999</v>
      </c>
      <c r="R414" s="35">
        <f>+J414*L414</f>
        <v>20.644259999999999</v>
      </c>
      <c r="S414" s="35">
        <f>+$H414*Q414</f>
        <v>487.61742120000002</v>
      </c>
      <c r="T414" s="35">
        <f>+$H414*R414</f>
        <v>487.61742120000002</v>
      </c>
      <c r="U414" s="36">
        <f>+S414/SUM(S$20:S$619)</f>
        <v>7.0830686148615229E-4</v>
      </c>
      <c r="V414" s="37">
        <f>+T414/SUM(T$20:T$619)</f>
        <v>7.0746014485676811E-4</v>
      </c>
      <c r="W414" s="37">
        <f>+V414-U414</f>
        <v>-8.4671662938418275E-7</v>
      </c>
      <c r="X414" s="38">
        <f>+W414*Y$4</f>
        <v>-2.5647706209441963E-2</v>
      </c>
      <c r="Y414" s="39">
        <f>+X414/$H414*10^6</f>
        <v>-1085.8470029399646</v>
      </c>
      <c r="Z414" s="40">
        <f>+S414*M414/SUMPRODUCT(M$20:M$619, S$20:S$619)</f>
        <v>0</v>
      </c>
      <c r="AA414" s="41">
        <f>+T414*N414/SUMPRODUCT(N$20:N$619, T$20:T$619)</f>
        <v>0</v>
      </c>
      <c r="AB414" s="41">
        <f>+AA414-Z414</f>
        <v>0</v>
      </c>
      <c r="AC414" s="42">
        <f>+AB414*AD$4</f>
        <v>0</v>
      </c>
      <c r="AD414" s="43">
        <f>+AC414/$H414*10^6</f>
        <v>0</v>
      </c>
      <c r="AE414" s="40">
        <f>+S414*O414/SUMPRODUCT(O$20:O$619, S$20:S$619)</f>
        <v>1.4440440024768688E-3</v>
      </c>
      <c r="AF414" s="41">
        <f>+T414*P414/SUMPRODUCT(P$20:P$619, T$20:T$619)</f>
        <v>1.4451762441723326E-3</v>
      </c>
      <c r="AG414" s="41">
        <f>+AF414-AE414</f>
        <v>1.1322416954638159E-6</v>
      </c>
      <c r="AH414" s="42">
        <f>+AG414*AI$4</f>
        <v>3.8232960683344929E-3</v>
      </c>
      <c r="AI414" s="43">
        <f>+AH414/$H414*10^6</f>
        <v>161.86689535709112</v>
      </c>
      <c r="AJ414" s="42">
        <f>+X414+AC414+AH414</f>
        <v>-2.1824410141107468E-2</v>
      </c>
      <c r="AK414" s="31">
        <f>+Y414+AD414+AI414</f>
        <v>-923.98010758287342</v>
      </c>
      <c r="AL414" s="44">
        <f>+$AL$6*W414/H414*10^6</f>
        <v>-17.923722044542394</v>
      </c>
      <c r="AM414" s="31">
        <v>97040.203125</v>
      </c>
      <c r="AN414" s="45">
        <f>+AK414/AM414</f>
        <v>-9.5216217384939995E-3</v>
      </c>
      <c r="AR414" s="33"/>
    </row>
    <row r="415" spans="1:44">
      <c r="A415" s="6" t="s">
        <v>4287</v>
      </c>
      <c r="B415" s="6" t="s">
        <v>1671</v>
      </c>
      <c r="C415" s="119" t="s">
        <v>2692</v>
      </c>
      <c r="D415" s="30">
        <v>2413071</v>
      </c>
      <c r="E415" s="6" t="s">
        <v>778</v>
      </c>
      <c r="F415" s="31" t="s">
        <v>4470</v>
      </c>
      <c r="G415" s="6" t="str">
        <f>+IF(AND(L415&gt;K415, AJ415&gt;0), "Float Increase", IF(AND(L415&lt;K415, AJ415&lt;0), "Float Decrease", IF(AND(J415&gt;I415, AJ415&gt;0), "Share Increase", IF(AND(J415&lt;I415, AJ415&lt;0), "Share Decrease", IF(AJ415&gt;0, "Reinvestment", "Funding")))))</f>
        <v>Funding</v>
      </c>
      <c r="H415" s="32">
        <v>23.64</v>
      </c>
      <c r="I415" s="33">
        <v>18.244</v>
      </c>
      <c r="J415" s="33">
        <v>18.244</v>
      </c>
      <c r="K415" s="34">
        <v>0.9</v>
      </c>
      <c r="L415" s="34">
        <v>0.9</v>
      </c>
      <c r="M415" s="7">
        <v>0</v>
      </c>
      <c r="N415" s="7">
        <v>0</v>
      </c>
      <c r="O415" s="7">
        <v>1</v>
      </c>
      <c r="P415" s="7">
        <v>1</v>
      </c>
      <c r="Q415" s="35">
        <f>+I415*K415</f>
        <v>16.419599999999999</v>
      </c>
      <c r="R415" s="35">
        <f>+J415*L415</f>
        <v>16.419599999999999</v>
      </c>
      <c r="S415" s="35">
        <f>+$H415*Q415</f>
        <v>388.15934399999998</v>
      </c>
      <c r="T415" s="35">
        <f>+$H415*R415</f>
        <v>388.15934399999998</v>
      </c>
      <c r="U415" s="36">
        <f>+S415/SUM(S$20:S$619)</f>
        <v>5.6383532407140279E-4</v>
      </c>
      <c r="V415" s="37">
        <f>+T415/SUM(T$20:T$619)</f>
        <v>5.6316131006549038E-4</v>
      </c>
      <c r="W415" s="37">
        <f>+V415-U415</f>
        <v>-6.7401400591241088E-7</v>
      </c>
      <c r="X415" s="38">
        <f>+W415*Y$4</f>
        <v>-2.0416409226854764E-2</v>
      </c>
      <c r="Y415" s="39">
        <f>+X415/$H415*10^6</f>
        <v>-863.63829216813724</v>
      </c>
      <c r="Z415" s="40">
        <f>+S415*M415/SUMPRODUCT(M$20:M$619, S$20:S$619)</f>
        <v>0</v>
      </c>
      <c r="AA415" s="41">
        <f>+T415*N415/SUMPRODUCT(N$20:N$619, T$20:T$619)</f>
        <v>0</v>
      </c>
      <c r="AB415" s="41">
        <f>+AA415-Z415</f>
        <v>0</v>
      </c>
      <c r="AC415" s="42">
        <f>+AB415*AD$4</f>
        <v>0</v>
      </c>
      <c r="AD415" s="43">
        <f>+AC415/$H415*10^6</f>
        <v>0</v>
      </c>
      <c r="AE415" s="40">
        <f>+S415*O415/SUMPRODUCT(O$20:O$619, S$20:S$619)</f>
        <v>1.149506043752802E-3</v>
      </c>
      <c r="AF415" s="41">
        <f>+T415*P415/SUMPRODUCT(P$20:P$619, T$20:T$619)</f>
        <v>1.1504073450079523E-3</v>
      </c>
      <c r="AG415" s="41">
        <f>+AF415-AE415</f>
        <v>9.013012551503663E-7</v>
      </c>
      <c r="AH415" s="42">
        <f>+AG415*AI$4</f>
        <v>3.0434681561428722E-3</v>
      </c>
      <c r="AI415" s="43">
        <f>+AH415/$H415*10^6</f>
        <v>128.74230778946159</v>
      </c>
      <c r="AJ415" s="42">
        <f>+X415+AC415+AH415</f>
        <v>-1.7372941070711891E-2</v>
      </c>
      <c r="AK415" s="31">
        <f>+Y415+AD415+AI415</f>
        <v>-734.89598437867562</v>
      </c>
      <c r="AL415" s="44">
        <f>+$AL$6*W415/H415*10^6</f>
        <v>-14.255795387318335</v>
      </c>
      <c r="AM415" s="31">
        <v>77165.453125</v>
      </c>
      <c r="AN415" s="45">
        <f>+AK415/AM415</f>
        <v>-9.5236398494054145E-3</v>
      </c>
      <c r="AR415" s="33"/>
    </row>
    <row r="416" spans="1:44">
      <c r="A416" s="6" t="s">
        <v>6032</v>
      </c>
      <c r="B416" s="6" t="s">
        <v>5984</v>
      </c>
      <c r="C416" s="119" t="s">
        <v>6078</v>
      </c>
      <c r="D416" s="30">
        <v>2731654</v>
      </c>
      <c r="E416" s="6" t="s">
        <v>6159</v>
      </c>
      <c r="F416" s="31" t="s">
        <v>4457</v>
      </c>
      <c r="G416" s="6" t="str">
        <f>+IF(AND(L416&gt;K416, AJ416&gt;0), "Float Increase", IF(AND(L416&lt;K416, AJ416&lt;0), "Float Decrease", IF(AND(J416&gt;I416, AJ416&gt;0), "Share Increase", IF(AND(J416&lt;I416, AJ416&lt;0), "Share Decrease", IF(AJ416&gt;0, "Reinvestment", "Funding")))))</f>
        <v>Funding</v>
      </c>
      <c r="H416" s="32">
        <v>25.52</v>
      </c>
      <c r="I416" s="33">
        <v>32.722000000000001</v>
      </c>
      <c r="J416" s="33">
        <v>32.722000000000001</v>
      </c>
      <c r="K416" s="34">
        <v>0.94</v>
      </c>
      <c r="L416" s="34">
        <v>0.94</v>
      </c>
      <c r="M416" s="7">
        <v>1</v>
      </c>
      <c r="N416" s="7">
        <v>1</v>
      </c>
      <c r="O416" s="7">
        <v>0</v>
      </c>
      <c r="P416" s="7">
        <v>0</v>
      </c>
      <c r="Q416" s="35">
        <f>+I416*K416</f>
        <v>30.758679999999998</v>
      </c>
      <c r="R416" s="35">
        <f>+J416*L416</f>
        <v>30.758679999999998</v>
      </c>
      <c r="S416" s="35">
        <f>+$H416*Q416</f>
        <v>784.96151359999999</v>
      </c>
      <c r="T416" s="35">
        <f>+$H416*R416</f>
        <v>784.96151359999999</v>
      </c>
      <c r="U416" s="36">
        <f>+S416/SUM(S$20:S$619)</f>
        <v>1.1402251066361935E-3</v>
      </c>
      <c r="V416" s="37">
        <f>+T416/SUM(T$20:T$619)</f>
        <v>1.1388620709075763E-3</v>
      </c>
      <c r="W416" s="37">
        <f>+V416-U416</f>
        <v>-1.3630357286172155E-6</v>
      </c>
      <c r="X416" s="38">
        <f>+W416*Y$4</f>
        <v>-4.1287413884822967E-2</v>
      </c>
      <c r="Y416" s="39">
        <f>+X416/$H416*10^6</f>
        <v>-1617.8453716623421</v>
      </c>
      <c r="Z416" s="40">
        <f>+S416*M416/SUMPRODUCT(M$20:M$619, S$20:S$619)</f>
        <v>2.2379395234748941E-3</v>
      </c>
      <c r="AA416" s="41">
        <f>+T416*N416/SUMPRODUCT(N$20:N$619, T$20:T$619)</f>
        <v>2.2310159854061974E-3</v>
      </c>
      <c r="AB416" s="41">
        <f>+AA416-Z416</f>
        <v>-6.9235380686966282E-6</v>
      </c>
      <c r="AC416" s="42">
        <f>+AB416*AD$4</f>
        <v>-2.6712884558989399E-2</v>
      </c>
      <c r="AD416" s="43">
        <f>+AC416/$H416*10^6</f>
        <v>-1046.7431253522491</v>
      </c>
      <c r="AE416" s="40">
        <f>+S416*O416/SUMPRODUCT(O$20:O$619, S$20:S$619)</f>
        <v>0</v>
      </c>
      <c r="AF416" s="41">
        <f>+T416*P416/SUMPRODUCT(P$20:P$619, T$20:T$619)</f>
        <v>0</v>
      </c>
      <c r="AG416" s="41">
        <f>+AF416-AE416</f>
        <v>0</v>
      </c>
      <c r="AH416" s="42">
        <f>+AG416*AI$4</f>
        <v>0</v>
      </c>
      <c r="AI416" s="43">
        <f>+AH416/$H416*10^6</f>
        <v>0</v>
      </c>
      <c r="AJ416" s="42">
        <f>+X416+AC416+AH416</f>
        <v>-6.8000298443812363E-2</v>
      </c>
      <c r="AK416" s="31">
        <f>+Y416+AD416+AI416</f>
        <v>-2664.5884970145912</v>
      </c>
      <c r="AL416" s="44">
        <f>+$AL$6*W416/H416*10^6</f>
        <v>-26.705245466638235</v>
      </c>
      <c r="AM416" s="31">
        <v>278585.1875</v>
      </c>
      <c r="AN416" s="45">
        <f>+AK416/AM416</f>
        <v>-9.5647170652768156E-3</v>
      </c>
      <c r="AR416" s="33"/>
    </row>
    <row r="417" spans="1:44">
      <c r="A417" s="6" t="s">
        <v>1060</v>
      </c>
      <c r="B417" s="6" t="s">
        <v>1579</v>
      </c>
      <c r="C417" s="119" t="s">
        <v>2423</v>
      </c>
      <c r="D417" s="30">
        <v>2189725</v>
      </c>
      <c r="E417" s="6" t="s">
        <v>3883</v>
      </c>
      <c r="F417" s="31" t="s">
        <v>4454</v>
      </c>
      <c r="G417" s="6" t="str">
        <f>+IF(AND(L417&gt;K417, AJ417&gt;0), "Float Increase", IF(AND(L417&lt;K417, AJ417&lt;0), "Float Decrease", IF(AND(J417&gt;I417, AJ417&gt;0), "Share Increase", IF(AND(J417&lt;I417, AJ417&lt;0), "Share Decrease", IF(AJ417&gt;0, "Reinvestment", "Funding")))))</f>
        <v>Funding</v>
      </c>
      <c r="H417" s="32">
        <v>11.13</v>
      </c>
      <c r="I417" s="33">
        <v>41.798000000000002</v>
      </c>
      <c r="J417" s="33">
        <v>41.798000000000002</v>
      </c>
      <c r="K417" s="34">
        <v>1</v>
      </c>
      <c r="L417" s="34">
        <v>1</v>
      </c>
      <c r="M417" s="7">
        <v>0</v>
      </c>
      <c r="N417" s="7">
        <v>0</v>
      </c>
      <c r="O417" s="7">
        <v>1</v>
      </c>
      <c r="P417" s="7">
        <v>1</v>
      </c>
      <c r="Q417" s="35">
        <f>+I417*K417</f>
        <v>41.798000000000002</v>
      </c>
      <c r="R417" s="35">
        <f>+J417*L417</f>
        <v>41.798000000000002</v>
      </c>
      <c r="S417" s="35">
        <f>+$H417*Q417</f>
        <v>465.21174000000008</v>
      </c>
      <c r="T417" s="35">
        <f>+$H417*R417</f>
        <v>465.21174000000008</v>
      </c>
      <c r="U417" s="36">
        <f>+S417/SUM(S$20:S$619)</f>
        <v>6.7576065406974007E-4</v>
      </c>
      <c r="V417" s="37">
        <f>+T417/SUM(T$20:T$619)</f>
        <v>6.7495284348029596E-4</v>
      </c>
      <c r="W417" s="37">
        <f>+V417-U417</f>
        <v>-8.078105894441124E-7</v>
      </c>
      <c r="X417" s="38">
        <f>+W417*Y$4</f>
        <v>-2.4469211955843239E-2</v>
      </c>
      <c r="Y417" s="39">
        <f>+X417/$H417*10^6</f>
        <v>-2198.4916402374874</v>
      </c>
      <c r="Z417" s="40">
        <f>+S417*M417/SUMPRODUCT(M$20:M$619, S$20:S$619)</f>
        <v>0</v>
      </c>
      <c r="AA417" s="41">
        <f>+T417*N417/SUMPRODUCT(N$20:N$619, T$20:T$619)</f>
        <v>0</v>
      </c>
      <c r="AB417" s="41">
        <f>+AA417-Z417</f>
        <v>0</v>
      </c>
      <c r="AC417" s="42">
        <f>+AB417*AD$4</f>
        <v>0</v>
      </c>
      <c r="AD417" s="43">
        <f>+AC417/$H417*10^6</f>
        <v>0</v>
      </c>
      <c r="AE417" s="40">
        <f>+S417*O417/SUMPRODUCT(O$20:O$619, S$20:S$619)</f>
        <v>1.3776911853879195E-3</v>
      </c>
      <c r="AF417" s="41">
        <f>+T417*P417/SUMPRODUCT(P$20:P$619, T$20:T$619)</f>
        <v>1.378771401365337E-3</v>
      </c>
      <c r="AG417" s="41">
        <f>+AF417-AE417</f>
        <v>1.0802159774174654E-6</v>
      </c>
      <c r="AH417" s="42">
        <f>+AG417*AI$4</f>
        <v>3.6476182744007439E-3</v>
      </c>
      <c r="AI417" s="43">
        <f>+AH417/$H417*10^6</f>
        <v>327.72850623546663</v>
      </c>
      <c r="AJ417" s="42">
        <f>+X417+AC417+AH417</f>
        <v>-2.0821593681442496E-2</v>
      </c>
      <c r="AK417" s="31">
        <f>+Y417+AD417+AI417</f>
        <v>-1870.7631340020207</v>
      </c>
      <c r="AL417" s="44">
        <f>+$AL$6*W417/H417*10^6</f>
        <v>-36.289783892368028</v>
      </c>
      <c r="AM417" s="31">
        <v>194468.59375</v>
      </c>
      <c r="AN417" s="45">
        <f>+AK417/AM417</f>
        <v>-9.6198727924519719E-3</v>
      </c>
      <c r="AR417" s="33"/>
    </row>
    <row r="418" spans="1:44">
      <c r="A418" s="6" t="s">
        <v>5795</v>
      </c>
      <c r="B418" s="6" t="s">
        <v>5790</v>
      </c>
      <c r="C418" s="119" t="s">
        <v>5802</v>
      </c>
      <c r="D418" s="30" t="s">
        <v>5809</v>
      </c>
      <c r="E418" s="6" t="s">
        <v>5814</v>
      </c>
      <c r="F418" s="31" t="s">
        <v>4458</v>
      </c>
      <c r="G418" s="6" t="str">
        <f>+IF(AND(L418&gt;K418, AJ418&gt;0), "Float Increase", IF(AND(L418&lt;K418, AJ418&lt;0), "Float Decrease", IF(AND(J418&gt;I418, AJ418&gt;0), "Share Increase", IF(AND(J418&lt;I418, AJ418&lt;0), "Share Decrease", IF(AJ418&gt;0, "Reinvestment", "Funding")))))</f>
        <v>Funding</v>
      </c>
      <c r="H418" s="32">
        <v>12.29</v>
      </c>
      <c r="I418" s="33">
        <v>38.844999999999999</v>
      </c>
      <c r="J418" s="33">
        <v>38.844999999999999</v>
      </c>
      <c r="K418" s="34">
        <v>0.94</v>
      </c>
      <c r="L418" s="34">
        <v>0.94</v>
      </c>
      <c r="M418" s="7">
        <v>0.42</v>
      </c>
      <c r="N418" s="7">
        <v>0.42</v>
      </c>
      <c r="O418" s="7">
        <v>0.57999999999999996</v>
      </c>
      <c r="P418" s="7">
        <v>0.57999999999999996</v>
      </c>
      <c r="Q418" s="35">
        <f>+I418*K418</f>
        <v>36.514299999999999</v>
      </c>
      <c r="R418" s="35">
        <f>+J418*L418</f>
        <v>36.514299999999999</v>
      </c>
      <c r="S418" s="35">
        <f>+$H418*Q418</f>
        <v>448.76074699999992</v>
      </c>
      <c r="T418" s="35">
        <f>+$H418*R418</f>
        <v>448.76074699999992</v>
      </c>
      <c r="U418" s="36">
        <f>+S418/SUM(S$20:S$619)</f>
        <v>6.5186415096391394E-4</v>
      </c>
      <c r="V418" s="37">
        <f>+T418/SUM(T$20:T$619)</f>
        <v>6.5108490647719172E-4</v>
      </c>
      <c r="W418" s="37">
        <f>+V418-U418</f>
        <v>-7.7924448672222254E-7</v>
      </c>
      <c r="X418" s="38">
        <f>+W418*Y$4</f>
        <v>-2.3603922454333588E-2</v>
      </c>
      <c r="Y418" s="39">
        <f>+X418/$H418*10^6</f>
        <v>-1920.5795324925621</v>
      </c>
      <c r="Z418" s="40">
        <f>+S418*M418/SUMPRODUCT(M$20:M$619, S$20:S$619)</f>
        <v>5.3735851485200157E-4</v>
      </c>
      <c r="AA418" s="41">
        <f>+T418*N418/SUMPRODUCT(N$20:N$619, T$20:T$619)</f>
        <v>5.3569608291624516E-4</v>
      </c>
      <c r="AB418" s="41">
        <f>+AA418-Z418</f>
        <v>-1.6624319357564071E-6</v>
      </c>
      <c r="AC418" s="42">
        <f>+AB418*AD$4</f>
        <v>-6.4141125456970522E-3</v>
      </c>
      <c r="AD418" s="43">
        <f>+AC418/$H418*10^6</f>
        <v>-521.89687109007752</v>
      </c>
      <c r="AE418" s="40">
        <f>+S418*O418/SUMPRODUCT(O$20:O$619, S$20:S$619)</f>
        <v>7.7080419506222889E-4</v>
      </c>
      <c r="AF418" s="41">
        <f>+T418*P418/SUMPRODUCT(P$20:P$619, T$20:T$619)</f>
        <v>7.7140856490635478E-4</v>
      </c>
      <c r="AG418" s="41">
        <f>+AF418-AE418</f>
        <v>6.0436984412588855E-7</v>
      </c>
      <c r="AH418" s="42">
        <f>+AG418*AI$4</f>
        <v>2.0408052963637609E-3</v>
      </c>
      <c r="AI418" s="43">
        <f>+AH418/$H418*10^6</f>
        <v>166.0541331459529</v>
      </c>
      <c r="AJ418" s="42">
        <f>+X418+AC418+AH418</f>
        <v>-2.7977229703666881E-2</v>
      </c>
      <c r="AK418" s="31">
        <f>+Y418+AD418+AI418</f>
        <v>-2276.4222704366866</v>
      </c>
      <c r="AL418" s="44">
        <f>+$AL$6*W418/H418*10^6</f>
        <v>-31.70237944354038</v>
      </c>
      <c r="AM418" s="31">
        <v>233377.75</v>
      </c>
      <c r="AN418" s="45">
        <f>+AK418/AM418</f>
        <v>-9.7542386557274065E-3</v>
      </c>
      <c r="AR418" s="33"/>
    </row>
    <row r="419" spans="1:44">
      <c r="A419" s="6" t="s">
        <v>1305</v>
      </c>
      <c r="B419" s="6" t="s">
        <v>1708</v>
      </c>
      <c r="C419" s="119" t="s">
        <v>2728</v>
      </c>
      <c r="D419" s="30" t="s">
        <v>2324</v>
      </c>
      <c r="E419" s="6" t="s">
        <v>814</v>
      </c>
      <c r="F419" s="31" t="s">
        <v>4456</v>
      </c>
      <c r="G419" s="6" t="str">
        <f>+IF(AND(L419&gt;K419, AJ419&gt;0), "Float Increase", IF(AND(L419&lt;K419, AJ419&lt;0), "Float Decrease", IF(AND(J419&gt;I419, AJ419&gt;0), "Share Increase", IF(AND(J419&lt;I419, AJ419&lt;0), "Share Decrease", IF(AJ419&gt;0, "Reinvestment", "Funding")))))</f>
        <v>Funding</v>
      </c>
      <c r="H419" s="32">
        <v>33.39</v>
      </c>
      <c r="I419" s="33">
        <v>17.797999999999998</v>
      </c>
      <c r="J419" s="33">
        <v>17.797999999999998</v>
      </c>
      <c r="K419" s="34">
        <v>0.69</v>
      </c>
      <c r="L419" s="34">
        <v>0.69</v>
      </c>
      <c r="M419" s="7">
        <v>0</v>
      </c>
      <c r="N419" s="7">
        <v>0</v>
      </c>
      <c r="O419" s="7">
        <v>1</v>
      </c>
      <c r="P419" s="7">
        <v>1</v>
      </c>
      <c r="Q419" s="35">
        <f>+I419*K419</f>
        <v>12.280619999999997</v>
      </c>
      <c r="R419" s="35">
        <f>+J419*L419</f>
        <v>12.280619999999997</v>
      </c>
      <c r="S419" s="35">
        <f>+$H419*Q419</f>
        <v>410.04990179999993</v>
      </c>
      <c r="T419" s="35">
        <f>+$H419*R419</f>
        <v>410.04990179999993</v>
      </c>
      <c r="U419" s="36">
        <f>+S419/SUM(S$20:S$619)</f>
        <v>5.9563326979151599E-4</v>
      </c>
      <c r="V419" s="37">
        <f>+T419/SUM(T$20:T$619)</f>
        <v>5.9492124422467509E-4</v>
      </c>
      <c r="W419" s="37">
        <f>+V419-U419</f>
        <v>-7.1202556684089695E-7</v>
      </c>
      <c r="X419" s="38">
        <f>+W419*Y$4</f>
        <v>-2.1567809014485208E-2</v>
      </c>
      <c r="Y419" s="39">
        <f>+X419/$H419*10^6</f>
        <v>-645.93617893037458</v>
      </c>
      <c r="Z419" s="40">
        <f>+S419*M419/SUMPRODUCT(M$20:M$619, S$20:S$619)</f>
        <v>0</v>
      </c>
      <c r="AA419" s="41">
        <f>+T419*N419/SUMPRODUCT(N$20:N$619, T$20:T$619)</f>
        <v>0</v>
      </c>
      <c r="AB419" s="41">
        <f>+AA419-Z419</f>
        <v>0</v>
      </c>
      <c r="AC419" s="42">
        <f>+AB419*AD$4</f>
        <v>0</v>
      </c>
      <c r="AD419" s="43">
        <f>+AC419/$H419*10^6</f>
        <v>0</v>
      </c>
      <c r="AE419" s="40">
        <f>+S419*O419/SUMPRODUCT(O$20:O$619, S$20:S$619)</f>
        <v>1.2143333598568296E-3</v>
      </c>
      <c r="AF419" s="41">
        <f>+T419*P419/SUMPRODUCT(P$20:P$619, T$20:T$619)</f>
        <v>1.2152854907197842E-3</v>
      </c>
      <c r="AG419" s="41">
        <f>+AF419-AE419</f>
        <v>9.521308629546147E-7</v>
      </c>
      <c r="AH419" s="42">
        <f>+AG419*AI$4</f>
        <v>3.2151069859541683E-3</v>
      </c>
      <c r="AI419" s="43">
        <f>+AH419/$H419*10^6</f>
        <v>96.289517399046659</v>
      </c>
      <c r="AJ419" s="42">
        <f>+X419+AC419+AH419</f>
        <v>-1.8352702028531041E-2</v>
      </c>
      <c r="AK419" s="31">
        <f>+Y419+AD419+AI419</f>
        <v>-549.64666153132794</v>
      </c>
      <c r="AL419" s="44">
        <f>+$AL$6*W419/H419*10^6</f>
        <v>-10.662257664583661</v>
      </c>
      <c r="AM419" s="31">
        <v>55806.8515625</v>
      </c>
      <c r="AN419" s="45">
        <f>+AK419/AM419</f>
        <v>-9.8490892451755657E-3</v>
      </c>
      <c r="AR419" s="33"/>
    </row>
    <row r="420" spans="1:44">
      <c r="A420" s="6" t="s">
        <v>1456</v>
      </c>
      <c r="B420" s="6" t="s">
        <v>2252</v>
      </c>
      <c r="C420" s="119" t="s">
        <v>2876</v>
      </c>
      <c r="D420" s="30">
        <v>2892885</v>
      </c>
      <c r="E420" s="6" t="s">
        <v>940</v>
      </c>
      <c r="F420" s="31" t="s">
        <v>4458</v>
      </c>
      <c r="G420" s="6" t="str">
        <f>+IF(AND(L420&gt;K420, AJ420&gt;0), "Float Increase", IF(AND(L420&lt;K420, AJ420&lt;0), "Float Decrease", IF(AND(J420&gt;I420, AJ420&gt;0), "Share Increase", IF(AND(J420&lt;I420, AJ420&lt;0), "Share Decrease", IF(AJ420&gt;0, "Reinvestment", "Funding")))))</f>
        <v>Funding</v>
      </c>
      <c r="H420" s="32">
        <v>23.75</v>
      </c>
      <c r="I420" s="33">
        <v>48.732999999999997</v>
      </c>
      <c r="J420" s="33">
        <v>48.732999999999997</v>
      </c>
      <c r="K420" s="34">
        <v>0.36</v>
      </c>
      <c r="L420" s="34">
        <v>0.36</v>
      </c>
      <c r="M420" s="7">
        <v>0</v>
      </c>
      <c r="N420" s="7">
        <v>0</v>
      </c>
      <c r="O420" s="7">
        <v>1</v>
      </c>
      <c r="P420" s="7">
        <v>1</v>
      </c>
      <c r="Q420" s="35">
        <f>+I420*K420</f>
        <v>17.543879999999998</v>
      </c>
      <c r="R420" s="35">
        <f>+J420*L420</f>
        <v>17.543879999999998</v>
      </c>
      <c r="S420" s="35">
        <f>+$H420*Q420</f>
        <v>416.66714999999994</v>
      </c>
      <c r="T420" s="35">
        <f>+$H420*R420</f>
        <v>416.66714999999994</v>
      </c>
      <c r="U420" s="36">
        <f>+S420/SUM(S$20:S$619)</f>
        <v>6.0524540032754642E-4</v>
      </c>
      <c r="V420" s="37">
        <f>+T420/SUM(T$20:T$619)</f>
        <v>6.0452188433019968E-4</v>
      </c>
      <c r="W420" s="37">
        <f>+V420-U420</f>
        <v>-7.2351599734673828E-7</v>
      </c>
      <c r="X420" s="38">
        <f>+W420*Y$4</f>
        <v>-2.1915863104373774E-2</v>
      </c>
      <c r="Y420" s="39">
        <f>+X420/$H420*10^6</f>
        <v>-922.7731833420537</v>
      </c>
      <c r="Z420" s="40">
        <f>+S420*M420/SUMPRODUCT(M$20:M$619, S$20:S$619)</f>
        <v>0</v>
      </c>
      <c r="AA420" s="41">
        <f>+T420*N420/SUMPRODUCT(N$20:N$619, T$20:T$619)</f>
        <v>0</v>
      </c>
      <c r="AB420" s="41">
        <f>+AA420-Z420</f>
        <v>0</v>
      </c>
      <c r="AC420" s="42">
        <f>+AB420*AD$4</f>
        <v>0</v>
      </c>
      <c r="AD420" s="43">
        <f>+AC420/$H420*10^6</f>
        <v>0</v>
      </c>
      <c r="AE420" s="40">
        <f>+S420*O420/SUMPRODUCT(O$20:O$619, S$20:S$619)</f>
        <v>1.23392986556123E-3</v>
      </c>
      <c r="AF420" s="41">
        <f>+T420*P420/SUMPRODUCT(P$20:P$619, T$20:T$619)</f>
        <v>1.234897361593671E-3</v>
      </c>
      <c r="AG420" s="41">
        <f>+AF420-AE420</f>
        <v>9.6749603244097176E-7</v>
      </c>
      <c r="AH420" s="42">
        <f>+AG420*AI$4</f>
        <v>3.266991307404119E-3</v>
      </c>
      <c r="AI420" s="43">
        <f>+AH420/$H420*10^6</f>
        <v>137.557528732805</v>
      </c>
      <c r="AJ420" s="42">
        <f>+X420+AC420+AH420</f>
        <v>-1.8648871796969654E-2</v>
      </c>
      <c r="AK420" s="31">
        <f>+Y420+AD420+AI420</f>
        <v>-785.21565460924876</v>
      </c>
      <c r="AL420" s="44">
        <f>+$AL$6*W420/H420*10^6</f>
        <v>-15.231915733615542</v>
      </c>
      <c r="AM420" s="31">
        <v>78551.296875</v>
      </c>
      <c r="AN420" s="45">
        <f>+AK420/AM420</f>
        <v>-9.9962150320544764E-3</v>
      </c>
      <c r="AR420" s="33"/>
    </row>
    <row r="421" spans="1:44">
      <c r="A421" s="6" t="s">
        <v>1032</v>
      </c>
      <c r="B421" s="6" t="s">
        <v>1551</v>
      </c>
      <c r="C421" s="119" t="s">
        <v>2395</v>
      </c>
      <c r="D421" s="30">
        <v>2117726</v>
      </c>
      <c r="E421" s="6" t="s">
        <v>3857</v>
      </c>
      <c r="F421" s="31" t="s">
        <v>4470</v>
      </c>
      <c r="G421" s="6" t="str">
        <f>+IF(AND(L421&gt;K421, AJ421&gt;0), "Float Increase", IF(AND(L421&lt;K421, AJ421&lt;0), "Float Decrease", IF(AND(J421&gt;I421, AJ421&gt;0), "Share Increase", IF(AND(J421&lt;I421, AJ421&lt;0), "Share Decrease", IF(AJ421&gt;0, "Reinvestment", "Funding")))))</f>
        <v>Funding</v>
      </c>
      <c r="H421" s="32">
        <v>26.99</v>
      </c>
      <c r="I421" s="33">
        <v>51.26</v>
      </c>
      <c r="J421" s="33">
        <v>51.26</v>
      </c>
      <c r="K421" s="34">
        <v>0.93</v>
      </c>
      <c r="L421" s="34">
        <v>0.93</v>
      </c>
      <c r="M421" s="7">
        <v>0</v>
      </c>
      <c r="N421" s="7">
        <v>0</v>
      </c>
      <c r="O421" s="7">
        <v>1</v>
      </c>
      <c r="P421" s="7">
        <v>1</v>
      </c>
      <c r="Q421" s="35">
        <f>+I421*K421</f>
        <v>47.671799999999998</v>
      </c>
      <c r="R421" s="35">
        <f>+J421*L421</f>
        <v>47.671799999999998</v>
      </c>
      <c r="S421" s="35">
        <f>+$H421*Q421</f>
        <v>1286.6618819999999</v>
      </c>
      <c r="T421" s="35">
        <f>+$H421*R421</f>
        <v>1286.6618819999999</v>
      </c>
      <c r="U421" s="36">
        <f>+S421/SUM(S$20:S$619)</f>
        <v>1.8689886780306158E-3</v>
      </c>
      <c r="V421" s="37">
        <f>+T421/SUM(T$20:T$619)</f>
        <v>1.8667544715307675E-3</v>
      </c>
      <c r="W421" s="37">
        <f>+V421-U421</f>
        <v>-2.2342064998483006E-6</v>
      </c>
      <c r="X421" s="38">
        <f>+W421*Y$4</f>
        <v>-6.7675855098075513E-2</v>
      </c>
      <c r="Y421" s="39">
        <f>+X421/$H421*10^6</f>
        <v>-2507.4418339412937</v>
      </c>
      <c r="Z421" s="40">
        <f>+S421*M421/SUMPRODUCT(M$20:M$619, S$20:S$619)</f>
        <v>0</v>
      </c>
      <c r="AA421" s="41">
        <f>+T421*N421/SUMPRODUCT(N$20:N$619, T$20:T$619)</f>
        <v>0</v>
      </c>
      <c r="AB421" s="41">
        <f>+AA421-Z421</f>
        <v>0</v>
      </c>
      <c r="AC421" s="42">
        <f>+AB421*AD$4</f>
        <v>0</v>
      </c>
      <c r="AD421" s="43">
        <f>+AC421/$H421*10^6</f>
        <v>0</v>
      </c>
      <c r="AE421" s="40">
        <f>+S421*O421/SUMPRODUCT(O$20:O$619, S$20:S$619)</f>
        <v>3.8103568353757174E-3</v>
      </c>
      <c r="AF421" s="41">
        <f>+T421*P421/SUMPRODUCT(P$20:P$619, T$20:T$619)</f>
        <v>3.8133444485483137E-3</v>
      </c>
      <c r="AG421" s="41">
        <f>+AF421-AE421</f>
        <v>2.9876131725963331E-6</v>
      </c>
      <c r="AH421" s="42">
        <f>+AG421*AI$4</f>
        <v>1.0088419939183331E-2</v>
      </c>
      <c r="AI421" s="43">
        <f>+AH421/$H421*10^6</f>
        <v>373.7836213109793</v>
      </c>
      <c r="AJ421" s="42">
        <f>+X421+AC421+AH421</f>
        <v>-5.7587435158892183E-2</v>
      </c>
      <c r="AK421" s="31">
        <f>+Y421+AD421+AI421</f>
        <v>-2133.6582126303142</v>
      </c>
      <c r="AL421" s="44">
        <f>+$AL$6*W421/H421*10^6</f>
        <v>-41.389523894929617</v>
      </c>
      <c r="AM421" s="31">
        <v>213337.25</v>
      </c>
      <c r="AN421" s="45">
        <f>+AK421/AM421</f>
        <v>-1.0001339253366742E-2</v>
      </c>
      <c r="AR421" s="33"/>
    </row>
    <row r="422" spans="1:44">
      <c r="A422" s="6" t="s">
        <v>5792</v>
      </c>
      <c r="B422" s="6" t="s">
        <v>5787</v>
      </c>
      <c r="C422" s="119" t="s">
        <v>5798</v>
      </c>
      <c r="D422" s="30" t="s">
        <v>5807</v>
      </c>
      <c r="E422" s="6" t="s">
        <v>5811</v>
      </c>
      <c r="F422" s="31" t="s">
        <v>4456</v>
      </c>
      <c r="G422" s="6" t="str">
        <f>+IF(AND(L422&gt;K422, AJ422&gt;0), "Float Increase", IF(AND(L422&lt;K422, AJ422&lt;0), "Float Decrease", IF(AND(J422&gt;I422, AJ422&gt;0), "Share Increase", IF(AND(J422&lt;I422, AJ422&lt;0), "Share Decrease", IF(AJ422&gt;0, "Reinvestment", "Funding")))))</f>
        <v>Funding</v>
      </c>
      <c r="H422" s="32">
        <v>29.94</v>
      </c>
      <c r="I422" s="33">
        <v>21.648</v>
      </c>
      <c r="J422" s="33">
        <v>21.648</v>
      </c>
      <c r="K422" s="34">
        <v>1</v>
      </c>
      <c r="L422" s="34">
        <v>1</v>
      </c>
      <c r="M422" s="7">
        <v>1</v>
      </c>
      <c r="N422" s="7">
        <v>1</v>
      </c>
      <c r="O422" s="7">
        <v>0</v>
      </c>
      <c r="P422" s="7">
        <v>0</v>
      </c>
      <c r="Q422" s="35">
        <f>+I422*K422</f>
        <v>21.648</v>
      </c>
      <c r="R422" s="35">
        <f>+J422*L422</f>
        <v>21.648</v>
      </c>
      <c r="S422" s="35">
        <f>+$H422*Q422</f>
        <v>648.14112</v>
      </c>
      <c r="T422" s="35">
        <f>+$H422*R422</f>
        <v>648.14112</v>
      </c>
      <c r="U422" s="36">
        <f>+S422/SUM(S$20:S$619)</f>
        <v>9.4148154382495553E-4</v>
      </c>
      <c r="V422" s="37">
        <f>+T422/SUM(T$20:T$619)</f>
        <v>9.4035608800522457E-4</v>
      </c>
      <c r="W422" s="37">
        <f>+V422-U422</f>
        <v>-1.1254558197309594E-6</v>
      </c>
      <c r="X422" s="38">
        <f>+W422*Y$4</f>
        <v>-3.4090933394281042E-2</v>
      </c>
      <c r="Y422" s="39">
        <f>+X422/$H422*10^6</f>
        <v>-1138.6417299359066</v>
      </c>
      <c r="Z422" s="40">
        <f>+S422*M422/SUMPRODUCT(M$20:M$619, S$20:S$619)</f>
        <v>1.8478620978307338E-3</v>
      </c>
      <c r="AA422" s="41">
        <f>+T422*N422/SUMPRODUCT(N$20:N$619, T$20:T$619)</f>
        <v>1.8421453465754687E-3</v>
      </c>
      <c r="AB422" s="41">
        <f>+AA422-Z422</f>
        <v>-5.7167512552650391E-6</v>
      </c>
      <c r="AC422" s="42">
        <f>+AB422*AD$4</f>
        <v>-2.2056774270485222E-2</v>
      </c>
      <c r="AD422" s="43">
        <f>+AC422/$H422*10^6</f>
        <v>-736.69920743103614</v>
      </c>
      <c r="AE422" s="40">
        <f>+S422*O422/SUMPRODUCT(O$20:O$619, S$20:S$619)</f>
        <v>0</v>
      </c>
      <c r="AF422" s="41">
        <f>+T422*P422/SUMPRODUCT(P$20:P$619, T$20:T$619)</f>
        <v>0</v>
      </c>
      <c r="AG422" s="41">
        <f>+AF422-AE422</f>
        <v>0</v>
      </c>
      <c r="AH422" s="42">
        <f>+AG422*AI$4</f>
        <v>0</v>
      </c>
      <c r="AI422" s="43">
        <f>+AH422/$H422*10^6</f>
        <v>0</v>
      </c>
      <c r="AJ422" s="42">
        <f>+X422+AC422+AH422</f>
        <v>-5.6147707664766261E-2</v>
      </c>
      <c r="AK422" s="31">
        <f>+Y422+AD422+AI422</f>
        <v>-1875.3409373669429</v>
      </c>
      <c r="AL422" s="44">
        <f>+$AL$6*W422/H422*10^6</f>
        <v>-18.795187370256503</v>
      </c>
      <c r="AM422" s="31">
        <v>187206.296875</v>
      </c>
      <c r="AN422" s="45">
        <f>+AK422/AM422</f>
        <v>-1.0017509927132054E-2</v>
      </c>
      <c r="AR422" s="33"/>
    </row>
    <row r="423" spans="1:44">
      <c r="A423" s="6" t="s">
        <v>1275</v>
      </c>
      <c r="B423" s="6" t="s">
        <v>1679</v>
      </c>
      <c r="C423" s="119" t="s">
        <v>2700</v>
      </c>
      <c r="D423" s="30">
        <v>2248693</v>
      </c>
      <c r="E423" s="6" t="s">
        <v>786</v>
      </c>
      <c r="F423" s="31" t="s">
        <v>4456</v>
      </c>
      <c r="G423" s="6" t="str">
        <f>+IF(AND(L423&gt;K423, AJ423&gt;0), "Float Increase", IF(AND(L423&lt;K423, AJ423&lt;0), "Float Decrease", IF(AND(J423&gt;I423, AJ423&gt;0), "Share Increase", IF(AND(J423&lt;I423, AJ423&lt;0), "Share Decrease", IF(AJ423&gt;0, "Reinvestment", "Funding")))))</f>
        <v>Share Decrease</v>
      </c>
      <c r="H423" s="32">
        <v>59.06</v>
      </c>
      <c r="I423" s="33">
        <v>32.787999999999997</v>
      </c>
      <c r="J423" s="33">
        <v>32.779000000000003</v>
      </c>
      <c r="K423" s="34">
        <v>0.77</v>
      </c>
      <c r="L423" s="34">
        <v>0.77</v>
      </c>
      <c r="M423" s="7">
        <v>0.49</v>
      </c>
      <c r="N423" s="7">
        <v>0.49</v>
      </c>
      <c r="O423" s="7">
        <v>0.51</v>
      </c>
      <c r="P423" s="7">
        <v>0.51</v>
      </c>
      <c r="Q423" s="35">
        <f>+I423*K423</f>
        <v>25.246759999999998</v>
      </c>
      <c r="R423" s="35">
        <f>+J423*L423</f>
        <v>25.239830000000005</v>
      </c>
      <c r="S423" s="35">
        <f>+$H423*Q423</f>
        <v>1491.0736456</v>
      </c>
      <c r="T423" s="35">
        <f>+$H423*R423</f>
        <v>1490.6643598000003</v>
      </c>
      <c r="U423" s="36">
        <f>+S423/SUM(S$20:S$619)</f>
        <v>2.1659146048567213E-3</v>
      </c>
      <c r="V423" s="37">
        <f>+T423/SUM(T$20:T$619)</f>
        <v>2.162731637687701E-3</v>
      </c>
      <c r="W423" s="37">
        <f>+V423-U423</f>
        <v>-3.1829671690202302E-6</v>
      </c>
      <c r="X423" s="38">
        <f>+W423*Y$4</f>
        <v>-9.6414554754527274E-2</v>
      </c>
      <c r="Y423" s="39">
        <f>+X423/$H423*10^6</f>
        <v>-1632.484841763076</v>
      </c>
      <c r="Z423" s="40">
        <f>+S423*M423/SUMPRODUCT(M$20:M$619, S$20:S$619)</f>
        <v>2.0830282341004419E-3</v>
      </c>
      <c r="AA423" s="41">
        <f>+T423*N423/SUMPRODUCT(N$20:N$619, T$20:T$619)</f>
        <v>2.0760139438747854E-3</v>
      </c>
      <c r="AB423" s="41">
        <f>+AA423-Z423</f>
        <v>-7.0142902256565068E-6</v>
      </c>
      <c r="AC423" s="42">
        <f>+AB423*AD$4</f>
        <v>-2.7063030953548749E-2</v>
      </c>
      <c r="AD423" s="43">
        <f>+AC423/$H423*10^6</f>
        <v>-458.22944384606751</v>
      </c>
      <c r="AE423" s="40">
        <f>+S423*O423/SUMPRODUCT(O$20:O$619, S$20:S$619)</f>
        <v>2.252010878609273E-3</v>
      </c>
      <c r="AF423" s="41">
        <f>+T423*P423/SUMPRODUCT(P$20:P$619, T$20:T$619)</f>
        <v>2.2531579879017508E-3</v>
      </c>
      <c r="AG423" s="41">
        <f>+AF423-AE423</f>
        <v>1.1471092924777992E-6</v>
      </c>
      <c r="AH423" s="42">
        <f>+AG423*AI$4</f>
        <v>3.8735002124115742E-3</v>
      </c>
      <c r="AI423" s="43">
        <f>+AH423/$H423*10^6</f>
        <v>65.585848500026657</v>
      </c>
      <c r="AJ423" s="42">
        <f>+X423+AC423+AH423</f>
        <v>-0.11960408549566444</v>
      </c>
      <c r="AK423" s="31">
        <f>+Y423+AD423+AI423</f>
        <v>-2025.1284371091169</v>
      </c>
      <c r="AL423" s="44">
        <f>+$AL$6*W423/H423*10^6</f>
        <v>-26.946894421099138</v>
      </c>
      <c r="AM423" s="31">
        <v>201974.84375</v>
      </c>
      <c r="AN423" s="45">
        <f>+AK423/AM423</f>
        <v>-1.0026636978691149E-2</v>
      </c>
      <c r="AR423" s="33"/>
    </row>
    <row r="424" spans="1:44">
      <c r="A424" s="6" t="s">
        <v>4742</v>
      </c>
      <c r="B424" s="6" t="s">
        <v>4708</v>
      </c>
      <c r="C424" s="119" t="s">
        <v>4819</v>
      </c>
      <c r="D424" s="30">
        <v>2141349</v>
      </c>
      <c r="E424" s="6" t="s">
        <v>4775</v>
      </c>
      <c r="F424" s="31" t="s">
        <v>4465</v>
      </c>
      <c r="G424" s="6" t="str">
        <f>+IF(AND(L424&gt;K424, AJ424&gt;0), "Float Increase", IF(AND(L424&lt;K424, AJ424&lt;0), "Float Decrease", IF(AND(J424&gt;I424, AJ424&gt;0), "Share Increase", IF(AND(J424&lt;I424, AJ424&lt;0), "Share Decrease", IF(AJ424&gt;0, "Reinvestment", "Funding")))))</f>
        <v>Funding</v>
      </c>
      <c r="H424" s="32">
        <v>64.349999999999994</v>
      </c>
      <c r="I424" s="33">
        <v>15.919</v>
      </c>
      <c r="J424" s="33">
        <v>15.919</v>
      </c>
      <c r="K424" s="34">
        <v>0.63</v>
      </c>
      <c r="L424" s="34">
        <v>0.63</v>
      </c>
      <c r="M424" s="7">
        <v>0</v>
      </c>
      <c r="N424" s="7">
        <v>0</v>
      </c>
      <c r="O424" s="7">
        <v>1</v>
      </c>
      <c r="P424" s="7">
        <v>1</v>
      </c>
      <c r="Q424" s="35">
        <f>+I424*K424</f>
        <v>10.028970000000001</v>
      </c>
      <c r="R424" s="35">
        <f>+J424*L424</f>
        <v>10.028970000000001</v>
      </c>
      <c r="S424" s="35">
        <f>+$H424*Q424</f>
        <v>645.36421949999999</v>
      </c>
      <c r="T424" s="35">
        <f>+$H424*R424</f>
        <v>645.36421949999999</v>
      </c>
      <c r="U424" s="36">
        <f>+S424/SUM(S$20:S$619)</f>
        <v>9.3744785349253489E-4</v>
      </c>
      <c r="V424" s="37">
        <f>+T424/SUM(T$20:T$619)</f>
        <v>9.3632721958385407E-4</v>
      </c>
      <c r="W424" s="37">
        <f>+V424-U424</f>
        <v>-1.1206339086808261E-6</v>
      </c>
      <c r="X424" s="38">
        <f>+W424*Y$4</f>
        <v>-3.3944873952798452E-2</v>
      </c>
      <c r="Y424" s="39">
        <f>+X424/$H424*10^6</f>
        <v>-527.50386873035677</v>
      </c>
      <c r="Z424" s="40">
        <f>+S424*M424/SUMPRODUCT(M$20:M$619, S$20:S$619)</f>
        <v>0</v>
      </c>
      <c r="AA424" s="41">
        <f>+T424*N424/SUMPRODUCT(N$20:N$619, T$20:T$619)</f>
        <v>0</v>
      </c>
      <c r="AB424" s="41">
        <f>+AA424-Z424</f>
        <v>0</v>
      </c>
      <c r="AC424" s="42">
        <f>+AB424*AD$4</f>
        <v>0</v>
      </c>
      <c r="AD424" s="43">
        <f>+AC424/$H424*10^6</f>
        <v>0</v>
      </c>
      <c r="AE424" s="40">
        <f>+S424*O424/SUMPRODUCT(O$20:O$619, S$20:S$619)</f>
        <v>1.9111998260617938E-3</v>
      </c>
      <c r="AF424" s="41">
        <f>+T424*P424/SUMPRODUCT(P$20:P$619, T$20:T$619)</f>
        <v>1.912698353895931E-3</v>
      </c>
      <c r="AG424" s="41">
        <f>+AF424-AE424</f>
        <v>1.4985278341372432E-6</v>
      </c>
      <c r="AH424" s="42">
        <f>+AG424*AI$4</f>
        <v>5.0601524387421061E-3</v>
      </c>
      <c r="AI424" s="43">
        <f>+AH424/$H424*10^6</f>
        <v>78.634847532899869</v>
      </c>
      <c r="AJ424" s="42">
        <f>+X424+AC424+AH424</f>
        <v>-2.8884721514056345E-2</v>
      </c>
      <c r="AK424" s="31">
        <f>+Y424+AD424+AI424</f>
        <v>-448.8690211974569</v>
      </c>
      <c r="AL424" s="44">
        <f>+$AL$6*W424/H424*10^6</f>
        <v>-8.7073341777841975</v>
      </c>
      <c r="AM424" s="31">
        <v>44544.69921875</v>
      </c>
      <c r="AN424" s="45">
        <f>+AK424/AM424</f>
        <v>-1.0076822362031272E-2</v>
      </c>
      <c r="AR424" s="33"/>
    </row>
    <row r="425" spans="1:44">
      <c r="A425" s="6" t="s">
        <v>1337</v>
      </c>
      <c r="B425" s="6" t="s">
        <v>1740</v>
      </c>
      <c r="C425" s="119" t="s">
        <v>2759</v>
      </c>
      <c r="D425" s="30">
        <v>2613086</v>
      </c>
      <c r="E425" s="6" t="s">
        <v>841</v>
      </c>
      <c r="F425" s="31" t="s">
        <v>4455</v>
      </c>
      <c r="G425" s="6" t="str">
        <f>+IF(AND(L425&gt;K425, AJ425&gt;0), "Float Increase", IF(AND(L425&lt;K425, AJ425&lt;0), "Float Decrease", IF(AND(J425&gt;I425, AJ425&gt;0), "Share Increase", IF(AND(J425&lt;I425, AJ425&lt;0), "Share Decrease", IF(AJ425&gt;0, "Reinvestment", "Funding")))))</f>
        <v>Funding</v>
      </c>
      <c r="H425" s="32">
        <v>18.53</v>
      </c>
      <c r="I425" s="33">
        <v>31.512</v>
      </c>
      <c r="J425" s="33">
        <v>31.512</v>
      </c>
      <c r="K425" s="34">
        <v>0.79</v>
      </c>
      <c r="L425" s="34">
        <v>0.79</v>
      </c>
      <c r="M425" s="7">
        <v>0</v>
      </c>
      <c r="N425" s="7">
        <v>0</v>
      </c>
      <c r="O425" s="7">
        <v>1</v>
      </c>
      <c r="P425" s="7">
        <v>1</v>
      </c>
      <c r="Q425" s="35">
        <f>+I425*K425</f>
        <v>24.894480000000001</v>
      </c>
      <c r="R425" s="35">
        <f>+J425*L425</f>
        <v>24.894480000000001</v>
      </c>
      <c r="S425" s="35">
        <f>+$H425*Q425</f>
        <v>461.29471440000003</v>
      </c>
      <c r="T425" s="35">
        <f>+$H425*R425</f>
        <v>461.29471440000003</v>
      </c>
      <c r="U425" s="36">
        <f>+S425/SUM(S$20:S$619)</f>
        <v>6.7007083252425639E-4</v>
      </c>
      <c r="V425" s="37">
        <f>+T425/SUM(T$20:T$619)</f>
        <v>6.6926982360056308E-4</v>
      </c>
      <c r="W425" s="37">
        <f>+V425-U425</f>
        <v>-8.0100892369330823E-7</v>
      </c>
      <c r="X425" s="38">
        <f>+W425*Y$4</f>
        <v>-2.42631842024515E-2</v>
      </c>
      <c r="Y425" s="39">
        <f>+X425/$H425*10^6</f>
        <v>-1309.4001188586885</v>
      </c>
      <c r="Z425" s="40">
        <f>+S425*M425/SUMPRODUCT(M$20:M$619, S$20:S$619)</f>
        <v>0</v>
      </c>
      <c r="AA425" s="41">
        <f>+T425*N425/SUMPRODUCT(N$20:N$619, T$20:T$619)</f>
        <v>0</v>
      </c>
      <c r="AB425" s="41">
        <f>+AA425-Z425</f>
        <v>0</v>
      </c>
      <c r="AC425" s="42">
        <f>+AB425*AD$4</f>
        <v>0</v>
      </c>
      <c r="AD425" s="43">
        <f>+AC425/$H425*10^6</f>
        <v>0</v>
      </c>
      <c r="AE425" s="40">
        <f>+S425*O425/SUMPRODUCT(O$20:O$619, S$20:S$619)</f>
        <v>1.3660911951510891E-3</v>
      </c>
      <c r="AF425" s="41">
        <f>+T425*P425/SUMPRODUCT(P$20:P$619, T$20:T$619)</f>
        <v>1.3671623158429125E-3</v>
      </c>
      <c r="AG425" s="41">
        <f>+AF425-AE425</f>
        <v>1.0711206918233469E-6</v>
      </c>
      <c r="AH425" s="42">
        <f>+AG425*AI$4</f>
        <v>3.6169057774209116E-3</v>
      </c>
      <c r="AI425" s="43">
        <f>+AH425/$H425*10^6</f>
        <v>195.19189300706483</v>
      </c>
      <c r="AJ425" s="42">
        <f>+X425+AC425+AH425</f>
        <v>-2.0646278425030588E-2</v>
      </c>
      <c r="AK425" s="31">
        <f>+Y425+AD425+AI425</f>
        <v>-1114.2082258516236</v>
      </c>
      <c r="AL425" s="44">
        <f>+$AL$6*W425/H425*10^6</f>
        <v>-21.613840358696926</v>
      </c>
      <c r="AM425" s="31">
        <v>109872.75</v>
      </c>
      <c r="AN425" s="45">
        <f>+AK425/AM425</f>
        <v>-1.0140896863431776E-2</v>
      </c>
      <c r="AR425" s="33"/>
    </row>
    <row r="426" spans="1:44">
      <c r="A426" s="6" t="s">
        <v>713</v>
      </c>
      <c r="B426" s="6" t="s">
        <v>686</v>
      </c>
      <c r="C426" s="119" t="s">
        <v>699</v>
      </c>
      <c r="D426" s="30">
        <v>2859200</v>
      </c>
      <c r="E426" s="6" t="s">
        <v>674</v>
      </c>
      <c r="F426" s="31" t="s">
        <v>4460</v>
      </c>
      <c r="G426" s="6" t="str">
        <f>+IF(AND(L426&gt;K426, AJ426&gt;0), "Float Increase", IF(AND(L426&lt;K426, AJ426&lt;0), "Float Decrease", IF(AND(J426&gt;I426, AJ426&gt;0), "Share Increase", IF(AND(J426&lt;I426, AJ426&lt;0), "Share Decrease", IF(AJ426&gt;0, "Reinvestment", "Funding")))))</f>
        <v>Funding</v>
      </c>
      <c r="H426" s="32">
        <v>46.72</v>
      </c>
      <c r="I426" s="33">
        <v>17.294</v>
      </c>
      <c r="J426" s="33">
        <v>17.3</v>
      </c>
      <c r="K426" s="34">
        <v>0.89</v>
      </c>
      <c r="L426" s="34">
        <v>0.89</v>
      </c>
      <c r="M426" s="7">
        <v>1</v>
      </c>
      <c r="N426" s="7">
        <v>1</v>
      </c>
      <c r="O426" s="7">
        <v>0</v>
      </c>
      <c r="P426" s="7">
        <v>0</v>
      </c>
      <c r="Q426" s="35">
        <f>+I426*K426</f>
        <v>15.39166</v>
      </c>
      <c r="R426" s="35">
        <f>+J426*L426</f>
        <v>15.397</v>
      </c>
      <c r="S426" s="35">
        <f>+$H426*Q426</f>
        <v>719.09835520000001</v>
      </c>
      <c r="T426" s="35">
        <f>+$H426*R426</f>
        <v>719.34784000000002</v>
      </c>
      <c r="U426" s="36">
        <f>+S426/SUM(S$20:S$619)</f>
        <v>1.04455312080135E-3</v>
      </c>
      <c r="V426" s="37">
        <f>+T426/SUM(T$20:T$619)</f>
        <v>1.0436664174885374E-3</v>
      </c>
      <c r="W426" s="37">
        <f>+V426-U426</f>
        <v>-8.8670331281257529E-7</v>
      </c>
      <c r="X426" s="38">
        <f>+W426*Y$4</f>
        <v>-2.6858933996012389E-2</v>
      </c>
      <c r="Y426" s="39">
        <f>+X426/$H426*10^6</f>
        <v>-574.8915666954706</v>
      </c>
      <c r="Z426" s="40">
        <f>+S426*M426/SUMPRODUCT(M$20:M$619, S$20:S$619)</f>
        <v>2.0501624633636919E-3</v>
      </c>
      <c r="AA426" s="41">
        <f>+T426*N426/SUMPRODUCT(N$20:N$619, T$20:T$619)</f>
        <v>2.0445289384279689E-3</v>
      </c>
      <c r="AB426" s="41">
        <f>+AA426-Z426</f>
        <v>-5.6335249357230416E-6</v>
      </c>
      <c r="AC426" s="42">
        <f>+AB426*AD$4</f>
        <v>-2.1735664594458918E-2</v>
      </c>
      <c r="AD426" s="43">
        <f>+AC426/$H426*10^6</f>
        <v>-465.23254697043922</v>
      </c>
      <c r="AE426" s="40">
        <f>+S426*O426/SUMPRODUCT(O$20:O$619, S$20:S$619)</f>
        <v>0</v>
      </c>
      <c r="AF426" s="41">
        <f>+T426*P426/SUMPRODUCT(P$20:P$619, T$20:T$619)</f>
        <v>0</v>
      </c>
      <c r="AG426" s="41">
        <f>+AF426-AE426</f>
        <v>0</v>
      </c>
      <c r="AH426" s="42">
        <f>+AG426*AI$4</f>
        <v>0</v>
      </c>
      <c r="AI426" s="43">
        <f>+AH426/$H426*10^6</f>
        <v>0</v>
      </c>
      <c r="AJ426" s="42">
        <f>+X426+AC426+AH426</f>
        <v>-4.8594598590471307E-2</v>
      </c>
      <c r="AK426" s="31">
        <f>+Y426+AD426+AI426</f>
        <v>-1040.1241136659098</v>
      </c>
      <c r="AL426" s="44">
        <f>+$AL$6*W426/H426*10^6</f>
        <v>-9.4895474402030757</v>
      </c>
      <c r="AM426" s="31">
        <v>99576.453125</v>
      </c>
      <c r="AN426" s="45">
        <f>+AK426/AM426</f>
        <v>-1.0445482652010354E-2</v>
      </c>
      <c r="AR426" s="33"/>
    </row>
    <row r="427" spans="1:44">
      <c r="A427" s="6" t="s">
        <v>1276</v>
      </c>
      <c r="B427" s="6" t="s">
        <v>1680</v>
      </c>
      <c r="C427" s="119" t="s">
        <v>2701</v>
      </c>
      <c r="D427" s="30">
        <v>2175575</v>
      </c>
      <c r="E427" s="6" t="s">
        <v>787</v>
      </c>
      <c r="F427" s="31" t="s">
        <v>4473</v>
      </c>
      <c r="G427" s="6" t="str">
        <f>+IF(AND(L427&gt;K427, AJ427&gt;0), "Float Increase", IF(AND(L427&lt;K427, AJ427&lt;0), "Float Decrease", IF(AND(J427&gt;I427, AJ427&gt;0), "Share Increase", IF(AND(J427&lt;I427, AJ427&lt;0), "Share Decrease", IF(AJ427&gt;0, "Reinvestment", "Funding")))))</f>
        <v>Share Decrease</v>
      </c>
      <c r="H427" s="32">
        <v>34.01</v>
      </c>
      <c r="I427" s="33">
        <v>47.975999999999999</v>
      </c>
      <c r="J427" s="33">
        <v>47.863</v>
      </c>
      <c r="K427" s="34">
        <v>1</v>
      </c>
      <c r="L427" s="34">
        <v>1</v>
      </c>
      <c r="M427" s="7">
        <v>1</v>
      </c>
      <c r="N427" s="7">
        <v>1</v>
      </c>
      <c r="O427" s="7">
        <v>0</v>
      </c>
      <c r="P427" s="7">
        <v>0</v>
      </c>
      <c r="Q427" s="35">
        <f>+I427*K427</f>
        <v>47.975999999999999</v>
      </c>
      <c r="R427" s="35">
        <f>+J427*L427</f>
        <v>47.863</v>
      </c>
      <c r="S427" s="35">
        <f>+$H427*Q427</f>
        <v>1631.6637599999999</v>
      </c>
      <c r="T427" s="35">
        <f>+$H427*R427</f>
        <v>1627.8206299999999</v>
      </c>
      <c r="U427" s="36">
        <f>+S427/SUM(S$20:S$619)</f>
        <v>2.3701340161353004E-3</v>
      </c>
      <c r="V427" s="37">
        <f>+T427/SUM(T$20:T$619)</f>
        <v>2.3617249274370993E-3</v>
      </c>
      <c r="W427" s="37">
        <f>+V427-U427</f>
        <v>-8.4090886982011483E-6</v>
      </c>
      <c r="X427" s="38">
        <f>+W427*Y$4</f>
        <v>-0.25471784648597429</v>
      </c>
      <c r="Y427" s="39">
        <f>+X427/$H427*10^6</f>
        <v>-7489.4985735364398</v>
      </c>
      <c r="Z427" s="40">
        <f>+S427*M427/SUMPRODUCT(M$20:M$619, S$20:S$619)</f>
        <v>4.6519029968473263E-3</v>
      </c>
      <c r="AA427" s="41">
        <f>+T427*N427/SUMPRODUCT(N$20:N$619, T$20:T$619)</f>
        <v>4.6265884173712782E-3</v>
      </c>
      <c r="AB427" s="41">
        <f>+AA427-Z427</f>
        <v>-2.5314579476048114E-5</v>
      </c>
      <c r="AC427" s="42">
        <f>+AB427*AD$4</f>
        <v>-9.7670502060276332E-2</v>
      </c>
      <c r="AD427" s="43">
        <f>+AC427/$H427*10^6</f>
        <v>-2871.8171731924826</v>
      </c>
      <c r="AE427" s="40">
        <f>+S427*O427/SUMPRODUCT(O$20:O$619, S$20:S$619)</f>
        <v>0</v>
      </c>
      <c r="AF427" s="41">
        <f>+T427*P427/SUMPRODUCT(P$20:P$619, T$20:T$619)</f>
        <v>0</v>
      </c>
      <c r="AG427" s="41">
        <f>+AF427-AE427</f>
        <v>0</v>
      </c>
      <c r="AH427" s="42">
        <f>+AG427*AI$4</f>
        <v>0</v>
      </c>
      <c r="AI427" s="43">
        <f>+AH427/$H427*10^6</f>
        <v>0</v>
      </c>
      <c r="AJ427" s="42">
        <f>+X427+AC427+AH427</f>
        <v>-0.35238834854625062</v>
      </c>
      <c r="AK427" s="31">
        <f>+Y427+AD427+AI427</f>
        <v>-10361.315746728922</v>
      </c>
      <c r="AL427" s="44">
        <f>+$AL$6*W427/H427*10^6</f>
        <v>-123.62670829463613</v>
      </c>
      <c r="AM427" s="31">
        <v>991240.1875</v>
      </c>
      <c r="AN427" s="45">
        <f>+AK427/AM427</f>
        <v>-1.045288102458913E-2</v>
      </c>
      <c r="AR427" s="33"/>
    </row>
    <row r="428" spans="1:44">
      <c r="A428" s="6" t="s">
        <v>1497</v>
      </c>
      <c r="B428" s="6" t="s">
        <v>2293</v>
      </c>
      <c r="C428" s="119" t="s">
        <v>2914</v>
      </c>
      <c r="D428" s="30" t="s">
        <v>2341</v>
      </c>
      <c r="E428" s="6" t="s">
        <v>978</v>
      </c>
      <c r="F428" s="31" t="s">
        <v>4466</v>
      </c>
      <c r="G428" s="6" t="str">
        <f>+IF(AND(L428&gt;K428, AJ428&gt;0), "Float Increase", IF(AND(L428&lt;K428, AJ428&lt;0), "Float Decrease", IF(AND(J428&gt;I428, AJ428&gt;0), "Share Increase", IF(AND(J428&lt;I428, AJ428&lt;0), "Share Decrease", IF(AJ428&gt;0, "Reinvestment", "Funding")))))</f>
        <v>Funding</v>
      </c>
      <c r="H428" s="32">
        <v>37.450000000000003</v>
      </c>
      <c r="I428" s="33">
        <v>29.224</v>
      </c>
      <c r="J428" s="33">
        <v>29.224</v>
      </c>
      <c r="K428" s="34">
        <v>0.74</v>
      </c>
      <c r="L428" s="34">
        <v>0.74</v>
      </c>
      <c r="M428" s="7">
        <v>1</v>
      </c>
      <c r="N428" s="7">
        <v>1</v>
      </c>
      <c r="O428" s="7">
        <v>0</v>
      </c>
      <c r="P428" s="7">
        <v>0</v>
      </c>
      <c r="Q428" s="35">
        <f>+I428*K428</f>
        <v>21.62576</v>
      </c>
      <c r="R428" s="35">
        <f>+J428*L428</f>
        <v>21.62576</v>
      </c>
      <c r="S428" s="35">
        <f>+$H428*Q428</f>
        <v>809.88471200000004</v>
      </c>
      <c r="T428" s="35">
        <f>+$H428*R428</f>
        <v>809.88471200000004</v>
      </c>
      <c r="U428" s="36">
        <f>+S428/SUM(S$20:S$619)</f>
        <v>1.1764282275038955E-3</v>
      </c>
      <c r="V428" s="37">
        <f>+T428/SUM(T$20:T$619)</f>
        <v>1.1750219142268863E-3</v>
      </c>
      <c r="W428" s="37">
        <f>+V428-U428</f>
        <v>-1.4063132770091719E-6</v>
      </c>
      <c r="X428" s="38">
        <f>+W428*Y$4</f>
        <v>-4.2598324534385959E-2</v>
      </c>
      <c r="Y428" s="39">
        <f>+X428/$H428*10^6</f>
        <v>-1137.4719501838708</v>
      </c>
      <c r="Z428" s="40">
        <f>+S428*M428/SUMPRODUCT(M$20:M$619, S$20:S$619)</f>
        <v>2.3089960145058529E-3</v>
      </c>
      <c r="AA428" s="41">
        <f>+T428*N428/SUMPRODUCT(N$20:N$619, T$20:T$619)</f>
        <v>2.3018526481908964E-3</v>
      </c>
      <c r="AB428" s="41">
        <f>+AA428-Z428</f>
        <v>-7.1433663149564862E-6</v>
      </c>
      <c r="AC428" s="42">
        <f>+AB428*AD$4</f>
        <v>-2.7561041456067043E-2</v>
      </c>
      <c r="AD428" s="43">
        <f>+AC428/$H428*10^6</f>
        <v>-735.94236197775808</v>
      </c>
      <c r="AE428" s="40">
        <f>+S428*O428/SUMPRODUCT(O$20:O$619, S$20:S$619)</f>
        <v>0</v>
      </c>
      <c r="AF428" s="41">
        <f>+T428*P428/SUMPRODUCT(P$20:P$619, T$20:T$619)</f>
        <v>0</v>
      </c>
      <c r="AG428" s="41">
        <f>+AF428-AE428</f>
        <v>0</v>
      </c>
      <c r="AH428" s="42">
        <f>+AG428*AI$4</f>
        <v>0</v>
      </c>
      <c r="AI428" s="43">
        <f>+AH428/$H428*10^6</f>
        <v>0</v>
      </c>
      <c r="AJ428" s="42">
        <f>+X428+AC428+AH428</f>
        <v>-7.0159365990452999E-2</v>
      </c>
      <c r="AK428" s="31">
        <f>+Y428+AD428+AI428</f>
        <v>-1873.4143121616289</v>
      </c>
      <c r="AL428" s="44">
        <f>+$AL$6*W428/H428*10^6</f>
        <v>-18.775878197719248</v>
      </c>
      <c r="AM428" s="31">
        <v>178504.75</v>
      </c>
      <c r="AN428" s="45">
        <f>+AK428/AM428</f>
        <v>-1.0495038995666103E-2</v>
      </c>
      <c r="AR428" s="33"/>
    </row>
    <row r="429" spans="1:44">
      <c r="A429" s="6" t="s">
        <v>1086</v>
      </c>
      <c r="B429" s="6" t="s">
        <v>1604</v>
      </c>
      <c r="C429" s="119" t="s">
        <v>2450</v>
      </c>
      <c r="D429" s="30">
        <v>2034148</v>
      </c>
      <c r="E429" s="6" t="s">
        <v>3909</v>
      </c>
      <c r="F429" s="31" t="s">
        <v>4472</v>
      </c>
      <c r="G429" s="6" t="str">
        <f>+IF(AND(L429&gt;K429, AJ429&gt;0), "Float Increase", IF(AND(L429&lt;K429, AJ429&lt;0), "Float Decrease", IF(AND(J429&gt;I429, AJ429&gt;0), "Share Increase", IF(AND(J429&lt;I429, AJ429&lt;0), "Share Decrease", IF(AJ429&gt;0, "Reinvestment", "Funding")))))</f>
        <v>Funding</v>
      </c>
      <c r="H429" s="32">
        <v>15.49</v>
      </c>
      <c r="I429" s="33">
        <v>36.853000000000002</v>
      </c>
      <c r="J429" s="33">
        <v>36.853000000000002</v>
      </c>
      <c r="K429" s="34">
        <v>0.82</v>
      </c>
      <c r="L429" s="34">
        <v>0.82</v>
      </c>
      <c r="M429" s="7">
        <v>0</v>
      </c>
      <c r="N429" s="7">
        <v>0</v>
      </c>
      <c r="O429" s="7">
        <v>1</v>
      </c>
      <c r="P429" s="7">
        <v>1</v>
      </c>
      <c r="Q429" s="35">
        <f>+I429*K429</f>
        <v>30.219459999999998</v>
      </c>
      <c r="R429" s="35">
        <f>+J429*L429</f>
        <v>30.219459999999998</v>
      </c>
      <c r="S429" s="35">
        <f>+$H429*Q429</f>
        <v>468.09943539999995</v>
      </c>
      <c r="T429" s="35">
        <f>+$H429*R429</f>
        <v>468.09943539999995</v>
      </c>
      <c r="U429" s="36">
        <f>+S429/SUM(S$20:S$619)</f>
        <v>6.7995528366412246E-4</v>
      </c>
      <c r="V429" s="37">
        <f>+T429/SUM(T$20:T$619)</f>
        <v>6.7914245877533324E-4</v>
      </c>
      <c r="W429" s="37">
        <f>+V429-U429</f>
        <v>-8.1282488878921082E-7</v>
      </c>
      <c r="X429" s="38">
        <f>+W429*Y$4</f>
        <v>-2.4621098988631077E-2</v>
      </c>
      <c r="Y429" s="39">
        <f>+X429/$H429*10^6</f>
        <v>-1589.4834724745692</v>
      </c>
      <c r="Z429" s="40">
        <f>+S429*M429/SUMPRODUCT(M$20:M$619, S$20:S$619)</f>
        <v>0</v>
      </c>
      <c r="AA429" s="41">
        <f>+T429*N429/SUMPRODUCT(N$20:N$619, T$20:T$619)</f>
        <v>0</v>
      </c>
      <c r="AB429" s="41">
        <f>+AA429-Z429</f>
        <v>0</v>
      </c>
      <c r="AC429" s="42">
        <f>+AB429*AD$4</f>
        <v>0</v>
      </c>
      <c r="AD429" s="43">
        <f>+AC429/$H429*10^6</f>
        <v>0</v>
      </c>
      <c r="AE429" s="40">
        <f>+S429*O429/SUMPRODUCT(O$20:O$619, S$20:S$619)</f>
        <v>1.3862428881000332E-3</v>
      </c>
      <c r="AF429" s="41">
        <f>+T429*P429/SUMPRODUCT(P$20:P$619, T$20:T$619)</f>
        <v>1.3873298092708943E-3</v>
      </c>
      <c r="AG429" s="41">
        <f>+AF429-AE429</f>
        <v>1.0869211708611302E-6</v>
      </c>
      <c r="AH429" s="42">
        <f>+AG429*AI$4</f>
        <v>3.6702600299846383E-3</v>
      </c>
      <c r="AI429" s="43">
        <f>+AH429/$H429*10^6</f>
        <v>236.94383666782687</v>
      </c>
      <c r="AJ429" s="42">
        <f>+X429+AC429+AH429</f>
        <v>-2.0950838958646439E-2</v>
      </c>
      <c r="AK429" s="31">
        <f>+Y429+AD429+AI429</f>
        <v>-1352.5396358067424</v>
      </c>
      <c r="AL429" s="44">
        <f>+$AL$6*W429/H429*10^6</f>
        <v>-26.237084854396734</v>
      </c>
      <c r="AM429" s="31">
        <v>128831.296875</v>
      </c>
      <c r="AN429" s="45">
        <f>+AK429/AM429</f>
        <v>-1.0498533109691965E-2</v>
      </c>
      <c r="AR429" s="33"/>
    </row>
    <row r="430" spans="1:44">
      <c r="A430" s="6" t="s">
        <v>1342</v>
      </c>
      <c r="B430" s="6" t="s">
        <v>1745</v>
      </c>
      <c r="C430" s="119" t="s">
        <v>2764</v>
      </c>
      <c r="D430" s="30">
        <v>2636748</v>
      </c>
      <c r="E430" s="6" t="s">
        <v>846</v>
      </c>
      <c r="F430" s="31" t="s">
        <v>4454</v>
      </c>
      <c r="G430" s="6" t="str">
        <f>+IF(AND(L430&gt;K430, AJ430&gt;0), "Float Increase", IF(AND(L430&lt;K430, AJ430&lt;0), "Float Decrease", IF(AND(J430&gt;I430, AJ430&gt;0), "Share Increase", IF(AND(J430&lt;I430, AJ430&lt;0), "Share Decrease", IF(AJ430&gt;0, "Reinvestment", "Funding")))))</f>
        <v>Funding</v>
      </c>
      <c r="H430" s="32">
        <v>19.66</v>
      </c>
      <c r="I430" s="33">
        <v>39.847000000000001</v>
      </c>
      <c r="J430" s="33">
        <v>39.847000000000001</v>
      </c>
      <c r="K430" s="34">
        <v>1</v>
      </c>
      <c r="L430" s="34">
        <v>1</v>
      </c>
      <c r="M430" s="7">
        <v>0</v>
      </c>
      <c r="N430" s="7">
        <v>0</v>
      </c>
      <c r="O430" s="7">
        <v>1</v>
      </c>
      <c r="P430" s="7">
        <v>1</v>
      </c>
      <c r="Q430" s="35">
        <f>+I430*K430</f>
        <v>39.847000000000001</v>
      </c>
      <c r="R430" s="35">
        <f>+J430*L430</f>
        <v>39.847000000000001</v>
      </c>
      <c r="S430" s="35">
        <f>+$H430*Q430</f>
        <v>783.39202</v>
      </c>
      <c r="T430" s="35">
        <f>+$H430*R430</f>
        <v>783.39202</v>
      </c>
      <c r="U430" s="36">
        <f>+S430/SUM(S$20:S$619)</f>
        <v>1.1379452802034076E-3</v>
      </c>
      <c r="V430" s="37">
        <f>+T430/SUM(T$20:T$619)</f>
        <v>1.1365849698005746E-3</v>
      </c>
      <c r="W430" s="37">
        <f>+V430-U430</f>
        <v>-1.3603104028329406E-6</v>
      </c>
      <c r="X430" s="38">
        <f>+W430*Y$4</f>
        <v>-4.1204861644068072E-2</v>
      </c>
      <c r="Y430" s="39">
        <f>+X430/$H430*10^6</f>
        <v>-2095.8729218752833</v>
      </c>
      <c r="Z430" s="40">
        <f>+S430*M430/SUMPRODUCT(M$20:M$619, S$20:S$619)</f>
        <v>0</v>
      </c>
      <c r="AA430" s="41">
        <f>+T430*N430/SUMPRODUCT(N$20:N$619, T$20:T$619)</f>
        <v>0</v>
      </c>
      <c r="AB430" s="41">
        <f>+AA430-Z430</f>
        <v>0</v>
      </c>
      <c r="AC430" s="42">
        <f>+AB430*AD$4</f>
        <v>0</v>
      </c>
      <c r="AD430" s="43">
        <f>+AC430/$H430*10^6</f>
        <v>0</v>
      </c>
      <c r="AE430" s="40">
        <f>+S430*O430/SUMPRODUCT(O$20:O$619, S$20:S$619)</f>
        <v>2.3199592526560843E-3</v>
      </c>
      <c r="AF430" s="41">
        <f>+T430*P430/SUMPRODUCT(P$20:P$619, T$20:T$619)</f>
        <v>2.3217782793568836E-3</v>
      </c>
      <c r="AG430" s="41">
        <f>+AF430-AE430</f>
        <v>1.8190267007992499E-6</v>
      </c>
      <c r="AH430" s="42">
        <f>+AG430*AI$4</f>
        <v>6.1423966819313209E-3</v>
      </c>
      <c r="AI430" s="43">
        <f>+AH430/$H430*10^6</f>
        <v>312.43116388256976</v>
      </c>
      <c r="AJ430" s="42">
        <f>+X430+AC430+AH430</f>
        <v>-3.5062464962136754E-2</v>
      </c>
      <c r="AK430" s="31">
        <f>+Y430+AD430+AI430</f>
        <v>-1783.4417579927135</v>
      </c>
      <c r="AL430" s="44">
        <f>+$AL$6*W430/H430*10^6</f>
        <v>-34.595890204296559</v>
      </c>
      <c r="AM430" s="31">
        <v>169819.5</v>
      </c>
      <c r="AN430" s="45">
        <f>+AK430/AM430</f>
        <v>-1.0501984507036669E-2</v>
      </c>
      <c r="AR430" s="33"/>
    </row>
    <row r="431" spans="1:44">
      <c r="A431" s="6" t="s">
        <v>1063</v>
      </c>
      <c r="B431" s="6" t="s">
        <v>1582</v>
      </c>
      <c r="C431" s="119" t="s">
        <v>2426</v>
      </c>
      <c r="D431" s="30">
        <v>2215341</v>
      </c>
      <c r="E431" s="6" t="s">
        <v>3886</v>
      </c>
      <c r="F431" s="31" t="s">
        <v>4454</v>
      </c>
      <c r="G431" s="6" t="str">
        <f>+IF(AND(L431&gt;K431, AJ431&gt;0), "Float Increase", IF(AND(L431&lt;K431, AJ431&lt;0), "Float Decrease", IF(AND(J431&gt;I431, AJ431&gt;0), "Share Increase", IF(AND(J431&lt;I431, AJ431&lt;0), "Share Decrease", IF(AJ431&gt;0, "Reinvestment", "Funding")))))</f>
        <v>Funding</v>
      </c>
      <c r="H431" s="32">
        <v>34.24</v>
      </c>
      <c r="I431" s="33">
        <v>16.213000000000001</v>
      </c>
      <c r="J431" s="33">
        <v>16.215</v>
      </c>
      <c r="K431" s="34">
        <v>1</v>
      </c>
      <c r="L431" s="34">
        <v>1</v>
      </c>
      <c r="M431" s="7">
        <v>0.46</v>
      </c>
      <c r="N431" s="7">
        <v>0.46</v>
      </c>
      <c r="O431" s="7">
        <v>0.54</v>
      </c>
      <c r="P431" s="7">
        <v>0.54</v>
      </c>
      <c r="Q431" s="35">
        <f>+I431*K431</f>
        <v>16.213000000000001</v>
      </c>
      <c r="R431" s="35">
        <f>+J431*L431</f>
        <v>16.215</v>
      </c>
      <c r="S431" s="35">
        <f>+$H431*Q431</f>
        <v>555.13312000000008</v>
      </c>
      <c r="T431" s="35">
        <f>+$H431*R431</f>
        <v>555.20159999999998</v>
      </c>
      <c r="U431" s="36">
        <f>+S431/SUM(S$20:S$619)</f>
        <v>8.063793064787563E-4</v>
      </c>
      <c r="V431" s="37">
        <f>+T431/SUM(T$20:T$619)</f>
        <v>8.0551470739927979E-4</v>
      </c>
      <c r="W431" s="37">
        <f>+V431-U431</f>
        <v>-8.6459907947650759E-7</v>
      </c>
      <c r="X431" s="38">
        <f>+W431*Y$4</f>
        <v>-2.6189379551332659E-2</v>
      </c>
      <c r="Y431" s="39">
        <f>+X431/$H431*10^6</f>
        <v>-764.87673923284638</v>
      </c>
      <c r="Z431" s="40">
        <f>+S431*M431/SUMPRODUCT(M$20:M$619, S$20:S$619)</f>
        <v>7.280395167356755E-4</v>
      </c>
      <c r="AA431" s="41">
        <f>+T431*N431/SUMPRODUCT(N$20:N$619, T$20:T$619)</f>
        <v>7.258767043997721E-4</v>
      </c>
      <c r="AB431" s="41">
        <f>+AA431-Z431</f>
        <v>-2.1628123359034024E-6</v>
      </c>
      <c r="AC431" s="42">
        <f>+AB431*AD$4</f>
        <v>-8.3447156177220323E-3</v>
      </c>
      <c r="AD431" s="43">
        <f>+AC431/$H431*10^6</f>
        <v>-243.71248883533971</v>
      </c>
      <c r="AE431" s="40">
        <f>+S431*O431/SUMPRODUCT(O$20:O$619, S$20:S$619)</f>
        <v>8.8775292583132773E-4</v>
      </c>
      <c r="AF431" s="41">
        <f>+T431*P431/SUMPRODUCT(P$20:P$619, T$20:T$619)</f>
        <v>8.8855858959842608E-4</v>
      </c>
      <c r="AG431" s="41">
        <f>+AF431-AE431</f>
        <v>8.0566376709834998E-7</v>
      </c>
      <c r="AH431" s="42">
        <f>+AG431*AI$4</f>
        <v>2.7205243593196376E-3</v>
      </c>
      <c r="AI431" s="43">
        <f>+AH431/$H431*10^6</f>
        <v>79.454566568914643</v>
      </c>
      <c r="AJ431" s="42">
        <f>+X431+AC431+AH431</f>
        <v>-3.1813570809735049E-2</v>
      </c>
      <c r="AK431" s="31">
        <f>+Y431+AD431+AI431</f>
        <v>-929.13466149927149</v>
      </c>
      <c r="AL431" s="44">
        <f>+$AL$6*W431/H431*10^6</f>
        <v>-12.625570669925635</v>
      </c>
      <c r="AM431" s="31">
        <v>88227.75</v>
      </c>
      <c r="AN431" s="45">
        <f>+AK431/AM431</f>
        <v>-1.0531093238796994E-2</v>
      </c>
      <c r="AR431" s="33"/>
    </row>
    <row r="432" spans="1:44">
      <c r="A432" s="6" t="s">
        <v>1467</v>
      </c>
      <c r="B432" s="6" t="s">
        <v>2263</v>
      </c>
      <c r="C432" s="119" t="s">
        <v>2886</v>
      </c>
      <c r="D432" s="30">
        <v>2911683</v>
      </c>
      <c r="E432" s="6" t="s">
        <v>951</v>
      </c>
      <c r="F432" s="31" t="s">
        <v>4473</v>
      </c>
      <c r="G432" s="6" t="str">
        <f>+IF(AND(L432&gt;K432, AJ432&gt;0), "Float Increase", IF(AND(L432&lt;K432, AJ432&lt;0), "Float Decrease", IF(AND(J432&gt;I432, AJ432&gt;0), "Share Increase", IF(AND(J432&lt;I432, AJ432&lt;0), "Share Decrease", IF(AJ432&gt;0, "Reinvestment", "Funding")))))</f>
        <v>Funding</v>
      </c>
      <c r="H432" s="32">
        <v>56.16</v>
      </c>
      <c r="I432" s="33">
        <v>15.795999999999999</v>
      </c>
      <c r="J432" s="33">
        <v>15.795999999999999</v>
      </c>
      <c r="K432" s="34">
        <v>1</v>
      </c>
      <c r="L432" s="34">
        <v>1</v>
      </c>
      <c r="M432" s="7">
        <v>1</v>
      </c>
      <c r="N432" s="7">
        <v>1</v>
      </c>
      <c r="O432" s="7">
        <v>0</v>
      </c>
      <c r="P432" s="7">
        <v>0</v>
      </c>
      <c r="Q432" s="35">
        <f>+I432*K432</f>
        <v>15.795999999999999</v>
      </c>
      <c r="R432" s="35">
        <f>+J432*L432</f>
        <v>15.795999999999999</v>
      </c>
      <c r="S432" s="35">
        <f>+$H432*Q432</f>
        <v>887.10335999999995</v>
      </c>
      <c r="T432" s="35">
        <f>+$H432*R432</f>
        <v>887.10335999999995</v>
      </c>
      <c r="U432" s="36">
        <f>+S432/SUM(S$20:S$619)</f>
        <v>1.2885950530420061E-3</v>
      </c>
      <c r="V432" s="37">
        <f>+T432/SUM(T$20:T$619)</f>
        <v>1.2870546544954445E-3</v>
      </c>
      <c r="W432" s="37">
        <f>+V432-U432</f>
        <v>-1.5403985465615999E-6</v>
      </c>
      <c r="X432" s="38">
        <f>+W432*Y$4</f>
        <v>-4.665987178779904E-2</v>
      </c>
      <c r="Y432" s="39">
        <f>+X432/$H432*10^6</f>
        <v>-830.83817285966961</v>
      </c>
      <c r="Z432" s="40">
        <f>+S432*M432/SUMPRODUCT(M$20:M$619, S$20:S$619)</f>
        <v>2.5291477815854247E-3</v>
      </c>
      <c r="AA432" s="41">
        <f>+T432*N432/SUMPRODUCT(N$20:N$619, T$20:T$619)</f>
        <v>2.5213233293321408E-3</v>
      </c>
      <c r="AB432" s="41">
        <f>+AA432-Z432</f>
        <v>-7.824452253283893E-6</v>
      </c>
      <c r="AC432" s="42">
        <f>+AB432*AD$4</f>
        <v>-3.0188855424123407E-2</v>
      </c>
      <c r="AD432" s="43">
        <f>+AC432/$H432*10^6</f>
        <v>-537.55084444664192</v>
      </c>
      <c r="AE432" s="40">
        <f>+S432*O432/SUMPRODUCT(O$20:O$619, S$20:S$619)</f>
        <v>0</v>
      </c>
      <c r="AF432" s="41">
        <f>+T432*P432/SUMPRODUCT(P$20:P$619, T$20:T$619)</f>
        <v>0</v>
      </c>
      <c r="AG432" s="41">
        <f>+AF432-AE432</f>
        <v>0</v>
      </c>
      <c r="AH432" s="42">
        <f>+AG432*AI$4</f>
        <v>0</v>
      </c>
      <c r="AI432" s="43">
        <f>+AH432/$H432*10^6</f>
        <v>0</v>
      </c>
      <c r="AJ432" s="42">
        <f>+X432+AC432+AH432</f>
        <v>-7.6848727211922443E-2</v>
      </c>
      <c r="AK432" s="31">
        <f>+Y432+AD432+AI432</f>
        <v>-1368.3890173063114</v>
      </c>
      <c r="AL432" s="44">
        <f>+$AL$6*W432/H432*10^6</f>
        <v>-13.714374524230768</v>
      </c>
      <c r="AM432" s="31">
        <v>129899.75</v>
      </c>
      <c r="AN432" s="45">
        <f>+AK432/AM432</f>
        <v>-1.0534192847224967E-2</v>
      </c>
      <c r="AR432" s="33"/>
    </row>
    <row r="433" spans="1:44">
      <c r="A433" s="6" t="s">
        <v>5025</v>
      </c>
      <c r="B433" s="6" t="s">
        <v>5039</v>
      </c>
      <c r="C433" s="119" t="s">
        <v>5089</v>
      </c>
      <c r="D433" s="30">
        <v>2473150</v>
      </c>
      <c r="E433" s="6" t="s">
        <v>5057</v>
      </c>
      <c r="F433" s="31" t="s">
        <v>4469</v>
      </c>
      <c r="G433" s="6" t="str">
        <f>+IF(AND(L433&gt;K433, AJ433&gt;0), "Float Increase", IF(AND(L433&lt;K433, AJ433&lt;0), "Float Decrease", IF(AND(J433&gt;I433, AJ433&gt;0), "Share Increase", IF(AND(J433&lt;I433, AJ433&lt;0), "Share Decrease", IF(AJ433&gt;0, "Reinvestment", "Funding")))))</f>
        <v>Funding</v>
      </c>
      <c r="H433" s="32">
        <v>28.29</v>
      </c>
      <c r="I433" s="33">
        <v>30.943000000000001</v>
      </c>
      <c r="J433" s="33">
        <v>30.943000000000001</v>
      </c>
      <c r="K433" s="34">
        <v>0.55000000000000004</v>
      </c>
      <c r="L433" s="34">
        <v>0.55000000000000004</v>
      </c>
      <c r="M433" s="7">
        <v>0</v>
      </c>
      <c r="N433" s="7">
        <v>0</v>
      </c>
      <c r="O433" s="7">
        <v>1</v>
      </c>
      <c r="P433" s="7">
        <v>1</v>
      </c>
      <c r="Q433" s="35">
        <f>+I433*K433</f>
        <v>17.018650000000001</v>
      </c>
      <c r="R433" s="35">
        <f>+J433*L433</f>
        <v>17.018650000000001</v>
      </c>
      <c r="S433" s="35">
        <f>+$H433*Q433</f>
        <v>481.45760849999999</v>
      </c>
      <c r="T433" s="35">
        <f>+$H433*R433</f>
        <v>481.45760849999999</v>
      </c>
      <c r="U433" s="36">
        <f>+S433/SUM(S$20:S$619)</f>
        <v>6.9935919593691425E-4</v>
      </c>
      <c r="V433" s="37">
        <f>+T433/SUM(T$20:T$619)</f>
        <v>6.9852317543039237E-4</v>
      </c>
      <c r="W433" s="37">
        <f>+V433-U433</f>
        <v>-8.3602050652187201E-7</v>
      </c>
      <c r="X433" s="38">
        <f>+W433*Y$4</f>
        <v>-2.5323712316760109E-2</v>
      </c>
      <c r="Y433" s="39">
        <f>+X433/$H433*10^6</f>
        <v>-895.14713032025838</v>
      </c>
      <c r="Z433" s="40">
        <f>+S433*M433/SUMPRODUCT(M$20:M$619, S$20:S$619)</f>
        <v>0</v>
      </c>
      <c r="AA433" s="41">
        <f>+T433*N433/SUMPRODUCT(N$20:N$619, T$20:T$619)</f>
        <v>0</v>
      </c>
      <c r="AB433" s="41">
        <f>+AA433-Z433</f>
        <v>0</v>
      </c>
      <c r="AC433" s="42">
        <f>+AB433*AD$4</f>
        <v>0</v>
      </c>
      <c r="AD433" s="43">
        <f>+AC433/$H433*10^6</f>
        <v>0</v>
      </c>
      <c r="AE433" s="40">
        <f>+S433*O433/SUMPRODUCT(O$20:O$619, S$20:S$619)</f>
        <v>1.4258021591811029E-3</v>
      </c>
      <c r="AF433" s="41">
        <f>+T433*P433/SUMPRODUCT(P$20:P$619, T$20:T$619)</f>
        <v>1.4269200978667233E-3</v>
      </c>
      <c r="AG433" s="41">
        <f>+AF433-AE433</f>
        <v>1.1179386856204673E-6</v>
      </c>
      <c r="AH433" s="42">
        <f>+AG433*AI$4</f>
        <v>3.7749983934488997E-3</v>
      </c>
      <c r="AI433" s="43">
        <f>+AH433/$H433*10^6</f>
        <v>133.43932108338282</v>
      </c>
      <c r="AJ433" s="42">
        <f>+X433+AC433+AH433</f>
        <v>-2.1548713923311209E-2</v>
      </c>
      <c r="AK433" s="31">
        <f>+Y433+AD433+AI433</f>
        <v>-761.70780923687562</v>
      </c>
      <c r="AL433" s="44">
        <f>+$AL$6*W433/H433*10^6</f>
        <v>-14.775901493847156</v>
      </c>
      <c r="AM433" s="31">
        <v>70568.3515625</v>
      </c>
      <c r="AN433" s="45">
        <f>+AK433/AM433</f>
        <v>-1.0793901123823996E-2</v>
      </c>
      <c r="AR433" s="33"/>
    </row>
    <row r="434" spans="1:44">
      <c r="A434" s="6" t="s">
        <v>980</v>
      </c>
      <c r="B434" s="6" t="s">
        <v>1499</v>
      </c>
      <c r="C434" s="119" t="s">
        <v>2343</v>
      </c>
      <c r="D434" s="30">
        <v>2011550</v>
      </c>
      <c r="E434" s="6" t="s">
        <v>3806</v>
      </c>
      <c r="F434" s="31" t="s">
        <v>4456</v>
      </c>
      <c r="G434" s="6" t="str">
        <f>+IF(AND(L434&gt;K434, AJ434&gt;0), "Float Increase", IF(AND(L434&lt;K434, AJ434&lt;0), "Float Decrease", IF(AND(J434&gt;I434, AJ434&gt;0), "Share Increase", IF(AND(J434&lt;I434, AJ434&lt;0), "Share Decrease", IF(AJ434&gt;0, "Reinvestment", "Funding")))))</f>
        <v>Funding</v>
      </c>
      <c r="H434" s="32">
        <v>63.34</v>
      </c>
      <c r="I434" s="33">
        <v>22.536000000000001</v>
      </c>
      <c r="J434" s="33">
        <v>22.539000000000001</v>
      </c>
      <c r="K434" s="34">
        <v>0.94</v>
      </c>
      <c r="L434" s="34">
        <v>0.94</v>
      </c>
      <c r="M434" s="7">
        <v>1</v>
      </c>
      <c r="N434" s="7">
        <v>1</v>
      </c>
      <c r="O434" s="7">
        <v>0</v>
      </c>
      <c r="P434" s="7">
        <v>0</v>
      </c>
      <c r="Q434" s="35">
        <f>+I434*K434</f>
        <v>21.18384</v>
      </c>
      <c r="R434" s="35">
        <f>+J434*L434</f>
        <v>21.18666</v>
      </c>
      <c r="S434" s="35">
        <f>+$H434*Q434</f>
        <v>1341.7844256000001</v>
      </c>
      <c r="T434" s="35">
        <f>+$H434*R434</f>
        <v>1341.9630444000002</v>
      </c>
      <c r="U434" s="36">
        <f>+S434/SUM(S$20:S$619)</f>
        <v>1.9490589834728728E-3</v>
      </c>
      <c r="V434" s="37">
        <f>+T434/SUM(T$20:T$619)</f>
        <v>1.9469882094189082E-3</v>
      </c>
      <c r="W434" s="37">
        <f>+V434-U434</f>
        <v>-2.0707740539646548E-6</v>
      </c>
      <c r="X434" s="38">
        <f>+W434*Y$4</f>
        <v>-6.2725359015150015E-2</v>
      </c>
      <c r="Y434" s="39">
        <f>+X434/$H434*10^6</f>
        <v>-990.29616380091591</v>
      </c>
      <c r="Z434" s="40">
        <f>+S434*M434/SUMPRODUCT(M$20:M$619, S$20:S$619)</f>
        <v>3.8254517527383887E-3</v>
      </c>
      <c r="AA434" s="41">
        <f>+T434*N434/SUMPRODUCT(N$20:N$619, T$20:T$619)</f>
        <v>3.8141245806433471E-3</v>
      </c>
      <c r="AB434" s="41">
        <f>+AA434-Z434</f>
        <v>-1.1327172095041554E-5</v>
      </c>
      <c r="AC434" s="42">
        <f>+AB434*AD$4</f>
        <v>-4.3703297006874517E-2</v>
      </c>
      <c r="AD434" s="43">
        <f>+AC434/$H434*10^6</f>
        <v>-689.97942858974602</v>
      </c>
      <c r="AE434" s="40">
        <f>+S434*O434/SUMPRODUCT(O$20:O$619, S$20:S$619)</f>
        <v>0</v>
      </c>
      <c r="AF434" s="41">
        <f>+T434*P434/SUMPRODUCT(P$20:P$619, T$20:T$619)</f>
        <v>0</v>
      </c>
      <c r="AG434" s="41">
        <f>+AF434-AE434</f>
        <v>0</v>
      </c>
      <c r="AH434" s="42">
        <f>+AG434*AI$4</f>
        <v>0</v>
      </c>
      <c r="AI434" s="43">
        <f>+AH434/$H434*10^6</f>
        <v>0</v>
      </c>
      <c r="AJ434" s="42">
        <f>+X434+AC434+AH434</f>
        <v>-0.10642865602202453</v>
      </c>
      <c r="AK434" s="31">
        <f>+Y434+AD434+AI434</f>
        <v>-1680.275592390662</v>
      </c>
      <c r="AL434" s="44">
        <f>+$AL$6*W434/H434*10^6</f>
        <v>-16.346495531770245</v>
      </c>
      <c r="AM434" s="31">
        <v>154751.703125</v>
      </c>
      <c r="AN434" s="45">
        <f>+AK434/AM434</f>
        <v>-1.0857881098946141E-2</v>
      </c>
      <c r="AR434" s="33"/>
    </row>
    <row r="435" spans="1:44">
      <c r="A435" s="6" t="s">
        <v>1324</v>
      </c>
      <c r="B435" s="6" t="s">
        <v>1727</v>
      </c>
      <c r="C435" s="119" t="s">
        <v>2746</v>
      </c>
      <c r="D435" s="30">
        <v>2609717</v>
      </c>
      <c r="E435" s="6" t="s">
        <v>829</v>
      </c>
      <c r="F435" s="31" t="s">
        <v>4471</v>
      </c>
      <c r="G435" s="6" t="str">
        <f>+IF(AND(L435&gt;K435, AJ435&gt;0), "Float Increase", IF(AND(L435&lt;K435, AJ435&lt;0), "Float Decrease", IF(AND(J435&gt;I435, AJ435&gt;0), "Share Increase", IF(AND(J435&lt;I435, AJ435&lt;0), "Share Decrease", IF(AJ435&gt;0, "Reinvestment", "Funding")))))</f>
        <v>Funding</v>
      </c>
      <c r="H435" s="32">
        <v>34.26</v>
      </c>
      <c r="I435" s="33">
        <v>56.89</v>
      </c>
      <c r="J435" s="33">
        <v>56.923999999999999</v>
      </c>
      <c r="K435" s="34">
        <v>1</v>
      </c>
      <c r="L435" s="34">
        <v>1</v>
      </c>
      <c r="M435" s="7">
        <v>0.42</v>
      </c>
      <c r="N435" s="7">
        <v>0.42</v>
      </c>
      <c r="O435" s="7">
        <v>0.57999999999999996</v>
      </c>
      <c r="P435" s="7">
        <v>0.57999999999999996</v>
      </c>
      <c r="Q435" s="35">
        <f>+I435*K435</f>
        <v>56.89</v>
      </c>
      <c r="R435" s="35">
        <f>+J435*L435</f>
        <v>56.923999999999999</v>
      </c>
      <c r="S435" s="35">
        <f>+$H435*Q435</f>
        <v>1949.0513999999998</v>
      </c>
      <c r="T435" s="35">
        <f>+$H435*R435</f>
        <v>1950.21624</v>
      </c>
      <c r="U435" s="36">
        <f>+S435/SUM(S$20:S$619)</f>
        <v>2.8311672634906901E-3</v>
      </c>
      <c r="V435" s="37">
        <f>+T435/SUM(T$20:T$619)</f>
        <v>2.8294728688262492E-3</v>
      </c>
      <c r="W435" s="37">
        <f>+V435-U435</f>
        <v>-1.6943946644408861E-6</v>
      </c>
      <c r="X435" s="38">
        <f>+W435*Y$4</f>
        <v>-5.1324534145540973E-2</v>
      </c>
      <c r="Y435" s="39">
        <f>+X435/$H435*10^6</f>
        <v>-1498.0891461045237</v>
      </c>
      <c r="Z435" s="40">
        <f>+S435*M435/SUMPRODUCT(M$20:M$619, S$20:S$619)</f>
        <v>2.3338479862059203E-3</v>
      </c>
      <c r="AA435" s="41">
        <f>+T435*N435/SUMPRODUCT(N$20:N$619, T$20:T$619)</f>
        <v>2.3280182315224825E-3</v>
      </c>
      <c r="AB435" s="41">
        <f>+AA435-Z435</f>
        <v>-5.8297546834378683E-6</v>
      </c>
      <c r="AC435" s="42">
        <f>+AB435*AD$4</f>
        <v>-2.2492772094372265E-2</v>
      </c>
      <c r="AD435" s="43">
        <f>+AC435/$H435*10^6</f>
        <v>-656.53158477443867</v>
      </c>
      <c r="AE435" s="40">
        <f>+S435*O435/SUMPRODUCT(O$20:O$619, S$20:S$619)</f>
        <v>3.3477459995223473E-3</v>
      </c>
      <c r="AF435" s="41">
        <f>+T435*P435/SUMPRODUCT(P$20:P$619, T$20:T$619)</f>
        <v>3.3523732211709401E-3</v>
      </c>
      <c r="AG435" s="41">
        <f>+AF435-AE435</f>
        <v>4.6272216485928122E-6</v>
      </c>
      <c r="AH435" s="42">
        <f>+AG435*AI$4</f>
        <v>1.5624966301148308E-2</v>
      </c>
      <c r="AI435" s="43">
        <f>+AH435/$H435*10^6</f>
        <v>456.07023646083798</v>
      </c>
      <c r="AJ435" s="42">
        <f>+X435+AC435+AH435</f>
        <v>-5.8192339938764936E-2</v>
      </c>
      <c r="AK435" s="31">
        <f>+Y435+AD435+AI435</f>
        <v>-1698.5504944181246</v>
      </c>
      <c r="AL435" s="44">
        <f>+$AL$6*W435/H435*10^6</f>
        <v>-24.728468541168798</v>
      </c>
      <c r="AM435" s="31">
        <v>154223.34375</v>
      </c>
      <c r="AN435" s="45">
        <f>+AK435/AM435</f>
        <v>-1.1013575851211724E-2</v>
      </c>
      <c r="AR435" s="33"/>
    </row>
    <row r="436" spans="1:44">
      <c r="A436" s="6" t="s">
        <v>1485</v>
      </c>
      <c r="B436" s="6" t="s">
        <v>2281</v>
      </c>
      <c r="C436" s="119" t="s">
        <v>2902</v>
      </c>
      <c r="D436" s="30">
        <v>2972721</v>
      </c>
      <c r="E436" s="6" t="s">
        <v>967</v>
      </c>
      <c r="F436" s="31" t="s">
        <v>4477</v>
      </c>
      <c r="G436" s="6" t="str">
        <f>+IF(AND(L436&gt;K436, AJ436&gt;0), "Float Increase", IF(AND(L436&lt;K436, AJ436&lt;0), "Float Decrease", IF(AND(J436&gt;I436, AJ436&gt;0), "Share Increase", IF(AND(J436&lt;I436, AJ436&lt;0), "Share Decrease", IF(AJ436&gt;0, "Reinvestment", "Funding")))))</f>
        <v>Share Decrease</v>
      </c>
      <c r="H436" s="32">
        <v>22.65</v>
      </c>
      <c r="I436" s="33">
        <v>26.957000000000001</v>
      </c>
      <c r="J436" s="33">
        <v>26.92</v>
      </c>
      <c r="K436" s="34">
        <v>1</v>
      </c>
      <c r="L436" s="34">
        <v>1</v>
      </c>
      <c r="M436" s="7">
        <v>1</v>
      </c>
      <c r="N436" s="7">
        <v>1</v>
      </c>
      <c r="O436" s="7">
        <v>0</v>
      </c>
      <c r="P436" s="7">
        <v>0</v>
      </c>
      <c r="Q436" s="35">
        <f>+I436*K436</f>
        <v>26.957000000000001</v>
      </c>
      <c r="R436" s="35">
        <f>+J436*L436</f>
        <v>26.92</v>
      </c>
      <c r="S436" s="35">
        <f>+$H436*Q436</f>
        <v>610.57605000000001</v>
      </c>
      <c r="T436" s="35">
        <f>+$H436*R436</f>
        <v>609.73800000000006</v>
      </c>
      <c r="U436" s="36">
        <f>+S436/SUM(S$20:S$619)</f>
        <v>8.8691500112898758E-4</v>
      </c>
      <c r="V436" s="37">
        <f>+T436/SUM(T$20:T$619)</f>
        <v>8.8463888911743439E-4</v>
      </c>
      <c r="W436" s="37">
        <f>+V436-U436</f>
        <v>-2.2761120115531936E-6</v>
      </c>
      <c r="X436" s="38">
        <f>+W436*Y$4</f>
        <v>-6.8945205687711522E-2</v>
      </c>
      <c r="Y436" s="39">
        <f>+X436/$H436*10^6</f>
        <v>-3043.9384409585664</v>
      </c>
      <c r="Z436" s="40">
        <f>+S436*M436/SUMPRODUCT(M$20:M$619, S$20:S$619)</f>
        <v>1.7407634013996873E-3</v>
      </c>
      <c r="AA436" s="41">
        <f>+T436*N436/SUMPRODUCT(N$20:N$619, T$20:T$619)</f>
        <v>1.7329960785858382E-3</v>
      </c>
      <c r="AB436" s="41">
        <f>+AA436-Z436</f>
        <v>-7.7673228138491063E-6</v>
      </c>
      <c r="AC436" s="42">
        <f>+AB436*AD$4</f>
        <v>-2.9968434577816352E-2</v>
      </c>
      <c r="AD436" s="43">
        <f>+AC436/$H436*10^6</f>
        <v>-1323.1096943848281</v>
      </c>
      <c r="AE436" s="40">
        <f>+S436*O436/SUMPRODUCT(O$20:O$619, S$20:S$619)</f>
        <v>0</v>
      </c>
      <c r="AF436" s="41">
        <f>+T436*P436/SUMPRODUCT(P$20:P$619, T$20:T$619)</f>
        <v>0</v>
      </c>
      <c r="AG436" s="41">
        <f>+AF436-AE436</f>
        <v>0</v>
      </c>
      <c r="AH436" s="42">
        <f>+AG436*AI$4</f>
        <v>0</v>
      </c>
      <c r="AI436" s="43">
        <f>+AH436/$H436*10^6</f>
        <v>0</v>
      </c>
      <c r="AJ436" s="42">
        <f>+X436+AC436+AH436</f>
        <v>-9.8913640265527875E-2</v>
      </c>
      <c r="AK436" s="31">
        <f>+Y436+AD436+AI436</f>
        <v>-4367.0481353433943</v>
      </c>
      <c r="AL436" s="44">
        <f>+$AL$6*W436/H436*10^6</f>
        <v>-50.245298268282426</v>
      </c>
      <c r="AM436" s="31">
        <v>394185.15625</v>
      </c>
      <c r="AN436" s="45">
        <f>+AK436/AM436</f>
        <v>-1.10786722079756E-2</v>
      </c>
      <c r="AR436" s="33"/>
    </row>
    <row r="437" spans="1:44">
      <c r="A437" s="6" t="s">
        <v>1016</v>
      </c>
      <c r="B437" s="6" t="s">
        <v>1535</v>
      </c>
      <c r="C437" s="119" t="s">
        <v>2379</v>
      </c>
      <c r="D437" s="30">
        <v>2771133</v>
      </c>
      <c r="E437" s="6" t="s">
        <v>3842</v>
      </c>
      <c r="F437" s="31" t="s">
        <v>4456</v>
      </c>
      <c r="G437" s="6" t="str">
        <f>+IF(AND(L437&gt;K437, AJ437&gt;0), "Float Increase", IF(AND(L437&lt;K437, AJ437&lt;0), "Float Decrease", IF(AND(J437&gt;I437, AJ437&gt;0), "Share Increase", IF(AND(J437&lt;I437, AJ437&lt;0), "Share Decrease", IF(AJ437&gt;0, "Reinvestment", "Funding")))))</f>
        <v>Funding</v>
      </c>
      <c r="H437" s="32">
        <v>35.340000000000003</v>
      </c>
      <c r="I437" s="33">
        <v>32.548000000000002</v>
      </c>
      <c r="J437" s="33">
        <v>32.548000000000002</v>
      </c>
      <c r="K437" s="34">
        <v>1</v>
      </c>
      <c r="L437" s="34">
        <v>1</v>
      </c>
      <c r="M437" s="7">
        <v>1</v>
      </c>
      <c r="N437" s="7">
        <v>1</v>
      </c>
      <c r="O437" s="7">
        <v>0</v>
      </c>
      <c r="P437" s="7">
        <v>0</v>
      </c>
      <c r="Q437" s="35">
        <f>+I437*K437</f>
        <v>32.548000000000002</v>
      </c>
      <c r="R437" s="35">
        <f>+J437*L437</f>
        <v>32.548000000000002</v>
      </c>
      <c r="S437" s="35">
        <f>+$H437*Q437</f>
        <v>1150.2463200000002</v>
      </c>
      <c r="T437" s="35">
        <f>+$H437*R437</f>
        <v>1150.2463200000002</v>
      </c>
      <c r="U437" s="36">
        <f>+S437/SUM(S$20:S$619)</f>
        <v>1.6708331684503739E-3</v>
      </c>
      <c r="V437" s="37">
        <f>+T437/SUM(T$20:T$619)</f>
        <v>1.6688358388950943E-3</v>
      </c>
      <c r="W437" s="37">
        <f>+V437-U437</f>
        <v>-1.9973295552796599E-6</v>
      </c>
      <c r="X437" s="38">
        <f>+W437*Y$4</f>
        <v>-6.0500667944251248E-2</v>
      </c>
      <c r="Y437" s="39">
        <f>+X437/$H437*10^6</f>
        <v>-1711.9600436969793</v>
      </c>
      <c r="Z437" s="40">
        <f>+S437*M437/SUMPRODUCT(M$20:M$619, S$20:S$619)</f>
        <v>3.2793731369756048E-3</v>
      </c>
      <c r="AA437" s="41">
        <f>+T437*N437/SUMPRODUCT(N$20:N$619, T$20:T$619)</f>
        <v>3.2692277043054416E-3</v>
      </c>
      <c r="AB437" s="41">
        <f>+AA437-Z437</f>
        <v>-1.0145432670163185E-5</v>
      </c>
      <c r="AC437" s="42">
        <f>+AB437*AD$4</f>
        <v>-3.9143826325502923E-2</v>
      </c>
      <c r="AD437" s="43">
        <f>+AC437/$H437*10^6</f>
        <v>-1107.6351535230028</v>
      </c>
      <c r="AE437" s="40">
        <f>+S437*O437/SUMPRODUCT(O$20:O$619, S$20:S$619)</f>
        <v>0</v>
      </c>
      <c r="AF437" s="41">
        <f>+T437*P437/SUMPRODUCT(P$20:P$619, T$20:T$619)</f>
        <v>0</v>
      </c>
      <c r="AG437" s="41">
        <f>+AF437-AE437</f>
        <v>0</v>
      </c>
      <c r="AH437" s="42">
        <f>+AG437*AI$4</f>
        <v>0</v>
      </c>
      <c r="AI437" s="43">
        <f>+AH437/$H437*10^6</f>
        <v>0</v>
      </c>
      <c r="AJ437" s="42">
        <f>+X437+AC437+AH437</f>
        <v>-9.9644494269754164E-2</v>
      </c>
      <c r="AK437" s="31">
        <f>+Y437+AD437+AI437</f>
        <v>-2819.5951972199819</v>
      </c>
      <c r="AL437" s="44">
        <f>+$AL$6*W437/H437*10^6</f>
        <v>-28.258765637799371</v>
      </c>
      <c r="AM437" s="31">
        <v>250330.65625</v>
      </c>
      <c r="AN437" s="45">
        <f>+AK437/AM437</f>
        <v>-1.1263483424116106E-2</v>
      </c>
      <c r="AR437" s="33"/>
    </row>
    <row r="438" spans="1:44">
      <c r="A438" s="6" t="s">
        <v>6348</v>
      </c>
      <c r="B438" s="6" t="s">
        <v>6342</v>
      </c>
      <c r="C438" s="119" t="s">
        <v>6368</v>
      </c>
      <c r="D438" s="30">
        <v>2772396</v>
      </c>
      <c r="E438" s="6" t="s">
        <v>6360</v>
      </c>
      <c r="F438" s="31" t="s">
        <v>4470</v>
      </c>
      <c r="G438" s="6" t="str">
        <f>+IF(AND(L438&gt;K438, AJ438&gt;0), "Float Increase", IF(AND(L438&lt;K438, AJ438&lt;0), "Float Decrease", IF(AND(J438&gt;I438, AJ438&gt;0), "Share Increase", IF(AND(J438&lt;I438, AJ438&lt;0), "Share Decrease", IF(AJ438&gt;0, "Reinvestment", "Funding")))))</f>
        <v>Funding</v>
      </c>
      <c r="H438" s="32">
        <v>51.13</v>
      </c>
      <c r="I438" s="33">
        <v>21.626999999999999</v>
      </c>
      <c r="J438" s="33">
        <v>21.632000000000001</v>
      </c>
      <c r="K438" s="34">
        <v>1</v>
      </c>
      <c r="L438" s="34">
        <v>1</v>
      </c>
      <c r="M438" s="7">
        <v>1</v>
      </c>
      <c r="N438" s="7">
        <v>1</v>
      </c>
      <c r="O438" s="7">
        <v>0</v>
      </c>
      <c r="P438" s="7">
        <v>0</v>
      </c>
      <c r="Q438" s="35">
        <f>+I438*K438</f>
        <v>21.626999999999999</v>
      </c>
      <c r="R438" s="35">
        <f>+J438*L438</f>
        <v>21.632000000000001</v>
      </c>
      <c r="S438" s="35">
        <f>+$H438*Q438</f>
        <v>1105.7885100000001</v>
      </c>
      <c r="T438" s="35">
        <f>+$H438*R438</f>
        <v>1106.0441600000001</v>
      </c>
      <c r="U438" s="36">
        <f>+S438/SUM(S$20:S$619)</f>
        <v>1.6062543193351125E-3</v>
      </c>
      <c r="V438" s="37">
        <f>+T438/SUM(T$20:T$619)</f>
        <v>1.6047050979555576E-3</v>
      </c>
      <c r="W438" s="37">
        <f>+V438-U438</f>
        <v>-1.5492213795548736E-6</v>
      </c>
      <c r="X438" s="38">
        <f>+W438*Y$4</f>
        <v>-4.6927122271247124E-2</v>
      </c>
      <c r="Y438" s="39">
        <f>+X438/$H438*10^6</f>
        <v>-917.8001617689639</v>
      </c>
      <c r="Z438" s="40">
        <f>+S438*M438/SUMPRODUCT(M$20:M$619, S$20:S$619)</f>
        <v>3.1526231136912303E-3</v>
      </c>
      <c r="AA438" s="41">
        <f>+T438*N438/SUMPRODUCT(N$20:N$619, T$20:T$619)</f>
        <v>3.1435964168589911E-3</v>
      </c>
      <c r="AB438" s="41">
        <f>+AA438-Z438</f>
        <v>-9.0266968322391325E-6</v>
      </c>
      <c r="AC438" s="42">
        <f>+AB438*AD$4</f>
        <v>-3.4827440542114667E-2</v>
      </c>
      <c r="AD438" s="43">
        <f>+AC438/$H438*10^6</f>
        <v>-681.15471429913282</v>
      </c>
      <c r="AE438" s="40">
        <f>+S438*O438/SUMPRODUCT(O$20:O$619, S$20:S$619)</f>
        <v>0</v>
      </c>
      <c r="AF438" s="41">
        <f>+T438*P438/SUMPRODUCT(P$20:P$619, T$20:T$619)</f>
        <v>0</v>
      </c>
      <c r="AG438" s="41">
        <f>+AF438-AE438</f>
        <v>0</v>
      </c>
      <c r="AH438" s="42">
        <f>+AG438*AI$4</f>
        <v>0</v>
      </c>
      <c r="AI438" s="43">
        <f>+AH438/$H438*10^6</f>
        <v>0</v>
      </c>
      <c r="AJ438" s="42">
        <f>+X438+AC438+AH438</f>
        <v>-8.1754562813361797E-2</v>
      </c>
      <c r="AK438" s="31">
        <f>+Y438+AD438+AI438</f>
        <v>-1598.9548760680968</v>
      </c>
      <c r="AL438" s="44">
        <f>+$AL$6*W438/H438*10^6</f>
        <v>-15.149827689760155</v>
      </c>
      <c r="AM438" s="31">
        <v>139169.953125</v>
      </c>
      <c r="AN438" s="45">
        <f>+AK438/AM438</f>
        <v>-1.1489224794319962E-2</v>
      </c>
      <c r="AR438" s="33"/>
    </row>
    <row r="439" spans="1:44">
      <c r="A439" s="6" t="s">
        <v>1038</v>
      </c>
      <c r="B439" s="6" t="s">
        <v>1557</v>
      </c>
      <c r="C439" s="119" t="s">
        <v>2401</v>
      </c>
      <c r="D439" s="30">
        <v>2146924</v>
      </c>
      <c r="E439" s="6" t="s">
        <v>3863</v>
      </c>
      <c r="F439" s="31" t="s">
        <v>4466</v>
      </c>
      <c r="G439" s="6" t="str">
        <f>+IF(AND(L439&gt;K439, AJ439&gt;0), "Float Increase", IF(AND(L439&lt;K439, AJ439&lt;0), "Float Decrease", IF(AND(J439&gt;I439, AJ439&gt;0), "Share Increase", IF(AND(J439&lt;I439, AJ439&lt;0), "Share Decrease", IF(AJ439&gt;0, "Reinvestment", "Funding")))))</f>
        <v>Funding</v>
      </c>
      <c r="H439" s="32">
        <v>31.98</v>
      </c>
      <c r="I439" s="33">
        <v>43.761000000000003</v>
      </c>
      <c r="J439" s="33">
        <v>43.761000000000003</v>
      </c>
      <c r="K439" s="34">
        <v>1</v>
      </c>
      <c r="L439" s="34">
        <v>1</v>
      </c>
      <c r="M439" s="7">
        <v>0.44</v>
      </c>
      <c r="N439" s="7">
        <v>0.44</v>
      </c>
      <c r="O439" s="7">
        <v>0.56000000000000005</v>
      </c>
      <c r="P439" s="7">
        <v>0.56000000000000005</v>
      </c>
      <c r="Q439" s="35">
        <f>+I439*K439</f>
        <v>43.761000000000003</v>
      </c>
      <c r="R439" s="35">
        <f>+J439*L439</f>
        <v>43.761000000000003</v>
      </c>
      <c r="S439" s="35">
        <f>+$H439*Q439</f>
        <v>1399.4767800000002</v>
      </c>
      <c r="T439" s="35">
        <f>+$H439*R439</f>
        <v>1399.4767800000002</v>
      </c>
      <c r="U439" s="36">
        <f>+S439/SUM(S$20:S$619)</f>
        <v>2.0328621633843844E-3</v>
      </c>
      <c r="V439" s="37">
        <f>+T439/SUM(T$20:T$619)</f>
        <v>2.0304320609915143E-3</v>
      </c>
      <c r="W439" s="37">
        <f>+V439-U439</f>
        <v>-2.4301023928701045E-6</v>
      </c>
      <c r="X439" s="38">
        <f>+W439*Y$4</f>
        <v>-7.3609694280510909E-2</v>
      </c>
      <c r="Y439" s="39">
        <f>+X439/$H439*10^6</f>
        <v>-2301.741534725169</v>
      </c>
      <c r="Z439" s="40">
        <f>+S439*M439/SUMPRODUCT(M$20:M$619, S$20:S$619)</f>
        <v>1.7555708290267532E-3</v>
      </c>
      <c r="AA439" s="41">
        <f>+T439*N439/SUMPRODUCT(N$20:N$619, T$20:T$619)</f>
        <v>1.7501396002828295E-3</v>
      </c>
      <c r="AB439" s="41">
        <f>+AA439-Z439</f>
        <v>-5.4312287439237279E-6</v>
      </c>
      <c r="AC439" s="42">
        <f>+AB439*AD$4</f>
        <v>-2.0955151110653443E-2</v>
      </c>
      <c r="AD439" s="43">
        <f>+AC439/$H439*10^6</f>
        <v>-655.25800846320953</v>
      </c>
      <c r="AE439" s="40">
        <f>+S439*O439/SUMPRODUCT(O$20:O$619, S$20:S$619)</f>
        <v>2.3208920338472082E-3</v>
      </c>
      <c r="AF439" s="41">
        <f>+T439*P439/SUMPRODUCT(P$20:P$619, T$20:T$619)</f>
        <v>2.3227117919202896E-3</v>
      </c>
      <c r="AG439" s="41">
        <f>+AF439-AE439</f>
        <v>1.819758073081431E-6</v>
      </c>
      <c r="AH439" s="42">
        <f>+AG439*AI$4</f>
        <v>6.1448663425896013E-3</v>
      </c>
      <c r="AI439" s="43">
        <f>+AH439/$H439*10^6</f>
        <v>192.14716518416515</v>
      </c>
      <c r="AJ439" s="42">
        <f>+X439+AC439+AH439</f>
        <v>-8.8419979048574765E-2</v>
      </c>
      <c r="AK439" s="31">
        <f>+Y439+AD439+AI439</f>
        <v>-2764.8523780042133</v>
      </c>
      <c r="AL439" s="44">
        <f>+$AL$6*W439/H439*10^6</f>
        <v>-37.994096198719582</v>
      </c>
      <c r="AM439" s="31">
        <v>237986.65625</v>
      </c>
      <c r="AN439" s="45">
        <f>+AK439/AM439</f>
        <v>-1.1617678157130766E-2</v>
      </c>
      <c r="AR439" s="33"/>
    </row>
    <row r="440" spans="1:44">
      <c r="A440" s="6" t="s">
        <v>1432</v>
      </c>
      <c r="B440" s="6" t="s">
        <v>2229</v>
      </c>
      <c r="C440" s="119" t="s">
        <v>2853</v>
      </c>
      <c r="D440" s="30">
        <v>2862532</v>
      </c>
      <c r="E440" s="6" t="s">
        <v>918</v>
      </c>
      <c r="F440" s="31" t="s">
        <v>4475</v>
      </c>
      <c r="G440" s="6" t="str">
        <f>+IF(AND(L440&gt;K440, AJ440&gt;0), "Float Increase", IF(AND(L440&lt;K440, AJ440&lt;0), "Float Decrease", IF(AND(J440&gt;I440, AJ440&gt;0), "Share Increase", IF(AND(J440&lt;I440, AJ440&lt;0), "Share Decrease", IF(AJ440&gt;0, "Reinvestment", "Funding")))))</f>
        <v>Funding</v>
      </c>
      <c r="H440" s="32">
        <v>24.11</v>
      </c>
      <c r="I440" s="33">
        <v>56.625</v>
      </c>
      <c r="J440" s="33">
        <v>56.625</v>
      </c>
      <c r="K440" s="34">
        <v>0.53</v>
      </c>
      <c r="L440" s="34">
        <v>0.53</v>
      </c>
      <c r="M440" s="7">
        <v>1</v>
      </c>
      <c r="N440" s="7">
        <v>1</v>
      </c>
      <c r="O440" s="7">
        <v>0</v>
      </c>
      <c r="P440" s="7">
        <v>0</v>
      </c>
      <c r="Q440" s="35">
        <f>+I440*K440</f>
        <v>30.01125</v>
      </c>
      <c r="R440" s="35">
        <f>+J440*L440</f>
        <v>30.01125</v>
      </c>
      <c r="S440" s="35">
        <f>+$H440*Q440</f>
        <v>723.57123749999994</v>
      </c>
      <c r="T440" s="35">
        <f>+$H440*R440</f>
        <v>723.57123749999994</v>
      </c>
      <c r="U440" s="36">
        <f>+S440/SUM(S$20:S$619)</f>
        <v>1.0510503727164133E-3</v>
      </c>
      <c r="V440" s="37">
        <f>+T440/SUM(T$20:T$619)</f>
        <v>1.0497939372965555E-3</v>
      </c>
      <c r="W440" s="37">
        <f>+V440-U440</f>
        <v>-1.2564354198577651E-6</v>
      </c>
      <c r="X440" s="38">
        <f>+W440*Y$4</f>
        <v>-3.805840750179413E-2</v>
      </c>
      <c r="Y440" s="39">
        <f>+X440/$H440*10^6</f>
        <v>-1578.532040721449</v>
      </c>
      <c r="Z440" s="40">
        <f>+S440*M440/SUMPRODUCT(M$20:M$619, S$20:S$619)</f>
        <v>2.0629147319903571E-3</v>
      </c>
      <c r="AA440" s="41">
        <f>+T440*N440/SUMPRODUCT(N$20:N$619, T$20:T$619)</f>
        <v>2.0565326700402501E-3</v>
      </c>
      <c r="AB440" s="41">
        <f>+AA440-Z440</f>
        <v>-6.3820619501070257E-6</v>
      </c>
      <c r="AC440" s="42">
        <f>+AB440*AD$4</f>
        <v>-2.4623723077704055E-2</v>
      </c>
      <c r="AD440" s="43">
        <f>+AC440/$H440*10^6</f>
        <v>-1021.3074690047306</v>
      </c>
      <c r="AE440" s="40">
        <f>+S440*O440/SUMPRODUCT(O$20:O$619, S$20:S$619)</f>
        <v>0</v>
      </c>
      <c r="AF440" s="41">
        <f>+T440*P440/SUMPRODUCT(P$20:P$619, T$20:T$619)</f>
        <v>0</v>
      </c>
      <c r="AG440" s="41">
        <f>+AF440-AE440</f>
        <v>0</v>
      </c>
      <c r="AH440" s="42">
        <f>+AG440*AI$4</f>
        <v>0</v>
      </c>
      <c r="AI440" s="43">
        <f>+AH440/$H440*10^6</f>
        <v>0</v>
      </c>
      <c r="AJ440" s="42">
        <f>+X440+AC440+AH440</f>
        <v>-6.2682130579498188E-2</v>
      </c>
      <c r="AK440" s="31">
        <f>+Y440+AD440+AI440</f>
        <v>-2599.8395097261796</v>
      </c>
      <c r="AL440" s="44">
        <f>+$AL$6*W440/H440*10^6</f>
        <v>-26.056313145121631</v>
      </c>
      <c r="AM440" s="31">
        <v>221676.09375</v>
      </c>
      <c r="AN440" s="45">
        <f>+AK440/AM440</f>
        <v>-1.1728100517046302E-2</v>
      </c>
      <c r="AR440" s="33"/>
    </row>
    <row r="441" spans="1:44">
      <c r="A441" s="6" t="s">
        <v>1362</v>
      </c>
      <c r="B441" s="6" t="s">
        <v>2159</v>
      </c>
      <c r="C441" s="119" t="s">
        <v>2784</v>
      </c>
      <c r="D441" s="30">
        <v>2681447</v>
      </c>
      <c r="E441" s="6" t="s">
        <v>5672</v>
      </c>
      <c r="F441" s="31" t="s">
        <v>4466</v>
      </c>
      <c r="G441" s="6" t="str">
        <f>+IF(AND(L441&gt;K441, AJ441&gt;0), "Float Increase", IF(AND(L441&lt;K441, AJ441&lt;0), "Float Decrease", IF(AND(J441&gt;I441, AJ441&gt;0), "Share Increase", IF(AND(J441&lt;I441, AJ441&lt;0), "Share Decrease", IF(AJ441&gt;0, "Reinvestment", "Funding")))))</f>
        <v>Funding</v>
      </c>
      <c r="H441" s="32">
        <v>9.11</v>
      </c>
      <c r="I441" s="33">
        <v>53.508000000000003</v>
      </c>
      <c r="J441" s="33">
        <v>53.508000000000003</v>
      </c>
      <c r="K441" s="34">
        <v>1</v>
      </c>
      <c r="L441" s="34">
        <v>1</v>
      </c>
      <c r="M441" s="7">
        <v>0</v>
      </c>
      <c r="N441" s="7">
        <v>0</v>
      </c>
      <c r="O441" s="7">
        <v>1</v>
      </c>
      <c r="P441" s="7">
        <v>1</v>
      </c>
      <c r="Q441" s="35">
        <f>+I441*K441</f>
        <v>53.508000000000003</v>
      </c>
      <c r="R441" s="35">
        <f>+J441*L441</f>
        <v>53.508000000000003</v>
      </c>
      <c r="S441" s="35">
        <f>+$H441*Q441</f>
        <v>487.45787999999999</v>
      </c>
      <c r="T441" s="35">
        <f>+$H441*R441</f>
        <v>487.45787999999999</v>
      </c>
      <c r="U441" s="36">
        <f>+S441/SUM(S$20:S$619)</f>
        <v>7.0807511396906884E-4</v>
      </c>
      <c r="V441" s="37">
        <f>+T441/SUM(T$20:T$619)</f>
        <v>7.0722867437282826E-4</v>
      </c>
      <c r="W441" s="37">
        <f>+V441-U441</f>
        <v>-8.4643959624057866E-7</v>
      </c>
      <c r="X441" s="38">
        <f>+W441*Y$4</f>
        <v>-2.5639314659741796E-2</v>
      </c>
      <c r="Y441" s="39">
        <f>+X441/$H441*10^6</f>
        <v>-2814.4143424524473</v>
      </c>
      <c r="Z441" s="40">
        <f>+S441*M441/SUMPRODUCT(M$20:M$619, S$20:S$619)</f>
        <v>0</v>
      </c>
      <c r="AA441" s="41">
        <f>+T441*N441/SUMPRODUCT(N$20:N$619, T$20:T$619)</f>
        <v>0</v>
      </c>
      <c r="AB441" s="41">
        <f>+AA441-Z441</f>
        <v>0</v>
      </c>
      <c r="AC441" s="42">
        <f>+AB441*AD$4</f>
        <v>0</v>
      </c>
      <c r="AD441" s="43">
        <f>+AC441/$H441*10^6</f>
        <v>0</v>
      </c>
      <c r="AE441" s="40">
        <f>+S441*O441/SUMPRODUCT(O$20:O$619, S$20:S$619)</f>
        <v>1.4435715326614116E-3</v>
      </c>
      <c r="AF441" s="41">
        <f>+T441*P441/SUMPRODUCT(P$20:P$619, T$20:T$619)</f>
        <v>1.444703403904158E-3</v>
      </c>
      <c r="AG441" s="41">
        <f>+AF441-AE441</f>
        <v>1.1318712427464857E-6</v>
      </c>
      <c r="AH441" s="42">
        <f>+AG441*AI$4</f>
        <v>3.8220451424735686E-3</v>
      </c>
      <c r="AI441" s="43">
        <f>+AH441/$H441*10^6</f>
        <v>419.5439234328835</v>
      </c>
      <c r="AJ441" s="42">
        <f>+X441+AC441+AH441</f>
        <v>-2.1817269517268228E-2</v>
      </c>
      <c r="AK441" s="31">
        <f>+Y441+AD441+AI441</f>
        <v>-2394.870419019564</v>
      </c>
      <c r="AL441" s="44">
        <f>+$AL$6*W441/H441*10^6</f>
        <v>-46.456618893555365</v>
      </c>
      <c r="AM441" s="31">
        <v>194758.953125</v>
      </c>
      <c r="AN441" s="45">
        <f>+AK441/AM441</f>
        <v>-1.2296587040506891E-2</v>
      </c>
      <c r="AR441" s="33"/>
    </row>
    <row r="442" spans="1:44">
      <c r="A442" s="6" t="s">
        <v>1057</v>
      </c>
      <c r="B442" s="6" t="s">
        <v>1576</v>
      </c>
      <c r="C442" s="119" t="s">
        <v>2420</v>
      </c>
      <c r="D442" s="30">
        <v>2190084</v>
      </c>
      <c r="E442" s="6" t="s">
        <v>3880</v>
      </c>
      <c r="F442" s="31" t="s">
        <v>4456</v>
      </c>
      <c r="G442" s="6" t="str">
        <f>+IF(AND(L442&gt;K442, AJ442&gt;0), "Float Increase", IF(AND(L442&lt;K442, AJ442&lt;0), "Float Decrease", IF(AND(J442&gt;I442, AJ442&gt;0), "Share Increase", IF(AND(J442&lt;I442, AJ442&lt;0), "Share Decrease", IF(AJ442&gt;0, "Reinvestment", "Funding")))))</f>
        <v>Share Decrease</v>
      </c>
      <c r="H442" s="32">
        <v>115.35</v>
      </c>
      <c r="I442" s="33">
        <v>17.010000000000002</v>
      </c>
      <c r="J442" s="33">
        <v>16.998999999999999</v>
      </c>
      <c r="K442" s="34">
        <v>1</v>
      </c>
      <c r="L442" s="34">
        <v>1</v>
      </c>
      <c r="M442" s="7">
        <v>1</v>
      </c>
      <c r="N442" s="7">
        <v>1</v>
      </c>
      <c r="O442" s="7">
        <v>0</v>
      </c>
      <c r="P442" s="7">
        <v>0</v>
      </c>
      <c r="Q442" s="35">
        <f>+I442*K442</f>
        <v>17.010000000000002</v>
      </c>
      <c r="R442" s="35">
        <f>+J442*L442</f>
        <v>16.998999999999999</v>
      </c>
      <c r="S442" s="35">
        <f>+$H442*Q442</f>
        <v>1962.1035000000002</v>
      </c>
      <c r="T442" s="35">
        <f>+$H442*R442</f>
        <v>1960.8346499999998</v>
      </c>
      <c r="U442" s="36">
        <f>+S442/SUM(S$20:S$619)</f>
        <v>2.8501265778729623E-3</v>
      </c>
      <c r="V442" s="37">
        <f>+T442/SUM(T$20:T$619)</f>
        <v>2.8448785978879006E-3</v>
      </c>
      <c r="W442" s="37">
        <f>+V442-U442</f>
        <v>-5.2479799850617403E-6</v>
      </c>
      <c r="X442" s="38">
        <f>+W442*Y$4</f>
        <v>-0.15896540138557191</v>
      </c>
      <c r="Y442" s="39">
        <f>+X442/$H442*10^6</f>
        <v>-1378.1135794154479</v>
      </c>
      <c r="Z442" s="40">
        <f>+S442*M442/SUMPRODUCT(M$20:M$619, S$20:S$619)</f>
        <v>5.5939926935526406E-3</v>
      </c>
      <c r="AA442" s="41">
        <f>+T442*N442/SUMPRODUCT(N$20:N$619, T$20:T$619)</f>
        <v>5.5730801741161514E-3</v>
      </c>
      <c r="AB442" s="41">
        <f>+AA442-Z442</f>
        <v>-2.0912519436489148E-5</v>
      </c>
      <c r="AC442" s="42">
        <f>+AB442*AD$4</f>
        <v>-8.0686162479600657E-2</v>
      </c>
      <c r="AD442" s="43">
        <f>+AC442/$H442*10^6</f>
        <v>-699.48992179974562</v>
      </c>
      <c r="AE442" s="40">
        <f>+S442*O442/SUMPRODUCT(O$20:O$619, S$20:S$619)</f>
        <v>0</v>
      </c>
      <c r="AF442" s="41">
        <f>+T442*P442/SUMPRODUCT(P$20:P$619, T$20:T$619)</f>
        <v>0</v>
      </c>
      <c r="AG442" s="41">
        <f>+AF442-AE442</f>
        <v>0</v>
      </c>
      <c r="AH442" s="42">
        <f>+AG442*AI$4</f>
        <v>0</v>
      </c>
      <c r="AI442" s="43">
        <f>+AH442/$H442*10^6</f>
        <v>0</v>
      </c>
      <c r="AJ442" s="42">
        <f>+X442+AC442+AH442</f>
        <v>-0.23965156386517256</v>
      </c>
      <c r="AK442" s="31">
        <f>+Y442+AD442+AI442</f>
        <v>-2077.6035012151933</v>
      </c>
      <c r="AL442" s="44">
        <f>+$AL$6*W442/H442*10^6</f>
        <v>-22.748071023241181</v>
      </c>
      <c r="AM442" s="31">
        <v>168467.296875</v>
      </c>
      <c r="AN442" s="45">
        <f>+AK442/AM442</f>
        <v>-1.233238462154908E-2</v>
      </c>
      <c r="AR442" s="33"/>
    </row>
    <row r="443" spans="1:44">
      <c r="A443" s="6" t="s">
        <v>4725</v>
      </c>
      <c r="B443" s="6" t="s">
        <v>4693</v>
      </c>
      <c r="C443" s="119" t="s">
        <v>4806</v>
      </c>
      <c r="D443" s="30">
        <v>2986937</v>
      </c>
      <c r="E443" s="6" t="s">
        <v>4760</v>
      </c>
      <c r="F443" s="31" t="s">
        <v>4459</v>
      </c>
      <c r="G443" s="6" t="str">
        <f>+IF(AND(L443&gt;K443, AJ443&gt;0), "Float Increase", IF(AND(L443&lt;K443, AJ443&lt;0), "Float Decrease", IF(AND(J443&gt;I443, AJ443&gt;0), "Share Increase", IF(AND(J443&lt;I443, AJ443&lt;0), "Share Decrease", IF(AJ443&gt;0, "Reinvestment", "Funding")))))</f>
        <v>Funding</v>
      </c>
      <c r="H443" s="32">
        <v>20.58</v>
      </c>
      <c r="I443" s="33">
        <v>20.192</v>
      </c>
      <c r="J443" s="33">
        <v>20.192</v>
      </c>
      <c r="K443" s="34">
        <v>1</v>
      </c>
      <c r="L443" s="34">
        <v>1</v>
      </c>
      <c r="M443" s="7">
        <v>0.48</v>
      </c>
      <c r="N443" s="7">
        <v>0.48</v>
      </c>
      <c r="O443" s="7">
        <v>0.52</v>
      </c>
      <c r="P443" s="7">
        <v>0.52</v>
      </c>
      <c r="Q443" s="35">
        <f>+I443*K443</f>
        <v>20.192</v>
      </c>
      <c r="R443" s="35">
        <f>+J443*L443</f>
        <v>20.192</v>
      </c>
      <c r="S443" s="35">
        <f>+$H443*Q443</f>
        <v>415.55135999999999</v>
      </c>
      <c r="T443" s="35">
        <f>+$H443*R443</f>
        <v>415.55135999999999</v>
      </c>
      <c r="U443" s="36">
        <f>+S443/SUM(S$20:S$619)</f>
        <v>6.0362461797109843E-4</v>
      </c>
      <c r="V443" s="37">
        <f>+T443/SUM(T$20:T$619)</f>
        <v>6.0290303947209954E-4</v>
      </c>
      <c r="W443" s="37">
        <f>+V443-U443</f>
        <v>-7.2157849899888958E-7</v>
      </c>
      <c r="X443" s="38">
        <f>+W443*Y$4</f>
        <v>-2.185717477030498E-2</v>
      </c>
      <c r="Y443" s="39">
        <f>+X443/$H443*10^6</f>
        <v>-1062.0590267397949</v>
      </c>
      <c r="Z443" s="40">
        <f>+S443*M443/SUMPRODUCT(M$20:M$619, S$20:S$619)</f>
        <v>5.6867734570842669E-4</v>
      </c>
      <c r="AA443" s="41">
        <f>+T443*N443/SUMPRODUCT(N$20:N$619, T$20:T$619)</f>
        <v>5.6691802236187615E-4</v>
      </c>
      <c r="AB443" s="41">
        <f>+AA443-Z443</f>
        <v>-1.7593233465505384E-6</v>
      </c>
      <c r="AC443" s="42">
        <f>+AB443*AD$4</f>
        <v>-6.7879458438778618E-3</v>
      </c>
      <c r="AD443" s="43">
        <f>+AC443/$H443*10^6</f>
        <v>-329.83215956646563</v>
      </c>
      <c r="AE443" s="40">
        <f>+S443*O443/SUMPRODUCT(O$20:O$619, S$20:S$619)</f>
        <v>6.3992527744235399E-4</v>
      </c>
      <c r="AF443" s="41">
        <f>+T443*P443/SUMPRODUCT(P$20:P$619, T$20:T$619)</f>
        <v>6.4042702813683341E-4</v>
      </c>
      <c r="AG443" s="41">
        <f>+AF443-AE443</f>
        <v>5.0175069447942582E-7</v>
      </c>
      <c r="AH443" s="42">
        <f>+AG443*AI$4</f>
        <v>1.6942861803914166E-3</v>
      </c>
      <c r="AI443" s="43">
        <f>+AH443/$H443*10^6</f>
        <v>82.326830922809364</v>
      </c>
      <c r="AJ443" s="42">
        <f>+X443+AC443+AH443</f>
        <v>-2.6950834433791423E-2</v>
      </c>
      <c r="AK443" s="31">
        <f>+Y443+AD443+AI443</f>
        <v>-1309.5643553834511</v>
      </c>
      <c r="AL443" s="44">
        <f>+$AL$6*W443/H443*10^6</f>
        <v>-17.531061686076036</v>
      </c>
      <c r="AM443" s="31">
        <v>103489.5</v>
      </c>
      <c r="AN443" s="45">
        <f>+AK443/AM443</f>
        <v>-1.2654079451378654E-2</v>
      </c>
      <c r="AR443" s="33"/>
    </row>
    <row r="444" spans="1:44">
      <c r="A444" s="6" t="s">
        <v>1428</v>
      </c>
      <c r="B444" s="6" t="s">
        <v>2225</v>
      </c>
      <c r="C444" s="119" t="s">
        <v>6111</v>
      </c>
      <c r="D444" s="30" t="s">
        <v>6144</v>
      </c>
      <c r="E444" s="6" t="s">
        <v>6195</v>
      </c>
      <c r="F444" s="31" t="s">
        <v>4476</v>
      </c>
      <c r="G444" s="6" t="str">
        <f>+IF(AND(L444&gt;K444, AJ444&gt;0), "Float Increase", IF(AND(L444&lt;K444, AJ444&lt;0), "Float Decrease", IF(AND(J444&gt;I444, AJ444&gt;0), "Share Increase", IF(AND(J444&lt;I444, AJ444&lt;0), "Share Decrease", IF(AJ444&gt;0, "Reinvestment", "Funding")))))</f>
        <v>Funding</v>
      </c>
      <c r="H444" s="32">
        <v>26.99</v>
      </c>
      <c r="I444" s="33">
        <v>37.496000000000002</v>
      </c>
      <c r="J444" s="33">
        <v>37.496000000000002</v>
      </c>
      <c r="K444" s="34">
        <v>1</v>
      </c>
      <c r="L444" s="34">
        <v>1</v>
      </c>
      <c r="M444" s="7">
        <v>0</v>
      </c>
      <c r="N444" s="7">
        <v>0</v>
      </c>
      <c r="O444" s="7">
        <v>1</v>
      </c>
      <c r="P444" s="7">
        <v>1</v>
      </c>
      <c r="Q444" s="35">
        <f>+I444*K444</f>
        <v>37.496000000000002</v>
      </c>
      <c r="R444" s="35">
        <f>+J444*L444</f>
        <v>37.496000000000002</v>
      </c>
      <c r="S444" s="35">
        <f>+$H444*Q444</f>
        <v>1012.01704</v>
      </c>
      <c r="T444" s="35">
        <f>+$H444*R444</f>
        <v>1012.01704</v>
      </c>
      <c r="U444" s="36">
        <f>+S444/SUM(S$20:S$619)</f>
        <v>1.4700430751814694E-3</v>
      </c>
      <c r="V444" s="37">
        <f>+T444/SUM(T$20:T$619)</f>
        <v>1.4682857719766752E-3</v>
      </c>
      <c r="W444" s="37">
        <f>+V444-U444</f>
        <v>-1.7573032047941885E-6</v>
      </c>
      <c r="X444" s="38">
        <f>+W444*Y$4</f>
        <v>-5.3230082832142055E-2</v>
      </c>
      <c r="Y444" s="39">
        <f>+X444/$H444*10^6</f>
        <v>-1972.2149993383498</v>
      </c>
      <c r="Z444" s="40">
        <f>+S444*M444/SUMPRODUCT(M$20:M$619, S$20:S$619)</f>
        <v>0</v>
      </c>
      <c r="AA444" s="41">
        <f>+T444*N444/SUMPRODUCT(N$20:N$619, T$20:T$619)</f>
        <v>0</v>
      </c>
      <c r="AB444" s="41">
        <f>+AA444-Z444</f>
        <v>0</v>
      </c>
      <c r="AC444" s="42">
        <f>+AB444*AD$4</f>
        <v>0</v>
      </c>
      <c r="AD444" s="43">
        <f>+AC444/$H444*10^6</f>
        <v>0</v>
      </c>
      <c r="AE444" s="40">
        <f>+S444*O444/SUMPRODUCT(O$20:O$619, S$20:S$619)</f>
        <v>2.9970158437325192E-3</v>
      </c>
      <c r="AF444" s="41">
        <f>+T444*P444/SUMPRODUCT(P$20:P$619, T$20:T$619)</f>
        <v>2.9993657349369558E-3</v>
      </c>
      <c r="AG444" s="41">
        <f>+AF444-AE444</f>
        <v>2.3498912044366514E-6</v>
      </c>
      <c r="AH444" s="42">
        <f>+AG444*AI$4</f>
        <v>7.9349928897081284E-3</v>
      </c>
      <c r="AI444" s="43">
        <f>+AH444/$H444*10^6</f>
        <v>293.99751351271317</v>
      </c>
      <c r="AJ444" s="42">
        <f>+X444+AC444+AH444</f>
        <v>-4.5295089942433926E-2</v>
      </c>
      <c r="AK444" s="31">
        <f>+Y444+AD444+AI444</f>
        <v>-1678.2174858256367</v>
      </c>
      <c r="AL444" s="44">
        <f>+$AL$6*W444/H444*10^6</f>
        <v>-32.554709240351769</v>
      </c>
      <c r="AM444" s="31">
        <v>131359.203125</v>
      </c>
      <c r="AN444" s="45">
        <f>+AK444/AM444</f>
        <v>-1.2775789178841646E-2</v>
      </c>
      <c r="AR444" s="33"/>
    </row>
    <row r="445" spans="1:44">
      <c r="A445" s="6" t="s">
        <v>710</v>
      </c>
      <c r="B445" s="6" t="s">
        <v>683</v>
      </c>
      <c r="C445" s="119" t="s">
        <v>2441</v>
      </c>
      <c r="D445" s="30">
        <v>2180438</v>
      </c>
      <c r="E445" s="6" t="s">
        <v>3901</v>
      </c>
      <c r="F445" s="31" t="s">
        <v>4466</v>
      </c>
      <c r="G445" s="6" t="str">
        <f>+IF(AND(L445&gt;K445, AJ445&gt;0), "Float Increase", IF(AND(L445&lt;K445, AJ445&lt;0), "Float Decrease", IF(AND(J445&gt;I445, AJ445&gt;0), "Share Increase", IF(AND(J445&lt;I445, AJ445&lt;0), "Share Decrease", IF(AJ445&gt;0, "Reinvestment", "Funding")))))</f>
        <v>Funding</v>
      </c>
      <c r="H445" s="32">
        <v>41.08</v>
      </c>
      <c r="I445" s="33">
        <v>27.911999999999999</v>
      </c>
      <c r="J445" s="33">
        <v>27.911999999999999</v>
      </c>
      <c r="K445" s="34">
        <v>0.92</v>
      </c>
      <c r="L445" s="34">
        <v>0.92</v>
      </c>
      <c r="M445" s="7">
        <v>0.51</v>
      </c>
      <c r="N445" s="7">
        <v>0.51</v>
      </c>
      <c r="O445" s="7">
        <v>0.49</v>
      </c>
      <c r="P445" s="7">
        <v>0.49</v>
      </c>
      <c r="Q445" s="35">
        <f>+I445*K445</f>
        <v>25.679040000000001</v>
      </c>
      <c r="R445" s="35">
        <f>+J445*L445</f>
        <v>25.679040000000001</v>
      </c>
      <c r="S445" s="35">
        <f>+$H445*Q445</f>
        <v>1054.8949631999999</v>
      </c>
      <c r="T445" s="35">
        <f>+$H445*R445</f>
        <v>1054.8949631999999</v>
      </c>
      <c r="U445" s="36">
        <f>+S445/SUM(S$20:S$619)</f>
        <v>1.5323270008338703E-3</v>
      </c>
      <c r="V445" s="37">
        <f>+T445/SUM(T$20:T$619)</f>
        <v>1.53049524284336E-3</v>
      </c>
      <c r="W445" s="37">
        <f>+V445-U445</f>
        <v>-1.8317579905103003E-6</v>
      </c>
      <c r="X445" s="38">
        <f>+W445*Y$4</f>
        <v>-5.5485376284123318E-2</v>
      </c>
      <c r="Y445" s="39">
        <f>+X445/$H445*10^6</f>
        <v>-1350.6664139270524</v>
      </c>
      <c r="Z445" s="40">
        <f>+S445*M445/SUMPRODUCT(M$20:M$619, S$20:S$619)</f>
        <v>1.533837590865723E-3</v>
      </c>
      <c r="AA445" s="41">
        <f>+T445*N445/SUMPRODUCT(N$20:N$619, T$20:T$619)</f>
        <v>1.5290923406745707E-3</v>
      </c>
      <c r="AB445" s="41">
        <f>+AA445-Z445</f>
        <v>-4.7452501911523105E-6</v>
      </c>
      <c r="AC445" s="42">
        <f>+AB445*AD$4</f>
        <v>-1.830846011129636E-2</v>
      </c>
      <c r="AD445" s="43">
        <f>+AC445/$H445*10^6</f>
        <v>-445.67819160896687</v>
      </c>
      <c r="AE445" s="40">
        <f>+S445*O445/SUMPRODUCT(O$20:O$619, S$20:S$619)</f>
        <v>1.5307579108649948E-3</v>
      </c>
      <c r="AF445" s="41">
        <f>+T445*P445/SUMPRODUCT(P$20:P$619, T$20:T$619)</f>
        <v>1.5319581429419744E-3</v>
      </c>
      <c r="AG445" s="41">
        <f>+AF445-AE445</f>
        <v>1.2002320769796248E-6</v>
      </c>
      <c r="AH445" s="42">
        <f>+AG445*AI$4</f>
        <v>4.0528825244554789E-3</v>
      </c>
      <c r="AI445" s="43">
        <f>+AH445/$H445*10^6</f>
        <v>98.658289300279421</v>
      </c>
      <c r="AJ445" s="42">
        <f>+X445+AC445+AH445</f>
        <v>-6.9740953870964198E-2</v>
      </c>
      <c r="AK445" s="31">
        <f>+Y445+AD445+AI445</f>
        <v>-1697.6863162357399</v>
      </c>
      <c r="AL445" s="44">
        <f>+$AL$6*W445/H445*10^6</f>
        <v>-22.295009621595671</v>
      </c>
      <c r="AM445" s="31">
        <v>132406.40625</v>
      </c>
      <c r="AN445" s="45">
        <f>+AK445/AM445</f>
        <v>-1.2821783811806613E-2</v>
      </c>
      <c r="AR445" s="33"/>
    </row>
    <row r="446" spans="1:44">
      <c r="A446" s="6" t="s">
        <v>4727</v>
      </c>
      <c r="B446" s="6" t="s">
        <v>4695</v>
      </c>
      <c r="C446" s="119" t="s">
        <v>4807</v>
      </c>
      <c r="D446" s="30">
        <v>2843430</v>
      </c>
      <c r="E446" s="6" t="s">
        <v>4762</v>
      </c>
      <c r="F446" s="31" t="s">
        <v>4468</v>
      </c>
      <c r="G446" s="6" t="str">
        <f>+IF(AND(L446&gt;K446, AJ446&gt;0), "Float Increase", IF(AND(L446&lt;K446, AJ446&lt;0), "Float Decrease", IF(AND(J446&gt;I446, AJ446&gt;0), "Share Increase", IF(AND(J446&lt;I446, AJ446&lt;0), "Share Decrease", IF(AJ446&gt;0, "Reinvestment", "Funding")))))</f>
        <v>Funding</v>
      </c>
      <c r="H446" s="32">
        <v>431.41</v>
      </c>
      <c r="I446" s="33">
        <v>2.0659999999999998</v>
      </c>
      <c r="J446" s="33">
        <v>2.0659999999999998</v>
      </c>
      <c r="K446" s="34">
        <v>0.83</v>
      </c>
      <c r="L446" s="34">
        <v>0.83</v>
      </c>
      <c r="M446" s="7">
        <v>0</v>
      </c>
      <c r="N446" s="7">
        <v>0</v>
      </c>
      <c r="O446" s="7">
        <v>1</v>
      </c>
      <c r="P446" s="7">
        <v>1</v>
      </c>
      <c r="Q446" s="35">
        <f>+I446*K446</f>
        <v>1.7147799999999997</v>
      </c>
      <c r="R446" s="35">
        <f>+J446*L446</f>
        <v>1.7147799999999997</v>
      </c>
      <c r="S446" s="35">
        <f>+$H446*Q446</f>
        <v>739.77323979999994</v>
      </c>
      <c r="T446" s="35">
        <f>+$H446*R446</f>
        <v>739.77323979999994</v>
      </c>
      <c r="U446" s="36">
        <f>+S446/SUM(S$20:S$619)</f>
        <v>1.0745851950996305E-3</v>
      </c>
      <c r="V446" s="37">
        <f>+T446/SUM(T$20:T$619)</f>
        <v>1.0733006259335603E-3</v>
      </c>
      <c r="W446" s="37">
        <f>+V446-U446</f>
        <v>-1.284569166070228E-6</v>
      </c>
      <c r="X446" s="38">
        <f>+W446*Y$4</f>
        <v>-3.8910600587871873E-2</v>
      </c>
      <c r="Y446" s="39">
        <f>+X446/$H446*10^6</f>
        <v>-90.194016336830089</v>
      </c>
      <c r="Z446" s="40">
        <f>+S446*M446/SUMPRODUCT(M$20:M$619, S$20:S$619)</f>
        <v>0</v>
      </c>
      <c r="AA446" s="41">
        <f>+T446*N446/SUMPRODUCT(N$20:N$619, T$20:T$619)</f>
        <v>0</v>
      </c>
      <c r="AB446" s="41">
        <f>+AA446-Z446</f>
        <v>0</v>
      </c>
      <c r="AC446" s="42">
        <f>+AB446*AD$4</f>
        <v>0</v>
      </c>
      <c r="AD446" s="43">
        <f>+AC446/$H446*10^6</f>
        <v>0</v>
      </c>
      <c r="AE446" s="40">
        <f>+S446*O446/SUMPRODUCT(O$20:O$619, S$20:S$619)</f>
        <v>2.1907853650862796E-3</v>
      </c>
      <c r="AF446" s="41">
        <f>+T446*P446/SUMPRODUCT(P$20:P$619, T$20:T$619)</f>
        <v>2.1925031095122866E-3</v>
      </c>
      <c r="AG446" s="41">
        <f>+AF446-AE446</f>
        <v>1.7177444260069868E-6</v>
      </c>
      <c r="AH446" s="42">
        <f>+AG446*AI$4</f>
        <v>5.8003918568514555E-3</v>
      </c>
      <c r="AI446" s="43">
        <f>+AH446/$H446*10^6</f>
        <v>13.445195653442097</v>
      </c>
      <c r="AJ446" s="42">
        <f>+X446+AC446+AH446</f>
        <v>-3.311020873102042E-2</v>
      </c>
      <c r="AK446" s="31">
        <f>+Y446+AD446+AI446</f>
        <v>-76.74882068338799</v>
      </c>
      <c r="AL446" s="44">
        <f>+$AL$6*W446/H446*10^6</f>
        <v>-1.4888031873046845</v>
      </c>
      <c r="AM446" s="31">
        <v>5925.2001953125</v>
      </c>
      <c r="AN446" s="45">
        <f>+AK446/AM446</f>
        <v>-1.2952949799756124E-2</v>
      </c>
      <c r="AR446" s="33"/>
    </row>
    <row r="447" spans="1:44">
      <c r="A447" s="6" t="s">
        <v>6064</v>
      </c>
      <c r="B447" s="6" t="s">
        <v>6018</v>
      </c>
      <c r="C447" s="119" t="s">
        <v>6112</v>
      </c>
      <c r="D447" s="30" t="s">
        <v>6145</v>
      </c>
      <c r="E447" s="6" t="s">
        <v>6196</v>
      </c>
      <c r="F447" s="31" t="s">
        <v>4465</v>
      </c>
      <c r="G447" s="6" t="str">
        <f>+IF(AND(L447&gt;K447, AJ447&gt;0), "Float Increase", IF(AND(L447&lt;K447, AJ447&lt;0), "Float Decrease", IF(AND(J447&gt;I447, AJ447&gt;0), "Share Increase", IF(AND(J447&lt;I447, AJ447&lt;0), "Share Decrease", IF(AJ447&gt;0, "Reinvestment", "Funding")))))</f>
        <v>Funding</v>
      </c>
      <c r="H447" s="32">
        <v>16.940000000000001</v>
      </c>
      <c r="I447" s="33">
        <v>21.683</v>
      </c>
      <c r="J447" s="33">
        <v>21.683</v>
      </c>
      <c r="K447" s="34">
        <v>1</v>
      </c>
      <c r="L447" s="34">
        <v>1</v>
      </c>
      <c r="M447" s="7">
        <v>0</v>
      </c>
      <c r="N447" s="7">
        <v>0</v>
      </c>
      <c r="O447" s="7">
        <v>1</v>
      </c>
      <c r="P447" s="7">
        <v>1</v>
      </c>
      <c r="Q447" s="35">
        <f>+I447*K447</f>
        <v>21.683</v>
      </c>
      <c r="R447" s="35">
        <f>+J447*L447</f>
        <v>21.683</v>
      </c>
      <c r="S447" s="35">
        <f>+$H447*Q447</f>
        <v>367.31002000000001</v>
      </c>
      <c r="T447" s="35">
        <f>+$H447*R447</f>
        <v>367.31002000000001</v>
      </c>
      <c r="U447" s="36">
        <f>+S447/SUM(S$20:S$619)</f>
        <v>5.3354986132028671E-4</v>
      </c>
      <c r="V447" s="37">
        <f>+T447/SUM(T$20:T$619)</f>
        <v>5.329120508390531E-4</v>
      </c>
      <c r="W447" s="37">
        <f>+V447-U447</f>
        <v>-6.3781048123361366E-7</v>
      </c>
      <c r="X447" s="38">
        <f>+W447*Y$4</f>
        <v>-1.9319776265502159E-2</v>
      </c>
      <c r="Y447" s="39">
        <f>+X447/$H447*10^6</f>
        <v>-1140.48266030119</v>
      </c>
      <c r="Z447" s="40">
        <f>+S447*M447/SUMPRODUCT(M$20:M$619, S$20:S$619)</f>
        <v>0</v>
      </c>
      <c r="AA447" s="41">
        <f>+T447*N447/SUMPRODUCT(N$20:N$619, T$20:T$619)</f>
        <v>0</v>
      </c>
      <c r="AB447" s="41">
        <f>+AA447-Z447</f>
        <v>0</v>
      </c>
      <c r="AC447" s="42">
        <f>+AB447*AD$4</f>
        <v>0</v>
      </c>
      <c r="AD447" s="43">
        <f>+AC447/$H447*10^6</f>
        <v>0</v>
      </c>
      <c r="AE447" s="40">
        <f>+S447*O447/SUMPRODUCT(O$20:O$619, S$20:S$619)</f>
        <v>1.0877622668307133E-3</v>
      </c>
      <c r="AF447" s="41">
        <f>+T447*P447/SUMPRODUCT(P$20:P$619, T$20:T$619)</f>
        <v>1.0886151562102236E-3</v>
      </c>
      <c r="AG447" s="41">
        <f>+AF447-AE447</f>
        <v>8.5288937951033018E-7</v>
      </c>
      <c r="AH447" s="42">
        <f>+AG447*AI$4</f>
        <v>2.8799934011176863E-3</v>
      </c>
      <c r="AI447" s="43">
        <f>+AH447/$H447*10^6</f>
        <v>170.01141683103225</v>
      </c>
      <c r="AJ447" s="42">
        <f>+X447+AC447+AH447</f>
        <v>-1.6439782864384474E-2</v>
      </c>
      <c r="AK447" s="31">
        <f>+Y447+AD447+AI447</f>
        <v>-970.47124347015779</v>
      </c>
      <c r="AL447" s="44">
        <f>+$AL$6*W447/H447*10^6</f>
        <v>-18.825575006895324</v>
      </c>
      <c r="AM447" s="31">
        <v>73958.296875</v>
      </c>
      <c r="AN447" s="45">
        <f>+AK447/AM447</f>
        <v>-1.3121871168969611E-2</v>
      </c>
      <c r="AR447" s="33"/>
    </row>
    <row r="448" spans="1:44">
      <c r="A448" s="6" t="s">
        <v>1404</v>
      </c>
      <c r="B448" s="6" t="s">
        <v>2200</v>
      </c>
      <c r="C448" s="119" t="s">
        <v>2826</v>
      </c>
      <c r="D448" s="30">
        <v>2958538</v>
      </c>
      <c r="E448" s="6" t="s">
        <v>892</v>
      </c>
      <c r="F448" s="31" t="s">
        <v>4462</v>
      </c>
      <c r="G448" s="6" t="str">
        <f>+IF(AND(L448&gt;K448, AJ448&gt;0), "Float Increase", IF(AND(L448&lt;K448, AJ448&lt;0), "Float Decrease", IF(AND(J448&gt;I448, AJ448&gt;0), "Share Increase", IF(AND(J448&lt;I448, AJ448&lt;0), "Share Decrease", IF(AJ448&gt;0, "Reinvestment", "Funding")))))</f>
        <v>Funding</v>
      </c>
      <c r="H448" s="32">
        <v>58.63</v>
      </c>
      <c r="I448" s="33">
        <v>15.009</v>
      </c>
      <c r="J448" s="33">
        <v>15.01</v>
      </c>
      <c r="K448" s="34">
        <v>0.84</v>
      </c>
      <c r="L448" s="34">
        <v>0.84</v>
      </c>
      <c r="M448" s="7">
        <v>0</v>
      </c>
      <c r="N448" s="7">
        <v>0</v>
      </c>
      <c r="O448" s="7">
        <v>1</v>
      </c>
      <c r="P448" s="7">
        <v>1</v>
      </c>
      <c r="Q448" s="35">
        <f>+I448*K448</f>
        <v>12.607559999999999</v>
      </c>
      <c r="R448" s="35">
        <f>+J448*L448</f>
        <v>12.6084</v>
      </c>
      <c r="S448" s="35">
        <f>+$H448*Q448</f>
        <v>739.18124279999995</v>
      </c>
      <c r="T448" s="35">
        <f>+$H448*R448</f>
        <v>739.23049200000003</v>
      </c>
      <c r="U448" s="36">
        <f>+S448/SUM(S$20:S$619)</f>
        <v>1.0737252677901277E-3</v>
      </c>
      <c r="V448" s="37">
        <f>+T448/SUM(T$20:T$619)</f>
        <v>1.072513179832345E-3</v>
      </c>
      <c r="W448" s="37">
        <f>+V448-U448</f>
        <v>-1.2120879577827686E-6</v>
      </c>
      <c r="X448" s="38">
        <f>+W448*Y$4</f>
        <v>-3.6715088333418855E-2</v>
      </c>
      <c r="Y448" s="39">
        <f>+X448/$H448*10^6</f>
        <v>-626.21675479138423</v>
      </c>
      <c r="Z448" s="40">
        <f>+S448*M448/SUMPRODUCT(M$20:M$619, S$20:S$619)</f>
        <v>0</v>
      </c>
      <c r="AA448" s="41">
        <f>+T448*N448/SUMPRODUCT(N$20:N$619, T$20:T$619)</f>
        <v>0</v>
      </c>
      <c r="AB448" s="41">
        <f>+AA448-Z448</f>
        <v>0</v>
      </c>
      <c r="AC448" s="42">
        <f>+AB448*AD$4</f>
        <v>0</v>
      </c>
      <c r="AD448" s="43">
        <f>+AC448/$H448*10^6</f>
        <v>0</v>
      </c>
      <c r="AE448" s="40">
        <f>+S448*O448/SUMPRODUCT(O$20:O$619, S$20:S$619)</f>
        <v>2.1890322084512472E-3</v>
      </c>
      <c r="AF448" s="41">
        <f>+T448*P448/SUMPRODUCT(P$20:P$619, T$20:T$619)</f>
        <v>2.1908945405952726E-3</v>
      </c>
      <c r="AG448" s="41">
        <f>+AF448-AE448</f>
        <v>1.8623321440254352E-6</v>
      </c>
      <c r="AH448" s="42">
        <f>+AG448*AI$4</f>
        <v>6.2886282961595293E-3</v>
      </c>
      <c r="AI448" s="43">
        <f>+AH448/$H448*10^6</f>
        <v>107.25956500357375</v>
      </c>
      <c r="AJ448" s="42">
        <f>+X448+AC448+AH448</f>
        <v>-3.0426460037259326E-2</v>
      </c>
      <c r="AK448" s="31">
        <f>+Y448+AD448+AI448</f>
        <v>-518.95718978781042</v>
      </c>
      <c r="AL448" s="44">
        <f>+$AL$6*W448/H448*10^6</f>
        <v>-10.33675556696886</v>
      </c>
      <c r="AM448" s="31">
        <v>39212.80078125</v>
      </c>
      <c r="AN448" s="45">
        <f>+AK448/AM448</f>
        <v>-1.3234382126459967E-2</v>
      </c>
      <c r="AR448" s="33"/>
    </row>
    <row r="449" spans="1:44">
      <c r="A449" s="6" t="s">
        <v>1493</v>
      </c>
      <c r="B449" s="6" t="s">
        <v>2289</v>
      </c>
      <c r="C449" s="119" t="s">
        <v>2910</v>
      </c>
      <c r="D449" s="30">
        <v>2977500</v>
      </c>
      <c r="E449" s="6" t="s">
        <v>974</v>
      </c>
      <c r="F449" s="31" t="s">
        <v>4473</v>
      </c>
      <c r="G449" s="6" t="str">
        <f>+IF(AND(L449&gt;K449, AJ449&gt;0), "Float Increase", IF(AND(L449&lt;K449, AJ449&lt;0), "Float Decrease", IF(AND(J449&gt;I449, AJ449&gt;0), "Share Increase", IF(AND(J449&lt;I449, AJ449&lt;0), "Share Decrease", IF(AJ449&gt;0, "Reinvestment", "Funding")))))</f>
        <v>Funding</v>
      </c>
      <c r="H449" s="32">
        <v>30.12</v>
      </c>
      <c r="I449" s="33">
        <v>101.56699999999999</v>
      </c>
      <c r="J449" s="33">
        <v>101.56699999999999</v>
      </c>
      <c r="K449" s="34">
        <v>1</v>
      </c>
      <c r="L449" s="34">
        <v>1</v>
      </c>
      <c r="M449" s="7">
        <v>1</v>
      </c>
      <c r="N449" s="7">
        <v>1</v>
      </c>
      <c r="O449" s="7">
        <v>0</v>
      </c>
      <c r="P449" s="7">
        <v>0</v>
      </c>
      <c r="Q449" s="35">
        <f>+I449*K449</f>
        <v>101.56699999999999</v>
      </c>
      <c r="R449" s="35">
        <f>+J449*L449</f>
        <v>101.56699999999999</v>
      </c>
      <c r="S449" s="35">
        <f>+$H449*Q449</f>
        <v>3059.1980399999998</v>
      </c>
      <c r="T449" s="35">
        <f>+$H449*R449</f>
        <v>3059.1980399999998</v>
      </c>
      <c r="U449" s="36">
        <f>+S449/SUM(S$20:S$619)</f>
        <v>4.4437521470100183E-3</v>
      </c>
      <c r="V449" s="37">
        <f>+T449/SUM(T$20:T$619)</f>
        <v>4.4384400442416773E-3</v>
      </c>
      <c r="W449" s="37">
        <f>+V449-U449</f>
        <v>-5.3121027683410843E-6</v>
      </c>
      <c r="X449" s="38">
        <f>+W449*Y$4</f>
        <v>-0.16090773043617346</v>
      </c>
      <c r="Y449" s="39">
        <f>+X449/$H449*10^6</f>
        <v>-5342.2221260349752</v>
      </c>
      <c r="Z449" s="40">
        <f>+S449*M449/SUMPRODUCT(M$20:M$619, S$20:S$619)</f>
        <v>8.7218291409655799E-3</v>
      </c>
      <c r="AA449" s="41">
        <f>+T449*N449/SUMPRODUCT(N$20:N$619, T$20:T$619)</f>
        <v>8.6948463224163185E-3</v>
      </c>
      <c r="AB449" s="41">
        <f>+AA449-Z449</f>
        <v>-2.6982818549261406E-5</v>
      </c>
      <c r="AC449" s="42">
        <f>+AB449*AD$4</f>
        <v>-0.10410702011468363</v>
      </c>
      <c r="AD449" s="43">
        <f>+AC449/$H449*10^6</f>
        <v>-3456.4083703414217</v>
      </c>
      <c r="AE449" s="40">
        <f>+S449*O449/SUMPRODUCT(O$20:O$619, S$20:S$619)</f>
        <v>0</v>
      </c>
      <c r="AF449" s="41">
        <f>+T449*P449/SUMPRODUCT(P$20:P$619, T$20:T$619)</f>
        <v>0</v>
      </c>
      <c r="AG449" s="41">
        <f>+AF449-AE449</f>
        <v>0</v>
      </c>
      <c r="AH449" s="42">
        <f>+AG449*AI$4</f>
        <v>0</v>
      </c>
      <c r="AI449" s="43">
        <f>+AH449/$H449*10^6</f>
        <v>0</v>
      </c>
      <c r="AJ449" s="42">
        <f>+X449+AC449+AH449</f>
        <v>-0.2650147505508571</v>
      </c>
      <c r="AK449" s="31">
        <f>+Y449+AD449+AI449</f>
        <v>-8798.6304963763978</v>
      </c>
      <c r="AL449" s="44">
        <f>+$AL$6*W449/H449*10^6</f>
        <v>-88.182316871531953</v>
      </c>
      <c r="AM449" s="31">
        <v>664233.0625</v>
      </c>
      <c r="AN449" s="45">
        <f>+AK449/AM449</f>
        <v>-1.3246300121316827E-2</v>
      </c>
      <c r="AR449" s="33"/>
    </row>
    <row r="450" spans="1:44">
      <c r="A450" s="6" t="s">
        <v>1423</v>
      </c>
      <c r="B450" s="6" t="s">
        <v>2219</v>
      </c>
      <c r="C450" s="119" t="s">
        <v>2844</v>
      </c>
      <c r="D450" s="30">
        <v>2838306</v>
      </c>
      <c r="E450" s="6" t="s">
        <v>909</v>
      </c>
      <c r="F450" s="31" t="s">
        <v>4477</v>
      </c>
      <c r="G450" s="6" t="str">
        <f>+IF(AND(L450&gt;K450, AJ450&gt;0), "Float Increase", IF(AND(L450&lt;K450, AJ450&lt;0), "Float Decrease", IF(AND(J450&gt;I450, AJ450&gt;0), "Share Increase", IF(AND(J450&lt;I450, AJ450&lt;0), "Share Decrease", IF(AJ450&gt;0, "Reinvestment", "Funding")))))</f>
        <v>Funding</v>
      </c>
      <c r="H450" s="32">
        <v>40.85</v>
      </c>
      <c r="I450" s="33">
        <v>22.893000000000001</v>
      </c>
      <c r="J450" s="33">
        <v>22.893000000000001</v>
      </c>
      <c r="K450" s="34">
        <v>0.91</v>
      </c>
      <c r="L450" s="34">
        <v>0.91</v>
      </c>
      <c r="M450" s="7">
        <v>0</v>
      </c>
      <c r="N450" s="7">
        <v>0</v>
      </c>
      <c r="O450" s="7">
        <v>1</v>
      </c>
      <c r="P450" s="7">
        <v>1</v>
      </c>
      <c r="Q450" s="35">
        <f>+I450*K450</f>
        <v>20.832630000000002</v>
      </c>
      <c r="R450" s="35">
        <f>+J450*L450</f>
        <v>20.832630000000002</v>
      </c>
      <c r="S450" s="35">
        <f>+$H450*Q450</f>
        <v>851.01293550000014</v>
      </c>
      <c r="T450" s="35">
        <f>+$H450*R450</f>
        <v>851.01293550000014</v>
      </c>
      <c r="U450" s="36">
        <f>+S450/SUM(S$20:S$619)</f>
        <v>1.2361705616356319E-3</v>
      </c>
      <c r="V450" s="37">
        <f>+T450/SUM(T$20:T$619)</f>
        <v>1.2346928318151186E-3</v>
      </c>
      <c r="W450" s="37">
        <f>+V450-U450</f>
        <v>-1.4777298205132135E-6</v>
      </c>
      <c r="X450" s="38">
        <f>+W450*Y$4</f>
        <v>-4.4761587263284601E-2</v>
      </c>
      <c r="Y450" s="39">
        <f>+X450/$H450*10^6</f>
        <v>-1095.7548901660855</v>
      </c>
      <c r="Z450" s="40">
        <f>+S450*M450/SUMPRODUCT(M$20:M$619, S$20:S$619)</f>
        <v>0</v>
      </c>
      <c r="AA450" s="41">
        <f>+T450*N450/SUMPRODUCT(N$20:N$619, T$20:T$619)</f>
        <v>0</v>
      </c>
      <c r="AB450" s="41">
        <f>+AA450-Z450</f>
        <v>0</v>
      </c>
      <c r="AC450" s="42">
        <f>+AB450*AD$4</f>
        <v>0</v>
      </c>
      <c r="AD450" s="43">
        <f>+AC450/$H450*10^6</f>
        <v>0</v>
      </c>
      <c r="AE450" s="40">
        <f>+S450*O450/SUMPRODUCT(O$20:O$619, S$20:S$619)</f>
        <v>2.5202137415737793E-3</v>
      </c>
      <c r="AF450" s="41">
        <f>+T450*P450/SUMPRODUCT(P$20:P$619, T$20:T$619)</f>
        <v>2.5221897832143365E-3</v>
      </c>
      <c r="AG450" s="41">
        <f>+AF450-AE450</f>
        <v>1.9760416405572093E-6</v>
      </c>
      <c r="AH450" s="42">
        <f>+AG450*AI$4</f>
        <v>6.6725967304293301E-3</v>
      </c>
      <c r="AI450" s="43">
        <f>+AH450/$H450*10^6</f>
        <v>163.34386121002032</v>
      </c>
      <c r="AJ450" s="42">
        <f>+X450+AC450+AH450</f>
        <v>-3.808899053285527E-2</v>
      </c>
      <c r="AK450" s="31">
        <f>+Y450+AD450+AI450</f>
        <v>-932.41102895606514</v>
      </c>
      <c r="AL450" s="44">
        <f>+$AL$6*W450/H450*10^6</f>
        <v>-18.087268304935293</v>
      </c>
      <c r="AM450" s="31">
        <v>70338.1484375</v>
      </c>
      <c r="AN450" s="45">
        <f>+AK450/AM450</f>
        <v>-1.3256121317787783E-2</v>
      </c>
      <c r="AR450" s="33"/>
    </row>
    <row r="451" spans="1:44">
      <c r="A451" s="6" t="s">
        <v>5256</v>
      </c>
      <c r="B451" s="6" t="s">
        <v>5242</v>
      </c>
      <c r="C451" s="119" t="s">
        <v>5265</v>
      </c>
      <c r="D451" s="30">
        <v>2350383</v>
      </c>
      <c r="E451" s="6" t="s">
        <v>5249</v>
      </c>
      <c r="F451" s="31" t="s">
        <v>4471</v>
      </c>
      <c r="G451" s="6" t="str">
        <f>+IF(AND(L451&gt;K451, AJ451&gt;0), "Float Increase", IF(AND(L451&lt;K451, AJ451&lt;0), "Float Decrease", IF(AND(J451&gt;I451, AJ451&gt;0), "Share Increase", IF(AND(J451&lt;I451, AJ451&lt;0), "Share Decrease", IF(AJ451&gt;0, "Reinvestment", "Funding")))))</f>
        <v>Funding</v>
      </c>
      <c r="H451" s="32">
        <v>36.270000000000003</v>
      </c>
      <c r="I451" s="33">
        <v>47.54</v>
      </c>
      <c r="J451" s="33">
        <v>47.54</v>
      </c>
      <c r="K451" s="34">
        <v>0.83</v>
      </c>
      <c r="L451" s="34">
        <v>0.83</v>
      </c>
      <c r="M451" s="7">
        <v>0.45</v>
      </c>
      <c r="N451" s="7">
        <v>0.45</v>
      </c>
      <c r="O451" s="7">
        <v>0.55000000000000004</v>
      </c>
      <c r="P451" s="7">
        <v>0.55000000000000004</v>
      </c>
      <c r="Q451" s="35">
        <f>+I451*K451</f>
        <v>39.458199999999998</v>
      </c>
      <c r="R451" s="35">
        <f>+J451*L451</f>
        <v>39.458199999999998</v>
      </c>
      <c r="S451" s="35">
        <f>+$H451*Q451</f>
        <v>1431.1489140000001</v>
      </c>
      <c r="T451" s="35">
        <f>+$H451*R451</f>
        <v>1431.1489140000001</v>
      </c>
      <c r="U451" s="36">
        <f>+S451/SUM(S$20:S$619)</f>
        <v>2.0788687022297377E-3</v>
      </c>
      <c r="V451" s="37">
        <f>+T451/SUM(T$20:T$619)</f>
        <v>2.0763836031911782E-3</v>
      </c>
      <c r="W451" s="37">
        <f>+V451-U451</f>
        <v>-2.4850990385594587E-6</v>
      </c>
      <c r="X451" s="38">
        <f>+W451*Y$4</f>
        <v>-7.5275585515186691E-2</v>
      </c>
      <c r="Y451" s="39">
        <f>+X451/$H451*10^6</f>
        <v>-2075.4228154173334</v>
      </c>
      <c r="Z451" s="40">
        <f>+S451*M451/SUMPRODUCT(M$20:M$619, S$20:S$619)</f>
        <v>1.8361041890684199E-3</v>
      </c>
      <c r="AA451" s="41">
        <f>+T451*N451/SUMPRODUCT(N$20:N$619, T$20:T$619)</f>
        <v>1.8304238133845544E-3</v>
      </c>
      <c r="AB451" s="41">
        <f>+AA451-Z451</f>
        <v>-5.6803756838654049E-6</v>
      </c>
      <c r="AC451" s="42">
        <f>+AB451*AD$4</f>
        <v>-2.1916427466593287E-2</v>
      </c>
      <c r="AD451" s="43">
        <f>+AC451/$H451*10^6</f>
        <v>-604.25771895763125</v>
      </c>
      <c r="AE451" s="40">
        <f>+S451*O451/SUMPRODUCT(O$20:O$619, S$20:S$619)</f>
        <v>2.331034646905969E-3</v>
      </c>
      <c r="AF451" s="41">
        <f>+T451*P451/SUMPRODUCT(P$20:P$619, T$20:T$619)</f>
        <v>2.3328623575687127E-3</v>
      </c>
      <c r="AG451" s="41">
        <f>+AF451-AE451</f>
        <v>1.8277106627437485E-6</v>
      </c>
      <c r="AH451" s="42">
        <f>+AG451*AI$4</f>
        <v>6.1717202421684905E-3</v>
      </c>
      <c r="AI451" s="43">
        <f>+AH451/$H451*10^6</f>
        <v>170.16046986954754</v>
      </c>
      <c r="AJ451" s="42">
        <f>+X451+AC451+AH451</f>
        <v>-9.10202927396115E-2</v>
      </c>
      <c r="AK451" s="31">
        <f>+Y451+AD451+AI451</f>
        <v>-2509.5200645054174</v>
      </c>
      <c r="AL451" s="44">
        <f>+$AL$6*W451/H451*10^6</f>
        <v>-34.258326972145824</v>
      </c>
      <c r="AM451" s="31">
        <v>189063.046875</v>
      </c>
      <c r="AN451" s="45">
        <f>+AK451/AM451</f>
        <v>-1.327345616176703E-2</v>
      </c>
      <c r="AR451" s="33"/>
    </row>
    <row r="452" spans="1:44">
      <c r="A452" s="6" t="s">
        <v>1028</v>
      </c>
      <c r="B452" s="6" t="s">
        <v>1547</v>
      </c>
      <c r="C452" s="119" t="s">
        <v>2391</v>
      </c>
      <c r="D452" s="30">
        <v>2458878</v>
      </c>
      <c r="E452" s="6" t="s">
        <v>3853</v>
      </c>
      <c r="F452" s="31" t="s">
        <v>4458</v>
      </c>
      <c r="G452" s="6" t="str">
        <f>+IF(AND(L452&gt;K452, AJ452&gt;0), "Float Increase", IF(AND(L452&lt;K452, AJ452&lt;0), "Float Decrease", IF(AND(J452&gt;I452, AJ452&gt;0), "Share Increase", IF(AND(J452&lt;I452, AJ452&lt;0), "Share Decrease", IF(AJ452&gt;0, "Reinvestment", "Funding")))))</f>
        <v>Funding</v>
      </c>
      <c r="H452" s="32">
        <v>45.27</v>
      </c>
      <c r="I452" s="33">
        <v>46.290999999999997</v>
      </c>
      <c r="J452" s="33">
        <v>46.31</v>
      </c>
      <c r="K452" s="34">
        <v>1</v>
      </c>
      <c r="L452" s="34">
        <v>1</v>
      </c>
      <c r="M452" s="7">
        <v>1</v>
      </c>
      <c r="N452" s="7">
        <v>1</v>
      </c>
      <c r="O452" s="7">
        <v>0</v>
      </c>
      <c r="P452" s="7">
        <v>0</v>
      </c>
      <c r="Q452" s="35">
        <f>+I452*K452</f>
        <v>46.290999999999997</v>
      </c>
      <c r="R452" s="35">
        <f>+J452*L452</f>
        <v>46.31</v>
      </c>
      <c r="S452" s="35">
        <f>+$H452*Q452</f>
        <v>2095.59357</v>
      </c>
      <c r="T452" s="35">
        <f>+$H452*R452</f>
        <v>2096.4537</v>
      </c>
      <c r="U452" s="36">
        <f>+S452/SUM(S$20:S$619)</f>
        <v>3.0440325549985939E-3</v>
      </c>
      <c r="V452" s="37">
        <f>+T452/SUM(T$20:T$619)</f>
        <v>3.0416416104197784E-3</v>
      </c>
      <c r="W452" s="37">
        <f>+V452-U452</f>
        <v>-2.3909445788154564E-6</v>
      </c>
      <c r="X452" s="38">
        <f>+W452*Y$4</f>
        <v>-7.242357359287542E-2</v>
      </c>
      <c r="Y452" s="39">
        <f>+X452/$H452*10^6</f>
        <v>-1599.8138633283725</v>
      </c>
      <c r="Z452" s="40">
        <f>+S452*M452/SUMPRODUCT(M$20:M$619, S$20:S$619)</f>
        <v>5.9745753061629485E-3</v>
      </c>
      <c r="AA452" s="41">
        <f>+T452*N452/SUMPRODUCT(N$20:N$619, T$20:T$619)</f>
        <v>5.95853635665937E-3</v>
      </c>
      <c r="AB452" s="41">
        <f>+AA452-Z452</f>
        <v>-1.603894950357853E-5</v>
      </c>
      <c r="AC452" s="42">
        <f>+AB452*AD$4</f>
        <v>-6.188261005939838E-2</v>
      </c>
      <c r="AD452" s="43">
        <f>+AC452/$H452*10^6</f>
        <v>-1366.9673085795973</v>
      </c>
      <c r="AE452" s="40">
        <f>+S452*O452/SUMPRODUCT(O$20:O$619, S$20:S$619)</f>
        <v>0</v>
      </c>
      <c r="AF452" s="41">
        <f>+T452*P452/SUMPRODUCT(P$20:P$619, T$20:T$619)</f>
        <v>0</v>
      </c>
      <c r="AG452" s="41">
        <f>+AF452-AE452</f>
        <v>0</v>
      </c>
      <c r="AH452" s="42">
        <f>+AG452*AI$4</f>
        <v>0</v>
      </c>
      <c r="AI452" s="43">
        <f>+AH452/$H452*10^6</f>
        <v>0</v>
      </c>
      <c r="AJ452" s="42">
        <f>+X452+AC452+AH452</f>
        <v>-0.13430618365227381</v>
      </c>
      <c r="AK452" s="31">
        <f>+Y452+AD452+AI452</f>
        <v>-2966.78117190797</v>
      </c>
      <c r="AL452" s="44">
        <f>+$AL$6*W452/H452*10^6</f>
        <v>-26.40760524426172</v>
      </c>
      <c r="AM452" s="31">
        <v>218911.046875</v>
      </c>
      <c r="AN452" s="45">
        <f>+AK452/AM452</f>
        <v>-1.3552450706619782E-2</v>
      </c>
      <c r="AR452" s="33"/>
    </row>
    <row r="453" spans="1:44">
      <c r="A453" s="6" t="s">
        <v>4743</v>
      </c>
      <c r="B453" s="6" t="s">
        <v>279</v>
      </c>
      <c r="C453" s="119" t="s">
        <v>579</v>
      </c>
      <c r="D453" s="30">
        <v>2289841</v>
      </c>
      <c r="E453" s="6" t="s">
        <v>2557</v>
      </c>
      <c r="F453" s="31" t="s">
        <v>4471</v>
      </c>
      <c r="G453" s="6" t="str">
        <f>+IF(AND(L453&gt;K453, AJ453&gt;0), "Float Increase", IF(AND(L453&lt;K453, AJ453&lt;0), "Float Decrease", IF(AND(J453&gt;I453, AJ453&gt;0), "Share Increase", IF(AND(J453&lt;I453, AJ453&lt;0), "Share Decrease", IF(AJ453&gt;0, "Reinvestment", "Funding")))))</f>
        <v>Share Decrease</v>
      </c>
      <c r="H453" s="32">
        <v>46.09</v>
      </c>
      <c r="I453" s="33">
        <v>34.058999999999997</v>
      </c>
      <c r="J453" s="33">
        <v>34.015999999999998</v>
      </c>
      <c r="K453" s="34">
        <v>1</v>
      </c>
      <c r="L453" s="34">
        <v>1</v>
      </c>
      <c r="M453" s="7">
        <v>0.53</v>
      </c>
      <c r="N453" s="7">
        <v>0.53</v>
      </c>
      <c r="O453" s="7">
        <v>0.47</v>
      </c>
      <c r="P453" s="7">
        <v>0.47</v>
      </c>
      <c r="Q453" s="35">
        <f>+I453*K453</f>
        <v>34.058999999999997</v>
      </c>
      <c r="R453" s="35">
        <f>+J453*L453</f>
        <v>34.015999999999998</v>
      </c>
      <c r="S453" s="35">
        <f>+$H453*Q453</f>
        <v>1569.7793099999999</v>
      </c>
      <c r="T453" s="35">
        <f>+$H453*R453</f>
        <v>1567.7974400000001</v>
      </c>
      <c r="U453" s="36">
        <f>+S453/SUM(S$20:S$619)</f>
        <v>2.2802414514963552E-3</v>
      </c>
      <c r="V453" s="37">
        <f>+T453/SUM(T$20:T$619)</f>
        <v>2.2746402318418032E-3</v>
      </c>
      <c r="W453" s="37">
        <f>+V453-U453</f>
        <v>-5.6012196545519692E-6</v>
      </c>
      <c r="X453" s="38">
        <f>+W453*Y$4</f>
        <v>-0.1696653061118969</v>
      </c>
      <c r="Y453" s="39">
        <f>+X453/$H453*10^6</f>
        <v>-3681.1739230179405</v>
      </c>
      <c r="Z453" s="40">
        <f>+S453*M453/SUMPRODUCT(M$20:M$619, S$20:S$619)</f>
        <v>2.3719987325000725E-3</v>
      </c>
      <c r="AA453" s="41">
        <f>+T453*N453/SUMPRODUCT(N$20:N$619, T$20:T$619)</f>
        <v>2.3616750345797134E-3</v>
      </c>
      <c r="AB453" s="41">
        <f>+AA453-Z453</f>
        <v>-1.0323697920359108E-5</v>
      </c>
      <c r="AC453" s="42">
        <f>+AB453*AD$4</f>
        <v>-3.9831621929732122E-2</v>
      </c>
      <c r="AD453" s="43">
        <f>+AC453/$H453*10^6</f>
        <v>-864.21397113760293</v>
      </c>
      <c r="AE453" s="40">
        <f>+S453*O453/SUMPRODUCT(O$20:O$619, S$20:S$619)</f>
        <v>2.1849307277669412E-3</v>
      </c>
      <c r="AF453" s="41">
        <f>+T453*P453/SUMPRODUCT(P$20:P$619, T$20:T$619)</f>
        <v>2.1838832109024597E-3</v>
      </c>
      <c r="AG453" s="41">
        <f>+AF453-AE453</f>
        <v>-1.04751686448145E-6</v>
      </c>
      <c r="AH453" s="42">
        <f>+AG453*AI$4</f>
        <v>-3.5372015758926749E-3</v>
      </c>
      <c r="AI453" s="43">
        <f>+AH453/$H453*10^6</f>
        <v>-76.745532130455075</v>
      </c>
      <c r="AJ453" s="42">
        <f>+X453+AC453+AH453</f>
        <v>-0.21303412961752169</v>
      </c>
      <c r="AK453" s="31">
        <f>+Y453+AD453+AI453</f>
        <v>-4622.1334262859982</v>
      </c>
      <c r="AL453" s="44">
        <f>+$AL$6*W453/H453*10^6</f>
        <v>-60.763936369624311</v>
      </c>
      <c r="AM453" s="31">
        <v>337113.09375</v>
      </c>
      <c r="AN453" s="45">
        <f>+AK453/AM453</f>
        <v>-1.3710928207712188E-2</v>
      </c>
      <c r="AR453" s="33"/>
    </row>
    <row r="454" spans="1:44">
      <c r="A454" s="6" t="s">
        <v>3427</v>
      </c>
      <c r="B454" s="6" t="s">
        <v>266</v>
      </c>
      <c r="C454" s="119" t="s">
        <v>566</v>
      </c>
      <c r="D454" s="30">
        <v>2229922</v>
      </c>
      <c r="E454" s="6" t="s">
        <v>2544</v>
      </c>
      <c r="F454" s="31" t="s">
        <v>4463</v>
      </c>
      <c r="G454" s="6" t="str">
        <f>+IF(AND(L454&gt;K454, AJ454&gt;0), "Float Increase", IF(AND(L454&lt;K454, AJ454&lt;0), "Float Decrease", IF(AND(J454&gt;I454, AJ454&gt;0), "Share Increase", IF(AND(J454&lt;I454, AJ454&lt;0), "Share Decrease", IF(AJ454&gt;0, "Reinvestment", "Funding")))))</f>
        <v>Share Decrease</v>
      </c>
      <c r="H454" s="32">
        <v>10.15</v>
      </c>
      <c r="I454" s="33">
        <v>216.50800000000001</v>
      </c>
      <c r="J454" s="33">
        <v>216.43799999999999</v>
      </c>
      <c r="K454" s="34">
        <v>0.95</v>
      </c>
      <c r="L454" s="34">
        <v>0.95</v>
      </c>
      <c r="M454" s="7">
        <v>1</v>
      </c>
      <c r="N454" s="7">
        <v>1</v>
      </c>
      <c r="O454" s="7">
        <v>0</v>
      </c>
      <c r="P454" s="7">
        <v>0</v>
      </c>
      <c r="Q454" s="35">
        <f>+I454*K454</f>
        <v>205.68260000000001</v>
      </c>
      <c r="R454" s="35">
        <f>+J454*L454</f>
        <v>205.61609999999999</v>
      </c>
      <c r="S454" s="35">
        <f>+$H454*Q454</f>
        <v>2087.67839</v>
      </c>
      <c r="T454" s="35">
        <f>+$H454*R454</f>
        <v>2087.0034150000001</v>
      </c>
      <c r="U454" s="36">
        <f>+S454/SUM(S$20:S$619)</f>
        <v>3.032535065245047E-3</v>
      </c>
      <c r="V454" s="37">
        <f>+T454/SUM(T$20:T$619)</f>
        <v>3.0279306564949073E-3</v>
      </c>
      <c r="W454" s="37">
        <f>+V454-U454</f>
        <v>-4.6044087501397046E-6</v>
      </c>
      <c r="X454" s="38">
        <f>+W454*Y$4</f>
        <v>-0.13947112740381129</v>
      </c>
      <c r="Y454" s="39">
        <f>+X454/$H454*10^6</f>
        <v>-13740.99777377451</v>
      </c>
      <c r="Z454" s="40">
        <f>+S454*M454/SUMPRODUCT(M$20:M$619, S$20:S$619)</f>
        <v>5.9520089843108376E-3</v>
      </c>
      <c r="AA454" s="41">
        <f>+T454*N454/SUMPRODUCT(N$20:N$619, T$20:T$619)</f>
        <v>5.9316767762387333E-3</v>
      </c>
      <c r="AB454" s="41">
        <f>+AA454-Z454</f>
        <v>-2.0332208072104327E-5</v>
      </c>
      <c r="AC454" s="42">
        <f>+AB454*AD$4</f>
        <v>-7.8447164104597913E-2</v>
      </c>
      <c r="AD454" s="43">
        <f>+AC454/$H454*10^6</f>
        <v>-7728.7846408470841</v>
      </c>
      <c r="AE454" s="40">
        <f>+S454*O454/SUMPRODUCT(O$20:O$619, S$20:S$619)</f>
        <v>0</v>
      </c>
      <c r="AF454" s="41">
        <f>+T454*P454/SUMPRODUCT(P$20:P$619, T$20:T$619)</f>
        <v>0</v>
      </c>
      <c r="AG454" s="41">
        <f>+AF454-AE454</f>
        <v>0</v>
      </c>
      <c r="AH454" s="42">
        <f>+AG454*AI$4</f>
        <v>0</v>
      </c>
      <c r="AI454" s="43">
        <f>+AH454/$H454*10^6</f>
        <v>0</v>
      </c>
      <c r="AJ454" s="42">
        <f>+X454+AC454+AH454</f>
        <v>-0.21791829150840919</v>
      </c>
      <c r="AK454" s="31">
        <f>+Y454+AD454+AI454</f>
        <v>-21469.782414621593</v>
      </c>
      <c r="AL454" s="44">
        <f>+$AL$6*W454/H454*10^6</f>
        <v>-226.81816503151254</v>
      </c>
      <c r="AM454" s="31">
        <v>1550296.5</v>
      </c>
      <c r="AN454" s="45">
        <f>+AK454/AM454</f>
        <v>-1.3848823379670659E-2</v>
      </c>
      <c r="AR454" s="33"/>
    </row>
    <row r="455" spans="1:44">
      <c r="A455" s="6" t="s">
        <v>4267</v>
      </c>
      <c r="B455" s="6" t="s">
        <v>1651</v>
      </c>
      <c r="C455" s="119" t="s">
        <v>2673</v>
      </c>
      <c r="D455" s="30">
        <v>2412636</v>
      </c>
      <c r="E455" s="6" t="s">
        <v>758</v>
      </c>
      <c r="F455" s="31" t="s">
        <v>4467</v>
      </c>
      <c r="G455" s="6" t="str">
        <f>+IF(AND(L455&gt;K455, AJ455&gt;0), "Float Increase", IF(AND(L455&lt;K455, AJ455&lt;0), "Float Decrease", IF(AND(J455&gt;I455, AJ455&gt;0), "Share Increase", IF(AND(J455&lt;I455, AJ455&lt;0), "Share Decrease", IF(AJ455&gt;0, "Reinvestment", "Funding")))))</f>
        <v>Funding</v>
      </c>
      <c r="H455" s="32">
        <v>13.63</v>
      </c>
      <c r="I455" s="33">
        <v>14.512</v>
      </c>
      <c r="J455" s="33">
        <v>14.512</v>
      </c>
      <c r="K455" s="34">
        <v>0.92</v>
      </c>
      <c r="L455" s="34">
        <v>0.92</v>
      </c>
      <c r="M455" s="7">
        <v>0</v>
      </c>
      <c r="N455" s="7">
        <v>0</v>
      </c>
      <c r="O455" s="7">
        <v>1</v>
      </c>
      <c r="P455" s="7">
        <v>1</v>
      </c>
      <c r="Q455" s="35">
        <f>+I455*K455</f>
        <v>13.351040000000001</v>
      </c>
      <c r="R455" s="35">
        <f>+J455*L455</f>
        <v>13.351040000000001</v>
      </c>
      <c r="S455" s="35">
        <f>+$H455*Q455</f>
        <v>181.97467520000004</v>
      </c>
      <c r="T455" s="35">
        <f>+$H455*R455</f>
        <v>181.97467520000004</v>
      </c>
      <c r="U455" s="36">
        <f>+S455/SUM(S$20:S$619)</f>
        <v>2.6433409771060487E-4</v>
      </c>
      <c r="V455" s="37">
        <f>+T455/SUM(T$20:T$619)</f>
        <v>2.6401811026446431E-4</v>
      </c>
      <c r="W455" s="37">
        <f>+V455-U455</f>
        <v>-3.1598744614056047E-7</v>
      </c>
      <c r="X455" s="38">
        <f>+W455*Y$4</f>
        <v>-9.5715058654029968E-3</v>
      </c>
      <c r="Y455" s="39">
        <f>+X455/$H455*10^6</f>
        <v>-702.23814126214211</v>
      </c>
      <c r="Z455" s="40">
        <f>+S455*M455/SUMPRODUCT(M$20:M$619, S$20:S$619)</f>
        <v>0</v>
      </c>
      <c r="AA455" s="41">
        <f>+T455*N455/SUMPRODUCT(N$20:N$619, T$20:T$619)</f>
        <v>0</v>
      </c>
      <c r="AB455" s="41">
        <f>+AA455-Z455</f>
        <v>0</v>
      </c>
      <c r="AC455" s="42">
        <f>+AB455*AD$4</f>
        <v>0</v>
      </c>
      <c r="AD455" s="43">
        <f>+AC455/$H455*10^6</f>
        <v>0</v>
      </c>
      <c r="AE455" s="40">
        <f>+S455*O455/SUMPRODUCT(O$20:O$619, S$20:S$619)</f>
        <v>5.3890494248246977E-4</v>
      </c>
      <c r="AF455" s="41">
        <f>+T455*P455/SUMPRODUCT(P$20:P$619, T$20:T$619)</f>
        <v>5.3932748545534566E-4</v>
      </c>
      <c r="AG455" s="41">
        <f>+AF455-AE455</f>
        <v>4.2254297287589327E-7</v>
      </c>
      <c r="AH455" s="42">
        <f>+AG455*AI$4</f>
        <v>1.4268215817975051E-3</v>
      </c>
      <c r="AI455" s="43">
        <f>+AH455/$H455*10^6</f>
        <v>104.68243446790206</v>
      </c>
      <c r="AJ455" s="42">
        <f>+X455+AC455+AH455</f>
        <v>-8.1446842836054925E-3</v>
      </c>
      <c r="AK455" s="31">
        <f>+Y455+AD455+AI455</f>
        <v>-597.55570679424</v>
      </c>
      <c r="AL455" s="44">
        <f>+$AL$6*W455/H455*10^6</f>
        <v>-11.591615779184169</v>
      </c>
      <c r="AM455" s="31">
        <v>42996.3515625</v>
      </c>
      <c r="AN455" s="45">
        <f>+AK455/AM455</f>
        <v>-1.389782353801871E-2</v>
      </c>
      <c r="AR455" s="33"/>
    </row>
    <row r="456" spans="1:44">
      <c r="A456" s="6" t="s">
        <v>5547</v>
      </c>
      <c r="B456" s="6" t="s">
        <v>5600</v>
      </c>
      <c r="C456" s="119" t="s">
        <v>5621</v>
      </c>
      <c r="D456" s="30" t="s">
        <v>5581</v>
      </c>
      <c r="E456" s="6" t="s">
        <v>5567</v>
      </c>
      <c r="F456" s="31" t="s">
        <v>4464</v>
      </c>
      <c r="G456" s="6" t="str">
        <f>+IF(AND(L456&gt;K456, AJ456&gt;0), "Float Increase", IF(AND(L456&lt;K456, AJ456&lt;0), "Float Decrease", IF(AND(J456&gt;I456, AJ456&gt;0), "Share Increase", IF(AND(J456&lt;I456, AJ456&lt;0), "Share Decrease", IF(AJ456&gt;0, "Reinvestment", "Funding")))))</f>
        <v>Funding</v>
      </c>
      <c r="H456" s="32">
        <v>34.630000000000003</v>
      </c>
      <c r="I456" s="33">
        <v>37.677</v>
      </c>
      <c r="J456" s="33">
        <v>37.677999999999997</v>
      </c>
      <c r="K456" s="34">
        <v>0.87</v>
      </c>
      <c r="L456" s="34">
        <v>0.87</v>
      </c>
      <c r="M456" s="7">
        <v>1</v>
      </c>
      <c r="N456" s="7">
        <v>1</v>
      </c>
      <c r="O456" s="7">
        <v>0</v>
      </c>
      <c r="P456" s="7">
        <v>0</v>
      </c>
      <c r="Q456" s="35">
        <f>+I456*K456</f>
        <v>32.77899</v>
      </c>
      <c r="R456" s="35">
        <f>+J456*L456</f>
        <v>32.779859999999999</v>
      </c>
      <c r="S456" s="35">
        <f>+$H456*Q456</f>
        <v>1135.1364237</v>
      </c>
      <c r="T456" s="35">
        <f>+$H456*R456</f>
        <v>1135.1665518</v>
      </c>
      <c r="U456" s="36">
        <f>+S456/SUM(S$20:S$619)</f>
        <v>1.6488847253465649E-3</v>
      </c>
      <c r="V456" s="37">
        <f>+T456/SUM(T$20:T$619)</f>
        <v>1.6469573445440835E-3</v>
      </c>
      <c r="W456" s="37">
        <f>+V456-U456</f>
        <v>-1.9273808024814366E-6</v>
      </c>
      <c r="X456" s="38">
        <f>+W456*Y$4</f>
        <v>-5.8381865739090225E-2</v>
      </c>
      <c r="Y456" s="39">
        <f>+X456/$H456*10^6</f>
        <v>-1685.8754183970609</v>
      </c>
      <c r="Z456" s="40">
        <f>+S456*M456/SUMPRODUCT(M$20:M$619, S$20:S$619)</f>
        <v>3.2362945483575532E-3</v>
      </c>
      <c r="AA456" s="41">
        <f>+T456*N456/SUMPRODUCT(N$20:N$619, T$20:T$619)</f>
        <v>3.2263680184131671E-3</v>
      </c>
      <c r="AB456" s="41">
        <f>+AA456-Z456</f>
        <v>-9.9265299443860623E-6</v>
      </c>
      <c r="AC456" s="42">
        <f>+AB456*AD$4</f>
        <v>-3.829924033705133E-2</v>
      </c>
      <c r="AD456" s="43">
        <f>+AC456/$H456*10^6</f>
        <v>-1105.9555396203098</v>
      </c>
      <c r="AE456" s="40">
        <f>+S456*O456/SUMPRODUCT(O$20:O$619, S$20:S$619)</f>
        <v>0</v>
      </c>
      <c r="AF456" s="41">
        <f>+T456*P456/SUMPRODUCT(P$20:P$619, T$20:T$619)</f>
        <v>0</v>
      </c>
      <c r="AG456" s="41">
        <f>+AF456-AE456</f>
        <v>0</v>
      </c>
      <c r="AH456" s="42">
        <f>+AG456*AI$4</f>
        <v>0</v>
      </c>
      <c r="AI456" s="43">
        <f>+AH456/$H456*10^6</f>
        <v>0</v>
      </c>
      <c r="AJ456" s="42">
        <f>+X456+AC456+AH456</f>
        <v>-9.6681106076141554E-2</v>
      </c>
      <c r="AK456" s="31">
        <f>+Y456+AD456+AI456</f>
        <v>-2791.8309580173709</v>
      </c>
      <c r="AL456" s="44">
        <f>+$AL$6*W456/H456*10^6</f>
        <v>-27.828195242296221</v>
      </c>
      <c r="AM456" s="31">
        <v>200573.953125</v>
      </c>
      <c r="AN456" s="45">
        <f>+AK456/AM456</f>
        <v>-1.3919209919931477E-2</v>
      </c>
      <c r="AR456" s="33"/>
    </row>
    <row r="457" spans="1:44">
      <c r="A457" s="6" t="s">
        <v>5722</v>
      </c>
      <c r="B457" s="6" t="s">
        <v>5713</v>
      </c>
      <c r="C457" s="119" t="s">
        <v>5731</v>
      </c>
      <c r="D457" s="30" t="s">
        <v>5737</v>
      </c>
      <c r="E457" s="6" t="s">
        <v>5742</v>
      </c>
      <c r="F457" s="31" t="s">
        <v>4467</v>
      </c>
      <c r="G457" s="6" t="str">
        <f>+IF(AND(L457&gt;K457, AJ457&gt;0), "Float Increase", IF(AND(L457&lt;K457, AJ457&lt;0), "Float Decrease", IF(AND(J457&gt;I457, AJ457&gt;0), "Share Increase", IF(AND(J457&lt;I457, AJ457&lt;0), "Share Decrease", IF(AJ457&gt;0, "Reinvestment", "Funding")))))</f>
        <v>Funding</v>
      </c>
      <c r="H457" s="32">
        <v>22.34</v>
      </c>
      <c r="I457" s="33">
        <v>20.372</v>
      </c>
      <c r="J457" s="33">
        <v>20.372</v>
      </c>
      <c r="K457" s="34">
        <v>0.95</v>
      </c>
      <c r="L457" s="34">
        <v>0.95</v>
      </c>
      <c r="M457" s="7">
        <v>0.47</v>
      </c>
      <c r="N457" s="7">
        <v>0.47</v>
      </c>
      <c r="O457" s="7">
        <v>0.53</v>
      </c>
      <c r="P457" s="7">
        <v>0.53</v>
      </c>
      <c r="Q457" s="35">
        <f>+I457*K457</f>
        <v>19.353400000000001</v>
      </c>
      <c r="R457" s="35">
        <f>+J457*L457</f>
        <v>19.353400000000001</v>
      </c>
      <c r="S457" s="35">
        <f>+$H457*Q457</f>
        <v>432.35495600000002</v>
      </c>
      <c r="T457" s="35">
        <f>+$H457*R457</f>
        <v>432.35495600000002</v>
      </c>
      <c r="U457" s="36">
        <f>+S457/SUM(S$20:S$619)</f>
        <v>6.2803330770812803E-4</v>
      </c>
      <c r="V457" s="37">
        <f>+T457/SUM(T$20:T$619)</f>
        <v>6.2728255083373057E-4</v>
      </c>
      <c r="W457" s="37">
        <f>+V457-U457</f>
        <v>-7.5075687439745721E-7</v>
      </c>
      <c r="X457" s="38">
        <f>+W457*Y$4</f>
        <v>-2.2741010488088808E-2</v>
      </c>
      <c r="Y457" s="39">
        <f>+X457/$H457*10^6</f>
        <v>-1017.9503351875027</v>
      </c>
      <c r="Z457" s="40">
        <f>+S457*M457/SUMPRODUCT(M$20:M$619, S$20:S$619)</f>
        <v>5.793463588929322E-4</v>
      </c>
      <c r="AA457" s="41">
        <f>+T457*N457/SUMPRODUCT(N$20:N$619, T$20:T$619)</f>
        <v>5.7755402870318347E-4</v>
      </c>
      <c r="AB457" s="41">
        <f>+AA457-Z457</f>
        <v>-1.7923301897487245E-6</v>
      </c>
      <c r="AC457" s="42">
        <f>+AB457*AD$4</f>
        <v>-6.9152951822163437E-3</v>
      </c>
      <c r="AD457" s="43">
        <f>+AC457/$H457*10^6</f>
        <v>-309.54768049312196</v>
      </c>
      <c r="AE457" s="40">
        <f>+S457*O457/SUMPRODUCT(O$20:O$619, S$20:S$619)</f>
        <v>6.7860573397221307E-4</v>
      </c>
      <c r="AF457" s="41">
        <f>+T457*P457/SUMPRODUCT(P$20:P$619, T$20:T$619)</f>
        <v>6.7913781312317135E-4</v>
      </c>
      <c r="AG457" s="41">
        <f>+AF457-AE457</f>
        <v>5.3207915095827667E-7</v>
      </c>
      <c r="AH457" s="42">
        <f>+AG457*AI$4</f>
        <v>1.7966977669623776E-3</v>
      </c>
      <c r="AI457" s="43">
        <f>+AH457/$H457*10^6</f>
        <v>80.425146238244295</v>
      </c>
      <c r="AJ457" s="42">
        <f>+X457+AC457+AH457</f>
        <v>-2.7859607903342774E-2</v>
      </c>
      <c r="AK457" s="31">
        <f>+Y457+AD457+AI457</f>
        <v>-1247.0728694423804</v>
      </c>
      <c r="AL457" s="44">
        <f>+$AL$6*W457/H457*10^6</f>
        <v>-16.802973912208085</v>
      </c>
      <c r="AM457" s="31">
        <v>89413</v>
      </c>
      <c r="AN457" s="45">
        <f>+AK457/AM457</f>
        <v>-1.3947332820086344E-2</v>
      </c>
      <c r="AR457" s="33"/>
    </row>
    <row r="458" spans="1:44">
      <c r="A458" s="6" t="s">
        <v>6029</v>
      </c>
      <c r="B458" s="6" t="s">
        <v>5981</v>
      </c>
      <c r="C458" s="119" t="s">
        <v>6075</v>
      </c>
      <c r="D458" s="30">
        <v>2369721</v>
      </c>
      <c r="E458" s="6" t="s">
        <v>6156</v>
      </c>
      <c r="F458" s="31" t="s">
        <v>4473</v>
      </c>
      <c r="G458" s="6" t="str">
        <f>+IF(AND(L458&gt;K458, AJ458&gt;0), "Float Increase", IF(AND(L458&lt;K458, AJ458&lt;0), "Float Decrease", IF(AND(J458&gt;I458, AJ458&gt;0), "Share Increase", IF(AND(J458&lt;I458, AJ458&lt;0), "Share Decrease", IF(AJ458&gt;0, "Reinvestment", "Funding")))))</f>
        <v>Funding</v>
      </c>
      <c r="H458" s="32">
        <v>103.57</v>
      </c>
      <c r="I458" s="33">
        <v>22.472000000000001</v>
      </c>
      <c r="J458" s="33">
        <v>22.472000000000001</v>
      </c>
      <c r="K458" s="34">
        <v>0.85</v>
      </c>
      <c r="L458" s="34">
        <v>0.85</v>
      </c>
      <c r="M458" s="7">
        <v>1</v>
      </c>
      <c r="N458" s="7">
        <v>1</v>
      </c>
      <c r="O458" s="7">
        <v>0</v>
      </c>
      <c r="P458" s="7">
        <v>0</v>
      </c>
      <c r="Q458" s="35">
        <f>+I458*K458</f>
        <v>19.101200000000002</v>
      </c>
      <c r="R458" s="35">
        <f>+J458*L458</f>
        <v>19.101200000000002</v>
      </c>
      <c r="S458" s="35">
        <f>+$H458*Q458</f>
        <v>1978.3112840000001</v>
      </c>
      <c r="T458" s="35">
        <f>+$H458*R458</f>
        <v>1978.3112840000001</v>
      </c>
      <c r="U458" s="36">
        <f>+S458/SUM(S$20:S$619)</f>
        <v>2.8736697986800315E-3</v>
      </c>
      <c r="V458" s="37">
        <f>+T458/SUM(T$20:T$619)</f>
        <v>2.8702345869967838E-3</v>
      </c>
      <c r="W458" s="37">
        <f>+V458-U458</f>
        <v>-3.4352116832477367E-6</v>
      </c>
      <c r="X458" s="38">
        <f>+W458*Y$4</f>
        <v>-0.10405523756307888</v>
      </c>
      <c r="Y458" s="39">
        <f>+X458/$H458*10^6</f>
        <v>-1004.6851169554783</v>
      </c>
      <c r="Z458" s="40">
        <f>+S458*M458/SUMPRODUCT(M$20:M$619, S$20:S$619)</f>
        <v>5.6402013799316617E-3</v>
      </c>
      <c r="AA458" s="41">
        <f>+T458*N458/SUMPRODUCT(N$20:N$619, T$20:T$619)</f>
        <v>5.6227522270124453E-3</v>
      </c>
      <c r="AB458" s="41">
        <f>+AA458-Z458</f>
        <v>-1.7449152919216462E-5</v>
      </c>
      <c r="AC458" s="42">
        <f>+AB458*AD$4</f>
        <v>-6.7323556678432456E-2</v>
      </c>
      <c r="AD458" s="43">
        <f>+AC458/$H458*10^6</f>
        <v>-650.02951316435701</v>
      </c>
      <c r="AE458" s="40">
        <f>+S458*O458/SUMPRODUCT(O$20:O$619, S$20:S$619)</f>
        <v>0</v>
      </c>
      <c r="AF458" s="41">
        <f>+T458*P458/SUMPRODUCT(P$20:P$619, T$20:T$619)</f>
        <v>0</v>
      </c>
      <c r="AG458" s="41">
        <f>+AF458-AE458</f>
        <v>0</v>
      </c>
      <c r="AH458" s="42">
        <f>+AG458*AI$4</f>
        <v>0</v>
      </c>
      <c r="AI458" s="43">
        <f>+AH458/$H458*10^6</f>
        <v>0</v>
      </c>
      <c r="AJ458" s="42">
        <f>+X458+AC458+AH458</f>
        <v>-0.17137879424151134</v>
      </c>
      <c r="AK458" s="31">
        <f>+Y458+AD458+AI458</f>
        <v>-1654.7146301198354</v>
      </c>
      <c r="AL458" s="44">
        <f>+$AL$6*W458/H458*10^6</f>
        <v>-16.584009284772314</v>
      </c>
      <c r="AM458" s="31">
        <v>117524.796875</v>
      </c>
      <c r="AN458" s="45">
        <f>+AK458/AM458</f>
        <v>-1.4079706360861009E-2</v>
      </c>
      <c r="AR458" s="33"/>
    </row>
    <row r="459" spans="1:44">
      <c r="A459" s="6" t="s">
        <v>3475</v>
      </c>
      <c r="B459" s="6" t="s">
        <v>314</v>
      </c>
      <c r="C459" s="119" t="s">
        <v>612</v>
      </c>
      <c r="D459" s="30">
        <v>2410812</v>
      </c>
      <c r="E459" s="6" t="s">
        <v>2590</v>
      </c>
      <c r="F459" s="31" t="s">
        <v>4475</v>
      </c>
      <c r="G459" s="6" t="str">
        <f>+IF(AND(L459&gt;K459, AJ459&gt;0), "Float Increase", IF(AND(L459&lt;K459, AJ459&lt;0), "Float Decrease", IF(AND(J459&gt;I459, AJ459&gt;0), "Share Increase", IF(AND(J459&lt;I459, AJ459&lt;0), "Share Decrease", IF(AJ459&gt;0, "Reinvestment", "Funding")))))</f>
        <v>Funding</v>
      </c>
      <c r="H459" s="32">
        <v>7.6</v>
      </c>
      <c r="I459" s="33">
        <v>62.067999999999998</v>
      </c>
      <c r="J459" s="33">
        <v>62.067999999999998</v>
      </c>
      <c r="K459" s="34">
        <v>0.69</v>
      </c>
      <c r="L459" s="34">
        <v>0.69</v>
      </c>
      <c r="M459" s="7">
        <v>0</v>
      </c>
      <c r="N459" s="7">
        <v>0</v>
      </c>
      <c r="O459" s="7">
        <v>1</v>
      </c>
      <c r="P459" s="7">
        <v>1</v>
      </c>
      <c r="Q459" s="35">
        <f>+I459*K459</f>
        <v>42.826919999999994</v>
      </c>
      <c r="R459" s="35">
        <f>+J459*L459</f>
        <v>42.826919999999994</v>
      </c>
      <c r="S459" s="35">
        <f>+$H459*Q459</f>
        <v>325.48459199999996</v>
      </c>
      <c r="T459" s="35">
        <f>+$H459*R459</f>
        <v>325.48459199999996</v>
      </c>
      <c r="U459" s="36">
        <f>+S459/SUM(S$20:S$619)</f>
        <v>4.7279477680323037E-4</v>
      </c>
      <c r="V459" s="37">
        <f>+T459/SUM(T$20:T$619)</f>
        <v>4.7222959351675848E-4</v>
      </c>
      <c r="W459" s="37">
        <f>+V459-U459</f>
        <v>-5.6518328647188866E-7</v>
      </c>
      <c r="X459" s="38">
        <f>+W459*Y$4</f>
        <v>-1.7119841967035147E-2</v>
      </c>
      <c r="Y459" s="39">
        <f>+X459/$H459*10^6</f>
        <v>-2252.610785136204</v>
      </c>
      <c r="Z459" s="40">
        <f>+S459*M459/SUMPRODUCT(M$20:M$619, S$20:S$619)</f>
        <v>0</v>
      </c>
      <c r="AA459" s="41">
        <f>+T459*N459/SUMPRODUCT(N$20:N$619, T$20:T$619)</f>
        <v>0</v>
      </c>
      <c r="AB459" s="41">
        <f>+AA459-Z459</f>
        <v>0</v>
      </c>
      <c r="AC459" s="42">
        <f>+AB459*AD$4</f>
        <v>0</v>
      </c>
      <c r="AD459" s="43">
        <f>+AC459/$H459*10^6</f>
        <v>0</v>
      </c>
      <c r="AE459" s="40">
        <f>+S459*O459/SUMPRODUCT(O$20:O$619, S$20:S$619)</f>
        <v>9.6389926311400318E-4</v>
      </c>
      <c r="AF459" s="41">
        <f>+T459*P459/SUMPRODUCT(P$20:P$619, T$20:T$619)</f>
        <v>9.6465503436062223E-4</v>
      </c>
      <c r="AG459" s="41">
        <f>+AF459-AE459</f>
        <v>7.557712466190478E-7</v>
      </c>
      <c r="AH459" s="42">
        <f>+AG459*AI$4</f>
        <v>2.552049838241633E-3</v>
      </c>
      <c r="AI459" s="43">
        <f>+AH459/$H459*10^6</f>
        <v>335.79603134758332</v>
      </c>
      <c r="AJ459" s="42">
        <f>+X459+AC459+AH459</f>
        <v>-1.4567792128793514E-2</v>
      </c>
      <c r="AK459" s="31">
        <f>+Y459+AD459+AI459</f>
        <v>-1916.8147537886207</v>
      </c>
      <c r="AL459" s="44">
        <f>+$AL$6*W459/H459*10^6</f>
        <v>-37.183110952097941</v>
      </c>
      <c r="AM459" s="31">
        <v>135739.90625</v>
      </c>
      <c r="AN459" s="45">
        <f>+AK459/AM459</f>
        <v>-1.412123233869274E-2</v>
      </c>
      <c r="AR459" s="33"/>
    </row>
    <row r="460" spans="1:44">
      <c r="A460" s="6" t="s">
        <v>2918</v>
      </c>
      <c r="B460" s="6" t="s">
        <v>2919</v>
      </c>
      <c r="C460" s="119" t="s">
        <v>2920</v>
      </c>
      <c r="D460" s="30">
        <v>2330318</v>
      </c>
      <c r="E460" s="6" t="s">
        <v>2921</v>
      </c>
      <c r="F460" s="31" t="s">
        <v>4470</v>
      </c>
      <c r="G460" s="6" t="str">
        <f>+IF(AND(L460&gt;K460, AJ460&gt;0), "Float Increase", IF(AND(L460&lt;K460, AJ460&lt;0), "Float Decrease", IF(AND(J460&gt;I460, AJ460&gt;0), "Share Increase", IF(AND(J460&lt;I460, AJ460&lt;0), "Share Decrease", IF(AJ460&gt;0, "Reinvestment", "Funding")))))</f>
        <v>Funding</v>
      </c>
      <c r="H460" s="32">
        <v>87.02</v>
      </c>
      <c r="I460" s="33">
        <v>12.867000000000001</v>
      </c>
      <c r="J460" s="33">
        <v>12.871</v>
      </c>
      <c r="K460" s="34">
        <v>1</v>
      </c>
      <c r="L460" s="34">
        <v>1</v>
      </c>
      <c r="M460" s="7">
        <v>0.61</v>
      </c>
      <c r="N460" s="7">
        <v>0.61</v>
      </c>
      <c r="O460" s="7">
        <v>0.39</v>
      </c>
      <c r="P460" s="7">
        <v>0.39</v>
      </c>
      <c r="Q460" s="35">
        <f>+I460*K460</f>
        <v>12.867000000000001</v>
      </c>
      <c r="R460" s="35">
        <f>+J460*L460</f>
        <v>12.871</v>
      </c>
      <c r="S460" s="35">
        <f>+$H460*Q460</f>
        <v>1119.68634</v>
      </c>
      <c r="T460" s="35">
        <f>+$H460*R460</f>
        <v>1120.03442</v>
      </c>
      <c r="U460" s="36">
        <f>+S460/SUM(S$20:S$619)</f>
        <v>1.6264421303541336E-3</v>
      </c>
      <c r="V460" s="37">
        <f>+T460/SUM(T$20:T$619)</f>
        <v>1.6250028784200587E-3</v>
      </c>
      <c r="W460" s="37">
        <f>+V460-U460</f>
        <v>-1.4392519340749449E-6</v>
      </c>
      <c r="X460" s="38">
        <f>+W460*Y$4</f>
        <v>-4.3596062112743111E-2</v>
      </c>
      <c r="Y460" s="39">
        <f>+X460/$H460*10^6</f>
        <v>-500.98899233214337</v>
      </c>
      <c r="Z460" s="40">
        <f>+S460*M460/SUMPRODUCT(M$20:M$619, S$20:S$619)</f>
        <v>1.9472701083651932E-3</v>
      </c>
      <c r="AA460" s="41">
        <f>+T460*N460/SUMPRODUCT(N$20:N$619, T$20:T$619)</f>
        <v>1.9418492979314224E-3</v>
      </c>
      <c r="AB460" s="41">
        <f>+AA460-Z460</f>
        <v>-5.4208104337707778E-6</v>
      </c>
      <c r="AC460" s="42">
        <f>+AB460*AD$4</f>
        <v>-2.0914954449112171E-2</v>
      </c>
      <c r="AD460" s="43">
        <f>+AC460/$H460*10^6</f>
        <v>-240.3465232028519</v>
      </c>
      <c r="AE460" s="40">
        <f>+S460*O460/SUMPRODUCT(O$20:O$619, S$20:S$619)</f>
        <v>1.2931895923278542E-3</v>
      </c>
      <c r="AF460" s="41">
        <f>+T460*P460/SUMPRODUCT(P$20:P$619, T$20:T$619)</f>
        <v>1.2946058851995368E-3</v>
      </c>
      <c r="AG460" s="41">
        <f>+AF460-AE460</f>
        <v>1.4162928716825954E-6</v>
      </c>
      <c r="AH460" s="42">
        <f>+AG460*AI$4</f>
        <v>4.7824656074832612E-3</v>
      </c>
      <c r="AI460" s="43">
        <f>+AH460/$H460*10^6</f>
        <v>54.9582349745261</v>
      </c>
      <c r="AJ460" s="42">
        <f>+X460+AC460+AH460</f>
        <v>-5.9728550954372031E-2</v>
      </c>
      <c r="AK460" s="31">
        <f>+Y460+AD460+AI460</f>
        <v>-686.3772805604691</v>
      </c>
      <c r="AL460" s="44">
        <f>+$AL$6*W460/H460*10^6</f>
        <v>-8.2696617678404092</v>
      </c>
      <c r="AM460" s="31">
        <v>48557.5</v>
      </c>
      <c r="AN460" s="45">
        <f>+AK460/AM460</f>
        <v>-1.4135350472336284E-2</v>
      </c>
      <c r="AR460" s="33"/>
    </row>
    <row r="461" spans="1:44">
      <c r="A461" s="6" t="s">
        <v>1385</v>
      </c>
      <c r="B461" s="6" t="s">
        <v>2182</v>
      </c>
      <c r="C461" s="119" t="s">
        <v>2807</v>
      </c>
      <c r="D461" s="30">
        <v>2707956</v>
      </c>
      <c r="E461" s="6" t="s">
        <v>874</v>
      </c>
      <c r="F461" s="31" t="s">
        <v>4463</v>
      </c>
      <c r="G461" s="6" t="str">
        <f>+IF(AND(L461&gt;K461, AJ461&gt;0), "Float Increase", IF(AND(L461&lt;K461, AJ461&lt;0), "Float Decrease", IF(AND(J461&gt;I461, AJ461&gt;0), "Share Increase", IF(AND(J461&lt;I461, AJ461&lt;0), "Share Decrease", IF(AJ461&gt;0, "Reinvestment", "Funding")))))</f>
        <v>Funding</v>
      </c>
      <c r="H461" s="32">
        <v>78.17</v>
      </c>
      <c r="I461" s="33">
        <v>26.919</v>
      </c>
      <c r="J461" s="33">
        <v>26.919</v>
      </c>
      <c r="K461" s="34">
        <v>0.72</v>
      </c>
      <c r="L461" s="34">
        <v>0.72</v>
      </c>
      <c r="M461" s="7">
        <v>0.61</v>
      </c>
      <c r="N461" s="7">
        <v>0.61</v>
      </c>
      <c r="O461" s="7">
        <v>0.39</v>
      </c>
      <c r="P461" s="7">
        <v>0.39</v>
      </c>
      <c r="Q461" s="35">
        <f>+I461*K461</f>
        <v>19.381679999999999</v>
      </c>
      <c r="R461" s="35">
        <f>+J461*L461</f>
        <v>19.381679999999999</v>
      </c>
      <c r="S461" s="35">
        <f>+$H461*Q461</f>
        <v>1515.0659255999999</v>
      </c>
      <c r="T461" s="35">
        <f>+$H461*R461</f>
        <v>1515.0659255999999</v>
      </c>
      <c r="U461" s="36">
        <f>+S461/SUM(S$20:S$619)</f>
        <v>2.2007654855017889E-3</v>
      </c>
      <c r="V461" s="37">
        <f>+T461/SUM(T$20:T$619)</f>
        <v>2.1981346699114393E-3</v>
      </c>
      <c r="W461" s="37">
        <f>+V461-U461</f>
        <v>-2.6308155903495903E-6</v>
      </c>
      <c r="X461" s="38">
        <f>+W461*Y$4</f>
        <v>-7.9689453367155494E-2</v>
      </c>
      <c r="Y461" s="39">
        <f>+X461/$H461*10^6</f>
        <v>-1019.4378069228029</v>
      </c>
      <c r="Z461" s="40">
        <f>+S461*M461/SUMPRODUCT(M$20:M$619, S$20:S$619)</f>
        <v>2.6348830772763773E-3</v>
      </c>
      <c r="AA461" s="41">
        <f>+T461*N461/SUMPRODUCT(N$20:N$619, T$20:T$619)</f>
        <v>2.6267315105782023E-3</v>
      </c>
      <c r="AB461" s="41">
        <f>+AA461-Z461</f>
        <v>-8.1515666981750098E-6</v>
      </c>
      <c r="AC461" s="42">
        <f>+AB461*AD$4</f>
        <v>-3.1450951525459542E-2</v>
      </c>
      <c r="AD461" s="43">
        <f>+AC461/$H461*10^6</f>
        <v>-402.34043143737421</v>
      </c>
      <c r="AE461" s="40">
        <f>+S461*O461/SUMPRODUCT(O$20:O$619, S$20:S$619)</f>
        <v>1.7498360180731392E-3</v>
      </c>
      <c r="AF461" s="41">
        <f>+T461*P461/SUMPRODUCT(P$20:P$619, T$20:T$619)</f>
        <v>1.7512080242561149E-3</v>
      </c>
      <c r="AG461" s="41">
        <f>+AF461-AE461</f>
        <v>1.3720061829757078E-6</v>
      </c>
      <c r="AH461" s="42">
        <f>+AG461*AI$4</f>
        <v>4.6329205735113083E-3</v>
      </c>
      <c r="AI461" s="43">
        <f>+AH461/$H461*10^6</f>
        <v>59.267245407589975</v>
      </c>
      <c r="AJ461" s="42">
        <f>+X461+AC461+AH461</f>
        <v>-0.10650748431910373</v>
      </c>
      <c r="AK461" s="31">
        <f>+Y461+AD461+AI461</f>
        <v>-1362.510992952587</v>
      </c>
      <c r="AL461" s="44">
        <f>+$AL$6*W461/H461*10^6</f>
        <v>-16.827527122614754</v>
      </c>
      <c r="AM461" s="31">
        <v>96374.6015625</v>
      </c>
      <c r="AN461" s="45">
        <f>+AK461/AM461</f>
        <v>-1.41376563001299E-2</v>
      </c>
      <c r="AR461" s="33"/>
    </row>
    <row r="462" spans="1:44">
      <c r="A462" s="6" t="s">
        <v>5721</v>
      </c>
      <c r="B462" s="6" t="s">
        <v>5712</v>
      </c>
      <c r="C462" s="119" t="s">
        <v>5730</v>
      </c>
      <c r="D462" s="30">
        <v>2718594</v>
      </c>
      <c r="E462" s="6" t="s">
        <v>5741</v>
      </c>
      <c r="F462" s="31" t="s">
        <v>4477</v>
      </c>
      <c r="G462" s="6" t="str">
        <f>+IF(AND(L462&gt;K462, AJ462&gt;0), "Float Increase", IF(AND(L462&lt;K462, AJ462&lt;0), "Float Decrease", IF(AND(J462&gt;I462, AJ462&gt;0), "Share Increase", IF(AND(J462&lt;I462, AJ462&lt;0), "Share Decrease", IF(AJ462&gt;0, "Reinvestment", "Funding")))))</f>
        <v>Share Decrease</v>
      </c>
      <c r="H462" s="32">
        <v>45.36</v>
      </c>
      <c r="I462" s="33">
        <v>35.664999999999999</v>
      </c>
      <c r="J462" s="33">
        <v>35.616</v>
      </c>
      <c r="K462" s="34">
        <v>0.86</v>
      </c>
      <c r="L462" s="34">
        <v>0.86</v>
      </c>
      <c r="M462" s="7">
        <v>0.66</v>
      </c>
      <c r="N462" s="7">
        <v>0.66</v>
      </c>
      <c r="O462" s="7">
        <v>0.34</v>
      </c>
      <c r="P462" s="7">
        <v>0.34</v>
      </c>
      <c r="Q462" s="35">
        <f>+I462*K462</f>
        <v>30.671899999999997</v>
      </c>
      <c r="R462" s="35">
        <f>+J462*L462</f>
        <v>30.629760000000001</v>
      </c>
      <c r="S462" s="35">
        <f>+$H462*Q462</f>
        <v>1391.2773839999998</v>
      </c>
      <c r="T462" s="35">
        <f>+$H462*R462</f>
        <v>1389.3659136000001</v>
      </c>
      <c r="U462" s="36">
        <f>+S462/SUM(S$20:S$619)</f>
        <v>2.0209518250856626E-3</v>
      </c>
      <c r="V462" s="37">
        <f>+T462/SUM(T$20:T$619)</f>
        <v>2.0157627019879577E-3</v>
      </c>
      <c r="W462" s="37">
        <f>+V462-U462</f>
        <v>-5.1891230977048342E-6</v>
      </c>
      <c r="X462" s="38">
        <f>+W462*Y$4</f>
        <v>-0.15718258042405372</v>
      </c>
      <c r="Y462" s="39">
        <f>+X462/$H462*10^6</f>
        <v>-3465.2244361563871</v>
      </c>
      <c r="Z462" s="40">
        <f>+S462*M462/SUMPRODUCT(M$20:M$619, S$20:S$619)</f>
        <v>2.6179276698342774E-3</v>
      </c>
      <c r="AA462" s="41">
        <f>+T462*N462/SUMPRODUCT(N$20:N$619, T$20:T$619)</f>
        <v>2.6062429253107993E-3</v>
      </c>
      <c r="AB462" s="41">
        <f>+AA462-Z462</f>
        <v>-1.1684744523478112E-5</v>
      </c>
      <c r="AC462" s="42">
        <f>+AB462*AD$4</f>
        <v>-4.5082908255852802E-2</v>
      </c>
      <c r="AD462" s="43">
        <f>+AC462/$H462*10^6</f>
        <v>-993.89127548176373</v>
      </c>
      <c r="AE462" s="40">
        <f>+S462*O462/SUMPRODUCT(O$20:O$619, S$20:S$619)</f>
        <v>1.4008571667700465E-3</v>
      </c>
      <c r="AF462" s="41">
        <f>+T462*P462/SUMPRODUCT(P$20:P$619, T$20:T$619)</f>
        <v>1.4000294055760314E-3</v>
      </c>
      <c r="AG462" s="41">
        <f>+AF462-AE462</f>
        <v>-8.2776119401505727E-7</v>
      </c>
      <c r="AH462" s="42">
        <f>+AG462*AI$4</f>
        <v>-2.7951418246447836E-3</v>
      </c>
      <c r="AI462" s="43">
        <f>+AH462/$H462*10^6</f>
        <v>-61.621292430440555</v>
      </c>
      <c r="AJ462" s="42">
        <f>+X462+AC462+AH462</f>
        <v>-0.20506063050455128</v>
      </c>
      <c r="AK462" s="31">
        <f>+Y462+AD462+AI462</f>
        <v>-4520.7370040685919</v>
      </c>
      <c r="AL462" s="44">
        <f>+$AL$6*W462/H462*10^6</f>
        <v>-57.199328678404257</v>
      </c>
      <c r="AM462" s="31">
        <v>319538.59375</v>
      </c>
      <c r="AN462" s="45">
        <f>+AK462/AM462</f>
        <v>-1.4147702632770293E-2</v>
      </c>
      <c r="AR462" s="33"/>
    </row>
    <row r="463" spans="1:44">
      <c r="A463" s="6" t="s">
        <v>6062</v>
      </c>
      <c r="B463" s="6" t="s">
        <v>6016</v>
      </c>
      <c r="C463" s="119" t="s">
        <v>6108</v>
      </c>
      <c r="D463" s="30" t="s">
        <v>6141</v>
      </c>
      <c r="E463" s="6" t="s">
        <v>6192</v>
      </c>
      <c r="F463" s="31" t="s">
        <v>4455</v>
      </c>
      <c r="G463" s="6" t="str">
        <f>+IF(AND(L463&gt;K463, AJ463&gt;0), "Float Increase", IF(AND(L463&lt;K463, AJ463&lt;0), "Float Decrease", IF(AND(J463&gt;I463, AJ463&gt;0), "Share Increase", IF(AND(J463&lt;I463, AJ463&lt;0), "Share Decrease", IF(AJ463&gt;0, "Reinvestment", "Funding")))))</f>
        <v>Funding</v>
      </c>
      <c r="H463" s="32">
        <v>11.91</v>
      </c>
      <c r="I463" s="33">
        <v>43.722000000000001</v>
      </c>
      <c r="J463" s="33">
        <v>43.722000000000001</v>
      </c>
      <c r="K463" s="34">
        <v>0.51</v>
      </c>
      <c r="L463" s="34">
        <v>0.51</v>
      </c>
      <c r="M463" s="7">
        <v>0</v>
      </c>
      <c r="N463" s="7">
        <v>0</v>
      </c>
      <c r="O463" s="7">
        <v>1</v>
      </c>
      <c r="P463" s="7">
        <v>1</v>
      </c>
      <c r="Q463" s="35">
        <f>+I463*K463</f>
        <v>22.298220000000001</v>
      </c>
      <c r="R463" s="35">
        <f>+J463*L463</f>
        <v>22.298220000000001</v>
      </c>
      <c r="S463" s="35">
        <f>+$H463*Q463</f>
        <v>265.57180019999998</v>
      </c>
      <c r="T463" s="35">
        <f>+$H463*R463</f>
        <v>265.57180019999998</v>
      </c>
      <c r="U463" s="36">
        <f>+S463/SUM(S$20:S$619)</f>
        <v>3.857662177778022E-4</v>
      </c>
      <c r="V463" s="37">
        <f>+T463/SUM(T$20:T$619)</f>
        <v>3.8530506924260125E-4</v>
      </c>
      <c r="W463" s="37">
        <f>+V463-U463</f>
        <v>-4.611485352009519E-7</v>
      </c>
      <c r="X463" s="38">
        <f>+W463*Y$4</f>
        <v>-1.3968548318639487E-2</v>
      </c>
      <c r="Y463" s="39">
        <f>+X463/$H463*10^6</f>
        <v>-1172.8420082820728</v>
      </c>
      <c r="Z463" s="40">
        <f>+S463*M463/SUMPRODUCT(M$20:M$619, S$20:S$619)</f>
        <v>0</v>
      </c>
      <c r="AA463" s="41">
        <f>+T463*N463/SUMPRODUCT(N$20:N$619, T$20:T$619)</f>
        <v>0</v>
      </c>
      <c r="AB463" s="41">
        <f>+AA463-Z463</f>
        <v>0</v>
      </c>
      <c r="AC463" s="42">
        <f>+AB463*AD$4</f>
        <v>0</v>
      </c>
      <c r="AD463" s="43">
        <f>+AC463/$H463*10^6</f>
        <v>0</v>
      </c>
      <c r="AE463" s="40">
        <f>+S463*O463/SUMPRODUCT(O$20:O$619, S$20:S$619)</f>
        <v>7.8647182941501362E-4</v>
      </c>
      <c r="AF463" s="41">
        <f>+T463*P463/SUMPRODUCT(P$20:P$619, T$20:T$619)</f>
        <v>7.8708848389094654E-4</v>
      </c>
      <c r="AG463" s="41">
        <f>+AF463-AE463</f>
        <v>6.1665447593291667E-7</v>
      </c>
      <c r="AH463" s="42">
        <f>+AG463*AI$4</f>
        <v>2.0822874151347954E-3</v>
      </c>
      <c r="AI463" s="43">
        <f>+AH463/$H463*10^6</f>
        <v>174.8352153765571</v>
      </c>
      <c r="AJ463" s="42">
        <f>+X463+AC463+AH463</f>
        <v>-1.1886260903504692E-2</v>
      </c>
      <c r="AK463" s="31">
        <f>+Y463+AD463+AI463</f>
        <v>-998.00679290551568</v>
      </c>
      <c r="AL463" s="44">
        <f>+$AL$6*W463/H463*10^6</f>
        <v>-19.359720201551298</v>
      </c>
      <c r="AM463" s="31">
        <v>69361.8515625</v>
      </c>
      <c r="AN463" s="45">
        <f>+AK463/AM463</f>
        <v>-1.4388410494005339E-2</v>
      </c>
      <c r="AR463" s="33"/>
    </row>
    <row r="464" spans="1:44">
      <c r="A464" s="6" t="s">
        <v>6055</v>
      </c>
      <c r="B464" s="6" t="s">
        <v>6008</v>
      </c>
      <c r="C464" s="119" t="s">
        <v>6101</v>
      </c>
      <c r="D464" s="30" t="s">
        <v>6136</v>
      </c>
      <c r="E464" s="6" t="s">
        <v>6184</v>
      </c>
      <c r="F464" s="31" t="s">
        <v>4474</v>
      </c>
      <c r="G464" s="6" t="str">
        <f>+IF(AND(L464&gt;K464, AJ464&gt;0), "Float Increase", IF(AND(L464&lt;K464, AJ464&lt;0), "Float Decrease", IF(AND(J464&gt;I464, AJ464&gt;0), "Share Increase", IF(AND(J464&lt;I464, AJ464&lt;0), "Share Decrease", IF(AJ464&gt;0, "Reinvestment", "Funding")))))</f>
        <v>Share Decrease</v>
      </c>
      <c r="H464" s="32">
        <v>40.56</v>
      </c>
      <c r="I464" s="33">
        <v>26.033999999999999</v>
      </c>
      <c r="J464" s="33">
        <v>25.986000000000001</v>
      </c>
      <c r="K464" s="34">
        <v>0.93</v>
      </c>
      <c r="L464" s="34">
        <v>0.93</v>
      </c>
      <c r="M464" s="7">
        <v>1</v>
      </c>
      <c r="N464" s="7">
        <v>1</v>
      </c>
      <c r="O464" s="7">
        <v>0</v>
      </c>
      <c r="P464" s="7">
        <v>0</v>
      </c>
      <c r="Q464" s="35">
        <f>+I464*K464</f>
        <v>24.21162</v>
      </c>
      <c r="R464" s="35">
        <f>+J464*L464</f>
        <v>24.166980000000002</v>
      </c>
      <c r="S464" s="35">
        <f>+$H464*Q464</f>
        <v>982.02330720000009</v>
      </c>
      <c r="T464" s="35">
        <f>+$H464*R464</f>
        <v>980.2127088000002</v>
      </c>
      <c r="U464" s="36">
        <f>+S464/SUM(S$20:S$619)</f>
        <v>1.4264745605628982E-3</v>
      </c>
      <c r="V464" s="37">
        <f>+T464/SUM(T$20:T$619)</f>
        <v>1.4221424313584248E-3</v>
      </c>
      <c r="W464" s="37">
        <f>+V464-U464</f>
        <v>-4.3321292044734127E-6</v>
      </c>
      <c r="X464" s="38">
        <f>+W464*Y$4</f>
        <v>-0.13122356788774464</v>
      </c>
      <c r="Y464" s="39">
        <f>+X464/$H464*10^6</f>
        <v>-3235.2950662658932</v>
      </c>
      <c r="Z464" s="40">
        <f>+S464*M464/SUMPRODUCT(M$20:M$619, S$20:S$619)</f>
        <v>2.7997662739887067E-3</v>
      </c>
      <c r="AA464" s="41">
        <f>+T464*N464/SUMPRODUCT(N$20:N$619, T$20:T$619)</f>
        <v>2.7859585273189505E-3</v>
      </c>
      <c r="AB464" s="41">
        <f>+AA464-Z464</f>
        <v>-1.3807746669756201E-5</v>
      </c>
      <c r="AC464" s="42">
        <f>+AB464*AD$4</f>
        <v>-5.3274025382574891E-2</v>
      </c>
      <c r="AD464" s="43">
        <f>+AC464/$H464*10^6</f>
        <v>-1313.4621642646669</v>
      </c>
      <c r="AE464" s="40">
        <f>+S464*O464/SUMPRODUCT(O$20:O$619, S$20:S$619)</f>
        <v>0</v>
      </c>
      <c r="AF464" s="41">
        <f>+T464*P464/SUMPRODUCT(P$20:P$619, T$20:T$619)</f>
        <v>0</v>
      </c>
      <c r="AG464" s="41">
        <f>+AF464-AE464</f>
        <v>0</v>
      </c>
      <c r="AH464" s="42">
        <f>+AG464*AI$4</f>
        <v>0</v>
      </c>
      <c r="AI464" s="43">
        <f>+AH464/$H464*10^6</f>
        <v>0</v>
      </c>
      <c r="AJ464" s="42">
        <f>+X464+AC464+AH464</f>
        <v>-0.18449759327031953</v>
      </c>
      <c r="AK464" s="31">
        <f>+Y464+AD464+AI464</f>
        <v>-4548.7572305305603</v>
      </c>
      <c r="AL464" s="44">
        <f>+$AL$6*W464/H464*10^6</f>
        <v>-53.403959621220572</v>
      </c>
      <c r="AM464" s="31">
        <v>310805.09375</v>
      </c>
      <c r="AN464" s="45">
        <f>+AK464/AM464</f>
        <v>-1.4635401162985477E-2</v>
      </c>
      <c r="AR464" s="33"/>
    </row>
    <row r="465" spans="1:44">
      <c r="A465" s="6" t="s">
        <v>4231</v>
      </c>
      <c r="B465" s="6" t="s">
        <v>1616</v>
      </c>
      <c r="C465" s="119" t="s">
        <v>2463</v>
      </c>
      <c r="D465" s="30">
        <v>2851808</v>
      </c>
      <c r="E465" s="6" t="s">
        <v>3922</v>
      </c>
      <c r="F465" s="31" t="s">
        <v>4461</v>
      </c>
      <c r="G465" s="6" t="str">
        <f>+IF(AND(L465&gt;K465, AJ465&gt;0), "Float Increase", IF(AND(L465&lt;K465, AJ465&lt;0), "Float Decrease", IF(AND(J465&gt;I465, AJ465&gt;0), "Share Increase", IF(AND(J465&lt;I465, AJ465&lt;0), "Share Decrease", IF(AJ465&gt;0, "Reinvestment", "Funding")))))</f>
        <v>Share Decrease</v>
      </c>
      <c r="H465" s="32">
        <v>36.020000000000003</v>
      </c>
      <c r="I465" s="33">
        <v>40.357999999999997</v>
      </c>
      <c r="J465" s="33">
        <v>40.351999999999997</v>
      </c>
      <c r="K465" s="34">
        <v>1</v>
      </c>
      <c r="L465" s="34">
        <v>1</v>
      </c>
      <c r="M465" s="7">
        <v>0</v>
      </c>
      <c r="N465" s="7">
        <v>0</v>
      </c>
      <c r="O465" s="7">
        <v>1</v>
      </c>
      <c r="P465" s="7">
        <v>1</v>
      </c>
      <c r="Q465" s="35">
        <f>+I465*K465</f>
        <v>40.357999999999997</v>
      </c>
      <c r="R465" s="35">
        <f>+J465*L465</f>
        <v>40.351999999999997</v>
      </c>
      <c r="S465" s="35">
        <f>+$H465*Q465</f>
        <v>1453.69516</v>
      </c>
      <c r="T465" s="35">
        <f>+$H465*R465</f>
        <v>1453.4790399999999</v>
      </c>
      <c r="U465" s="36">
        <f>+S465/SUM(S$20:S$619)</f>
        <v>2.1116190922860533E-3</v>
      </c>
      <c r="V465" s="37">
        <f>+T465/SUM(T$20:T$619)</f>
        <v>2.1087812852423086E-3</v>
      </c>
      <c r="W465" s="37">
        <f>+V465-U465</f>
        <v>-2.8378070437446584E-6</v>
      </c>
      <c r="X465" s="38">
        <f>+W465*Y$4</f>
        <v>-8.5959385715600384E-2</v>
      </c>
      <c r="Y465" s="39">
        <f>+X465/$H465*10^6</f>
        <v>-2386.4349171460403</v>
      </c>
      <c r="Z465" s="40">
        <f>+S465*M465/SUMPRODUCT(M$20:M$619, S$20:S$619)</f>
        <v>0</v>
      </c>
      <c r="AA465" s="41">
        <f>+T465*N465/SUMPRODUCT(N$20:N$619, T$20:T$619)</f>
        <v>0</v>
      </c>
      <c r="AB465" s="41">
        <f>+AA465-Z465</f>
        <v>0</v>
      </c>
      <c r="AC465" s="42">
        <f>+AB465*AD$4</f>
        <v>0</v>
      </c>
      <c r="AD465" s="43">
        <f>+AC465/$H465*10^6</f>
        <v>0</v>
      </c>
      <c r="AE465" s="40">
        <f>+S465*O465/SUMPRODUCT(O$20:O$619, S$20:S$619)</f>
        <v>4.30501390221382E-3</v>
      </c>
      <c r="AF465" s="41">
        <f>+T465*P465/SUMPRODUCT(P$20:P$619, T$20:T$619)</f>
        <v>4.307748838917832E-3</v>
      </c>
      <c r="AG465" s="41">
        <f>+AF465-AE465</f>
        <v>2.7349367040119948E-6</v>
      </c>
      <c r="AH465" s="42">
        <f>+AG465*AI$4</f>
        <v>9.2351949142001222E-3</v>
      </c>
      <c r="AI465" s="43">
        <f>+AH465/$H465*10^6</f>
        <v>256.39075275402894</v>
      </c>
      <c r="AJ465" s="42">
        <f>+X465+AC465+AH465</f>
        <v>-7.6724190801400263E-2</v>
      </c>
      <c r="AK465" s="31">
        <f>+Y465+AD465+AI465</f>
        <v>-2130.0441643920112</v>
      </c>
      <c r="AL465" s="44">
        <f>+$AL$6*W465/H465*10^6</f>
        <v>-39.392102217443892</v>
      </c>
      <c r="AM465" s="31">
        <v>143942.953125</v>
      </c>
      <c r="AN465" s="45">
        <f>+AK465/AM465</f>
        <v>-1.4797835657451614E-2</v>
      </c>
      <c r="AR465" s="33"/>
    </row>
    <row r="466" spans="1:44">
      <c r="A466" s="6" t="s">
        <v>1414</v>
      </c>
      <c r="B466" s="6" t="s">
        <v>2210</v>
      </c>
      <c r="C466" s="119" t="s">
        <v>2836</v>
      </c>
      <c r="D466" s="30">
        <v>2850281</v>
      </c>
      <c r="E466" s="6" t="s">
        <v>902</v>
      </c>
      <c r="F466" s="31" t="s">
        <v>4467</v>
      </c>
      <c r="G466" s="6" t="str">
        <f>+IF(AND(L466&gt;K466, AJ466&gt;0), "Float Increase", IF(AND(L466&lt;K466, AJ466&lt;0), "Float Decrease", IF(AND(J466&gt;I466, AJ466&gt;0), "Share Increase", IF(AND(J466&lt;I466, AJ466&lt;0), "Share Decrease", IF(AJ466&gt;0, "Reinvestment", "Funding")))))</f>
        <v>Share Decrease</v>
      </c>
      <c r="H466" s="32">
        <v>16.53</v>
      </c>
      <c r="I466" s="33">
        <v>56.174999999999997</v>
      </c>
      <c r="J466" s="33">
        <v>55.915999999999997</v>
      </c>
      <c r="K466" s="34">
        <v>1</v>
      </c>
      <c r="L466" s="34">
        <v>1</v>
      </c>
      <c r="M466" s="7">
        <v>0</v>
      </c>
      <c r="N466" s="7">
        <v>0</v>
      </c>
      <c r="O466" s="7">
        <v>1</v>
      </c>
      <c r="P466" s="7">
        <v>1</v>
      </c>
      <c r="Q466" s="35">
        <f>+I466*K466</f>
        <v>56.174999999999997</v>
      </c>
      <c r="R466" s="35">
        <f>+J466*L466</f>
        <v>55.915999999999997</v>
      </c>
      <c r="S466" s="35">
        <f>+$H466*Q466</f>
        <v>928.57275000000004</v>
      </c>
      <c r="T466" s="35">
        <f>+$H466*R466</f>
        <v>924.29147999999998</v>
      </c>
      <c r="U466" s="36">
        <f>+S466/SUM(S$20:S$619)</f>
        <v>1.3488329612905668E-3</v>
      </c>
      <c r="V466" s="37">
        <f>+T466/SUM(T$20:T$619)</f>
        <v>1.3410090696133572E-3</v>
      </c>
      <c r="W466" s="37">
        <f>+V466-U466</f>
        <v>-7.8238916772096177E-6</v>
      </c>
      <c r="X466" s="38">
        <f>+W466*Y$4</f>
        <v>-0.23699177291169307</v>
      </c>
      <c r="Y466" s="39">
        <f>+X466/$H466*10^6</f>
        <v>-14337.070351584576</v>
      </c>
      <c r="Z466" s="40">
        <f>+S466*M466/SUMPRODUCT(M$20:M$619, S$20:S$619)</f>
        <v>0</v>
      </c>
      <c r="AA466" s="41">
        <f>+T466*N466/SUMPRODUCT(N$20:N$619, T$20:T$619)</f>
        <v>0</v>
      </c>
      <c r="AB466" s="41">
        <f>+AA466-Z466</f>
        <v>0</v>
      </c>
      <c r="AC466" s="42">
        <f>+AB466*AD$4</f>
        <v>0</v>
      </c>
      <c r="AD466" s="43">
        <f>+AC466/$H466*10^6</f>
        <v>0</v>
      </c>
      <c r="AE466" s="40">
        <f>+S466*O466/SUMPRODUCT(O$20:O$619, S$20:S$619)</f>
        <v>2.7499015666853552E-3</v>
      </c>
      <c r="AF466" s="41">
        <f>+T466*P466/SUMPRODUCT(P$20:P$619, T$20:T$619)</f>
        <v>2.7393690863210828E-3</v>
      </c>
      <c r="AG466" s="41">
        <f>+AF466-AE466</f>
        <v>-1.0532480364272394E-5</v>
      </c>
      <c r="AH466" s="42">
        <f>+AG466*AI$4</f>
        <v>-3.5565543053099655E-2</v>
      </c>
      <c r="AI466" s="43">
        <f>+AH466/$H466*10^6</f>
        <v>-2151.5755023048791</v>
      </c>
      <c r="AJ466" s="42">
        <f>+X466+AC466+AH466</f>
        <v>-0.27255731596479271</v>
      </c>
      <c r="AK466" s="31">
        <f>+Y466+AD466+AI466</f>
        <v>-16488.645853889455</v>
      </c>
      <c r="AL466" s="44">
        <f>+$AL$6*W466/H466*10^6</f>
        <v>-236.65734050845785</v>
      </c>
      <c r="AM466" s="31">
        <v>1111939.125</v>
      </c>
      <c r="AN466" s="45">
        <f>+AK466/AM466</f>
        <v>-1.4828730713014037E-2</v>
      </c>
      <c r="AR466" s="33"/>
    </row>
    <row r="467" spans="1:44">
      <c r="A467" s="6" t="s">
        <v>1402</v>
      </c>
      <c r="B467" s="6" t="s">
        <v>2198</v>
      </c>
      <c r="C467" s="119" t="s">
        <v>2824</v>
      </c>
      <c r="D467" s="30" t="s">
        <v>2332</v>
      </c>
      <c r="E467" s="6" t="s">
        <v>890</v>
      </c>
      <c r="F467" s="31" t="s">
        <v>4468</v>
      </c>
      <c r="G467" s="6" t="str">
        <f>+IF(AND(L467&gt;K467, AJ467&gt;0), "Float Increase", IF(AND(L467&lt;K467, AJ467&lt;0), "Float Decrease", IF(AND(J467&gt;I467, AJ467&gt;0), "Share Increase", IF(AND(J467&lt;I467, AJ467&lt;0), "Share Decrease", IF(AJ467&gt;0, "Reinvestment", "Funding")))))</f>
        <v>Funding</v>
      </c>
      <c r="H467" s="32">
        <v>15.27</v>
      </c>
      <c r="I467" s="33">
        <v>35.356999999999999</v>
      </c>
      <c r="J467" s="33">
        <v>35.356999999999999</v>
      </c>
      <c r="K467" s="34">
        <v>1</v>
      </c>
      <c r="L467" s="34">
        <v>1</v>
      </c>
      <c r="M467" s="7">
        <v>0.45</v>
      </c>
      <c r="N467" s="7">
        <v>0.45</v>
      </c>
      <c r="O467" s="7">
        <v>0.55000000000000004</v>
      </c>
      <c r="P467" s="7">
        <v>0.55000000000000004</v>
      </c>
      <c r="Q467" s="35">
        <f>+I467*K467</f>
        <v>35.356999999999999</v>
      </c>
      <c r="R467" s="35">
        <f>+J467*L467</f>
        <v>35.356999999999999</v>
      </c>
      <c r="S467" s="35">
        <f>+$H467*Q467</f>
        <v>539.90138999999999</v>
      </c>
      <c r="T467" s="35">
        <f>+$H467*R467</f>
        <v>539.90138999999999</v>
      </c>
      <c r="U467" s="36">
        <f>+S467/SUM(S$20:S$619)</f>
        <v>7.8425388929256553E-4</v>
      </c>
      <c r="V467" s="37">
        <f>+T467/SUM(T$20:T$619)</f>
        <v>7.8331638487769931E-4</v>
      </c>
      <c r="W467" s="37">
        <f>+V467-U467</f>
        <v>-9.3750441486622083E-7</v>
      </c>
      <c r="X467" s="38">
        <f>+W467*Y$4</f>
        <v>-2.8397738946064451E-2</v>
      </c>
      <c r="Y467" s="39">
        <f>+X467/$H467*10^6</f>
        <v>-1859.7078550140441</v>
      </c>
      <c r="Z467" s="40">
        <f>+S467*M467/SUMPRODUCT(M$20:M$619, S$20:S$619)</f>
        <v>6.9267089830098746E-4</v>
      </c>
      <c r="AA467" s="41">
        <f>+T467*N467/SUMPRODUCT(N$20:N$619, T$20:T$619)</f>
        <v>6.9052797473975617E-4</v>
      </c>
      <c r="AB467" s="41">
        <f>+AA467-Z467</f>
        <v>-2.1429235612312972E-6</v>
      </c>
      <c r="AC467" s="42">
        <f>+AB467*AD$4</f>
        <v>-8.2679793397433202E-3</v>
      </c>
      <c r="AD467" s="43">
        <f>+AC467/$H467*10^6</f>
        <v>-541.45247804474923</v>
      </c>
      <c r="AE467" s="40">
        <f>+S467*O467/SUMPRODUCT(O$20:O$619, S$20:S$619)</f>
        <v>8.793835733593631E-4</v>
      </c>
      <c r="AF467" s="41">
        <f>+T467*P467/SUMPRODUCT(P$20:P$619, T$20:T$619)</f>
        <v>8.8007307779714729E-4</v>
      </c>
      <c r="AG467" s="41">
        <f>+AF467-AE467</f>
        <v>6.8950443778419308E-7</v>
      </c>
      <c r="AH467" s="42">
        <f>+AG467*AI$4</f>
        <v>2.3282834545318484E-3</v>
      </c>
      <c r="AI467" s="43">
        <f>+AH467/$H467*10^6</f>
        <v>152.47435851551069</v>
      </c>
      <c r="AJ467" s="42">
        <f>+X467+AC467+AH467</f>
        <v>-3.4337434831275923E-2</v>
      </c>
      <c r="AK467" s="31">
        <f>+Y467+AD467+AI467</f>
        <v>-2248.6859745432826</v>
      </c>
      <c r="AL467" s="44">
        <f>+$AL$6*W467/H467*10^6</f>
        <v>-30.6975905326202</v>
      </c>
      <c r="AM467" s="31">
        <v>151634.703125</v>
      </c>
      <c r="AN467" s="45">
        <f>+AK467/AM467</f>
        <v>-1.4829626254417362E-2</v>
      </c>
      <c r="AR467" s="33"/>
    </row>
    <row r="468" spans="1:44">
      <c r="A468" s="6" t="s">
        <v>6047</v>
      </c>
      <c r="B468" s="6" t="s">
        <v>6000</v>
      </c>
      <c r="C468" s="119" t="s">
        <v>6092</v>
      </c>
      <c r="D468" s="30" t="s">
        <v>6130</v>
      </c>
      <c r="E468" s="6" t="s">
        <v>6175</v>
      </c>
      <c r="F468" s="31" t="s">
        <v>4467</v>
      </c>
      <c r="G468" s="6" t="str">
        <f>+IF(AND(L468&gt;K468, AJ468&gt;0), "Float Increase", IF(AND(L468&lt;K468, AJ468&lt;0), "Float Decrease", IF(AND(J468&gt;I468, AJ468&gt;0), "Share Increase", IF(AND(J468&lt;I468, AJ468&lt;0), "Share Decrease", IF(AJ468&gt;0, "Reinvestment", "Funding")))))</f>
        <v>Share Decrease</v>
      </c>
      <c r="H468" s="32">
        <v>31.87</v>
      </c>
      <c r="I468" s="33">
        <v>53.914999999999999</v>
      </c>
      <c r="J468" s="33">
        <v>53.325000000000003</v>
      </c>
      <c r="K468" s="34">
        <v>1</v>
      </c>
      <c r="L468" s="34">
        <v>1</v>
      </c>
      <c r="M468" s="7">
        <v>1</v>
      </c>
      <c r="N468" s="7">
        <v>1</v>
      </c>
      <c r="O468" s="7">
        <v>0</v>
      </c>
      <c r="P468" s="7">
        <v>0</v>
      </c>
      <c r="Q468" s="35">
        <f>+I468*K468</f>
        <v>53.914999999999999</v>
      </c>
      <c r="R468" s="35">
        <f>+J468*L468</f>
        <v>53.325000000000003</v>
      </c>
      <c r="S468" s="35">
        <f>+$H468*Q468</f>
        <v>1718.2710500000001</v>
      </c>
      <c r="T468" s="35">
        <f>+$H468*R468</f>
        <v>1699.4677500000003</v>
      </c>
      <c r="U468" s="36">
        <f>+S468/SUM(S$20:S$619)</f>
        <v>2.4959386635795108E-3</v>
      </c>
      <c r="V468" s="37">
        <f>+T468/SUM(T$20:T$619)</f>
        <v>2.4656742116300864E-3</v>
      </c>
      <c r="W468" s="37">
        <f>+V468-U468</f>
        <v>-3.0264451949424398E-5</v>
      </c>
      <c r="X468" s="38">
        <f>+W468*Y$4</f>
        <v>-0.91673382245149782</v>
      </c>
      <c r="Y468" s="39">
        <f>+X468/$H468*10^6</f>
        <v>-28764.788906542133</v>
      </c>
      <c r="Z468" s="40">
        <f>+S468*M468/SUMPRODUCT(M$20:M$619, S$20:S$619)</f>
        <v>4.8988219526865037E-3</v>
      </c>
      <c r="AA468" s="41">
        <f>+T468*N468/SUMPRODUCT(N$20:N$619, T$20:T$619)</f>
        <v>4.8302237131900875E-3</v>
      </c>
      <c r="AB468" s="41">
        <f>+AA468-Z468</f>
        <v>-6.8598239496416198E-5</v>
      </c>
      <c r="AC468" s="42">
        <f>+AB468*AD$4</f>
        <v>-0.26467058235770446</v>
      </c>
      <c r="AD468" s="43">
        <f>+AC468/$H468*10^6</f>
        <v>-8304.6935160873691</v>
      </c>
      <c r="AE468" s="40">
        <f>+S468*O468/SUMPRODUCT(O$20:O$619, S$20:S$619)</f>
        <v>0</v>
      </c>
      <c r="AF468" s="41">
        <f>+T468*P468/SUMPRODUCT(P$20:P$619, T$20:T$619)</f>
        <v>0</v>
      </c>
      <c r="AG468" s="41">
        <f>+AF468-AE468</f>
        <v>0</v>
      </c>
      <c r="AH468" s="42">
        <f>+AG468*AI$4</f>
        <v>0</v>
      </c>
      <c r="AI468" s="43">
        <f>+AH468/$H468*10^6</f>
        <v>0</v>
      </c>
      <c r="AJ468" s="42">
        <f>+X468+AC468+AH468</f>
        <v>-1.1814044048092023</v>
      </c>
      <c r="AK468" s="31">
        <f>+Y468+AD468+AI468</f>
        <v>-37069.482422629502</v>
      </c>
      <c r="AL468" s="44">
        <f>+$AL$6*W468/H468*10^6</f>
        <v>-474.8109813213743</v>
      </c>
      <c r="AM468" s="31">
        <v>2483757.5</v>
      </c>
      <c r="AN468" s="45">
        <f>+AK468/AM468</f>
        <v>-1.4924759129113653E-2</v>
      </c>
      <c r="AR468" s="33"/>
    </row>
    <row r="469" spans="1:44">
      <c r="A469" s="6" t="s">
        <v>1357</v>
      </c>
      <c r="B469" s="6" t="s">
        <v>2155</v>
      </c>
      <c r="C469" s="119" t="s">
        <v>2779</v>
      </c>
      <c r="D469" s="30">
        <v>2789523</v>
      </c>
      <c r="E469" s="6" t="s">
        <v>3938</v>
      </c>
      <c r="F469" s="31" t="s">
        <v>4456</v>
      </c>
      <c r="G469" s="6" t="str">
        <f>+IF(AND(L469&gt;K469, AJ469&gt;0), "Float Increase", IF(AND(L469&lt;K469, AJ469&lt;0), "Float Decrease", IF(AND(J469&gt;I469, AJ469&gt;0), "Share Increase", IF(AND(J469&lt;I469, AJ469&lt;0), "Share Decrease", IF(AJ469&gt;0, "Reinvestment", "Funding")))))</f>
        <v>Funding</v>
      </c>
      <c r="H469" s="32">
        <v>32.840000000000003</v>
      </c>
      <c r="I469" s="33">
        <v>35.603999999999999</v>
      </c>
      <c r="J469" s="33">
        <v>35.603999999999999</v>
      </c>
      <c r="K469" s="34">
        <v>1</v>
      </c>
      <c r="L469" s="34">
        <v>1</v>
      </c>
      <c r="M469" s="7">
        <v>1</v>
      </c>
      <c r="N469" s="7">
        <v>1</v>
      </c>
      <c r="O469" s="7">
        <v>0</v>
      </c>
      <c r="P469" s="7">
        <v>0</v>
      </c>
      <c r="Q469" s="35">
        <f>+I469*K469</f>
        <v>35.603999999999999</v>
      </c>
      <c r="R469" s="35">
        <f>+J469*L469</f>
        <v>35.603999999999999</v>
      </c>
      <c r="S469" s="35">
        <f>+$H469*Q469</f>
        <v>1169.2353600000001</v>
      </c>
      <c r="T469" s="35">
        <f>+$H469*R469</f>
        <v>1169.2353600000001</v>
      </c>
      <c r="U469" s="36">
        <f>+S469/SUM(S$20:S$619)</f>
        <v>1.6984164063337439E-3</v>
      </c>
      <c r="V469" s="37">
        <f>+T469/SUM(T$20:T$619)</f>
        <v>1.6963861035185989E-3</v>
      </c>
      <c r="W469" s="37">
        <f>+V469-U469</f>
        <v>-2.0303028151450082E-6</v>
      </c>
      <c r="X469" s="38">
        <f>+W469*Y$4</f>
        <v>-6.1499453668359572E-2</v>
      </c>
      <c r="Y469" s="39">
        <f>+X469/$H469*10^6</f>
        <v>-1872.6995635919479</v>
      </c>
      <c r="Z469" s="40">
        <f>+S469*M469/SUMPRODUCT(M$20:M$619, S$20:S$619)</f>
        <v>3.333511234694496E-3</v>
      </c>
      <c r="AA469" s="41">
        <f>+T469*N469/SUMPRODUCT(N$20:N$619, T$20:T$619)</f>
        <v>3.3231983143971688E-3</v>
      </c>
      <c r="AB469" s="41">
        <f>+AA469-Z469</f>
        <v>-1.0312920297327229E-5</v>
      </c>
      <c r="AC469" s="42">
        <f>+AB469*AD$4</f>
        <v>-3.9790038941812607E-2</v>
      </c>
      <c r="AD469" s="43">
        <f>+AC469/$H469*10^6</f>
        <v>-1211.6333417117114</v>
      </c>
      <c r="AE469" s="40">
        <f>+S469*O469/SUMPRODUCT(O$20:O$619, S$20:S$619)</f>
        <v>0</v>
      </c>
      <c r="AF469" s="41">
        <f>+T469*P469/SUMPRODUCT(P$20:P$619, T$20:T$619)</f>
        <v>0</v>
      </c>
      <c r="AG469" s="41">
        <f>+AF469-AE469</f>
        <v>0</v>
      </c>
      <c r="AH469" s="42">
        <f>+AG469*AI$4</f>
        <v>0</v>
      </c>
      <c r="AI469" s="43">
        <f>+AH469/$H469*10^6</f>
        <v>0</v>
      </c>
      <c r="AJ469" s="42">
        <f>+X469+AC469+AH469</f>
        <v>-0.10128949261017217</v>
      </c>
      <c r="AK469" s="31">
        <f>+Y469+AD469+AI469</f>
        <v>-3084.3329053036596</v>
      </c>
      <c r="AL469" s="44">
        <f>+$AL$6*W469/H469*10^6</f>
        <v>-30.912040425472103</v>
      </c>
      <c r="AM469" s="31">
        <v>204008.703125</v>
      </c>
      <c r="AN469" s="45">
        <f>+AK469/AM469</f>
        <v>-1.5118633950698811E-2</v>
      </c>
      <c r="AR469" s="33"/>
    </row>
    <row r="470" spans="1:44">
      <c r="A470" s="6" t="s">
        <v>1044</v>
      </c>
      <c r="B470" s="6" t="s">
        <v>1563</v>
      </c>
      <c r="C470" s="119" t="s">
        <v>2407</v>
      </c>
      <c r="D470" s="30">
        <v>2121835</v>
      </c>
      <c r="E470" s="6" t="s">
        <v>3868</v>
      </c>
      <c r="F470" s="31" t="s">
        <v>4466</v>
      </c>
      <c r="G470" s="6" t="str">
        <f>+IF(AND(L470&gt;K470, AJ470&gt;0), "Float Increase", IF(AND(L470&lt;K470, AJ470&lt;0), "Float Decrease", IF(AND(J470&gt;I470, AJ470&gt;0), "Share Increase", IF(AND(J470&lt;I470, AJ470&lt;0), "Share Decrease", IF(AJ470&gt;0, "Reinvestment", "Funding")))))</f>
        <v>Funding</v>
      </c>
      <c r="H470" s="32">
        <v>5.01</v>
      </c>
      <c r="I470" s="33">
        <v>36.929000000000002</v>
      </c>
      <c r="J470" s="33">
        <v>36.929000000000002</v>
      </c>
      <c r="K470" s="34">
        <v>1</v>
      </c>
      <c r="L470" s="34">
        <v>1</v>
      </c>
      <c r="M470" s="7">
        <v>0.46</v>
      </c>
      <c r="N470" s="7">
        <v>0.46</v>
      </c>
      <c r="O470" s="7">
        <v>0.54</v>
      </c>
      <c r="P470" s="7">
        <v>0.54</v>
      </c>
      <c r="Q470" s="35">
        <f>+I470*K470</f>
        <v>36.929000000000002</v>
      </c>
      <c r="R470" s="35">
        <f>+J470*L470</f>
        <v>36.929000000000002</v>
      </c>
      <c r="S470" s="35">
        <f>+$H470*Q470</f>
        <v>185.01428999999999</v>
      </c>
      <c r="T470" s="35">
        <f>+$H470*R470</f>
        <v>185.01428999999999</v>
      </c>
      <c r="U470" s="36">
        <f>+S470/SUM(S$20:S$619)</f>
        <v>2.687494034923722E-4</v>
      </c>
      <c r="V470" s="37">
        <f>+T470/SUM(T$20:T$619)</f>
        <v>2.6842813794851364E-4</v>
      </c>
      <c r="W470" s="37">
        <f>+V470-U470</f>
        <v>-3.2126554385856175E-7</v>
      </c>
      <c r="X470" s="38">
        <f>+W470*Y$4</f>
        <v>-9.7313835563779313E-3</v>
      </c>
      <c r="Y470" s="39">
        <f>+X470/$H470*10^6</f>
        <v>-1942.3919274207449</v>
      </c>
      <c r="Z470" s="40">
        <f>+S470*M470/SUMPRODUCT(M$20:M$619, S$20:S$619)</f>
        <v>2.4264038557237245E-4</v>
      </c>
      <c r="AA470" s="41">
        <f>+T470*N470/SUMPRODUCT(N$20:N$619, T$20:T$619)</f>
        <v>2.418897263481656E-4</v>
      </c>
      <c r="AB470" s="41">
        <f>+AA470-Z470</f>
        <v>-7.506592242068435E-7</v>
      </c>
      <c r="AC470" s="42">
        <f>+AB470*AD$4</f>
        <v>-2.8962465433735726E-3</v>
      </c>
      <c r="AD470" s="43">
        <f>+AC470/$H470*10^6</f>
        <v>-578.09312242985482</v>
      </c>
      <c r="AE470" s="40">
        <f>+S470*O470/SUMPRODUCT(O$20:O$619, S$20:S$619)</f>
        <v>2.9586953354198309E-4</v>
      </c>
      <c r="AF470" s="41">
        <f>+T470*P470/SUMPRODUCT(P$20:P$619, T$20:T$619)</f>
        <v>2.9610151803949086E-4</v>
      </c>
      <c r="AG470" s="41">
        <f>+AF470-AE470</f>
        <v>2.3198449750777301E-7</v>
      </c>
      <c r="AH470" s="42">
        <f>+AG470*AI$4</f>
        <v>7.8335343132959767E-4</v>
      </c>
      <c r="AI470" s="43">
        <f>+AH470/$H470*10^6</f>
        <v>156.35797032526901</v>
      </c>
      <c r="AJ470" s="42">
        <f>+X470+AC470+AH470</f>
        <v>-1.1844276668421905E-2</v>
      </c>
      <c r="AK470" s="31">
        <f>+Y470+AD470+AI470</f>
        <v>-2364.1270795253308</v>
      </c>
      <c r="AL470" s="44">
        <f>+$AL$6*W470/H470*10^6</f>
        <v>-32.062429526802575</v>
      </c>
      <c r="AM470" s="31">
        <v>147478.59375</v>
      </c>
      <c r="AN470" s="45">
        <f>+AK470/AM470</f>
        <v>-1.6030306632384275E-2</v>
      </c>
      <c r="AR470" s="33"/>
    </row>
    <row r="471" spans="1:44">
      <c r="A471" s="6" t="s">
        <v>6384</v>
      </c>
      <c r="B471" s="6" t="s">
        <v>6385</v>
      </c>
      <c r="C471" s="119" t="s">
        <v>6386</v>
      </c>
      <c r="D471" s="30" t="s">
        <v>6387</v>
      </c>
      <c r="E471" s="6" t="s">
        <v>6388</v>
      </c>
      <c r="F471" s="31" t="s">
        <v>4472</v>
      </c>
      <c r="G471" s="6" t="str">
        <f>+IF(AND(L471&gt;K471, AJ471&gt;0), "Float Increase", IF(AND(L471&lt;K471, AJ471&lt;0), "Float Decrease", IF(AND(J471&gt;I471, AJ471&gt;0), "Share Increase", IF(AND(J471&lt;I471, AJ471&lt;0), "Share Decrease", IF(AJ471&gt;0, "Reinvestment", "Funding")))))</f>
        <v>Share Decrease</v>
      </c>
      <c r="H471" s="32">
        <v>17.350000000000001</v>
      </c>
      <c r="I471" s="33">
        <v>44.677999999999997</v>
      </c>
      <c r="J471" s="33">
        <v>44.613999999999997</v>
      </c>
      <c r="K471" s="34">
        <v>1</v>
      </c>
      <c r="L471" s="34">
        <v>1</v>
      </c>
      <c r="M471" s="7">
        <v>0</v>
      </c>
      <c r="N471" s="7">
        <v>0</v>
      </c>
      <c r="O471" s="7">
        <v>1</v>
      </c>
      <c r="P471" s="7">
        <v>1</v>
      </c>
      <c r="Q471" s="35">
        <f>+I471*K471</f>
        <v>44.677999999999997</v>
      </c>
      <c r="R471" s="35">
        <f>+J471*L471</f>
        <v>44.613999999999997</v>
      </c>
      <c r="S471" s="35">
        <f>+$H471*Q471</f>
        <v>775.16330000000005</v>
      </c>
      <c r="T471" s="35">
        <f>+$H471*R471</f>
        <v>774.05290000000002</v>
      </c>
      <c r="U471" s="36">
        <f>+S471/SUM(S$20:S$619)</f>
        <v>1.1259923462354114E-3</v>
      </c>
      <c r="V471" s="37">
        <f>+T471/SUM(T$20:T$619)</f>
        <v>1.123035299709266E-3</v>
      </c>
      <c r="W471" s="37">
        <f>+V471-U471</f>
        <v>-2.957046526145396E-6</v>
      </c>
      <c r="X471" s="38">
        <f>+W471*Y$4</f>
        <v>-8.9571242512843499E-2</v>
      </c>
      <c r="Y471" s="39">
        <f>+X471/$H471*10^6</f>
        <v>-5162.607637627867</v>
      </c>
      <c r="Z471" s="40">
        <f>+S471*M471/SUMPRODUCT(M$20:M$619, S$20:S$619)</f>
        <v>0</v>
      </c>
      <c r="AA471" s="41">
        <f>+T471*N471/SUMPRODUCT(N$20:N$619, T$20:T$619)</f>
        <v>0</v>
      </c>
      <c r="AB471" s="41">
        <f>+AA471-Z471</f>
        <v>0</v>
      </c>
      <c r="AC471" s="42">
        <f>+AB471*AD$4</f>
        <v>0</v>
      </c>
      <c r="AD471" s="43">
        <f>+AC471/$H471*10^6</f>
        <v>0</v>
      </c>
      <c r="AE471" s="40">
        <f>+S471*O471/SUMPRODUCT(O$20:O$619, S$20:S$619)</f>
        <v>2.295590488851832E-3</v>
      </c>
      <c r="AF471" s="41">
        <f>+T471*P471/SUMPRODUCT(P$20:P$619, T$20:T$619)</f>
        <v>2.2940994603100578E-3</v>
      </c>
      <c r="AG471" s="41">
        <f>+AF471-AE471</f>
        <v>-1.4910285417741448E-6</v>
      </c>
      <c r="AH471" s="42">
        <f>+AG471*AI$4</f>
        <v>-5.0348292103872452E-3</v>
      </c>
      <c r="AI471" s="43">
        <f>+AH471/$H471*10^6</f>
        <v>-290.19188532491324</v>
      </c>
      <c r="AJ471" s="42">
        <f>+X471+AC471+AH471</f>
        <v>-9.4606071723230739E-2</v>
      </c>
      <c r="AK471" s="31">
        <f>+Y471+AD471+AI471</f>
        <v>-5452.7995229527805</v>
      </c>
      <c r="AL471" s="44">
        <f>+$AL$6*W471/H471*10^6</f>
        <v>-85.217479139636765</v>
      </c>
      <c r="AM471" s="31">
        <v>331835.3125</v>
      </c>
      <c r="AN471" s="45">
        <f>+AK471/AM471</f>
        <v>-1.6432246109891576E-2</v>
      </c>
      <c r="AR471" s="33"/>
    </row>
    <row r="472" spans="1:44">
      <c r="A472" s="6" t="s">
        <v>4983</v>
      </c>
      <c r="B472" s="6" t="s">
        <v>4989</v>
      </c>
      <c r="C472" s="119" t="s">
        <v>5010</v>
      </c>
      <c r="D472" s="30">
        <v>2698146</v>
      </c>
      <c r="E472" s="6" t="s">
        <v>5000</v>
      </c>
      <c r="F472" s="31" t="s">
        <v>4463</v>
      </c>
      <c r="G472" s="6" t="str">
        <f>+IF(AND(L472&gt;K472, AJ472&gt;0), "Float Increase", IF(AND(L472&lt;K472, AJ472&lt;0), "Float Decrease", IF(AND(J472&gt;I472, AJ472&gt;0), "Share Increase", IF(AND(J472&lt;I472, AJ472&lt;0), "Share Decrease", IF(AJ472&gt;0, "Reinvestment", "Funding")))))</f>
        <v>Funding</v>
      </c>
      <c r="H472" s="32">
        <v>17.23</v>
      </c>
      <c r="I472" s="33">
        <v>33.417000000000002</v>
      </c>
      <c r="J472" s="33">
        <v>33.417000000000002</v>
      </c>
      <c r="K472" s="34">
        <v>0.78</v>
      </c>
      <c r="L472" s="34">
        <v>0.78</v>
      </c>
      <c r="M472" s="7">
        <v>0</v>
      </c>
      <c r="N472" s="7">
        <v>0</v>
      </c>
      <c r="O472" s="7">
        <v>1</v>
      </c>
      <c r="P472" s="7">
        <v>1</v>
      </c>
      <c r="Q472" s="35">
        <f>+I472*K472</f>
        <v>26.065260000000002</v>
      </c>
      <c r="R472" s="35">
        <f>+J472*L472</f>
        <v>26.065260000000002</v>
      </c>
      <c r="S472" s="35">
        <f>+$H472*Q472</f>
        <v>449.10442980000005</v>
      </c>
      <c r="T472" s="35">
        <f>+$H472*R472</f>
        <v>449.10442980000005</v>
      </c>
      <c r="U472" s="36">
        <f>+S472/SUM(S$20:S$619)</f>
        <v>6.5236338022610016E-4</v>
      </c>
      <c r="V472" s="37">
        <f>+T472/SUM(T$20:T$619)</f>
        <v>6.5158353895606105E-4</v>
      </c>
      <c r="W472" s="37">
        <f>+V472-U472</f>
        <v>-7.7984127003910553E-7</v>
      </c>
      <c r="X472" s="38">
        <f>+W472*Y$4</f>
        <v>-2.362199948583496E-2</v>
      </c>
      <c r="Y472" s="39">
        <f>+X472/$H472*10^6</f>
        <v>-1370.9808175179894</v>
      </c>
      <c r="Z472" s="40">
        <f>+S472*M472/SUMPRODUCT(M$20:M$619, S$20:S$619)</f>
        <v>0</v>
      </c>
      <c r="AA472" s="41">
        <f>+T472*N472/SUMPRODUCT(N$20:N$619, T$20:T$619)</f>
        <v>0</v>
      </c>
      <c r="AB472" s="41">
        <f>+AA472-Z472</f>
        <v>0</v>
      </c>
      <c r="AC472" s="42">
        <f>+AB472*AD$4</f>
        <v>0</v>
      </c>
      <c r="AD472" s="43">
        <f>+AC472/$H472*10^6</f>
        <v>0</v>
      </c>
      <c r="AE472" s="40">
        <f>+S472*O472/SUMPRODUCT(O$20:O$619, S$20:S$619)</f>
        <v>1.3299905420575322E-3</v>
      </c>
      <c r="AF472" s="41">
        <f>+T472*P472/SUMPRODUCT(P$20:P$619, T$20:T$619)</f>
        <v>1.3310333570574263E-3</v>
      </c>
      <c r="AG472" s="41">
        <f>+AF472-AE472</f>
        <v>1.0428149998941046E-6</v>
      </c>
      <c r="AH472" s="42">
        <f>+AG472*AI$4</f>
        <v>3.5213245591190832E-3</v>
      </c>
      <c r="AI472" s="43">
        <f>+AH472/$H472*10^6</f>
        <v>204.37170975734665</v>
      </c>
      <c r="AJ472" s="42">
        <f>+X472+AC472+AH472</f>
        <v>-2.0100674926715877E-2</v>
      </c>
      <c r="AK472" s="31">
        <f>+Y472+AD472+AI472</f>
        <v>-1166.6091077606427</v>
      </c>
      <c r="AL472" s="44">
        <f>+$AL$6*W472/H472*10^6</f>
        <v>-22.630332850815595</v>
      </c>
      <c r="AM472" s="31">
        <v>70733.3984375</v>
      </c>
      <c r="AN472" s="45">
        <f>+AK472/AM472</f>
        <v>-1.6493044778436002E-2</v>
      </c>
      <c r="AR472" s="33"/>
    </row>
    <row r="473" spans="1:44">
      <c r="A473" s="6" t="s">
        <v>4730</v>
      </c>
      <c r="B473" s="6" t="s">
        <v>4698</v>
      </c>
      <c r="C473" s="119" t="s">
        <v>4810</v>
      </c>
      <c r="D473" s="30" t="s">
        <v>4794</v>
      </c>
      <c r="E473" s="6" t="s">
        <v>4766</v>
      </c>
      <c r="F473" s="31" t="s">
        <v>4471</v>
      </c>
      <c r="G473" s="6" t="str">
        <f>+IF(AND(L473&gt;K473, AJ473&gt;0), "Float Increase", IF(AND(L473&lt;K473, AJ473&lt;0), "Float Decrease", IF(AND(J473&gt;I473, AJ473&gt;0), "Share Increase", IF(AND(J473&lt;I473, AJ473&lt;0), "Share Decrease", IF(AJ473&gt;0, "Reinvestment", "Funding")))))</f>
        <v>Funding</v>
      </c>
      <c r="H473" s="32">
        <v>8.7899999999999991</v>
      </c>
      <c r="I473" s="33">
        <v>27.521000000000001</v>
      </c>
      <c r="J473" s="33">
        <v>27.521000000000001</v>
      </c>
      <c r="K473" s="34">
        <v>1</v>
      </c>
      <c r="L473" s="34">
        <v>1</v>
      </c>
      <c r="M473" s="7">
        <v>0.45</v>
      </c>
      <c r="N473" s="7">
        <v>0.45</v>
      </c>
      <c r="O473" s="7">
        <v>0.55000000000000004</v>
      </c>
      <c r="P473" s="7">
        <v>0.55000000000000004</v>
      </c>
      <c r="Q473" s="35">
        <f>+I473*K473</f>
        <v>27.521000000000001</v>
      </c>
      <c r="R473" s="35">
        <f>+J473*L473</f>
        <v>27.521000000000001</v>
      </c>
      <c r="S473" s="35">
        <f>+$H473*Q473</f>
        <v>241.90958999999998</v>
      </c>
      <c r="T473" s="35">
        <f>+$H473*R473</f>
        <v>241.90958999999998</v>
      </c>
      <c r="U473" s="36">
        <f>+S473/SUM(S$20:S$619)</f>
        <v>3.513947923243352E-4</v>
      </c>
      <c r="V473" s="37">
        <f>+T473/SUM(T$20:T$619)</f>
        <v>3.509747317117417E-4</v>
      </c>
      <c r="W473" s="37">
        <f>+V473-U473</f>
        <v>-4.2006061259350271E-7</v>
      </c>
      <c r="X473" s="38">
        <f>+W473*Y$4</f>
        <v>-1.2723963139583086E-2</v>
      </c>
      <c r="Y473" s="39">
        <f>+X473/$H473*10^6</f>
        <v>-1447.5498452312956</v>
      </c>
      <c r="Z473" s="40">
        <f>+S473*M473/SUMPRODUCT(M$20:M$619, S$20:S$619)</f>
        <v>3.103598844465349E-4</v>
      </c>
      <c r="AA473" s="41">
        <f>+T473*N473/SUMPRODUCT(N$20:N$619, T$20:T$619)</f>
        <v>3.0939972066533256E-4</v>
      </c>
      <c r="AB473" s="41">
        <f>+AA473-Z473</f>
        <v>-9.6016378120234976E-7</v>
      </c>
      <c r="AC473" s="42">
        <f>+AB473*AD$4</f>
        <v>-3.7045718519187055E-3</v>
      </c>
      <c r="AD473" s="43">
        <f>+AC473/$H473*10^6</f>
        <v>-421.45299794296994</v>
      </c>
      <c r="AE473" s="40">
        <f>+S473*O473/SUMPRODUCT(O$20:O$619, S$20:S$619)</f>
        <v>3.9401884052215247E-4</v>
      </c>
      <c r="AF473" s="41">
        <f>+T473*P473/SUMPRODUCT(P$20:P$619, T$20:T$619)</f>
        <v>3.9432778163424624E-4</v>
      </c>
      <c r="AG473" s="41">
        <f>+AF473-AE473</f>
        <v>3.0894111209377054E-7</v>
      </c>
      <c r="AH473" s="42">
        <f>+AG473*AI$4</f>
        <v>1.0432166064429718E-3</v>
      </c>
      <c r="AI473" s="43">
        <f>+AH473/$H473*10^6</f>
        <v>118.68220778645869</v>
      </c>
      <c r="AJ473" s="42">
        <f>+X473+AC473+AH473</f>
        <v>-1.538531838505882E-2</v>
      </c>
      <c r="AK473" s="31">
        <f>+Y473+AD473+AI473</f>
        <v>-1750.3206353878068</v>
      </c>
      <c r="AL473" s="44">
        <f>+$AL$6*W473/H473*10^6</f>
        <v>-23.894232798265232</v>
      </c>
      <c r="AM473" s="31">
        <v>106033.6484375</v>
      </c>
      <c r="AN473" s="45">
        <f>+AK473/AM473</f>
        <v>-1.6507218804411018E-2</v>
      </c>
      <c r="AR473" s="33"/>
    </row>
    <row r="474" spans="1:44">
      <c r="A474" s="6" t="s">
        <v>1445</v>
      </c>
      <c r="B474" s="6" t="s">
        <v>2242</v>
      </c>
      <c r="C474" s="119" t="s">
        <v>2865</v>
      </c>
      <c r="D474" s="30">
        <v>2839268</v>
      </c>
      <c r="E474" s="6" t="s">
        <v>930</v>
      </c>
      <c r="F474" s="31" t="s">
        <v>4459</v>
      </c>
      <c r="G474" s="6" t="str">
        <f>+IF(AND(L474&gt;K474, AJ474&gt;0), "Float Increase", IF(AND(L474&lt;K474, AJ474&lt;0), "Float Decrease", IF(AND(J474&gt;I474, AJ474&gt;0), "Share Increase", IF(AND(J474&lt;I474, AJ474&lt;0), "Share Decrease", IF(AJ474&gt;0, "Reinvestment", "Funding")))))</f>
        <v>Share Decrease</v>
      </c>
      <c r="H474" s="32">
        <v>80.73</v>
      </c>
      <c r="I474" s="33">
        <v>36.9</v>
      </c>
      <c r="J474" s="33">
        <v>36.713000000000001</v>
      </c>
      <c r="K474" s="34">
        <v>1</v>
      </c>
      <c r="L474" s="34">
        <v>1</v>
      </c>
      <c r="M474" s="7">
        <v>1</v>
      </c>
      <c r="N474" s="7">
        <v>1</v>
      </c>
      <c r="O474" s="7">
        <v>0</v>
      </c>
      <c r="P474" s="7">
        <v>0</v>
      </c>
      <c r="Q474" s="35">
        <f>+I474*K474</f>
        <v>36.9</v>
      </c>
      <c r="R474" s="35">
        <f>+J474*L474</f>
        <v>36.713000000000001</v>
      </c>
      <c r="S474" s="35">
        <f>+$H474*Q474</f>
        <v>2978.9369999999999</v>
      </c>
      <c r="T474" s="35">
        <f>+$H474*R474</f>
        <v>2963.84049</v>
      </c>
      <c r="U474" s="36">
        <f>+S474/SUM(S$20:S$619)</f>
        <v>4.3271659815647583E-3</v>
      </c>
      <c r="V474" s="37">
        <f>+T474/SUM(T$20:T$619)</f>
        <v>4.3000904627805252E-3</v>
      </c>
      <c r="W474" s="37">
        <f>+V474-U474</f>
        <v>-2.7075518784233123E-5</v>
      </c>
      <c r="X474" s="38">
        <f>+W474*Y$4</f>
        <v>-0.82013855302605054</v>
      </c>
      <c r="Y474" s="39">
        <f>+X474/$H474*10^6</f>
        <v>-10159.030757166487</v>
      </c>
      <c r="Z474" s="40">
        <f>+S474*M474/SUMPRODUCT(M$20:M$619, S$20:S$619)</f>
        <v>8.4930034590701368E-3</v>
      </c>
      <c r="AA474" s="41">
        <f>+T474*N474/SUMPRODUCT(N$20:N$619, T$20:T$619)</f>
        <v>8.4238212916431798E-3</v>
      </c>
      <c r="AB474" s="41">
        <f>+AA474-Z474</f>
        <v>-6.9182167426956945E-5</v>
      </c>
      <c r="AC474" s="42">
        <f>+AB474*AD$4</f>
        <v>-0.26692353442419625</v>
      </c>
      <c r="AD474" s="43">
        <f>+AC474/$H474*10^6</f>
        <v>-3306.3735219149789</v>
      </c>
      <c r="AE474" s="40">
        <f>+S474*O474/SUMPRODUCT(O$20:O$619, S$20:S$619)</f>
        <v>0</v>
      </c>
      <c r="AF474" s="41">
        <f>+T474*P474/SUMPRODUCT(P$20:P$619, T$20:T$619)</f>
        <v>0</v>
      </c>
      <c r="AG474" s="41">
        <f>+AF474-AE474</f>
        <v>0</v>
      </c>
      <c r="AH474" s="42">
        <f>+AG474*AI$4</f>
        <v>0</v>
      </c>
      <c r="AI474" s="43">
        <f>+AH474/$H474*10^6</f>
        <v>0</v>
      </c>
      <c r="AJ474" s="42">
        <f>+X474+AC474+AH474</f>
        <v>-1.0870620874502468</v>
      </c>
      <c r="AK474" s="31">
        <f>+Y474+AD474+AI474</f>
        <v>-13465.404279081466</v>
      </c>
      <c r="AL474" s="44">
        <f>+$AL$6*W474/H474*10^6</f>
        <v>-167.69180468371806</v>
      </c>
      <c r="AM474" s="31">
        <v>809369.75</v>
      </c>
      <c r="AN474" s="45">
        <f>+AK474/AM474</f>
        <v>-1.6636900846716183E-2</v>
      </c>
      <c r="AR474" s="33"/>
    </row>
    <row r="475" spans="1:44">
      <c r="A475" s="6" t="s">
        <v>5254</v>
      </c>
      <c r="B475" s="6" t="s">
        <v>5240</v>
      </c>
      <c r="C475" s="119" t="s">
        <v>5261</v>
      </c>
      <c r="D475" s="30" t="s">
        <v>5262</v>
      </c>
      <c r="E475" s="6" t="s">
        <v>5247</v>
      </c>
      <c r="F475" s="31" t="s">
        <v>4471</v>
      </c>
      <c r="G475" s="6" t="str">
        <f>+IF(AND(L475&gt;K475, AJ475&gt;0), "Float Increase", IF(AND(L475&lt;K475, AJ475&lt;0), "Float Decrease", IF(AND(J475&gt;I475, AJ475&gt;0), "Share Increase", IF(AND(J475&lt;I475, AJ475&lt;0), "Share Decrease", IF(AJ475&gt;0, "Reinvestment", "Funding")))))</f>
        <v>Share Decrease</v>
      </c>
      <c r="H475" s="32">
        <v>17.5</v>
      </c>
      <c r="I475" s="33">
        <v>37.381999999999998</v>
      </c>
      <c r="J475" s="33">
        <v>37.341000000000001</v>
      </c>
      <c r="K475" s="34">
        <v>1</v>
      </c>
      <c r="L475" s="34">
        <v>1</v>
      </c>
      <c r="M475" s="7">
        <v>0</v>
      </c>
      <c r="N475" s="7">
        <v>0</v>
      </c>
      <c r="O475" s="7">
        <v>1</v>
      </c>
      <c r="P475" s="7">
        <v>1</v>
      </c>
      <c r="Q475" s="35">
        <f>+I475*K475</f>
        <v>37.381999999999998</v>
      </c>
      <c r="R475" s="35">
        <f>+J475*L475</f>
        <v>37.341000000000001</v>
      </c>
      <c r="S475" s="35">
        <f>+$H475*Q475</f>
        <v>654.18499999999995</v>
      </c>
      <c r="T475" s="35">
        <f>+$H475*R475</f>
        <v>653.46749999999997</v>
      </c>
      <c r="U475" s="36">
        <f>+S475/SUM(S$20:S$619)</f>
        <v>9.502608070093262E-4</v>
      </c>
      <c r="V475" s="37">
        <f>+T475/SUM(T$20:T$619)</f>
        <v>9.4808387089921728E-4</v>
      </c>
      <c r="W475" s="37">
        <f>+V475-U475</f>
        <v>-2.1769361101089176E-6</v>
      </c>
      <c r="X475" s="38">
        <f>+W475*Y$4</f>
        <v>-6.5941090385110993E-2</v>
      </c>
      <c r="Y475" s="39">
        <f>+X475/$H475*10^6</f>
        <v>-3768.0623077206278</v>
      </c>
      <c r="Z475" s="40">
        <f>+S475*M475/SUMPRODUCT(M$20:M$619, S$20:S$619)</f>
        <v>0</v>
      </c>
      <c r="AA475" s="41">
        <f>+T475*N475/SUMPRODUCT(N$20:N$619, T$20:T$619)</f>
        <v>0</v>
      </c>
      <c r="AB475" s="41">
        <f>+AA475-Z475</f>
        <v>0</v>
      </c>
      <c r="AC475" s="42">
        <f>+AB475*AD$4</f>
        <v>0</v>
      </c>
      <c r="AD475" s="43">
        <f>+AC475/$H475*10^6</f>
        <v>0</v>
      </c>
      <c r="AE475" s="40">
        <f>+S475*O475/SUMPRODUCT(O$20:O$619, S$20:S$619)</f>
        <v>1.937321934551772E-3</v>
      </c>
      <c r="AF475" s="41">
        <f>+T475*P475/SUMPRODUCT(P$20:P$619, T$20:T$619)</f>
        <v>1.9367144533405439E-3</v>
      </c>
      <c r="AG475" s="41">
        <f>+AF475-AE475</f>
        <v>-6.0748121122810791E-7</v>
      </c>
      <c r="AH475" s="42">
        <f>+AG475*AI$4</f>
        <v>-2.0513116022671022E-3</v>
      </c>
      <c r="AI475" s="43">
        <f>+AH475/$H475*10^6</f>
        <v>-117.21780584383441</v>
      </c>
      <c r="AJ475" s="42">
        <f>+X475+AC475+AH475</f>
        <v>-6.799240198737809E-2</v>
      </c>
      <c r="AK475" s="31">
        <f>+Y475+AD475+AI475</f>
        <v>-3885.2801135644622</v>
      </c>
      <c r="AL475" s="44">
        <f>+$AL$6*W475/H475*10^6</f>
        <v>-62.198174574540509</v>
      </c>
      <c r="AM475" s="31">
        <v>228716.703125</v>
      </c>
      <c r="AN475" s="45">
        <f>+AK475/AM475</f>
        <v>-1.6987303771343054E-2</v>
      </c>
      <c r="AR475" s="33"/>
    </row>
    <row r="476" spans="1:44">
      <c r="A476" s="6" t="s">
        <v>1453</v>
      </c>
      <c r="B476" s="6" t="s">
        <v>2250</v>
      </c>
      <c r="C476" s="119" t="s">
        <v>2873</v>
      </c>
      <c r="D476" s="30">
        <v>2906429</v>
      </c>
      <c r="E476" s="6" t="s">
        <v>937</v>
      </c>
      <c r="F476" s="31" t="s">
        <v>4472</v>
      </c>
      <c r="G476" s="6" t="str">
        <f>+IF(AND(L476&gt;K476, AJ476&gt;0), "Float Increase", IF(AND(L476&lt;K476, AJ476&lt;0), "Float Decrease", IF(AND(J476&gt;I476, AJ476&gt;0), "Share Increase", IF(AND(J476&lt;I476, AJ476&lt;0), "Share Decrease", IF(AJ476&gt;0, "Reinvestment", "Funding")))))</f>
        <v>Funding</v>
      </c>
      <c r="H476" s="32">
        <v>6.74</v>
      </c>
      <c r="I476" s="33">
        <v>94.893000000000001</v>
      </c>
      <c r="J476" s="33">
        <v>94.893000000000001</v>
      </c>
      <c r="K476" s="34">
        <v>1</v>
      </c>
      <c r="L476" s="34">
        <v>1</v>
      </c>
      <c r="M476" s="7">
        <v>0</v>
      </c>
      <c r="N476" s="7">
        <v>0</v>
      </c>
      <c r="O476" s="7">
        <v>1</v>
      </c>
      <c r="P476" s="7">
        <v>1</v>
      </c>
      <c r="Q476" s="35">
        <f>+I476*K476</f>
        <v>94.893000000000001</v>
      </c>
      <c r="R476" s="35">
        <f>+J476*L476</f>
        <v>94.893000000000001</v>
      </c>
      <c r="S476" s="35">
        <f>+$H476*Q476</f>
        <v>639.57882000000006</v>
      </c>
      <c r="T476" s="35">
        <f>+$H476*R476</f>
        <v>639.57882000000006</v>
      </c>
      <c r="U476" s="36">
        <f>+S476/SUM(S$20:S$619)</f>
        <v>9.2904405579350281E-4</v>
      </c>
      <c r="V476" s="37">
        <f>+T476/SUM(T$20:T$619)</f>
        <v>9.2793346786298298E-4</v>
      </c>
      <c r="W476" s="37">
        <f>+V476-U476</f>
        <v>-1.1105879305198284E-6</v>
      </c>
      <c r="X476" s="38">
        <f>+W476*Y$4</f>
        <v>-3.364057344951539E-2</v>
      </c>
      <c r="Y476" s="39">
        <f>+X476/$H476*10^6</f>
        <v>-4991.1830043791379</v>
      </c>
      <c r="Z476" s="40">
        <f>+S476*M476/SUMPRODUCT(M$20:M$619, S$20:S$619)</f>
        <v>0</v>
      </c>
      <c r="AA476" s="41">
        <f>+T476*N476/SUMPRODUCT(N$20:N$619, T$20:T$619)</f>
        <v>0</v>
      </c>
      <c r="AB476" s="41">
        <f>+AA476-Z476</f>
        <v>0</v>
      </c>
      <c r="AC476" s="42">
        <f>+AB476*AD$4</f>
        <v>0</v>
      </c>
      <c r="AD476" s="43">
        <f>+AC476/$H476*10^6</f>
        <v>0</v>
      </c>
      <c r="AE476" s="40">
        <f>+S476*O476/SUMPRODUCT(O$20:O$619, S$20:S$619)</f>
        <v>1.8940667805907195E-3</v>
      </c>
      <c r="AF476" s="41">
        <f>+T476*P476/SUMPRODUCT(P$20:P$619, T$20:T$619)</f>
        <v>1.89555187479789E-3</v>
      </c>
      <c r="AG476" s="41">
        <f>+AF476-AE476</f>
        <v>1.4850942071705647E-6</v>
      </c>
      <c r="AH476" s="42">
        <f>+AG476*AI$4</f>
        <v>5.0147904516584787E-3</v>
      </c>
      <c r="AI476" s="43">
        <f>+AH476/$H476*10^6</f>
        <v>744.03419164072375</v>
      </c>
      <c r="AJ476" s="42">
        <f>+X476+AC476+AH476</f>
        <v>-2.8625782997856911E-2</v>
      </c>
      <c r="AK476" s="31">
        <f>+Y476+AD476+AI476</f>
        <v>-4247.1488127384146</v>
      </c>
      <c r="AL476" s="44">
        <f>+$AL$6*W476/H476*10^6</f>
        <v>-82.387828673577772</v>
      </c>
      <c r="AM476" s="31">
        <v>245479.59375</v>
      </c>
      <c r="AN476" s="45">
        <f>+AK476/AM476</f>
        <v>-1.7301433279475656E-2</v>
      </c>
      <c r="AR476" s="33"/>
    </row>
    <row r="477" spans="1:44">
      <c r="A477" s="6" t="s">
        <v>1438</v>
      </c>
      <c r="B477" s="6" t="s">
        <v>2235</v>
      </c>
      <c r="C477" s="119" t="s">
        <v>2858</v>
      </c>
      <c r="D477" s="30">
        <v>2864141</v>
      </c>
      <c r="E477" s="6" t="s">
        <v>923</v>
      </c>
      <c r="F477" s="31" t="s">
        <v>4477</v>
      </c>
      <c r="G477" s="6" t="str">
        <f>+IF(AND(L477&gt;K477, AJ477&gt;0), "Float Increase", IF(AND(L477&lt;K477, AJ477&lt;0), "Float Decrease", IF(AND(J477&gt;I477, AJ477&gt;0), "Share Increase", IF(AND(J477&lt;I477, AJ477&lt;0), "Share Decrease", IF(AJ477&gt;0, "Reinvestment", "Funding")))))</f>
        <v>Funding</v>
      </c>
      <c r="H477" s="32">
        <v>19.170000000000002</v>
      </c>
      <c r="I477" s="33">
        <v>26.63</v>
      </c>
      <c r="J477" s="33">
        <v>26.63</v>
      </c>
      <c r="K477" s="34">
        <v>0.87</v>
      </c>
      <c r="L477" s="34">
        <v>0.87</v>
      </c>
      <c r="M477" s="7">
        <v>0</v>
      </c>
      <c r="N477" s="7">
        <v>0</v>
      </c>
      <c r="O477" s="7">
        <v>1</v>
      </c>
      <c r="P477" s="7">
        <v>1</v>
      </c>
      <c r="Q477" s="35">
        <f>+I477*K477</f>
        <v>23.168099999999999</v>
      </c>
      <c r="R477" s="35">
        <f>+J477*L477</f>
        <v>23.168099999999999</v>
      </c>
      <c r="S477" s="35">
        <f>+$H477*Q477</f>
        <v>444.13247699999999</v>
      </c>
      <c r="T477" s="35">
        <f>+$H477*R477</f>
        <v>444.13247699999999</v>
      </c>
      <c r="U477" s="36">
        <f>+S477/SUM(S$20:S$619)</f>
        <v>6.4514118485301713E-4</v>
      </c>
      <c r="V477" s="37">
        <f>+T477/SUM(T$20:T$619)</f>
        <v>6.4436997706269648E-4</v>
      </c>
      <c r="W477" s="37">
        <f>+V477-U477</f>
        <v>-7.7120779032064518E-7</v>
      </c>
      <c r="X477" s="38">
        <f>+W477*Y$4</f>
        <v>-2.3360484660567747E-2</v>
      </c>
      <c r="Y477" s="39">
        <f>+X477/$H477*10^6</f>
        <v>-1218.5959656008213</v>
      </c>
      <c r="Z477" s="40">
        <f>+S477*M477/SUMPRODUCT(M$20:M$619, S$20:S$619)</f>
        <v>0</v>
      </c>
      <c r="AA477" s="41">
        <f>+T477*N477/SUMPRODUCT(N$20:N$619, T$20:T$619)</f>
        <v>0</v>
      </c>
      <c r="AB477" s="41">
        <f>+AA477-Z477</f>
        <v>0</v>
      </c>
      <c r="AC477" s="42">
        <f>+AB477*AD$4</f>
        <v>0</v>
      </c>
      <c r="AD477" s="43">
        <f>+AC477/$H477*10^6</f>
        <v>0</v>
      </c>
      <c r="AE477" s="40">
        <f>+S477*O477/SUMPRODUCT(O$20:O$619, S$20:S$619)</f>
        <v>1.3152664606172725E-3</v>
      </c>
      <c r="AF477" s="41">
        <f>+T477*P477/SUMPRODUCT(P$20:P$619, T$20:T$619)</f>
        <v>1.3162977308035007E-3</v>
      </c>
      <c r="AG477" s="41">
        <f>+AF477-AE477</f>
        <v>1.0312701862282871E-6</v>
      </c>
      <c r="AH477" s="42">
        <f>+AG477*AI$4</f>
        <v>3.4823406205527745E-3</v>
      </c>
      <c r="AI477" s="43">
        <f>+AH477/$H477*10^6</f>
        <v>181.655744421115</v>
      </c>
      <c r="AJ477" s="42">
        <f>+X477+AC477+AH477</f>
        <v>-1.9878144040014971E-2</v>
      </c>
      <c r="AK477" s="31">
        <f>+Y477+AD477+AI477</f>
        <v>-1036.9402211797062</v>
      </c>
      <c r="AL477" s="44">
        <f>+$AL$6*W477/H477*10^6</f>
        <v>-20.114965840392411</v>
      </c>
      <c r="AM477" s="31">
        <v>59735.25</v>
      </c>
      <c r="AN477" s="45">
        <f>+AK477/AM477</f>
        <v>-1.7358933312904962E-2</v>
      </c>
      <c r="AR477" s="33"/>
    </row>
    <row r="478" spans="1:44">
      <c r="A478" s="6" t="s">
        <v>1069</v>
      </c>
      <c r="B478" s="6" t="s">
        <v>1588</v>
      </c>
      <c r="C478" s="119" t="s">
        <v>2432</v>
      </c>
      <c r="D478" s="30" t="s">
        <v>2304</v>
      </c>
      <c r="E478" s="6" t="s">
        <v>3892</v>
      </c>
      <c r="F478" s="31" t="s">
        <v>4468</v>
      </c>
      <c r="G478" s="6" t="str">
        <f>+IF(AND(L478&gt;K478, AJ478&gt;0), "Float Increase", IF(AND(L478&lt;K478, AJ478&lt;0), "Float Decrease", IF(AND(J478&gt;I478, AJ478&gt;0), "Share Increase", IF(AND(J478&lt;I478, AJ478&lt;0), "Share Decrease", IF(AJ478&gt;0, "Reinvestment", "Funding")))))</f>
        <v>Share Decrease</v>
      </c>
      <c r="H478" s="32">
        <v>66.12</v>
      </c>
      <c r="I478" s="33">
        <v>12.231</v>
      </c>
      <c r="J478" s="33">
        <v>12.215</v>
      </c>
      <c r="K478" s="34">
        <v>0.89</v>
      </c>
      <c r="L478" s="34">
        <v>0.89</v>
      </c>
      <c r="M478" s="7">
        <v>0.59</v>
      </c>
      <c r="N478" s="7">
        <v>0.59</v>
      </c>
      <c r="O478" s="7">
        <v>0.41</v>
      </c>
      <c r="P478" s="7">
        <v>0.41</v>
      </c>
      <c r="Q478" s="35">
        <f>+I478*K478</f>
        <v>10.885590000000001</v>
      </c>
      <c r="R478" s="35">
        <f>+J478*L478</f>
        <v>10.87135</v>
      </c>
      <c r="S478" s="35">
        <f>+$H478*Q478</f>
        <v>719.7552108000001</v>
      </c>
      <c r="T478" s="35">
        <f>+$H478*R478</f>
        <v>718.81366200000002</v>
      </c>
      <c r="U478" s="36">
        <f>+S478/SUM(S$20:S$619)</f>
        <v>1.0455072608879382E-3</v>
      </c>
      <c r="V478" s="37">
        <f>+T478/SUM(T$20:T$619)</f>
        <v>1.0428914048888455E-3</v>
      </c>
      <c r="W478" s="37">
        <f>+V478-U478</f>
        <v>-2.6158559990926544E-6</v>
      </c>
      <c r="X478" s="38">
        <f>+W478*Y$4</f>
        <v>-7.9236315695995929E-2</v>
      </c>
      <c r="Y478" s="39">
        <f>+X478/$H478*10^6</f>
        <v>-1198.3713807621889</v>
      </c>
      <c r="Z478" s="40">
        <f>+S478*M478/SUMPRODUCT(M$20:M$619, S$20:S$619)</f>
        <v>1.210700750655288E-3</v>
      </c>
      <c r="AA478" s="41">
        <f>+T478*N478/SUMPRODUCT(N$20:N$619, T$20:T$619)</f>
        <v>1.2053763123065257E-3</v>
      </c>
      <c r="AB478" s="41">
        <f>+AA478-Z478</f>
        <v>-5.3244383487623635E-6</v>
      </c>
      <c r="AC478" s="42">
        <f>+AB478*AD$4</f>
        <v>-2.0543124850430767E-2</v>
      </c>
      <c r="AD478" s="43">
        <f>+AC478/$H478*10^6</f>
        <v>-310.69456821583128</v>
      </c>
      <c r="AE478" s="40">
        <f>+S478*O478/SUMPRODUCT(O$20:O$619, S$20:S$619)</f>
        <v>8.7391639754842677E-4</v>
      </c>
      <c r="AF478" s="41">
        <f>+T478*P478/SUMPRODUCT(P$20:P$619, T$20:T$619)</f>
        <v>8.7345750395567982E-4</v>
      </c>
      <c r="AG478" s="41">
        <f>+AF478-AE478</f>
        <v>-4.5889359274694543E-7</v>
      </c>
      <c r="AH478" s="42">
        <f>+AG478*AI$4</f>
        <v>-1.5495685028756795E-3</v>
      </c>
      <c r="AI478" s="43">
        <f>+AH478/$H478*10^6</f>
        <v>-23.435700285476099</v>
      </c>
      <c r="AJ478" s="42">
        <f>+X478+AC478+AH478</f>
        <v>-0.10132900904930237</v>
      </c>
      <c r="AK478" s="31">
        <f>+Y478+AD478+AI478</f>
        <v>-1532.5016492634961</v>
      </c>
      <c r="AL478" s="44">
        <f>+$AL$6*W478/H478*10^6</f>
        <v>-19.781125219998895</v>
      </c>
      <c r="AM478" s="31">
        <v>87608.1015625</v>
      </c>
      <c r="AN478" s="45">
        <f>+AK478/AM478</f>
        <v>-1.7492693277575508E-2</v>
      </c>
      <c r="AR478" s="33"/>
    </row>
    <row r="479" spans="1:44">
      <c r="A479" s="6" t="s">
        <v>998</v>
      </c>
      <c r="B479" s="6" t="s">
        <v>1517</v>
      </c>
      <c r="C479" s="119" t="s">
        <v>2361</v>
      </c>
      <c r="D479" s="30">
        <v>2274922</v>
      </c>
      <c r="E479" s="6" t="s">
        <v>3824</v>
      </c>
      <c r="F479" s="31" t="s">
        <v>4476</v>
      </c>
      <c r="G479" s="6" t="str">
        <f>+IF(AND(L479&gt;K479, AJ479&gt;0), "Float Increase", IF(AND(L479&lt;K479, AJ479&lt;0), "Float Decrease", IF(AND(J479&gt;I479, AJ479&gt;0), "Share Increase", IF(AND(J479&lt;I479, AJ479&lt;0), "Share Decrease", IF(AJ479&gt;0, "Reinvestment", "Funding")))))</f>
        <v>Share Decrease</v>
      </c>
      <c r="H479" s="32">
        <v>41.24</v>
      </c>
      <c r="I479" s="33">
        <v>28.9</v>
      </c>
      <c r="J479" s="33">
        <v>28.8</v>
      </c>
      <c r="K479" s="34">
        <v>0.93</v>
      </c>
      <c r="L479" s="34">
        <v>0.93</v>
      </c>
      <c r="M479" s="7">
        <v>0</v>
      </c>
      <c r="N479" s="7">
        <v>0</v>
      </c>
      <c r="O479" s="7">
        <v>1</v>
      </c>
      <c r="P479" s="7">
        <v>1</v>
      </c>
      <c r="Q479" s="35">
        <f>+I479*K479</f>
        <v>26.876999999999999</v>
      </c>
      <c r="R479" s="35">
        <f>+J479*L479</f>
        <v>26.784000000000002</v>
      </c>
      <c r="S479" s="35">
        <f>+$H479*Q479</f>
        <v>1108.4074800000001</v>
      </c>
      <c r="T479" s="35">
        <f>+$H479*R479</f>
        <v>1104.5721600000002</v>
      </c>
      <c r="U479" s="36">
        <f>+S479/SUM(S$20:S$619)</f>
        <v>1.6100586018327747E-3</v>
      </c>
      <c r="V479" s="37">
        <f>+T479/SUM(T$20:T$619)</f>
        <v>1.6025694455199528E-3</v>
      </c>
      <c r="W479" s="37">
        <f>+V479-U479</f>
        <v>-7.4891563128219076E-6</v>
      </c>
      <c r="X479" s="38">
        <f>+W479*Y$4</f>
        <v>-0.22685237799987881</v>
      </c>
      <c r="Y479" s="39">
        <f>+X479/$H479*10^6</f>
        <v>-5500.7851115392532</v>
      </c>
      <c r="Z479" s="40">
        <f>+S479*M479/SUMPRODUCT(M$20:M$619, S$20:S$619)</f>
        <v>0</v>
      </c>
      <c r="AA479" s="41">
        <f>+T479*N479/SUMPRODUCT(N$20:N$619, T$20:T$619)</f>
        <v>0</v>
      </c>
      <c r="AB479" s="41">
        <f>+AA479-Z479</f>
        <v>0</v>
      </c>
      <c r="AC479" s="42">
        <f>+AB479*AD$4</f>
        <v>0</v>
      </c>
      <c r="AD479" s="43">
        <f>+AC479/$H479*10^6</f>
        <v>0</v>
      </c>
      <c r="AE479" s="40">
        <f>+S479*O479/SUMPRODUCT(O$20:O$619, S$20:S$619)</f>
        <v>3.2824692150160198E-3</v>
      </c>
      <c r="AF479" s="41">
        <f>+T479*P479/SUMPRODUCT(P$20:P$619, T$20:T$619)</f>
        <v>3.2736759931130226E-3</v>
      </c>
      <c r="AG479" s="41">
        <f>+AF479-AE479</f>
        <v>-8.7932219029972745E-6</v>
      </c>
      <c r="AH479" s="42">
        <f>+AG479*AI$4</f>
        <v>-2.9692503698117542E-2</v>
      </c>
      <c r="AI479" s="43">
        <f>+AH479/$H479*10^6</f>
        <v>-719.99281518228759</v>
      </c>
      <c r="AJ479" s="42">
        <f>+X479+AC479+AH479</f>
        <v>-0.25654488169799633</v>
      </c>
      <c r="AK479" s="31">
        <f>+Y479+AD479+AI479</f>
        <v>-6220.777926721541</v>
      </c>
      <c r="AL479" s="44">
        <f>+$AL$6*W479/H479*10^6</f>
        <v>-90.799664316463478</v>
      </c>
      <c r="AM479" s="31">
        <v>348288.8125</v>
      </c>
      <c r="AN479" s="45">
        <f>+AK479/AM479</f>
        <v>-1.7860975441815377E-2</v>
      </c>
      <c r="AR479" s="33"/>
    </row>
    <row r="480" spans="1:44">
      <c r="A480" s="6" t="s">
        <v>1083</v>
      </c>
      <c r="B480" s="6" t="s">
        <v>1601</v>
      </c>
      <c r="C480" s="119" t="s">
        <v>2447</v>
      </c>
      <c r="D480" s="30">
        <v>2242479</v>
      </c>
      <c r="E480" s="6" t="s">
        <v>3907</v>
      </c>
      <c r="F480" s="31" t="s">
        <v>4456</v>
      </c>
      <c r="G480" s="6" t="str">
        <f>+IF(AND(L480&gt;K480, AJ480&gt;0), "Float Increase", IF(AND(L480&lt;K480, AJ480&lt;0), "Float Decrease", IF(AND(J480&gt;I480, AJ480&gt;0), "Share Increase", IF(AND(J480&lt;I480, AJ480&lt;0), "Share Decrease", IF(AJ480&gt;0, "Reinvestment", "Funding")))))</f>
        <v>Share Decrease</v>
      </c>
      <c r="H480" s="32">
        <v>69.39</v>
      </c>
      <c r="I480" s="33">
        <v>26.312999999999999</v>
      </c>
      <c r="J480" s="33">
        <v>26.033000000000001</v>
      </c>
      <c r="K480" s="34">
        <v>1</v>
      </c>
      <c r="L480" s="34">
        <v>1</v>
      </c>
      <c r="M480" s="7">
        <v>0.61</v>
      </c>
      <c r="N480" s="7">
        <v>0.61</v>
      </c>
      <c r="O480" s="7">
        <v>0.39</v>
      </c>
      <c r="P480" s="7">
        <v>0.39</v>
      </c>
      <c r="Q480" s="35">
        <f>+I480*K480</f>
        <v>26.312999999999999</v>
      </c>
      <c r="R480" s="35">
        <f>+J480*L480</f>
        <v>26.033000000000001</v>
      </c>
      <c r="S480" s="35">
        <f>+$H480*Q480</f>
        <v>1825.85907</v>
      </c>
      <c r="T480" s="35">
        <f>+$H480*R480</f>
        <v>1806.4298700000002</v>
      </c>
      <c r="U480" s="36">
        <f>+S480/SUM(S$20:S$619)</f>
        <v>2.6522196524583993E-3</v>
      </c>
      <c r="V480" s="37">
        <f>+T480/SUM(T$20:T$619)</f>
        <v>2.6208602932166788E-3</v>
      </c>
      <c r="W480" s="37">
        <f>+V480-U480</f>
        <v>-3.1359359241720473E-5</v>
      </c>
      <c r="X480" s="38">
        <f>+W480*Y$4</f>
        <v>-0.94989941715560711</v>
      </c>
      <c r="Y480" s="39">
        <f>+X480/$H480*10^6</f>
        <v>-13689.284005701211</v>
      </c>
      <c r="Z480" s="40">
        <f>+S480*M480/SUMPRODUCT(M$20:M$619, S$20:S$619)</f>
        <v>3.1753899838578644E-3</v>
      </c>
      <c r="AA480" s="41">
        <f>+T480*N480/SUMPRODUCT(N$20:N$619, T$20:T$619)</f>
        <v>3.1318810495322555E-3</v>
      </c>
      <c r="AB480" s="41">
        <f>+AA480-Z480</f>
        <v>-4.3508934325608897E-5</v>
      </c>
      <c r="AC480" s="42">
        <f>+AB480*AD$4</f>
        <v>-0.16786924956468649</v>
      </c>
      <c r="AD480" s="43">
        <f>+AC480/$H480*10^6</f>
        <v>-2419.2138573956836</v>
      </c>
      <c r="AE480" s="40">
        <f>+S480*O480/SUMPRODUCT(O$20:O$619, S$20:S$619)</f>
        <v>2.1087887402300677E-3</v>
      </c>
      <c r="AF480" s="41">
        <f>+T480*P480/SUMPRODUCT(P$20:P$619, T$20:T$619)</f>
        <v>2.0879847075612502E-3</v>
      </c>
      <c r="AG480" s="41">
        <f>+AF480-AE480</f>
        <v>-2.0804032668817439E-5</v>
      </c>
      <c r="AH480" s="42">
        <f>+AG480*AI$4</f>
        <v>-7.0249997528671643E-2</v>
      </c>
      <c r="AI480" s="43">
        <f>+AH480/$H480*10^6</f>
        <v>-1012.3936810588218</v>
      </c>
      <c r="AJ480" s="42">
        <f>+X480+AC480+AH480</f>
        <v>-1.1880186642489652</v>
      </c>
      <c r="AK480" s="31">
        <f>+Y480+AD480+AI480</f>
        <v>-17120.891544155715</v>
      </c>
      <c r="AL480" s="44">
        <f>+$AL$6*W480/H480*10^6</f>
        <v>-225.96454274189705</v>
      </c>
      <c r="AM480" s="31">
        <v>934949.875</v>
      </c>
      <c r="AN480" s="45">
        <f>+AK480/AM480</f>
        <v>-1.8312095655561977E-2</v>
      </c>
      <c r="AR480" s="33"/>
    </row>
    <row r="481" spans="1:44">
      <c r="A481" s="6" t="s">
        <v>1479</v>
      </c>
      <c r="B481" s="6" t="s">
        <v>2275</v>
      </c>
      <c r="C481" s="119" t="s">
        <v>2897</v>
      </c>
      <c r="D481" s="30">
        <v>2930774</v>
      </c>
      <c r="E481" s="6" t="s">
        <v>962</v>
      </c>
      <c r="F481" s="31" t="s">
        <v>4471</v>
      </c>
      <c r="G481" s="6" t="str">
        <f>+IF(AND(L481&gt;K481, AJ481&gt;0), "Float Increase", IF(AND(L481&lt;K481, AJ481&lt;0), "Float Decrease", IF(AND(J481&gt;I481, AJ481&gt;0), "Share Increase", IF(AND(J481&lt;I481, AJ481&lt;0), "Share Decrease", IF(AJ481&gt;0, "Reinvestment", "Funding")))))</f>
        <v>Funding</v>
      </c>
      <c r="H481" s="32">
        <v>14.1</v>
      </c>
      <c r="I481" s="33">
        <v>38.563000000000002</v>
      </c>
      <c r="J481" s="33">
        <v>38.563000000000002</v>
      </c>
      <c r="K481" s="34">
        <v>0.43</v>
      </c>
      <c r="L481" s="34">
        <v>0.43</v>
      </c>
      <c r="M481" s="7">
        <v>0.47</v>
      </c>
      <c r="N481" s="7">
        <v>0.47</v>
      </c>
      <c r="O481" s="7">
        <v>0.53</v>
      </c>
      <c r="P481" s="7">
        <v>0.53</v>
      </c>
      <c r="Q481" s="35">
        <f>+I481*K481</f>
        <v>16.582090000000001</v>
      </c>
      <c r="R481" s="35">
        <f>+J481*L481</f>
        <v>16.582090000000001</v>
      </c>
      <c r="S481" s="35">
        <f>+$H481*Q481</f>
        <v>233.807469</v>
      </c>
      <c r="T481" s="35">
        <f>+$H481*R481</f>
        <v>233.807469</v>
      </c>
      <c r="U481" s="36">
        <f>+S481/SUM(S$20:S$619)</f>
        <v>3.3962575445286582E-4</v>
      </c>
      <c r="V481" s="37">
        <f>+T481/SUM(T$20:T$619)</f>
        <v>3.3921976265792675E-4</v>
      </c>
      <c r="W481" s="37">
        <f>+V481-U481</f>
        <v>-4.0599179493907038E-7</v>
      </c>
      <c r="X481" s="38">
        <f>+W481*Y$4</f>
        <v>-1.2297807694664608E-2</v>
      </c>
      <c r="Y481" s="39">
        <f>+X481/$H481*10^6</f>
        <v>-872.18494288401484</v>
      </c>
      <c r="Z481" s="40">
        <f>+S481*M481/SUMPRODUCT(M$20:M$619, S$20:S$619)</f>
        <v>3.1329698889151188E-4</v>
      </c>
      <c r="AA481" s="41">
        <f>+T481*N481/SUMPRODUCT(N$20:N$619, T$20:T$619)</f>
        <v>3.1232773855804875E-4</v>
      </c>
      <c r="AB481" s="41">
        <f>+AA481-Z481</f>
        <v>-9.6925033346313E-7</v>
      </c>
      <c r="AC481" s="42">
        <f>+AB481*AD$4</f>
        <v>-3.7396302309112167E-3</v>
      </c>
      <c r="AD481" s="43">
        <f>+AC481/$H481*10^6</f>
        <v>-265.22200219228489</v>
      </c>
      <c r="AE481" s="40">
        <f>+S481*O481/SUMPRODUCT(O$20:O$619, S$20:S$619)</f>
        <v>3.6697414221136036E-4</v>
      </c>
      <c r="AF481" s="41">
        <f>+T481*P481/SUMPRODUCT(P$20:P$619, T$20:T$619)</f>
        <v>3.6726187819742181E-4</v>
      </c>
      <c r="AG481" s="41">
        <f>+AF481-AE481</f>
        <v>2.8773598606144854E-7</v>
      </c>
      <c r="AH481" s="42">
        <f>+AG481*AI$4</f>
        <v>9.7161221728054757E-4</v>
      </c>
      <c r="AI481" s="43">
        <f>+AH481/$H481*10^6</f>
        <v>68.908667892237418</v>
      </c>
      <c r="AJ481" s="42">
        <f>+X481+AC481+AH481</f>
        <v>-1.5065825708295278E-2</v>
      </c>
      <c r="AK481" s="31">
        <f>+Y481+AD481+AI481</f>
        <v>-1068.4982771840623</v>
      </c>
      <c r="AL481" s="44">
        <f>+$AL$6*W481/H481*10^6</f>
        <v>-14.396872160959942</v>
      </c>
      <c r="AM481" s="31">
        <v>57959.30078125</v>
      </c>
      <c r="AN481" s="45">
        <f>+AK481/AM481</f>
        <v>-1.8435320350340123E-2</v>
      </c>
      <c r="AR481" s="33"/>
    </row>
    <row r="482" spans="1:44">
      <c r="A482" s="6" t="s">
        <v>4269</v>
      </c>
      <c r="B482" s="6" t="s">
        <v>1653</v>
      </c>
      <c r="C482" s="119" t="s">
        <v>2676</v>
      </c>
      <c r="D482" s="30">
        <v>2121352</v>
      </c>
      <c r="E482" s="6" t="s">
        <v>761</v>
      </c>
      <c r="F482" s="31" t="s">
        <v>4466</v>
      </c>
      <c r="G482" s="6" t="str">
        <f>+IF(AND(L482&gt;K482, AJ482&gt;0), "Float Increase", IF(AND(L482&lt;K482, AJ482&lt;0), "Float Decrease", IF(AND(J482&gt;I482, AJ482&gt;0), "Share Increase", IF(AND(J482&lt;I482, AJ482&lt;0), "Share Decrease", IF(AJ482&gt;0, "Reinvestment", "Funding")))))</f>
        <v>Share Decrease</v>
      </c>
      <c r="H482" s="32">
        <v>75.88</v>
      </c>
      <c r="I482" s="33">
        <v>24.303999999999998</v>
      </c>
      <c r="J482" s="33">
        <v>24.244</v>
      </c>
      <c r="K482" s="34">
        <v>0.88</v>
      </c>
      <c r="L482" s="34">
        <v>0.88</v>
      </c>
      <c r="M482" s="7">
        <v>0.49</v>
      </c>
      <c r="N482" s="7">
        <v>0.49</v>
      </c>
      <c r="O482" s="7">
        <v>0.51</v>
      </c>
      <c r="P482" s="7">
        <v>0.51</v>
      </c>
      <c r="Q482" s="35">
        <f>+I482*K482</f>
        <v>21.387519999999999</v>
      </c>
      <c r="R482" s="35">
        <f>+J482*L482</f>
        <v>21.334720000000001</v>
      </c>
      <c r="S482" s="35">
        <f>+$H482*Q482</f>
        <v>1622.8850175999999</v>
      </c>
      <c r="T482" s="35">
        <f>+$H482*R482</f>
        <v>1618.8785536</v>
      </c>
      <c r="U482" s="36">
        <f>+S482/SUM(S$20:S$619)</f>
        <v>2.3573821266276674E-3</v>
      </c>
      <c r="V482" s="37">
        <f>+T482/SUM(T$20:T$619)</f>
        <v>2.3487513083861309E-3</v>
      </c>
      <c r="W482" s="37">
        <f>+V482-U482</f>
        <v>-8.6308182415365149E-6</v>
      </c>
      <c r="X482" s="38">
        <f>+W482*Y$4</f>
        <v>-0.261434207058171</v>
      </c>
      <c r="Y482" s="39">
        <f>+X482/$H482*10^6</f>
        <v>-3445.3638252262917</v>
      </c>
      <c r="Z482" s="40">
        <f>+S482*M482/SUMPRODUCT(M$20:M$619, S$20:S$619)</f>
        <v>2.2671685750297673E-3</v>
      </c>
      <c r="AA482" s="41">
        <f>+T482*N482/SUMPRODUCT(N$20:N$619, T$20:T$619)</f>
        <v>2.254574900525802E-3</v>
      </c>
      <c r="AB482" s="41">
        <f>+AA482-Z482</f>
        <v>-1.2593674503965247E-5</v>
      </c>
      <c r="AC482" s="42">
        <f>+AB482*AD$4</f>
        <v>-4.8589806232009689E-2</v>
      </c>
      <c r="AD482" s="43">
        <f>+AC482/$H482*10^6</f>
        <v>-640.35063563534118</v>
      </c>
      <c r="AE482" s="40">
        <f>+S482*O482/SUMPRODUCT(O$20:O$619, S$20:S$619)</f>
        <v>2.4510893376406958E-3</v>
      </c>
      <c r="AF482" s="41">
        <f>+T482*P482/SUMPRODUCT(P$20:P$619, T$20:T$619)</f>
        <v>2.4469553595391951E-3</v>
      </c>
      <c r="AG482" s="41">
        <f>+AF482-AE482</f>
        <v>-4.1339781015007487E-6</v>
      </c>
      <c r="AH482" s="42">
        <f>+AG482*AI$4</f>
        <v>-1.3959406622606411E-2</v>
      </c>
      <c r="AI482" s="43">
        <f>+AH482/$H482*10^6</f>
        <v>-183.96687694526111</v>
      </c>
      <c r="AJ482" s="42">
        <f>+X482+AC482+AH482</f>
        <v>-0.32398341991278712</v>
      </c>
      <c r="AK482" s="31">
        <f>+Y482+AD482+AI482</f>
        <v>-4269.6813378068937</v>
      </c>
      <c r="AL482" s="44">
        <f>+$AL$6*W482/H482*10^6</f>
        <v>-56.871496056513671</v>
      </c>
      <c r="AM482" s="31">
        <v>227491.296875</v>
      </c>
      <c r="AN482" s="45">
        <f>+AK482/AM482</f>
        <v>-1.8768548056381087E-2</v>
      </c>
      <c r="AR482" s="33"/>
    </row>
    <row r="483" spans="1:44">
      <c r="A483" s="6" t="s">
        <v>985</v>
      </c>
      <c r="B483" s="6" t="s">
        <v>1504</v>
      </c>
      <c r="C483" s="119" t="s">
        <v>2348</v>
      </c>
      <c r="D483" s="30">
        <v>2689162</v>
      </c>
      <c r="E483" s="6" t="s">
        <v>3811</v>
      </c>
      <c r="F483" s="31" t="s">
        <v>4454</v>
      </c>
      <c r="G483" s="6" t="str">
        <f>+IF(AND(L483&gt;K483, AJ483&gt;0), "Float Increase", IF(AND(L483&lt;K483, AJ483&lt;0), "Float Decrease", IF(AND(J483&gt;I483, AJ483&gt;0), "Share Increase", IF(AND(J483&lt;I483, AJ483&lt;0), "Share Decrease", IF(AJ483&gt;0, "Reinvestment", "Funding")))))</f>
        <v>Funding</v>
      </c>
      <c r="H483" s="32">
        <v>9.4600000000000009</v>
      </c>
      <c r="I483" s="33">
        <v>22.814</v>
      </c>
      <c r="J483" s="33">
        <v>22.823</v>
      </c>
      <c r="K483" s="34">
        <v>0.65</v>
      </c>
      <c r="L483" s="34">
        <v>0.65</v>
      </c>
      <c r="M483" s="7">
        <v>0.43</v>
      </c>
      <c r="N483" s="7">
        <v>0.43</v>
      </c>
      <c r="O483" s="7">
        <v>0.56999999999999995</v>
      </c>
      <c r="P483" s="7">
        <v>0.56999999999999995</v>
      </c>
      <c r="Q483" s="35">
        <f>+I483*K483</f>
        <v>14.8291</v>
      </c>
      <c r="R483" s="35">
        <f>+J483*L483</f>
        <v>14.834950000000001</v>
      </c>
      <c r="S483" s="35">
        <f>+$H483*Q483</f>
        <v>140.283286</v>
      </c>
      <c r="T483" s="35">
        <f>+$H483*R483</f>
        <v>140.33862700000003</v>
      </c>
      <c r="U483" s="36">
        <f>+S483/SUM(S$20:S$619)</f>
        <v>2.0377371624889003E-4</v>
      </c>
      <c r="V483" s="37">
        <f>+T483/SUM(T$20:T$619)</f>
        <v>2.0361041478396622E-4</v>
      </c>
      <c r="W483" s="37">
        <f>+V483-U483</f>
        <v>-1.6330146492381649E-7</v>
      </c>
      <c r="X483" s="38">
        <f>+W483*Y$4</f>
        <v>-4.9465285676315281E-3</v>
      </c>
      <c r="Y483" s="39">
        <f>+X483/$H483*10^6</f>
        <v>-522.88885492933696</v>
      </c>
      <c r="Z483" s="40">
        <f>+S483*M483/SUMPRODUCT(M$20:M$619, S$20:S$619)</f>
        <v>1.7197858373524578E-4</v>
      </c>
      <c r="AA483" s="41">
        <f>+T483*N483/SUMPRODUCT(N$20:N$619, T$20:T$619)</f>
        <v>1.715141664354229E-4</v>
      </c>
      <c r="AB483" s="41">
        <f>+AA483-Z483</f>
        <v>-4.6441729982288522E-7</v>
      </c>
      <c r="AC483" s="42">
        <f>+AB483*AD$4</f>
        <v>-1.791847693227423E-3</v>
      </c>
      <c r="AD483" s="43">
        <f>+AC483/$H483*10^6</f>
        <v>-189.41307539401933</v>
      </c>
      <c r="AE483" s="40">
        <f>+S483*O483/SUMPRODUCT(O$20:O$619, S$20:S$619)</f>
        <v>2.3680016448056091E-4</v>
      </c>
      <c r="AF483" s="41">
        <f>+T483*P483/SUMPRODUCT(P$20:P$619, T$20:T$619)</f>
        <v>2.3707932367797094E-4</v>
      </c>
      <c r="AG483" s="41">
        <f>+AF483-AE483</f>
        <v>2.7915919741003077E-7</v>
      </c>
      <c r="AH483" s="42">
        <f>+AG483*AI$4</f>
        <v>9.426505543588614E-4</v>
      </c>
      <c r="AI483" s="43">
        <f>+AH483/$H483*10^6</f>
        <v>99.645935978737981</v>
      </c>
      <c r="AJ483" s="42">
        <f>+X483+AC483+AH483</f>
        <v>-5.79572570650009E-3</v>
      </c>
      <c r="AK483" s="31">
        <f>+Y483+AD483+AI483</f>
        <v>-612.65599434461831</v>
      </c>
      <c r="AL483" s="44">
        <f>+$AL$6*W483/H483*10^6</f>
        <v>-8.6311556513645069</v>
      </c>
      <c r="AM483" s="31">
        <v>32251.30078125</v>
      </c>
      <c r="AN483" s="45">
        <f>+AK483/AM483</f>
        <v>-1.8996318892687866E-2</v>
      </c>
      <c r="AR483" s="33"/>
    </row>
    <row r="484" spans="1:44">
      <c r="A484" s="6" t="s">
        <v>1409</v>
      </c>
      <c r="B484" s="6" t="s">
        <v>2205</v>
      </c>
      <c r="C484" s="119" t="s">
        <v>2831</v>
      </c>
      <c r="D484" s="30" t="s">
        <v>2334</v>
      </c>
      <c r="E484" s="6" t="s">
        <v>897</v>
      </c>
      <c r="F484" s="31" t="s">
        <v>4458</v>
      </c>
      <c r="G484" s="6" t="str">
        <f>+IF(AND(L484&gt;K484, AJ484&gt;0), "Float Increase", IF(AND(L484&lt;K484, AJ484&lt;0), "Float Decrease", IF(AND(J484&gt;I484, AJ484&gt;0), "Share Increase", IF(AND(J484&lt;I484, AJ484&lt;0), "Share Decrease", IF(AJ484&gt;0, "Reinvestment", "Funding")))))</f>
        <v>Share Decrease</v>
      </c>
      <c r="H484" s="32">
        <v>50.94</v>
      </c>
      <c r="I484" s="33">
        <v>34.200000000000003</v>
      </c>
      <c r="J484" s="33">
        <v>34.119</v>
      </c>
      <c r="K484" s="34">
        <v>1</v>
      </c>
      <c r="L484" s="34">
        <v>1</v>
      </c>
      <c r="M484" s="7">
        <v>1</v>
      </c>
      <c r="N484" s="7">
        <v>1</v>
      </c>
      <c r="O484" s="7">
        <v>0</v>
      </c>
      <c r="P484" s="7">
        <v>0</v>
      </c>
      <c r="Q484" s="35">
        <f>+I484*K484</f>
        <v>34.200000000000003</v>
      </c>
      <c r="R484" s="35">
        <f>+J484*L484</f>
        <v>34.119</v>
      </c>
      <c r="S484" s="35">
        <f>+$H484*Q484</f>
        <v>1742.1480000000001</v>
      </c>
      <c r="T484" s="35">
        <f>+$H484*R484</f>
        <v>1738.0218599999998</v>
      </c>
      <c r="U484" s="36">
        <f>+S484/SUM(S$20:S$619)</f>
        <v>2.5306220173340627E-3</v>
      </c>
      <c r="V484" s="37">
        <f>+T484/SUM(T$20:T$619)</f>
        <v>2.521610474486118E-3</v>
      </c>
      <c r="W484" s="37">
        <f>+V484-U484</f>
        <v>-9.0115428479447222E-6</v>
      </c>
      <c r="X484" s="38">
        <f>+W484*Y$4</f>
        <v>-0.2729666519316879</v>
      </c>
      <c r="Y484" s="39">
        <f>+X484/$H484*10^6</f>
        <v>-5358.591518093599</v>
      </c>
      <c r="Z484" s="40">
        <f>+S484*M484/SUMPRODUCT(M$20:M$619, S$20:S$619)</f>
        <v>4.9668955705381218E-3</v>
      </c>
      <c r="AA484" s="41">
        <f>+T484*N484/SUMPRODUCT(N$20:N$619, T$20:T$619)</f>
        <v>4.9398021246444606E-3</v>
      </c>
      <c r="AB484" s="41">
        <f>+AA484-Z484</f>
        <v>-2.7093445893661139E-5</v>
      </c>
      <c r="AC484" s="42">
        <f>+AB484*AD$4</f>
        <v>-0.10453385036400065</v>
      </c>
      <c r="AD484" s="43">
        <f>+AC484/$H484*10^6</f>
        <v>-2052.0975729093179</v>
      </c>
      <c r="AE484" s="40">
        <f>+S484*O484/SUMPRODUCT(O$20:O$619, S$20:S$619)</f>
        <v>0</v>
      </c>
      <c r="AF484" s="41">
        <f>+T484*P484/SUMPRODUCT(P$20:P$619, T$20:T$619)</f>
        <v>0</v>
      </c>
      <c r="AG484" s="41">
        <f>+AF484-AE484</f>
        <v>0</v>
      </c>
      <c r="AH484" s="42">
        <f>+AG484*AI$4</f>
        <v>0</v>
      </c>
      <c r="AI484" s="43">
        <f>+AH484/$H484*10^6</f>
        <v>0</v>
      </c>
      <c r="AJ484" s="42">
        <f>+X484+AC484+AH484</f>
        <v>-0.37750050229568854</v>
      </c>
      <c r="AK484" s="31">
        <f>+Y484+AD484+AI484</f>
        <v>-7410.6890910029169</v>
      </c>
      <c r="AL484" s="44">
        <f>+$AL$6*W484/H484*10^6</f>
        <v>-88.452521083085216</v>
      </c>
      <c r="AM484" s="31">
        <v>387363.34375</v>
      </c>
      <c r="AN484" s="45">
        <f>+AK484/AM484</f>
        <v>-1.9131105744960974E-2</v>
      </c>
      <c r="AR484" s="33"/>
    </row>
    <row r="485" spans="1:44">
      <c r="A485" s="6" t="s">
        <v>1412</v>
      </c>
      <c r="B485" s="6" t="s">
        <v>2208</v>
      </c>
      <c r="C485" s="119" t="s">
        <v>2834</v>
      </c>
      <c r="D485" s="30">
        <v>2810133</v>
      </c>
      <c r="E485" s="6" t="s">
        <v>900</v>
      </c>
      <c r="F485" s="31" t="s">
        <v>4472</v>
      </c>
      <c r="G485" s="6" t="str">
        <f>+IF(AND(L485&gt;K485, AJ485&gt;0), "Float Increase", IF(AND(L485&lt;K485, AJ485&lt;0), "Float Decrease", IF(AND(J485&gt;I485, AJ485&gt;0), "Share Increase", IF(AND(J485&lt;I485, AJ485&lt;0), "Share Decrease", IF(AJ485&gt;0, "Reinvestment", "Funding")))))</f>
        <v>Funding</v>
      </c>
      <c r="H485" s="32">
        <v>42.92</v>
      </c>
      <c r="I485" s="33">
        <v>29.893000000000001</v>
      </c>
      <c r="J485" s="33">
        <v>29.893000000000001</v>
      </c>
      <c r="K485" s="34">
        <v>0.52</v>
      </c>
      <c r="L485" s="34">
        <v>0.52</v>
      </c>
      <c r="M485" s="7">
        <v>0.56999999999999995</v>
      </c>
      <c r="N485" s="7">
        <v>0.56999999999999995</v>
      </c>
      <c r="O485" s="7">
        <v>0.43</v>
      </c>
      <c r="P485" s="7">
        <v>0.43</v>
      </c>
      <c r="Q485" s="35">
        <f>+I485*K485</f>
        <v>15.544360000000001</v>
      </c>
      <c r="R485" s="35">
        <f>+J485*L485</f>
        <v>15.544360000000001</v>
      </c>
      <c r="S485" s="35">
        <f>+$H485*Q485</f>
        <v>667.16393120000009</v>
      </c>
      <c r="T485" s="35">
        <f>+$H485*R485</f>
        <v>667.16393120000009</v>
      </c>
      <c r="U485" s="36">
        <f>+S485/SUM(S$20:S$619)</f>
        <v>9.6911383732373364E-4</v>
      </c>
      <c r="V485" s="37">
        <f>+T485/SUM(T$20:T$619)</f>
        <v>9.6795534960259725E-4</v>
      </c>
      <c r="W485" s="37">
        <f>+V485-U485</f>
        <v>-1.1584877211363908E-6</v>
      </c>
      <c r="X485" s="38">
        <f>+W485*Y$4</f>
        <v>-3.5091495416314226E-2</v>
      </c>
      <c r="Y485" s="39">
        <f>+X485/$H485*10^6</f>
        <v>-817.60240951337903</v>
      </c>
      <c r="Z485" s="40">
        <f>+S485*M485/SUMPRODUCT(M$20:M$619, S$20:S$619)</f>
        <v>1.0841949923766784E-3</v>
      </c>
      <c r="AA485" s="41">
        <f>+T485*N485/SUMPRODUCT(N$20:N$619, T$20:T$619)</f>
        <v>1.0808408064280097E-3</v>
      </c>
      <c r="AB485" s="41">
        <f>+AA485-Z485</f>
        <v>-3.3541859486686896E-6</v>
      </c>
      <c r="AC485" s="42">
        <f>+AB485*AD$4</f>
        <v>-1.294135760461536E-2</v>
      </c>
      <c r="AD485" s="43">
        <f>+AC485/$H485*10^6</f>
        <v>-301.52277736755264</v>
      </c>
      <c r="AE485" s="40">
        <f>+S485*O485/SUMPRODUCT(O$20:O$619, S$20:S$619)</f>
        <v>8.4957598642262716E-4</v>
      </c>
      <c r="AF485" s="41">
        <f>+T485*P485/SUMPRODUCT(P$20:P$619, T$20:T$619)</f>
        <v>8.5024211941694223E-4</v>
      </c>
      <c r="AG485" s="41">
        <f>+AF485-AE485</f>
        <v>6.6613299431507456E-7</v>
      </c>
      <c r="AH485" s="42">
        <f>+AG485*AI$4</f>
        <v>2.2493639550250064E-3</v>
      </c>
      <c r="AI485" s="43">
        <f>+AH485/$H485*10^6</f>
        <v>52.408293453518318</v>
      </c>
      <c r="AJ485" s="42">
        <f>+X485+AC485+AH485</f>
        <v>-4.5783489065904577E-2</v>
      </c>
      <c r="AK485" s="31">
        <f>+Y485+AD485+AI485</f>
        <v>-1066.7168934274134</v>
      </c>
      <c r="AL485" s="44">
        <f>+$AL$6*W485/H485*10^6</f>
        <v>-13.49589609897939</v>
      </c>
      <c r="AM485" s="31">
        <v>55326.44921875</v>
      </c>
      <c r="AN485" s="45">
        <f>+AK485/AM485</f>
        <v>-1.9280414855647479E-2</v>
      </c>
      <c r="AR485" s="33"/>
    </row>
    <row r="486" spans="1:44">
      <c r="A486" s="6" t="s">
        <v>4258</v>
      </c>
      <c r="B486" s="6" t="s">
        <v>1642</v>
      </c>
      <c r="C486" s="119" t="s">
        <v>2488</v>
      </c>
      <c r="D486" s="30" t="s">
        <v>2313</v>
      </c>
      <c r="E486" s="6" t="s">
        <v>750</v>
      </c>
      <c r="F486" s="31" t="s">
        <v>4463</v>
      </c>
      <c r="G486" s="6" t="str">
        <f>+IF(AND(L486&gt;K486, AJ486&gt;0), "Float Increase", IF(AND(L486&lt;K486, AJ486&lt;0), "Float Decrease", IF(AND(J486&gt;I486, AJ486&gt;0), "Share Increase", IF(AND(J486&lt;I486, AJ486&lt;0), "Share Decrease", IF(AJ486&gt;0, "Reinvestment", "Funding")))))</f>
        <v>Funding</v>
      </c>
      <c r="H486" s="32">
        <v>12.29</v>
      </c>
      <c r="I486" s="33">
        <v>100.187</v>
      </c>
      <c r="J486" s="33">
        <v>100.187</v>
      </c>
      <c r="K486" s="34">
        <v>0.89</v>
      </c>
      <c r="L486" s="34">
        <v>0.89</v>
      </c>
      <c r="M486" s="7">
        <v>0.49</v>
      </c>
      <c r="N486" s="7">
        <v>0.49</v>
      </c>
      <c r="O486" s="7">
        <v>0.51</v>
      </c>
      <c r="P486" s="7">
        <v>0.51</v>
      </c>
      <c r="Q486" s="35">
        <f>+I486*K486</f>
        <v>89.166430000000005</v>
      </c>
      <c r="R486" s="35">
        <f>+J486*L486</f>
        <v>89.166430000000005</v>
      </c>
      <c r="S486" s="35">
        <f>+$H486*Q486</f>
        <v>1095.8554247</v>
      </c>
      <c r="T486" s="35">
        <f>+$H486*R486</f>
        <v>1095.8554247</v>
      </c>
      <c r="U486" s="36">
        <f>+S486/SUM(S$20:S$619)</f>
        <v>1.5918256460190465E-3</v>
      </c>
      <c r="V486" s="37">
        <f>+T486/SUM(T$20:T$619)</f>
        <v>1.5899227627930719E-3</v>
      </c>
      <c r="W486" s="37">
        <f>+V486-U486</f>
        <v>-1.9028832259745856E-6</v>
      </c>
      <c r="X486" s="38">
        <f>+W486*Y$4</f>
        <v>-5.7639815065598662E-2</v>
      </c>
      <c r="Y486" s="39">
        <f>+X486/$H486*10^6</f>
        <v>-4689.9768157525359</v>
      </c>
      <c r="Z486" s="40">
        <f>+S486*M486/SUMPRODUCT(M$20:M$619, S$20:S$619)</f>
        <v>1.530908816528432E-3</v>
      </c>
      <c r="AA486" s="41">
        <f>+T486*N486/SUMPRODUCT(N$20:N$619, T$20:T$619)</f>
        <v>1.5261726271185948E-3</v>
      </c>
      <c r="AB486" s="41">
        <f>+AA486-Z486</f>
        <v>-4.7361894098371833E-6</v>
      </c>
      <c r="AC486" s="42">
        <f>+AB486*AD$4</f>
        <v>-1.8273501163590191E-2</v>
      </c>
      <c r="AD486" s="43">
        <f>+AC486/$H486*10^6</f>
        <v>-1486.8593298283315</v>
      </c>
      <c r="AE486" s="40">
        <f>+S486*O486/SUMPRODUCT(O$20:O$619, S$20:S$619)</f>
        <v>1.6551015740167041E-3</v>
      </c>
      <c r="AF486" s="41">
        <f>+T486*P486/SUMPRODUCT(P$20:P$619, T$20:T$619)</f>
        <v>1.6563993011005848E-3</v>
      </c>
      <c r="AG486" s="41">
        <f>+AF486-AE486</f>
        <v>1.2977270838806631E-6</v>
      </c>
      <c r="AH486" s="42">
        <f>+AG486*AI$4</f>
        <v>4.3820986962855475E-3</v>
      </c>
      <c r="AI486" s="43">
        <f>+AH486/$H486*10^6</f>
        <v>356.55807130069553</v>
      </c>
      <c r="AJ486" s="42">
        <f>+X486+AC486+AH486</f>
        <v>-7.1531217532903313E-2</v>
      </c>
      <c r="AK486" s="31">
        <f>+Y486+AD486+AI486</f>
        <v>-5820.2780742801715</v>
      </c>
      <c r="AL486" s="44">
        <f>+$AL$6*W486/H486*10^6</f>
        <v>-77.415916435092996</v>
      </c>
      <c r="AM486" s="31">
        <v>300092</v>
      </c>
      <c r="AN486" s="45">
        <f>+AK486/AM486</f>
        <v>-1.9394979120670234E-2</v>
      </c>
      <c r="AR486" s="33"/>
    </row>
    <row r="487" spans="1:44">
      <c r="A487" s="6" t="s">
        <v>4263</v>
      </c>
      <c r="B487" s="6" t="s">
        <v>1647</v>
      </c>
      <c r="C487" s="119" t="s">
        <v>2493</v>
      </c>
      <c r="D487" s="30">
        <v>2367101</v>
      </c>
      <c r="E487" s="6" t="s">
        <v>754</v>
      </c>
      <c r="F487" s="31" t="s">
        <v>4466</v>
      </c>
      <c r="G487" s="6" t="str">
        <f>+IF(AND(L487&gt;K487, AJ487&gt;0), "Float Increase", IF(AND(L487&lt;K487, AJ487&lt;0), "Float Decrease", IF(AND(J487&gt;I487, AJ487&gt;0), "Share Increase", IF(AND(J487&lt;I487, AJ487&lt;0), "Share Decrease", IF(AJ487&gt;0, "Reinvestment", "Funding")))))</f>
        <v>Share Decrease</v>
      </c>
      <c r="H487" s="32">
        <v>73.52</v>
      </c>
      <c r="I487" s="33">
        <v>24.094000000000001</v>
      </c>
      <c r="J487" s="33">
        <v>24.077999999999999</v>
      </c>
      <c r="K487" s="34">
        <v>1</v>
      </c>
      <c r="L487" s="34">
        <v>1</v>
      </c>
      <c r="M487" s="7">
        <v>0</v>
      </c>
      <c r="N487" s="7">
        <v>0</v>
      </c>
      <c r="O487" s="7">
        <v>1</v>
      </c>
      <c r="P487" s="7">
        <v>1</v>
      </c>
      <c r="Q487" s="35">
        <f>+I487*K487</f>
        <v>24.094000000000001</v>
      </c>
      <c r="R487" s="35">
        <f>+J487*L487</f>
        <v>24.077999999999999</v>
      </c>
      <c r="S487" s="35">
        <f>+$H487*Q487</f>
        <v>1771.3908799999999</v>
      </c>
      <c r="T487" s="35">
        <f>+$H487*R487</f>
        <v>1770.2145599999999</v>
      </c>
      <c r="U487" s="36">
        <f>+S487/SUM(S$20:S$619)</f>
        <v>2.5730998527293664E-3</v>
      </c>
      <c r="V487" s="37">
        <f>+T487/SUM(T$20:T$619)</f>
        <v>2.5683172803038479E-3</v>
      </c>
      <c r="W487" s="37">
        <f>+V487-U487</f>
        <v>-4.7825724255184943E-6</v>
      </c>
      <c r="X487" s="38">
        <f>+W487*Y$4</f>
        <v>-0.14486784390226129</v>
      </c>
      <c r="Y487" s="39">
        <f>+X487/$H487*10^6</f>
        <v>-1970.4548952973519</v>
      </c>
      <c r="Z487" s="40">
        <f>+S487*M487/SUMPRODUCT(M$20:M$619, S$20:S$619)</f>
        <v>0</v>
      </c>
      <c r="AA487" s="41">
        <f>+T487*N487/SUMPRODUCT(N$20:N$619, T$20:T$619)</f>
        <v>0</v>
      </c>
      <c r="AB487" s="41">
        <f>+AA487-Z487</f>
        <v>0</v>
      </c>
      <c r="AC487" s="42">
        <f>+AB487*AD$4</f>
        <v>0</v>
      </c>
      <c r="AD487" s="43">
        <f>+AC487/$H487*10^6</f>
        <v>0</v>
      </c>
      <c r="AE487" s="40">
        <f>+S487*O487/SUMPRODUCT(O$20:O$619, S$20:S$619)</f>
        <v>5.2458469798129974E-3</v>
      </c>
      <c r="AF487" s="41">
        <f>+T487*P487/SUMPRODUCT(P$20:P$619, T$20:T$619)</f>
        <v>5.246473809127265E-3</v>
      </c>
      <c r="AG487" s="41">
        <f>+AF487-AE487</f>
        <v>6.2682931426753102E-7</v>
      </c>
      <c r="AH487" s="42">
        <f>+AG487*AI$4</f>
        <v>2.1166452908043844E-3</v>
      </c>
      <c r="AI487" s="43">
        <f>+AH487/$H487*10^6</f>
        <v>28.790061082758225</v>
      </c>
      <c r="AJ487" s="42">
        <f>+X487+AC487+AH487</f>
        <v>-0.14275119861145691</v>
      </c>
      <c r="AK487" s="31">
        <f>+Y487+AD487+AI487</f>
        <v>-1941.6648342145936</v>
      </c>
      <c r="AL487" s="44">
        <f>+$AL$6*W487/H487*10^6</f>
        <v>-32.525655777465282</v>
      </c>
      <c r="AM487" s="31">
        <v>99560.6015625</v>
      </c>
      <c r="AN487" s="45">
        <f>+AK487/AM487</f>
        <v>-1.9502341325204803E-2</v>
      </c>
      <c r="AR487" s="33"/>
    </row>
    <row r="488" spans="1:44">
      <c r="A488" s="6" t="s">
        <v>4268</v>
      </c>
      <c r="B488" s="6" t="s">
        <v>1652</v>
      </c>
      <c r="C488" s="119" t="s">
        <v>2675</v>
      </c>
      <c r="D488" s="30">
        <v>2365019</v>
      </c>
      <c r="E488" s="6" t="s">
        <v>760</v>
      </c>
      <c r="F488" s="31" t="s">
        <v>4465</v>
      </c>
      <c r="G488" s="6" t="str">
        <f>+IF(AND(L488&gt;K488, AJ488&gt;0), "Float Increase", IF(AND(L488&lt;K488, AJ488&lt;0), "Float Decrease", IF(AND(J488&gt;I488, AJ488&gt;0), "Share Increase", IF(AND(J488&lt;I488, AJ488&lt;0), "Share Decrease", IF(AJ488&gt;0, "Reinvestment", "Funding")))))</f>
        <v>Share Decrease</v>
      </c>
      <c r="H488" s="32">
        <v>13.16</v>
      </c>
      <c r="I488" s="33">
        <v>41.212000000000003</v>
      </c>
      <c r="J488" s="33">
        <v>41.21</v>
      </c>
      <c r="K488" s="34">
        <v>0.74</v>
      </c>
      <c r="L488" s="34">
        <v>0.74</v>
      </c>
      <c r="M488" s="7">
        <v>1</v>
      </c>
      <c r="N488" s="7">
        <v>1</v>
      </c>
      <c r="O488" s="7">
        <v>0</v>
      </c>
      <c r="P488" s="7">
        <v>0</v>
      </c>
      <c r="Q488" s="35">
        <f>+I488*K488</f>
        <v>30.496880000000001</v>
      </c>
      <c r="R488" s="35">
        <f>+J488*L488</f>
        <v>30.4954</v>
      </c>
      <c r="S488" s="35">
        <f>+$H488*Q488</f>
        <v>401.33894079999999</v>
      </c>
      <c r="T488" s="35">
        <f>+$H488*R488</f>
        <v>401.31946399999998</v>
      </c>
      <c r="U488" s="36">
        <f>+S488/SUM(S$20:S$619)</f>
        <v>5.8297983868305786E-4</v>
      </c>
      <c r="V488" s="37">
        <f>+T488/SUM(T$20:T$619)</f>
        <v>5.8225468121416758E-4</v>
      </c>
      <c r="W488" s="37">
        <f>+V488-U488</f>
        <v>-7.2515746889028048E-7</v>
      </c>
      <c r="X488" s="38">
        <f>+W488*Y$4</f>
        <v>-2.1965584555965614E-2</v>
      </c>
      <c r="Y488" s="39">
        <f>+X488/$H488*10^6</f>
        <v>-1669.1173674745905</v>
      </c>
      <c r="Z488" s="40">
        <f>+S488*M488/SUMPRODUCT(M$20:M$619, S$20:S$619)</f>
        <v>1.1442246051104621E-3</v>
      </c>
      <c r="AA488" s="41">
        <f>+T488*N488/SUMPRODUCT(N$20:N$619, T$20:T$619)</f>
        <v>1.1406293479694072E-3</v>
      </c>
      <c r="AB488" s="41">
        <f>+AA488-Z488</f>
        <v>-3.5952571410548771E-6</v>
      </c>
      <c r="AC488" s="42">
        <f>+AB488*AD$4</f>
        <v>-1.3871475539811813E-2</v>
      </c>
      <c r="AD488" s="43">
        <f>+AC488/$H488*10^6</f>
        <v>-1054.0634908671591</v>
      </c>
      <c r="AE488" s="40">
        <f>+S488*O488/SUMPRODUCT(O$20:O$619, S$20:S$619)</f>
        <v>0</v>
      </c>
      <c r="AF488" s="41">
        <f>+T488*P488/SUMPRODUCT(P$20:P$619, T$20:T$619)</f>
        <v>0</v>
      </c>
      <c r="AG488" s="41">
        <f>+AF488-AE488</f>
        <v>0</v>
      </c>
      <c r="AH488" s="42">
        <f>+AG488*AI$4</f>
        <v>0</v>
      </c>
      <c r="AI488" s="43">
        <f>+AH488/$H488*10^6</f>
        <v>0</v>
      </c>
      <c r="AJ488" s="42">
        <f>+X488+AC488+AH488</f>
        <v>-3.5837060095777425E-2</v>
      </c>
      <c r="AK488" s="31">
        <f>+Y488+AD488+AI488</f>
        <v>-2723.1808583417496</v>
      </c>
      <c r="AL488" s="44">
        <f>+$AL$6*W488/H488*10^6</f>
        <v>-27.551575565740141</v>
      </c>
      <c r="AM488" s="31">
        <v>136946.953125</v>
      </c>
      <c r="AN488" s="45">
        <f>+AK488/AM488</f>
        <v>-1.9884932057277194E-2</v>
      </c>
      <c r="AR488" s="33"/>
    </row>
    <row r="489" spans="1:44">
      <c r="A489" s="6" t="s">
        <v>4735</v>
      </c>
      <c r="B489" s="6" t="s">
        <v>4703</v>
      </c>
      <c r="C489" s="119" t="s">
        <v>4815</v>
      </c>
      <c r="D489" s="30">
        <v>2111579</v>
      </c>
      <c r="E489" s="6" t="s">
        <v>4771</v>
      </c>
      <c r="F489" s="31" t="s">
        <v>4454</v>
      </c>
      <c r="G489" s="6" t="str">
        <f>+IF(AND(L489&gt;K489, AJ489&gt;0), "Float Increase", IF(AND(L489&lt;K489, AJ489&lt;0), "Float Decrease", IF(AND(J489&gt;I489, AJ489&gt;0), "Share Increase", IF(AND(J489&lt;I489, AJ489&lt;0), "Share Decrease", IF(AJ489&gt;0, "Reinvestment", "Funding")))))</f>
        <v>Share Decrease</v>
      </c>
      <c r="H489" s="32">
        <v>73.03</v>
      </c>
      <c r="I489" s="33">
        <v>19.829000000000001</v>
      </c>
      <c r="J489" s="33">
        <v>19.805</v>
      </c>
      <c r="K489" s="34">
        <v>0.94</v>
      </c>
      <c r="L489" s="34">
        <v>0.94</v>
      </c>
      <c r="M489" s="7">
        <v>0.49</v>
      </c>
      <c r="N489" s="7">
        <v>0.49</v>
      </c>
      <c r="O489" s="7">
        <v>0.51</v>
      </c>
      <c r="P489" s="7">
        <v>0.51</v>
      </c>
      <c r="Q489" s="35">
        <f>+I489*K489</f>
        <v>18.63926</v>
      </c>
      <c r="R489" s="35">
        <f>+J489*L489</f>
        <v>18.616699999999998</v>
      </c>
      <c r="S489" s="35">
        <f>+$H489*Q489</f>
        <v>1361.2251578</v>
      </c>
      <c r="T489" s="35">
        <f>+$H489*R489</f>
        <v>1359.577601</v>
      </c>
      <c r="U489" s="36">
        <f>+S489/SUM(S$20:S$619)</f>
        <v>1.9772983436985342E-3</v>
      </c>
      <c r="V489" s="37">
        <f>+T489/SUM(T$20:T$619)</f>
        <v>1.9725443036477737E-3</v>
      </c>
      <c r="W489" s="37">
        <f>+V489-U489</f>
        <v>-4.7540400507604941E-6</v>
      </c>
      <c r="X489" s="38">
        <f>+W489*Y$4</f>
        <v>-0.14400357604704847</v>
      </c>
      <c r="Y489" s="39">
        <f>+X489/$H489*10^6</f>
        <v>-1971.8413808989246</v>
      </c>
      <c r="Z489" s="40">
        <f>+S489*M489/SUMPRODUCT(M$20:M$619, S$20:S$619)</f>
        <v>1.9016300402279938E-3</v>
      </c>
      <c r="AA489" s="41">
        <f>+T489*N489/SUMPRODUCT(N$20:N$619, T$20:T$619)</f>
        <v>1.8934524320649347E-3</v>
      </c>
      <c r="AB489" s="41">
        <f>+AA489-Z489</f>
        <v>-8.1776081630590292E-6</v>
      </c>
      <c r="AC489" s="42">
        <f>+AB489*AD$4</f>
        <v>-3.1551426548242903E-2</v>
      </c>
      <c r="AD489" s="43">
        <f>+AC489/$H489*10^6</f>
        <v>-432.03377445218268</v>
      </c>
      <c r="AE489" s="40">
        <f>+S489*O489/SUMPRODUCT(O$20:O$619, S$20:S$619)</f>
        <v>2.0558970193378253E-3</v>
      </c>
      <c r="AF489" s="41">
        <f>+T489*P489/SUMPRODUCT(P$20:P$619, T$20:T$619)</f>
        <v>2.0550186980229763E-3</v>
      </c>
      <c r="AG489" s="41">
        <f>+AF489-AE489</f>
        <v>-8.783213148490232E-7</v>
      </c>
      <c r="AH489" s="42">
        <f>+AG489*AI$4</f>
        <v>-2.965870664585475E-3</v>
      </c>
      <c r="AI489" s="43">
        <f>+AH489/$H489*10^6</f>
        <v>-40.611675538620773</v>
      </c>
      <c r="AJ489" s="42">
        <f>+X489+AC489+AH489</f>
        <v>-0.17852087325987687</v>
      </c>
      <c r="AK489" s="31">
        <f>+Y489+AD489+AI489</f>
        <v>-2444.486830889728</v>
      </c>
      <c r="AL489" s="44">
        <f>+$AL$6*W489/H489*10^6</f>
        <v>-32.548542042725551</v>
      </c>
      <c r="AM489" s="31">
        <v>122834.203125</v>
      </c>
      <c r="AN489" s="45">
        <f>+AK489/AM489</f>
        <v>-1.9900701666962745E-2</v>
      </c>
      <c r="AR489" s="33"/>
    </row>
    <row r="490" spans="1:44">
      <c r="A490" s="6" t="s">
        <v>5170</v>
      </c>
      <c r="B490" s="6" t="s">
        <v>5158</v>
      </c>
      <c r="C490" s="119" t="s">
        <v>5198</v>
      </c>
      <c r="D490" s="30" t="s">
        <v>5181</v>
      </c>
      <c r="E490" s="6" t="s">
        <v>5669</v>
      </c>
      <c r="F490" s="31" t="s">
        <v>4472</v>
      </c>
      <c r="G490" s="6" t="str">
        <f>+IF(AND(L490&gt;K490, AJ490&gt;0), "Float Increase", IF(AND(L490&lt;K490, AJ490&lt;0), "Float Decrease", IF(AND(J490&gt;I490, AJ490&gt;0), "Share Increase", IF(AND(J490&lt;I490, AJ490&lt;0), "Share Decrease", IF(AJ490&gt;0, "Reinvestment", "Funding")))))</f>
        <v>Share Decrease</v>
      </c>
      <c r="H490" s="32">
        <v>11.83</v>
      </c>
      <c r="I490" s="33">
        <v>94.941000000000003</v>
      </c>
      <c r="J490" s="33">
        <v>94.718999999999994</v>
      </c>
      <c r="K490" s="34">
        <v>1</v>
      </c>
      <c r="L490" s="34">
        <v>1</v>
      </c>
      <c r="M490" s="7">
        <v>0</v>
      </c>
      <c r="N490" s="7">
        <v>0</v>
      </c>
      <c r="O490" s="7">
        <v>1</v>
      </c>
      <c r="P490" s="7">
        <v>1</v>
      </c>
      <c r="Q490" s="35">
        <f>+I490*K490</f>
        <v>94.941000000000003</v>
      </c>
      <c r="R490" s="35">
        <f>+J490*L490</f>
        <v>94.718999999999994</v>
      </c>
      <c r="S490" s="35">
        <f>+$H490*Q490</f>
        <v>1123.15203</v>
      </c>
      <c r="T490" s="35">
        <f>+$H490*R490</f>
        <v>1120.52577</v>
      </c>
      <c r="U490" s="36">
        <f>+S490/SUM(S$20:S$619)</f>
        <v>1.6314763475499484E-3</v>
      </c>
      <c r="V490" s="37">
        <f>+T490/SUM(T$20:T$619)</f>
        <v>1.6257157539800006E-3</v>
      </c>
      <c r="W490" s="37">
        <f>+V490-U490</f>
        <v>-5.7605935699478038E-6</v>
      </c>
      <c r="X490" s="38">
        <f>+W490*Y$4</f>
        <v>-0.17449286614516765</v>
      </c>
      <c r="Y490" s="39">
        <f>+X490/$H490*10^6</f>
        <v>-14750.030950563621</v>
      </c>
      <c r="Z490" s="40">
        <f>+S490*M490/SUMPRODUCT(M$20:M$619, S$20:S$619)</f>
        <v>0</v>
      </c>
      <c r="AA490" s="41">
        <f>+T490*N490/SUMPRODUCT(N$20:N$619, T$20:T$619)</f>
        <v>0</v>
      </c>
      <c r="AB490" s="41">
        <f>+AA490-Z490</f>
        <v>0</v>
      </c>
      <c r="AC490" s="42">
        <f>+AB490*AD$4</f>
        <v>0</v>
      </c>
      <c r="AD490" s="43">
        <f>+AC490/$H490*10^6</f>
        <v>0</v>
      </c>
      <c r="AE490" s="40">
        <f>+S490*O490/SUMPRODUCT(O$20:O$619, S$20:S$619)</f>
        <v>3.3261341418029302E-3</v>
      </c>
      <c r="AF490" s="41">
        <f>+T490*P490/SUMPRODUCT(P$20:P$619, T$20:T$619)</f>
        <v>3.3209585084178509E-3</v>
      </c>
      <c r="AG490" s="41">
        <f>+AF490-AE490</f>
        <v>-5.1756333850792521E-6</v>
      </c>
      <c r="AH490" s="42">
        <f>+AG490*AI$4</f>
        <v>-1.7476815110759741E-2</v>
      </c>
      <c r="AI490" s="43">
        <f>+AH490/$H490*10^6</f>
        <v>-1477.3301023465547</v>
      </c>
      <c r="AJ490" s="42">
        <f>+X490+AC490+AH490</f>
        <v>-0.19196968125592739</v>
      </c>
      <c r="AK490" s="31">
        <f>+Y490+AD490+AI490</f>
        <v>-16227.361052910175</v>
      </c>
      <c r="AL490" s="44">
        <f>+$AL$6*W490/H490*10^6</f>
        <v>-243.47394632070177</v>
      </c>
      <c r="AM490" s="31">
        <v>811913.6875</v>
      </c>
      <c r="AN490" s="45">
        <f>+AK490/AM490</f>
        <v>-1.9986559289173426E-2</v>
      </c>
      <c r="AR490" s="33"/>
    </row>
    <row r="491" spans="1:44">
      <c r="A491" s="6" t="s">
        <v>5535</v>
      </c>
      <c r="B491" s="6" t="s">
        <v>5588</v>
      </c>
      <c r="C491" s="119" t="s">
        <v>5610</v>
      </c>
      <c r="D491" s="30">
        <v>2346003</v>
      </c>
      <c r="E491" s="6" t="s">
        <v>5556</v>
      </c>
      <c r="F491" s="31" t="s">
        <v>4472</v>
      </c>
      <c r="G491" s="6" t="str">
        <f>+IF(AND(L491&gt;K491, AJ491&gt;0), "Float Increase", IF(AND(L491&lt;K491, AJ491&lt;0), "Float Decrease", IF(AND(J491&gt;I491, AJ491&gt;0), "Share Increase", IF(AND(J491&lt;I491, AJ491&lt;0), "Share Decrease", IF(AJ491&gt;0, "Reinvestment", "Funding")))))</f>
        <v>Funding</v>
      </c>
      <c r="H491" s="32">
        <v>44.54</v>
      </c>
      <c r="I491" s="33">
        <v>19.571999999999999</v>
      </c>
      <c r="J491" s="33">
        <v>19.571999999999999</v>
      </c>
      <c r="K491" s="34">
        <v>1</v>
      </c>
      <c r="L491" s="34">
        <v>1</v>
      </c>
      <c r="M491" s="7">
        <v>0.47</v>
      </c>
      <c r="N491" s="7">
        <v>0.47</v>
      </c>
      <c r="O491" s="7">
        <v>0.53</v>
      </c>
      <c r="P491" s="7">
        <v>0.53</v>
      </c>
      <c r="Q491" s="35">
        <f>+I491*K491</f>
        <v>19.571999999999999</v>
      </c>
      <c r="R491" s="35">
        <f>+J491*L491</f>
        <v>19.571999999999999</v>
      </c>
      <c r="S491" s="35">
        <f>+$H491*Q491</f>
        <v>871.73687999999993</v>
      </c>
      <c r="T491" s="35">
        <f>+$H491*R491</f>
        <v>871.73687999999993</v>
      </c>
      <c r="U491" s="36">
        <f>+S491/SUM(S$20:S$619)</f>
        <v>1.2662738997204035E-3</v>
      </c>
      <c r="V491" s="37">
        <f>+T491/SUM(T$20:T$619)</f>
        <v>1.2647601840887364E-3</v>
      </c>
      <c r="W491" s="37">
        <f>+V491-U491</f>
        <v>-1.5137156316670682E-6</v>
      </c>
      <c r="X491" s="38">
        <f>+W491*Y$4</f>
        <v>-4.58516255123902E-2</v>
      </c>
      <c r="Y491" s="39">
        <f>+X491/$H491*10^6</f>
        <v>-1029.4482602692008</v>
      </c>
      <c r="Z491" s="40">
        <f>+S491*M491/SUMPRODUCT(M$20:M$619, S$20:S$619)</f>
        <v>1.1681087040452125E-3</v>
      </c>
      <c r="AA491" s="41">
        <f>+T491*N491/SUMPRODUCT(N$20:N$619, T$20:T$619)</f>
        <v>1.1644949133256693E-3</v>
      </c>
      <c r="AB491" s="41">
        <f>+AA491-Z491</f>
        <v>-3.6137907195431945E-6</v>
      </c>
      <c r="AC491" s="42">
        <f>+AB491*AD$4</f>
        <v>-1.3942983103966305E-2</v>
      </c>
      <c r="AD491" s="43">
        <f>+AC491/$H491*10^6</f>
        <v>-313.04407507782457</v>
      </c>
      <c r="AE491" s="40">
        <f>+S491*O491/SUMPRODUCT(O$20:O$619, S$20:S$619)</f>
        <v>1.368240694534902E-3</v>
      </c>
      <c r="AF491" s="41">
        <f>+T491*P491/SUMPRODUCT(P$20:P$619, T$20:T$619)</f>
        <v>1.3693135005997626E-3</v>
      </c>
      <c r="AG491" s="41">
        <f>+AF491-AE491</f>
        <v>1.0728060648606576E-6</v>
      </c>
      <c r="AH491" s="42">
        <f>+AG491*AI$4</f>
        <v>3.6225968592217698E-3</v>
      </c>
      <c r="AI491" s="43">
        <f>+AH491/$H491*10^6</f>
        <v>81.333562173816119</v>
      </c>
      <c r="AJ491" s="42">
        <f>+X491+AC491+AH491</f>
        <v>-5.6172011757134738E-2</v>
      </c>
      <c r="AK491" s="31">
        <f>+Y491+AD491+AI491</f>
        <v>-1261.1587731732093</v>
      </c>
      <c r="AL491" s="44">
        <f>+$AL$6*W491/H491*10^6</f>
        <v>-16.992766408476292</v>
      </c>
      <c r="AM491" s="31">
        <v>61800.6015625</v>
      </c>
      <c r="AN491" s="45">
        <f>+AK491/AM491</f>
        <v>-2.040690124832811E-2</v>
      </c>
      <c r="AR491" s="33"/>
    </row>
    <row r="492" spans="1:44">
      <c r="A492" s="6" t="s">
        <v>1022</v>
      </c>
      <c r="B492" s="6" t="s">
        <v>1541</v>
      </c>
      <c r="C492" s="119" t="s">
        <v>2385</v>
      </c>
      <c r="D492" s="30">
        <v>2279897</v>
      </c>
      <c r="E492" s="6" t="s">
        <v>3847</v>
      </c>
      <c r="F492" s="31" t="s">
        <v>4454</v>
      </c>
      <c r="G492" s="6" t="str">
        <f>+IF(AND(L492&gt;K492, AJ492&gt;0), "Float Increase", IF(AND(L492&lt;K492, AJ492&lt;0), "Float Decrease", IF(AND(J492&gt;I492, AJ492&gt;0), "Share Increase", IF(AND(J492&lt;I492, AJ492&lt;0), "Share Decrease", IF(AJ492&gt;0, "Reinvestment", "Funding")))))</f>
        <v>Funding</v>
      </c>
      <c r="H492" s="32">
        <v>19.3</v>
      </c>
      <c r="I492" s="33">
        <v>11.88</v>
      </c>
      <c r="J492" s="33">
        <v>11.88</v>
      </c>
      <c r="K492" s="34">
        <v>0.9</v>
      </c>
      <c r="L492" s="34">
        <v>0.9</v>
      </c>
      <c r="M492" s="7">
        <v>1</v>
      </c>
      <c r="N492" s="7">
        <v>1</v>
      </c>
      <c r="O492" s="7">
        <v>0</v>
      </c>
      <c r="P492" s="7">
        <v>0</v>
      </c>
      <c r="Q492" s="35">
        <f>+I492*K492</f>
        <v>10.692</v>
      </c>
      <c r="R492" s="35">
        <f>+J492*L492</f>
        <v>10.692</v>
      </c>
      <c r="S492" s="35">
        <f>+$H492*Q492</f>
        <v>206.35560000000001</v>
      </c>
      <c r="T492" s="35">
        <f>+$H492*R492</f>
        <v>206.35560000000001</v>
      </c>
      <c r="U492" s="36">
        <f>+S492/SUM(S$20:S$619)</f>
        <v>2.9974951884695269E-4</v>
      </c>
      <c r="V492" s="37">
        <f>+T492/SUM(T$20:T$619)</f>
        <v>2.9939119547602678E-4</v>
      </c>
      <c r="W492" s="37">
        <f>+V492-U492</f>
        <v>-3.5832337092590134E-7</v>
      </c>
      <c r="X492" s="38">
        <f>+W492*Y$4</f>
        <v>-1.0853894002493409E-2</v>
      </c>
      <c r="Y492" s="39">
        <f>+X492/$H492*10^6</f>
        <v>-562.37792759033209</v>
      </c>
      <c r="Z492" s="40">
        <f>+S492*M492/SUMPRODUCT(M$20:M$619, S$20:S$619)</f>
        <v>5.8832356125641241E-4</v>
      </c>
      <c r="AA492" s="41">
        <f>+T492*N492/SUMPRODUCT(N$20:N$619, T$20:T$619)</f>
        <v>5.8650345819717285E-4</v>
      </c>
      <c r="AB492" s="41">
        <f>+AA492-Z492</f>
        <v>-1.8201030592395612E-6</v>
      </c>
      <c r="AC492" s="42">
        <f>+AB492*AD$4</f>
        <v>-7.0224504327861242E-3</v>
      </c>
      <c r="AD492" s="43">
        <f>+AC492/$H492*10^6</f>
        <v>-363.85753537751935</v>
      </c>
      <c r="AE492" s="40">
        <f>+S492*O492/SUMPRODUCT(O$20:O$619, S$20:S$619)</f>
        <v>0</v>
      </c>
      <c r="AF492" s="41">
        <f>+T492*P492/SUMPRODUCT(P$20:P$619, T$20:T$619)</f>
        <v>0</v>
      </c>
      <c r="AG492" s="41">
        <f>+AF492-AE492</f>
        <v>0</v>
      </c>
      <c r="AH492" s="42">
        <f>+AG492*AI$4</f>
        <v>0</v>
      </c>
      <c r="AI492" s="43">
        <f>+AH492/$H492*10^6</f>
        <v>0</v>
      </c>
      <c r="AJ492" s="42">
        <f>+X492+AC492+AH492</f>
        <v>-1.7876344435279534E-2</v>
      </c>
      <c r="AK492" s="31">
        <f>+Y492+AD492+AI492</f>
        <v>-926.23546296785139</v>
      </c>
      <c r="AL492" s="44">
        <f>+$AL$6*W492/H492*10^6</f>
        <v>-9.2829888840907078</v>
      </c>
      <c r="AM492" s="31">
        <v>45252.44921875</v>
      </c>
      <c r="AN492" s="45">
        <f>+AK492/AM492</f>
        <v>-2.0468184130552496E-2</v>
      </c>
      <c r="AR492" s="33"/>
    </row>
    <row r="493" spans="1:44">
      <c r="A493" s="6" t="s">
        <v>4256</v>
      </c>
      <c r="B493" s="6" t="s">
        <v>1640</v>
      </c>
      <c r="C493" s="119" t="s">
        <v>2486</v>
      </c>
      <c r="D493" s="30">
        <v>2398855</v>
      </c>
      <c r="E493" s="6" t="s">
        <v>748</v>
      </c>
      <c r="F493" s="31" t="s">
        <v>4458</v>
      </c>
      <c r="G493" s="6" t="str">
        <f>+IF(AND(L493&gt;K493, AJ493&gt;0), "Float Increase", IF(AND(L493&lt;K493, AJ493&lt;0), "Float Decrease", IF(AND(J493&gt;I493, AJ493&gt;0), "Share Increase", IF(AND(J493&lt;I493, AJ493&lt;0), "Share Decrease", IF(AJ493&gt;0, "Reinvestment", "Funding")))))</f>
        <v>Funding</v>
      </c>
      <c r="H493" s="32">
        <v>37.869999999999997</v>
      </c>
      <c r="I493" s="33">
        <v>18.204999999999998</v>
      </c>
      <c r="J493" s="33">
        <v>18.204999999999998</v>
      </c>
      <c r="K493" s="34">
        <v>0.6</v>
      </c>
      <c r="L493" s="34">
        <v>0.6</v>
      </c>
      <c r="M493" s="7">
        <v>0.64</v>
      </c>
      <c r="N493" s="7">
        <v>0.64</v>
      </c>
      <c r="O493" s="7">
        <v>0.36</v>
      </c>
      <c r="P493" s="7">
        <v>0.36</v>
      </c>
      <c r="Q493" s="35">
        <f>+I493*K493</f>
        <v>10.922999999999998</v>
      </c>
      <c r="R493" s="35">
        <f>+J493*L493</f>
        <v>10.922999999999998</v>
      </c>
      <c r="S493" s="35">
        <f>+$H493*Q493</f>
        <v>413.65400999999991</v>
      </c>
      <c r="T493" s="35">
        <f>+$H493*R493</f>
        <v>413.65400999999991</v>
      </c>
      <c r="U493" s="36">
        <f>+S493/SUM(S$20:S$619)</f>
        <v>6.0086855150338794E-4</v>
      </c>
      <c r="V493" s="37">
        <f>+T493/SUM(T$20:T$619)</f>
        <v>6.0015026763195331E-4</v>
      </c>
      <c r="W493" s="37">
        <f>+V493-U493</f>
        <v>-7.1828387143463464E-7</v>
      </c>
      <c r="X493" s="38">
        <f>+W493*Y$4</f>
        <v>-2.1757377935206802E-2</v>
      </c>
      <c r="Y493" s="39">
        <f>+X493/$H493*10^6</f>
        <v>-574.52806800123585</v>
      </c>
      <c r="Z493" s="40">
        <f>+S493*M493/SUMPRODUCT(M$20:M$619, S$20:S$619)</f>
        <v>7.5477445819917266E-4</v>
      </c>
      <c r="AA493" s="41">
        <f>+T493*N493/SUMPRODUCT(N$20:N$619, T$20:T$619)</f>
        <v>7.5243940417299968E-4</v>
      </c>
      <c r="AB493" s="41">
        <f>+AA493-Z493</f>
        <v>-2.3350540261729774E-6</v>
      </c>
      <c r="AC493" s="42">
        <f>+AB493*AD$4</f>
        <v>-9.0092706967529659E-3</v>
      </c>
      <c r="AD493" s="43">
        <f>+AC493/$H493*10^6</f>
        <v>-237.8999391801681</v>
      </c>
      <c r="AE493" s="40">
        <f>+S493*O493/SUMPRODUCT(O$20:O$619, S$20:S$619)</f>
        <v>4.4100240036042902E-4</v>
      </c>
      <c r="AF493" s="41">
        <f>+T493*P493/SUMPRODUCT(P$20:P$619, T$20:T$619)</f>
        <v>4.4134818020136971E-4</v>
      </c>
      <c r="AG493" s="41">
        <f>+AF493-AE493</f>
        <v>3.4577984094069517E-7</v>
      </c>
      <c r="AH493" s="42">
        <f>+AG493*AI$4</f>
        <v>1.1676117490412056E-3</v>
      </c>
      <c r="AI493" s="43">
        <f>+AH493/$H493*10^6</f>
        <v>30.832103222635482</v>
      </c>
      <c r="AJ493" s="42">
        <f>+X493+AC493+AH493</f>
        <v>-2.9599036882918563E-2</v>
      </c>
      <c r="AK493" s="31">
        <f>+Y493+AD493+AI493</f>
        <v>-781.59590395876842</v>
      </c>
      <c r="AL493" s="44">
        <f>+$AL$6*W493/H493*10^6</f>
        <v>-9.4835472859075072</v>
      </c>
      <c r="AM493" s="31">
        <v>37668</v>
      </c>
      <c r="AN493" s="45">
        <f>+AK493/AM493</f>
        <v>-2.0749599234330691E-2</v>
      </c>
      <c r="AR493" s="33"/>
    </row>
    <row r="494" spans="1:44">
      <c r="A494" s="6" t="s">
        <v>4283</v>
      </c>
      <c r="B494" s="6" t="s">
        <v>1667</v>
      </c>
      <c r="C494" s="119" t="s">
        <v>2688</v>
      </c>
      <c r="D494" s="30" t="s">
        <v>2316</v>
      </c>
      <c r="E494" s="6" t="s">
        <v>774</v>
      </c>
      <c r="F494" s="31" t="s">
        <v>4472</v>
      </c>
      <c r="G494" s="6" t="str">
        <f>+IF(AND(L494&gt;K494, AJ494&gt;0), "Float Increase", IF(AND(L494&lt;K494, AJ494&lt;0), "Float Decrease", IF(AND(J494&gt;I494, AJ494&gt;0), "Share Increase", IF(AND(J494&lt;I494, AJ494&lt;0), "Share Decrease", IF(AJ494&gt;0, "Reinvestment", "Funding")))))</f>
        <v>Funding</v>
      </c>
      <c r="H494" s="32">
        <v>32.369999999999997</v>
      </c>
      <c r="I494" s="33">
        <v>67.53</v>
      </c>
      <c r="J494" s="33">
        <v>67.575999999999993</v>
      </c>
      <c r="K494" s="34">
        <v>0.87</v>
      </c>
      <c r="L494" s="34">
        <v>0.87</v>
      </c>
      <c r="M494" s="7">
        <v>1</v>
      </c>
      <c r="N494" s="7">
        <v>1</v>
      </c>
      <c r="O494" s="7">
        <v>0</v>
      </c>
      <c r="P494" s="7">
        <v>0</v>
      </c>
      <c r="Q494" s="35">
        <f>+I494*K494</f>
        <v>58.751100000000001</v>
      </c>
      <c r="R494" s="35">
        <f>+J494*L494</f>
        <v>58.791119999999992</v>
      </c>
      <c r="S494" s="35">
        <f>+$H494*Q494</f>
        <v>1901.773107</v>
      </c>
      <c r="T494" s="35">
        <f>+$H494*R494</f>
        <v>1903.0685543999996</v>
      </c>
      <c r="U494" s="36">
        <f>+S494/SUM(S$20:S$619)</f>
        <v>2.7624914166580611E-3</v>
      </c>
      <c r="V494" s="37">
        <f>+T494/SUM(T$20:T$619)</f>
        <v>2.7610686095974617E-3</v>
      </c>
      <c r="W494" s="37">
        <f>+V494-U494</f>
        <v>-1.4228070605993952E-6</v>
      </c>
      <c r="X494" s="38">
        <f>+W494*Y$4</f>
        <v>-4.309793408629925E-2</v>
      </c>
      <c r="Y494" s="39">
        <f>+X494/$H494*10^6</f>
        <v>-1331.415943351846</v>
      </c>
      <c r="Z494" s="40">
        <f>+S494*M494/SUMPRODUCT(M$20:M$619, S$20:S$619)</f>
        <v>5.4219896480246343E-3</v>
      </c>
      <c r="AA494" s="41">
        <f>+T494*N494/SUMPRODUCT(N$20:N$619, T$20:T$619)</f>
        <v>5.4088974970482716E-3</v>
      </c>
      <c r="AB494" s="41">
        <f>+AA494-Z494</f>
        <v>-1.3092150976362626E-5</v>
      </c>
      <c r="AC494" s="42">
        <f>+AB494*AD$4</f>
        <v>-5.0513063435249153E-2</v>
      </c>
      <c r="AD494" s="43">
        <f>+AC494/$H494*10^6</f>
        <v>-1560.4900659638292</v>
      </c>
      <c r="AE494" s="40">
        <f>+S494*O494/SUMPRODUCT(O$20:O$619, S$20:S$619)</f>
        <v>0</v>
      </c>
      <c r="AF494" s="41">
        <f>+T494*P494/SUMPRODUCT(P$20:P$619, T$20:T$619)</f>
        <v>0</v>
      </c>
      <c r="AG494" s="41">
        <f>+AF494-AE494</f>
        <v>0</v>
      </c>
      <c r="AH494" s="42">
        <f>+AG494*AI$4</f>
        <v>0</v>
      </c>
      <c r="AI494" s="43">
        <f>+AH494/$H494*10^6</f>
        <v>0</v>
      </c>
      <c r="AJ494" s="42">
        <f>+X494+AC494+AH494</f>
        <v>-9.3610997521548403E-2</v>
      </c>
      <c r="AK494" s="31">
        <f>+Y494+AD494+AI494</f>
        <v>-2891.906009315675</v>
      </c>
      <c r="AL494" s="44">
        <f>+$AL$6*W494/H494*10^6</f>
        <v>-21.977248387386396</v>
      </c>
      <c r="AM494" s="31">
        <v>137788</v>
      </c>
      <c r="AN494" s="45">
        <f>+AK494/AM494</f>
        <v>-2.0988083209827233E-2</v>
      </c>
      <c r="AR494" s="33"/>
    </row>
    <row r="495" spans="1:44">
      <c r="A495" s="6" t="s">
        <v>1029</v>
      </c>
      <c r="B495" s="6" t="s">
        <v>1548</v>
      </c>
      <c r="C495" s="119" t="s">
        <v>2392</v>
      </c>
      <c r="D495" s="30">
        <v>2069128</v>
      </c>
      <c r="E495" s="6" t="s">
        <v>3854</v>
      </c>
      <c r="F495" s="31" t="s">
        <v>4454</v>
      </c>
      <c r="G495" s="6" t="str">
        <f>+IF(AND(L495&gt;K495, AJ495&gt;0), "Float Increase", IF(AND(L495&lt;K495, AJ495&lt;0), "Float Decrease", IF(AND(J495&gt;I495, AJ495&gt;0), "Share Increase", IF(AND(J495&lt;I495, AJ495&lt;0), "Share Decrease", IF(AJ495&gt;0, "Reinvestment", "Funding")))))</f>
        <v>Funding</v>
      </c>
      <c r="H495" s="32">
        <v>56.62</v>
      </c>
      <c r="I495" s="33">
        <v>14.449</v>
      </c>
      <c r="J495" s="33">
        <v>14.449</v>
      </c>
      <c r="K495" s="34">
        <v>1</v>
      </c>
      <c r="L495" s="34">
        <v>1</v>
      </c>
      <c r="M495" s="7">
        <v>0.66</v>
      </c>
      <c r="N495" s="7">
        <v>0.66</v>
      </c>
      <c r="O495" s="7">
        <v>0.34</v>
      </c>
      <c r="P495" s="7">
        <v>0.34</v>
      </c>
      <c r="Q495" s="35">
        <f>+I495*K495</f>
        <v>14.449</v>
      </c>
      <c r="R495" s="35">
        <f>+J495*L495</f>
        <v>14.449</v>
      </c>
      <c r="S495" s="35">
        <f>+$H495*Q495</f>
        <v>818.10237999999993</v>
      </c>
      <c r="T495" s="35">
        <f>+$H495*R495</f>
        <v>818.10237999999993</v>
      </c>
      <c r="U495" s="36">
        <f>+S495/SUM(S$20:S$619)</f>
        <v>1.1883651074773198E-3</v>
      </c>
      <c r="V495" s="37">
        <f>+T495/SUM(T$20:T$619)</f>
        <v>1.186944524742642E-3</v>
      </c>
      <c r="W495" s="37">
        <f>+V495-U495</f>
        <v>-1.42058273467781E-6</v>
      </c>
      <c r="X495" s="38">
        <f>+W495*Y$4</f>
        <v>-4.3030557521612715E-2</v>
      </c>
      <c r="Y495" s="39">
        <f>+X495/$H495*10^6</f>
        <v>-759.98865280135487</v>
      </c>
      <c r="Z495" s="40">
        <f>+S495*M495/SUMPRODUCT(M$20:M$619, S$20:S$619)</f>
        <v>1.5394003251901324E-3</v>
      </c>
      <c r="AA495" s="41">
        <f>+T495*N495/SUMPRODUCT(N$20:N$619, T$20:T$619)</f>
        <v>1.5346378655067409E-3</v>
      </c>
      <c r="AB495" s="41">
        <f>+AA495-Z495</f>
        <v>-4.762459683391564E-6</v>
      </c>
      <c r="AC495" s="42">
        <f>+AB495*AD$4</f>
        <v>-1.8374858992178448E-2</v>
      </c>
      <c r="AD495" s="43">
        <f>+AC495/$H495*10^6</f>
        <v>-324.52947707839013</v>
      </c>
      <c r="AE495" s="40">
        <f>+S495*O495/SUMPRODUCT(O$20:O$619, S$20:S$619)</f>
        <v>8.2373550763808871E-4</v>
      </c>
      <c r="AF495" s="41">
        <f>+T495*P495/SUMPRODUCT(P$20:P$619, T$20:T$619)</f>
        <v>8.2438137970721002E-4</v>
      </c>
      <c r="AG495" s="41">
        <f>+AF495-AE495</f>
        <v>6.4587206912130723E-7</v>
      </c>
      <c r="AH495" s="42">
        <f>+AG495*AI$4</f>
        <v>2.1809478951461854E-3</v>
      </c>
      <c r="AI495" s="43">
        <f>+AH495/$H495*10^6</f>
        <v>38.519037356873639</v>
      </c>
      <c r="AJ495" s="42">
        <f>+X495+AC495+AH495</f>
        <v>-5.9224468618644985E-2</v>
      </c>
      <c r="AK495" s="31">
        <f>+Y495+AD495+AI495</f>
        <v>-1045.9990925228713</v>
      </c>
      <c r="AL495" s="44">
        <f>+$AL$6*W495/H495*10^6</f>
        <v>-12.544884622728807</v>
      </c>
      <c r="AM495" s="31">
        <v>49148.19921875</v>
      </c>
      <c r="AN495" s="45">
        <f>+AK495/AM495</f>
        <v>-2.1282551734343572E-2</v>
      </c>
      <c r="AR495" s="33"/>
    </row>
    <row r="496" spans="1:44">
      <c r="A496" s="6" t="s">
        <v>4270</v>
      </c>
      <c r="B496" s="6" t="s">
        <v>1654</v>
      </c>
      <c r="C496" s="119" t="s">
        <v>2677</v>
      </c>
      <c r="D496" s="30">
        <v>2366959</v>
      </c>
      <c r="E496" s="6" t="s">
        <v>762</v>
      </c>
      <c r="F496" s="31" t="s">
        <v>4471</v>
      </c>
      <c r="G496" s="6" t="str">
        <f>+IF(AND(L496&gt;K496, AJ496&gt;0), "Float Increase", IF(AND(L496&lt;K496, AJ496&lt;0), "Float Decrease", IF(AND(J496&gt;I496, AJ496&gt;0), "Share Increase", IF(AND(J496&lt;I496, AJ496&lt;0), "Share Decrease", IF(AJ496&gt;0, "Reinvestment", "Funding")))))</f>
        <v>Share Decrease</v>
      </c>
      <c r="H496" s="32">
        <v>20.21</v>
      </c>
      <c r="I496" s="33">
        <v>62.688000000000002</v>
      </c>
      <c r="J496" s="33">
        <v>62.6</v>
      </c>
      <c r="K496" s="34">
        <v>1</v>
      </c>
      <c r="L496" s="34">
        <v>1</v>
      </c>
      <c r="M496" s="7">
        <v>0.46</v>
      </c>
      <c r="N496" s="7">
        <v>0.46</v>
      </c>
      <c r="O496" s="7">
        <v>0.54</v>
      </c>
      <c r="P496" s="7">
        <v>0.54</v>
      </c>
      <c r="Q496" s="35">
        <f>+I496*K496</f>
        <v>62.688000000000002</v>
      </c>
      <c r="R496" s="35">
        <f>+J496*L496</f>
        <v>62.6</v>
      </c>
      <c r="S496" s="35">
        <f>+$H496*Q496</f>
        <v>1266.9244800000001</v>
      </c>
      <c r="T496" s="35">
        <f>+$H496*R496</f>
        <v>1265.1460000000002</v>
      </c>
      <c r="U496" s="36">
        <f>+S496/SUM(S$20:S$619)</f>
        <v>1.8403183790283652E-3</v>
      </c>
      <c r="V496" s="37">
        <f>+T496/SUM(T$20:T$619)</f>
        <v>1.8355381360705182E-3</v>
      </c>
      <c r="W496" s="37">
        <f>+V496-U496</f>
        <v>-4.7802429578470019E-6</v>
      </c>
      <c r="X496" s="38">
        <f>+W496*Y$4</f>
        <v>-0.14479728251207541</v>
      </c>
      <c r="Y496" s="39">
        <f>+X496/$H496*10^6</f>
        <v>-7164.6354533436624</v>
      </c>
      <c r="Z496" s="40">
        <f>+S496*M496/SUMPRODUCT(M$20:M$619, S$20:S$619)</f>
        <v>1.6615313569469552E-3</v>
      </c>
      <c r="AA496" s="41">
        <f>+T496*N496/SUMPRODUCT(N$20:N$619, T$20:T$619)</f>
        <v>1.6540658547535782E-3</v>
      </c>
      <c r="AB496" s="41">
        <f>+AA496-Z496</f>
        <v>-7.4655021933770632E-6</v>
      </c>
      <c r="AC496" s="42">
        <f>+AB496*AD$4</f>
        <v>-2.8803928899910833E-2</v>
      </c>
      <c r="AD496" s="43">
        <f>+AC496/$H496*10^6</f>
        <v>-1425.2315140975177</v>
      </c>
      <c r="AE496" s="40">
        <f>+S496*O496/SUMPRODUCT(O$20:O$619, S$20:S$619)</f>
        <v>2.0260292052604128E-3</v>
      </c>
      <c r="AF496" s="41">
        <f>+T496*P496/SUMPRODUCT(P$20:P$619, T$20:T$619)</f>
        <v>2.0247714440954252E-3</v>
      </c>
      <c r="AG496" s="41">
        <f>+AF496-AE496</f>
        <v>-1.2577611649875441E-6</v>
      </c>
      <c r="AH496" s="42">
        <f>+AG496*AI$4</f>
        <v>-4.2471438176729538E-3</v>
      </c>
      <c r="AI496" s="43">
        <f>+AH496/$H496*10^6</f>
        <v>-210.150609484065</v>
      </c>
      <c r="AJ496" s="42">
        <f>+X496+AC496+AH496</f>
        <v>-0.17784835522965922</v>
      </c>
      <c r="AK496" s="31">
        <f>+Y496+AD496+AI496</f>
        <v>-8800.0175769252437</v>
      </c>
      <c r="AL496" s="44">
        <f>+$AL$6*W496/H496*10^6</f>
        <v>-118.26429880868386</v>
      </c>
      <c r="AM496" s="31">
        <v>412972.5</v>
      </c>
      <c r="AN496" s="45">
        <f>+AK496/AM496</f>
        <v>-2.1308967490390386E-2</v>
      </c>
      <c r="AR496" s="33"/>
    </row>
    <row r="497" spans="1:44">
      <c r="A497" s="6" t="s">
        <v>6462</v>
      </c>
      <c r="B497" s="6" t="s">
        <v>6449</v>
      </c>
      <c r="C497" s="119" t="s">
        <v>6505</v>
      </c>
      <c r="D497" s="30" t="s">
        <v>6475</v>
      </c>
      <c r="E497" s="6" t="s">
        <v>6487</v>
      </c>
      <c r="F497" s="31" t="s">
        <v>4468</v>
      </c>
      <c r="G497" s="6" t="str">
        <f>+IF(AND(L497&gt;K497, AJ497&gt;0), "Float Increase", IF(AND(L497&lt;K497, AJ497&lt;0), "Float Decrease", IF(AND(J497&gt;I497, AJ497&gt;0), "Share Increase", IF(AND(J497&lt;I497, AJ497&lt;0), "Share Decrease", IF(AJ497&gt;0, "Reinvestment", "Funding")))))</f>
        <v>Share Decrease</v>
      </c>
      <c r="H497" s="32">
        <v>59.93</v>
      </c>
      <c r="I497" s="33">
        <v>23.335000000000001</v>
      </c>
      <c r="J497" s="33">
        <v>23.116</v>
      </c>
      <c r="K497" s="34">
        <v>1</v>
      </c>
      <c r="L497" s="34">
        <v>1</v>
      </c>
      <c r="M497" s="7">
        <v>1</v>
      </c>
      <c r="N497" s="7">
        <v>1</v>
      </c>
      <c r="O497" s="7">
        <v>0</v>
      </c>
      <c r="P497" s="7">
        <v>0</v>
      </c>
      <c r="Q497" s="35">
        <f>+I497*K497</f>
        <v>23.335000000000001</v>
      </c>
      <c r="R497" s="35">
        <f>+J497*L497</f>
        <v>23.116</v>
      </c>
      <c r="S497" s="35">
        <f>+$H497*Q497</f>
        <v>1398.4665500000001</v>
      </c>
      <c r="T497" s="35">
        <f>+$H497*R497</f>
        <v>1385.3418799999999</v>
      </c>
      <c r="U497" s="36">
        <f>+S497/SUM(S$20:S$619)</f>
        <v>2.0313947161407679E-3</v>
      </c>
      <c r="V497" s="37">
        <f>+T497/SUM(T$20:T$619)</f>
        <v>2.0099244294616014E-3</v>
      </c>
      <c r="W497" s="37">
        <f>+V497-U497</f>
        <v>-2.1470286679166513E-5</v>
      </c>
      <c r="X497" s="38">
        <f>+W497*Y$4</f>
        <v>-0.65035170666277786</v>
      </c>
      <c r="Y497" s="39">
        <f>+X497/$H497*10^6</f>
        <v>-10851.855609257098</v>
      </c>
      <c r="Z497" s="40">
        <f>+S497*M497/SUMPRODUCT(M$20:M$619, S$20:S$619)</f>
        <v>3.9870535182663751E-3</v>
      </c>
      <c r="AA497" s="41">
        <f>+T497*N497/SUMPRODUCT(N$20:N$619, T$20:T$619)</f>
        <v>3.9374158171882551E-3</v>
      </c>
      <c r="AB497" s="41">
        <f>+AA497-Z497</f>
        <v>-4.9637701078119982E-5</v>
      </c>
      <c r="AC497" s="42">
        <f>+AB497*AD$4</f>
        <v>-0.19151569118519468</v>
      </c>
      <c r="AD497" s="43">
        <f>+AC497/$H497*10^6</f>
        <v>-3195.6564522809058</v>
      </c>
      <c r="AE497" s="40">
        <f>+S497*O497/SUMPRODUCT(O$20:O$619, S$20:S$619)</f>
        <v>0</v>
      </c>
      <c r="AF497" s="41">
        <f>+T497*P497/SUMPRODUCT(P$20:P$619, T$20:T$619)</f>
        <v>0</v>
      </c>
      <c r="AG497" s="41">
        <f>+AF497-AE497</f>
        <v>0</v>
      </c>
      <c r="AH497" s="42">
        <f>+AG497*AI$4</f>
        <v>0</v>
      </c>
      <c r="AI497" s="43">
        <f>+AH497/$H497*10^6</f>
        <v>0</v>
      </c>
      <c r="AJ497" s="42">
        <f>+X497+AC497+AH497</f>
        <v>-0.84186739784797249</v>
      </c>
      <c r="AK497" s="31">
        <f>+Y497+AD497+AI497</f>
        <v>-14047.512061538004</v>
      </c>
      <c r="AL497" s="44">
        <f>+$AL$6*W497/H497*10^6</f>
        <v>-179.12803837115396</v>
      </c>
      <c r="AM497" s="31">
        <v>647884.875</v>
      </c>
      <c r="AN497" s="45">
        <f>+AK497/AM497</f>
        <v>-2.1682111442311421E-2</v>
      </c>
      <c r="AR497" s="33"/>
    </row>
    <row r="498" spans="1:44">
      <c r="A498" s="6" t="s">
        <v>3571</v>
      </c>
      <c r="B498" s="6" t="s">
        <v>408</v>
      </c>
      <c r="C498" s="119" t="s">
        <v>3727</v>
      </c>
      <c r="D498" s="30">
        <v>2730327</v>
      </c>
      <c r="E498" s="6" t="s">
        <v>2940</v>
      </c>
      <c r="F498" s="31" t="s">
        <v>4468</v>
      </c>
      <c r="G498" s="6" t="str">
        <f>+IF(AND(L498&gt;K498, AJ498&gt;0), "Float Increase", IF(AND(L498&lt;K498, AJ498&lt;0), "Float Decrease", IF(AND(J498&gt;I498, AJ498&gt;0), "Share Increase", IF(AND(J498&lt;I498, AJ498&lt;0), "Share Decrease", IF(AJ498&gt;0, "Reinvestment", "Funding")))))</f>
        <v>Share Decrease</v>
      </c>
      <c r="H498" s="32">
        <v>15.78</v>
      </c>
      <c r="I498" s="33">
        <v>55.252000000000002</v>
      </c>
      <c r="J498" s="33">
        <v>55.183</v>
      </c>
      <c r="K498" s="34">
        <v>0.81</v>
      </c>
      <c r="L498" s="34">
        <v>0.81</v>
      </c>
      <c r="M498" s="7">
        <v>0</v>
      </c>
      <c r="N498" s="7">
        <v>0</v>
      </c>
      <c r="O498" s="7">
        <v>1</v>
      </c>
      <c r="P498" s="7">
        <v>1</v>
      </c>
      <c r="Q498" s="35">
        <f>+I498*K498</f>
        <v>44.754120000000007</v>
      </c>
      <c r="R498" s="35">
        <f>+J498*L498</f>
        <v>44.698230000000002</v>
      </c>
      <c r="S498" s="35">
        <f>+$H498*Q498</f>
        <v>706.22001360000013</v>
      </c>
      <c r="T498" s="35">
        <f>+$H498*R498</f>
        <v>705.33806939999999</v>
      </c>
      <c r="U498" s="36">
        <f>+S498/SUM(S$20:S$619)</f>
        <v>1.0258462056599792E-3</v>
      </c>
      <c r="V498" s="37">
        <f>+T498/SUM(T$20:T$619)</f>
        <v>1.0233403300536489E-3</v>
      </c>
      <c r="W498" s="37">
        <f>+V498-U498</f>
        <v>-2.5058756063303655E-6</v>
      </c>
      <c r="X498" s="38">
        <f>+W498*Y$4</f>
        <v>-7.5904923935782423E-2</v>
      </c>
      <c r="Y498" s="39">
        <f>+X498/$H498*10^6</f>
        <v>-4810.1979680470486</v>
      </c>
      <c r="Z498" s="40">
        <f>+S498*M498/SUMPRODUCT(M$20:M$619, S$20:S$619)</f>
        <v>0</v>
      </c>
      <c r="AA498" s="41">
        <f>+T498*N498/SUMPRODUCT(N$20:N$619, T$20:T$619)</f>
        <v>0</v>
      </c>
      <c r="AB498" s="41">
        <f>+AA498-Z498</f>
        <v>0</v>
      </c>
      <c r="AC498" s="42">
        <f>+AB498*AD$4</f>
        <v>0</v>
      </c>
      <c r="AD498" s="43">
        <f>+AC498/$H498*10^6</f>
        <v>0</v>
      </c>
      <c r="AE498" s="40">
        <f>+S498*O498/SUMPRODUCT(O$20:O$619, S$20:S$619)</f>
        <v>2.0914198934043598E-3</v>
      </c>
      <c r="AF498" s="41">
        <f>+T498*P498/SUMPRODUCT(P$20:P$619, T$20:T$619)</f>
        <v>2.0904458653235175E-3</v>
      </c>
      <c r="AG498" s="41">
        <f>+AF498-AE498</f>
        <v>-9.740280808422791E-7</v>
      </c>
      <c r="AH498" s="42">
        <f>+AG498*AI$4</f>
        <v>-3.2890483956309032E-3</v>
      </c>
      <c r="AI498" s="43">
        <f>+AH498/$H498*10^6</f>
        <v>-208.43145726431578</v>
      </c>
      <c r="AJ498" s="42">
        <f>+X498+AC498+AH498</f>
        <v>-7.9193972331413329E-2</v>
      </c>
      <c r="AK498" s="31">
        <f>+Y498+AD498+AI498</f>
        <v>-5018.6294253113647</v>
      </c>
      <c r="AL498" s="44">
        <f>+$AL$6*W498/H498*10^6</f>
        <v>-79.400367754447586</v>
      </c>
      <c r="AM498" s="31">
        <v>225108.15625</v>
      </c>
      <c r="AN498" s="45">
        <f>+AK498/AM498</f>
        <v>-2.2294302920493867E-2</v>
      </c>
      <c r="AR498" s="33"/>
    </row>
    <row r="499" spans="1:44">
      <c r="A499" s="6" t="s">
        <v>6345</v>
      </c>
      <c r="B499" s="6" t="s">
        <v>6339</v>
      </c>
      <c r="C499" s="119" t="s">
        <v>6364</v>
      </c>
      <c r="D499" s="30" t="s">
        <v>6351</v>
      </c>
      <c r="E499" s="6" t="s">
        <v>6356</v>
      </c>
      <c r="F499" s="31" t="s">
        <v>4464</v>
      </c>
      <c r="G499" s="6" t="str">
        <f>+IF(AND(L499&gt;K499, AJ499&gt;0), "Float Increase", IF(AND(L499&lt;K499, AJ499&lt;0), "Float Decrease", IF(AND(J499&gt;I499, AJ499&gt;0), "Share Increase", IF(AND(J499&lt;I499, AJ499&lt;0), "Share Decrease", IF(AJ499&gt;0, "Reinvestment", "Funding")))))</f>
        <v>Share Decrease</v>
      </c>
      <c r="H499" s="32">
        <v>22.95</v>
      </c>
      <c r="I499" s="33">
        <v>33.04</v>
      </c>
      <c r="J499" s="33">
        <v>33</v>
      </c>
      <c r="K499" s="34">
        <v>0.8</v>
      </c>
      <c r="L499" s="34">
        <v>0.8</v>
      </c>
      <c r="M499" s="7">
        <v>1</v>
      </c>
      <c r="N499" s="7">
        <v>1</v>
      </c>
      <c r="O499" s="7">
        <v>0</v>
      </c>
      <c r="P499" s="7">
        <v>0</v>
      </c>
      <c r="Q499" s="35">
        <f>+I499*K499</f>
        <v>26.432000000000002</v>
      </c>
      <c r="R499" s="35">
        <f>+J499*L499</f>
        <v>26.400000000000002</v>
      </c>
      <c r="S499" s="35">
        <f>+$H499*Q499</f>
        <v>606.61440000000005</v>
      </c>
      <c r="T499" s="35">
        <f>+$H499*R499</f>
        <v>605.88</v>
      </c>
      <c r="U499" s="36">
        <f>+S499/SUM(S$20:S$619)</f>
        <v>8.8116035874787448E-4</v>
      </c>
      <c r="V499" s="37">
        <f>+T499/SUM(T$20:T$619)</f>
        <v>8.790415065790078E-4</v>
      </c>
      <c r="W499" s="37">
        <f>+V499-U499</f>
        <v>-2.1188521688666768E-6</v>
      </c>
      <c r="X499" s="38">
        <f>+W499*Y$4</f>
        <v>-6.4181682563451747E-2</v>
      </c>
      <c r="Y499" s="39">
        <f>+X499/$H499*10^6</f>
        <v>-2796.5874755316668</v>
      </c>
      <c r="Z499" s="40">
        <f>+S499*M499/SUMPRODUCT(M$20:M$619, S$20:S$619)</f>
        <v>1.7294686653399369E-3</v>
      </c>
      <c r="AA499" s="41">
        <f>+T499*N499/SUMPRODUCT(N$20:N$619, T$20:T$619)</f>
        <v>1.722030878989972E-3</v>
      </c>
      <c r="AB499" s="41">
        <f>+AA499-Z499</f>
        <v>-7.4377863499648558E-6</v>
      </c>
      <c r="AC499" s="42">
        <f>+AB499*AD$4</f>
        <v>-2.8696993671393386E-2</v>
      </c>
      <c r="AD499" s="43">
        <f>+AC499/$H499*10^6</f>
        <v>-1250.4136675988402</v>
      </c>
      <c r="AE499" s="40">
        <f>+S499*O499/SUMPRODUCT(O$20:O$619, S$20:S$619)</f>
        <v>0</v>
      </c>
      <c r="AF499" s="41">
        <f>+T499*P499/SUMPRODUCT(P$20:P$619, T$20:T$619)</f>
        <v>0</v>
      </c>
      <c r="AG499" s="41">
        <f>+AF499-AE499</f>
        <v>0</v>
      </c>
      <c r="AH499" s="42">
        <f>+AG499*AI$4</f>
        <v>0</v>
      </c>
      <c r="AI499" s="43">
        <f>+AH499/$H499*10^6</f>
        <v>0</v>
      </c>
      <c r="AJ499" s="42">
        <f>+X499+AC499+AH499</f>
        <v>-9.2878676234845137E-2</v>
      </c>
      <c r="AK499" s="31">
        <f>+Y499+AD499+AI499</f>
        <v>-4047.001143130507</v>
      </c>
      <c r="AL499" s="44">
        <f>+$AL$6*W499/H499*10^6</f>
        <v>-46.162356620189037</v>
      </c>
      <c r="AM499" s="31">
        <v>181519.046875</v>
      </c>
      <c r="AN499" s="45">
        <f>+AK499/AM499</f>
        <v>-2.2295187269892429E-2</v>
      </c>
      <c r="AR499" s="33"/>
    </row>
    <row r="500" spans="1:44">
      <c r="A500" s="6" t="s">
        <v>1017</v>
      </c>
      <c r="B500" s="6" t="s">
        <v>1536</v>
      </c>
      <c r="C500" s="119" t="s">
        <v>2380</v>
      </c>
      <c r="D500" s="30" t="s">
        <v>2298</v>
      </c>
      <c r="E500" s="6" t="s">
        <v>3843</v>
      </c>
      <c r="F500" s="31" t="s">
        <v>4467</v>
      </c>
      <c r="G500" s="6" t="str">
        <f>+IF(AND(L500&gt;K500, AJ500&gt;0), "Float Increase", IF(AND(L500&lt;K500, AJ500&lt;0), "Float Decrease", IF(AND(J500&gt;I500, AJ500&gt;0), "Share Increase", IF(AND(J500&lt;I500, AJ500&lt;0), "Share Decrease", IF(AJ500&gt;0, "Reinvestment", "Funding")))))</f>
        <v>Share Decrease</v>
      </c>
      <c r="H500" s="32">
        <v>7.19</v>
      </c>
      <c r="I500" s="33">
        <v>43.183</v>
      </c>
      <c r="J500" s="33">
        <v>41.848999999999997</v>
      </c>
      <c r="K500" s="34">
        <v>0.81</v>
      </c>
      <c r="L500" s="34">
        <v>0.81</v>
      </c>
      <c r="M500" s="7">
        <v>0</v>
      </c>
      <c r="N500" s="7">
        <v>0</v>
      </c>
      <c r="O500" s="7">
        <v>1</v>
      </c>
      <c r="P500" s="7">
        <v>1</v>
      </c>
      <c r="Q500" s="35">
        <f>+I500*K500</f>
        <v>34.978230000000003</v>
      </c>
      <c r="R500" s="35">
        <f>+J500*L500</f>
        <v>33.897689999999997</v>
      </c>
      <c r="S500" s="35">
        <f>+$H500*Q500</f>
        <v>251.49347370000004</v>
      </c>
      <c r="T500" s="35">
        <f>+$H500*R500</f>
        <v>243.72439109999999</v>
      </c>
      <c r="U500" s="36">
        <f>+S500/SUM(S$20:S$619)</f>
        <v>3.6531621983955734E-4</v>
      </c>
      <c r="V500" s="37">
        <f>+T500/SUM(T$20:T$619)</f>
        <v>3.5360773741103076E-4</v>
      </c>
      <c r="W500" s="37">
        <f>+V500-U500</f>
        <v>-1.1708482428526574E-5</v>
      </c>
      <c r="X500" s="38">
        <f>+W500*Y$4</f>
        <v>-0.3546590524667837</v>
      </c>
      <c r="Y500" s="39">
        <f>+X500/$H500*10^6</f>
        <v>-49326.711052403851</v>
      </c>
      <c r="Z500" s="40">
        <f>+S500*M500/SUMPRODUCT(M$20:M$619, S$20:S$619)</f>
        <v>0</v>
      </c>
      <c r="AA500" s="41">
        <f>+T500*N500/SUMPRODUCT(N$20:N$619, T$20:T$619)</f>
        <v>0</v>
      </c>
      <c r="AB500" s="41">
        <f>+AA500-Z500</f>
        <v>0</v>
      </c>
      <c r="AC500" s="42">
        <f>+AB500*AD$4</f>
        <v>0</v>
      </c>
      <c r="AD500" s="43">
        <f>+AC500/$H500*10^6</f>
        <v>0</v>
      </c>
      <c r="AE500" s="40">
        <f>+S500*O500/SUMPRODUCT(O$20:O$619, S$20:S$619)</f>
        <v>7.4477987571654701E-4</v>
      </c>
      <c r="AF500" s="41">
        <f>+T500*P500/SUMPRODUCT(P$20:P$619, T$20:T$619)</f>
        <v>7.223382201486583E-4</v>
      </c>
      <c r="AG500" s="41">
        <f>+AF500-AE500</f>
        <v>-2.2441655567888709E-5</v>
      </c>
      <c r="AH500" s="42">
        <f>+AG500*AI$4</f>
        <v>-7.5779839095642815E-2</v>
      </c>
      <c r="AI500" s="43">
        <f>+AH500/$H500*10^6</f>
        <v>-10539.616007738918</v>
      </c>
      <c r="AJ500" s="42">
        <f>+X500+AC500+AH500</f>
        <v>-0.43043889156242654</v>
      </c>
      <c r="AK500" s="31">
        <f>+Y500+AD500+AI500</f>
        <v>-59866.327060142765</v>
      </c>
      <c r="AL500" s="44">
        <f>+$AL$6*W500/H500*10^6</f>
        <v>-814.21991853453221</v>
      </c>
      <c r="AM500" s="31">
        <v>2676711.75</v>
      </c>
      <c r="AN500" s="45">
        <f>+AK500/AM500</f>
        <v>-2.2365623440829131E-2</v>
      </c>
      <c r="AR500" s="33"/>
    </row>
    <row r="501" spans="1:44">
      <c r="A501" s="6" t="s">
        <v>1296</v>
      </c>
      <c r="B501" s="6" t="s">
        <v>1699</v>
      </c>
      <c r="C501" s="119" t="s">
        <v>2720</v>
      </c>
      <c r="D501" s="30">
        <v>2492412</v>
      </c>
      <c r="E501" s="6" t="s">
        <v>805</v>
      </c>
      <c r="F501" s="31" t="s">
        <v>4459</v>
      </c>
      <c r="G501" s="6" t="str">
        <f>+IF(AND(L501&gt;K501, AJ501&gt;0), "Float Increase", IF(AND(L501&lt;K501, AJ501&lt;0), "Float Decrease", IF(AND(J501&gt;I501, AJ501&gt;0), "Share Increase", IF(AND(J501&lt;I501, AJ501&lt;0), "Share Decrease", IF(AJ501&gt;0, "Reinvestment", "Funding")))))</f>
        <v>Funding</v>
      </c>
      <c r="H501" s="32">
        <v>4.05</v>
      </c>
      <c r="I501" s="33">
        <v>65.908000000000001</v>
      </c>
      <c r="J501" s="33">
        <v>65.908000000000001</v>
      </c>
      <c r="K501" s="34">
        <v>0.92</v>
      </c>
      <c r="L501" s="34">
        <v>0.92</v>
      </c>
      <c r="M501" s="7">
        <v>0.4</v>
      </c>
      <c r="N501" s="7">
        <v>0.4</v>
      </c>
      <c r="O501" s="7">
        <v>0.6</v>
      </c>
      <c r="P501" s="7">
        <v>0.6</v>
      </c>
      <c r="Q501" s="35">
        <f>+I501*K501</f>
        <v>60.635360000000006</v>
      </c>
      <c r="R501" s="35">
        <f>+J501*L501</f>
        <v>60.635360000000006</v>
      </c>
      <c r="S501" s="35">
        <f>+$H501*Q501</f>
        <v>245.57320800000002</v>
      </c>
      <c r="T501" s="35">
        <f>+$H501*R501</f>
        <v>245.57320800000002</v>
      </c>
      <c r="U501" s="36">
        <f>+S501/SUM(S$20:S$619)</f>
        <v>3.567165172144717E-4</v>
      </c>
      <c r="V501" s="37">
        <f>+T501/SUM(T$20:T$619)</f>
        <v>3.5629009496230288E-4</v>
      </c>
      <c r="W501" s="37">
        <f>+V501-U501</f>
        <v>-4.2642225216881673E-7</v>
      </c>
      <c r="X501" s="38">
        <f>+W501*Y$4</f>
        <v>-1.2916662157383978E-2</v>
      </c>
      <c r="Y501" s="39">
        <f>+X501/$H501*10^6</f>
        <v>-3189.2992981195007</v>
      </c>
      <c r="Z501" s="40">
        <f>+S501*M501/SUMPRODUCT(M$20:M$619, S$20:S$619)</f>
        <v>2.8005346940857765E-4</v>
      </c>
      <c r="AA501" s="41">
        <f>+T501*N501/SUMPRODUCT(N$20:N$619, T$20:T$619)</f>
        <v>2.7918706491623902E-4</v>
      </c>
      <c r="AB501" s="41">
        <f>+AA501-Z501</f>
        <v>-8.6640449233863241E-7</v>
      </c>
      <c r="AC501" s="42">
        <f>+AB501*AD$4</f>
        <v>-3.3428231282316969E-3</v>
      </c>
      <c r="AD501" s="43">
        <f>+AC501/$H501*10^6</f>
        <v>-825.3884267238758</v>
      </c>
      <c r="AE501" s="40">
        <f>+S501*O501/SUMPRODUCT(O$20:O$619, S$20:S$619)</f>
        <v>4.3634846020313339E-4</v>
      </c>
      <c r="AF501" s="41">
        <f>+T501*P501/SUMPRODUCT(P$20:P$619, T$20:T$619)</f>
        <v>4.3669059099661758E-4</v>
      </c>
      <c r="AG501" s="41">
        <f>+AF501-AE501</f>
        <v>3.4213079348418846E-7</v>
      </c>
      <c r="AH501" s="42">
        <f>+AG501*AI$4</f>
        <v>1.1552898315128877E-3</v>
      </c>
      <c r="AI501" s="43">
        <f>+AH501/$H501*10^6</f>
        <v>285.25674852170067</v>
      </c>
      <c r="AJ501" s="42">
        <f>+X501+AC501+AH501</f>
        <v>-1.5104195454102786E-2</v>
      </c>
      <c r="AK501" s="31">
        <f>+Y501+AD501+AI501</f>
        <v>-3729.4309763216761</v>
      </c>
      <c r="AL501" s="44">
        <f>+$AL$6*W501/H501*10^6</f>
        <v>-52.644722489977376</v>
      </c>
      <c r="AM501" s="31">
        <v>165801</v>
      </c>
      <c r="AN501" s="45">
        <f>+AK501/AM501</f>
        <v>-2.2493416664083304E-2</v>
      </c>
      <c r="AR501" s="33"/>
    </row>
    <row r="502" spans="1:44">
      <c r="A502" s="6" t="s">
        <v>1431</v>
      </c>
      <c r="B502" s="6" t="s">
        <v>2228</v>
      </c>
      <c r="C502" s="119" t="s">
        <v>2852</v>
      </c>
      <c r="D502" s="30">
        <v>2812258</v>
      </c>
      <c r="E502" s="6" t="s">
        <v>917</v>
      </c>
      <c r="F502" s="31" t="s">
        <v>4466</v>
      </c>
      <c r="G502" s="6" t="str">
        <f>+IF(AND(L502&gt;K502, AJ502&gt;0), "Float Increase", IF(AND(L502&lt;K502, AJ502&lt;0), "Float Decrease", IF(AND(J502&gt;I502, AJ502&gt;0), "Share Increase", IF(AND(J502&lt;I502, AJ502&lt;0), "Share Decrease", IF(AJ502&gt;0, "Reinvestment", "Funding")))))</f>
        <v>Share Decrease</v>
      </c>
      <c r="H502" s="32">
        <v>21.06</v>
      </c>
      <c r="I502" s="33">
        <v>31.795999999999999</v>
      </c>
      <c r="J502" s="33">
        <v>31.629000000000001</v>
      </c>
      <c r="K502" s="34">
        <v>1</v>
      </c>
      <c r="L502" s="34">
        <v>1</v>
      </c>
      <c r="M502" s="7">
        <v>0</v>
      </c>
      <c r="N502" s="7">
        <v>0</v>
      </c>
      <c r="O502" s="7">
        <v>1</v>
      </c>
      <c r="P502" s="7">
        <v>1</v>
      </c>
      <c r="Q502" s="35">
        <f>+I502*K502</f>
        <v>31.795999999999999</v>
      </c>
      <c r="R502" s="35">
        <f>+J502*L502</f>
        <v>31.629000000000001</v>
      </c>
      <c r="S502" s="35">
        <f>+$H502*Q502</f>
        <v>669.62375999999995</v>
      </c>
      <c r="T502" s="35">
        <f>+$H502*R502</f>
        <v>666.10673999999995</v>
      </c>
      <c r="U502" s="36">
        <f>+S502/SUM(S$20:S$619)</f>
        <v>9.7268695333922262E-4</v>
      </c>
      <c r="V502" s="37">
        <f>+T502/SUM(T$20:T$619)</f>
        <v>9.6642152286266492E-4</v>
      </c>
      <c r="W502" s="37">
        <f>+V502-U502</f>
        <v>-6.2654304765577019E-6</v>
      </c>
      <c r="X502" s="38">
        <f>+W502*Y$4</f>
        <v>-0.18978476926254376</v>
      </c>
      <c r="Y502" s="39">
        <f>+X502/$H502*10^6</f>
        <v>-9011.6224721055933</v>
      </c>
      <c r="Z502" s="40">
        <f>+S502*M502/SUMPRODUCT(M$20:M$619, S$20:S$619)</f>
        <v>0</v>
      </c>
      <c r="AA502" s="41">
        <f>+T502*N502/SUMPRODUCT(N$20:N$619, T$20:T$619)</f>
        <v>0</v>
      </c>
      <c r="AB502" s="41">
        <f>+AA502-Z502</f>
        <v>0</v>
      </c>
      <c r="AC502" s="42">
        <f>+AB502*AD$4</f>
        <v>0</v>
      </c>
      <c r="AD502" s="43">
        <f>+AC502/$H502*10^6</f>
        <v>0</v>
      </c>
      <c r="AE502" s="40">
        <f>+S502*O502/SUMPRODUCT(O$20:O$619, S$20:S$619)</f>
        <v>1.9830427144386245E-3</v>
      </c>
      <c r="AF502" s="41">
        <f>+T502*P502/SUMPRODUCT(P$20:P$619, T$20:T$619)</f>
        <v>1.9741740037959835E-3</v>
      </c>
      <c r="AG502" s="41">
        <f>+AF502-AE502</f>
        <v>-8.8687106426410707E-6</v>
      </c>
      <c r="AH502" s="42">
        <f>+AG502*AI$4</f>
        <v>-2.9947410227915864E-2</v>
      </c>
      <c r="AI502" s="43">
        <f>+AH502/$H502*10^6</f>
        <v>-1422.0042843264894</v>
      </c>
      <c r="AJ502" s="42">
        <f>+X502+AC502+AH502</f>
        <v>-0.21973217949045962</v>
      </c>
      <c r="AK502" s="31">
        <f>+Y502+AD502+AI502</f>
        <v>-10433.626756432082</v>
      </c>
      <c r="AL502" s="44">
        <f>+$AL$6*W502/H502*10^6</f>
        <v>-148.75191064951809</v>
      </c>
      <c r="AM502" s="31">
        <v>455771.25</v>
      </c>
      <c r="AN502" s="45">
        <f>+AK502/AM502</f>
        <v>-2.2892244204591849E-2</v>
      </c>
      <c r="AR502" s="33"/>
    </row>
    <row r="503" spans="1:44">
      <c r="A503" s="6" t="s">
        <v>1382</v>
      </c>
      <c r="B503" s="6" t="s">
        <v>2179</v>
      </c>
      <c r="C503" s="119" t="s">
        <v>2803</v>
      </c>
      <c r="D503" s="30">
        <v>2442547</v>
      </c>
      <c r="E503" s="6" t="s">
        <v>870</v>
      </c>
      <c r="F503" s="31" t="s">
        <v>4458</v>
      </c>
      <c r="G503" s="6" t="str">
        <f>+IF(AND(L503&gt;K503, AJ503&gt;0), "Float Increase", IF(AND(L503&lt;K503, AJ503&lt;0), "Float Decrease", IF(AND(J503&gt;I503, AJ503&gt;0), "Share Increase", IF(AND(J503&lt;I503, AJ503&lt;0), "Share Decrease", IF(AJ503&gt;0, "Reinvestment", "Funding")))))</f>
        <v>Funding</v>
      </c>
      <c r="H503" s="32">
        <v>19.77</v>
      </c>
      <c r="I503" s="33">
        <v>34.423999999999999</v>
      </c>
      <c r="J503" s="33">
        <v>34.423999999999999</v>
      </c>
      <c r="K503" s="34">
        <v>1</v>
      </c>
      <c r="L503" s="34">
        <v>1</v>
      </c>
      <c r="M503" s="7">
        <v>0.5</v>
      </c>
      <c r="N503" s="7">
        <v>0.5</v>
      </c>
      <c r="O503" s="7">
        <v>0.5</v>
      </c>
      <c r="P503" s="7">
        <v>0.5</v>
      </c>
      <c r="Q503" s="35">
        <f>+I503*K503</f>
        <v>34.423999999999999</v>
      </c>
      <c r="R503" s="35">
        <f>+J503*L503</f>
        <v>34.423999999999999</v>
      </c>
      <c r="S503" s="35">
        <f>+$H503*Q503</f>
        <v>680.56247999999994</v>
      </c>
      <c r="T503" s="35">
        <f>+$H503*R503</f>
        <v>680.56247999999994</v>
      </c>
      <c r="U503" s="36">
        <f>+S503/SUM(S$20:S$619)</f>
        <v>9.8857639882459609E-4</v>
      </c>
      <c r="V503" s="37">
        <f>+T503/SUM(T$20:T$619)</f>
        <v>9.8739464537589265E-4</v>
      </c>
      <c r="W503" s="37">
        <f>+V503-U503</f>
        <v>-1.1817534487034397E-6</v>
      </c>
      <c r="X503" s="38">
        <f>+W503*Y$4</f>
        <v>-3.5796232425935229E-2</v>
      </c>
      <c r="Y503" s="39">
        <f>+X503/$H503*10^6</f>
        <v>-1810.6339112764404</v>
      </c>
      <c r="Z503" s="40">
        <f>+S503*M503/SUMPRODUCT(M$20:M$619, S$20:S$619)</f>
        <v>9.7014799184295443E-4</v>
      </c>
      <c r="AA503" s="41">
        <f>+T503*N503/SUMPRODUCT(N$20:N$619, T$20:T$619)</f>
        <v>9.6714663435168284E-4</v>
      </c>
      <c r="AB503" s="41">
        <f>+AA503-Z503</f>
        <v>-3.0013574912715916E-6</v>
      </c>
      <c r="AC503" s="42">
        <f>+AB503*AD$4</f>
        <v>-1.1580049880434783E-2</v>
      </c>
      <c r="AD503" s="43">
        <f>+AC503/$H503*10^6</f>
        <v>-585.73848661784439</v>
      </c>
      <c r="AE503" s="40">
        <f>+S503*O503/SUMPRODUCT(O$20:O$619, S$20:S$619)</f>
        <v>1.0077184743894705E-3</v>
      </c>
      <c r="AF503" s="41">
        <f>+T503*P503/SUMPRODUCT(P$20:P$619, T$20:T$619)</f>
        <v>1.008508603271995E-3</v>
      </c>
      <c r="AG503" s="41">
        <f>+AF503-AE503</f>
        <v>7.9012888252452326E-7</v>
      </c>
      <c r="AH503" s="42">
        <f>+AG503*AI$4</f>
        <v>2.6680669526094819E-3</v>
      </c>
      <c r="AI503" s="43">
        <f>+AH503/$H503*10^6</f>
        <v>134.95533397114224</v>
      </c>
      <c r="AJ503" s="42">
        <f>+X503+AC503+AH503</f>
        <v>-4.470821535376053E-2</v>
      </c>
      <c r="AK503" s="31">
        <f>+Y503+AD503+AI503</f>
        <v>-2261.4170639231425</v>
      </c>
      <c r="AL503" s="44">
        <f>+$AL$6*W503/H503*10^6</f>
        <v>-29.887542961644908</v>
      </c>
      <c r="AM503" s="31">
        <v>96881.6015625</v>
      </c>
      <c r="AN503" s="45">
        <f>+AK503/AM503</f>
        <v>-2.3342069365608734E-2</v>
      </c>
      <c r="AR503" s="33"/>
    </row>
    <row r="504" spans="1:44">
      <c r="A504" s="6" t="s">
        <v>5022</v>
      </c>
      <c r="B504" s="6" t="s">
        <v>5036</v>
      </c>
      <c r="C504" s="119" t="s">
        <v>5086</v>
      </c>
      <c r="D504" s="30">
        <v>2197308</v>
      </c>
      <c r="E504" s="6" t="s">
        <v>5054</v>
      </c>
      <c r="F504" s="31" t="s">
        <v>4459</v>
      </c>
      <c r="G504" s="6" t="str">
        <f>+IF(AND(L504&gt;K504, AJ504&gt;0), "Float Increase", IF(AND(L504&lt;K504, AJ504&lt;0), "Float Decrease", IF(AND(J504&gt;I504, AJ504&gt;0), "Share Increase", IF(AND(J504&lt;I504, AJ504&lt;0), "Share Decrease", IF(AJ504&gt;0, "Reinvestment", "Funding")))))</f>
        <v>Share Decrease</v>
      </c>
      <c r="H504" s="32">
        <v>32.86</v>
      </c>
      <c r="I504" s="33">
        <v>63.162999999999997</v>
      </c>
      <c r="J504" s="33">
        <v>62.734000000000002</v>
      </c>
      <c r="K504" s="34">
        <v>1</v>
      </c>
      <c r="L504" s="34">
        <v>1</v>
      </c>
      <c r="M504" s="7">
        <v>0.59</v>
      </c>
      <c r="N504" s="7">
        <v>0.59</v>
      </c>
      <c r="O504" s="7">
        <v>0.41</v>
      </c>
      <c r="P504" s="7">
        <v>0.41</v>
      </c>
      <c r="Q504" s="35">
        <f>+I504*K504</f>
        <v>63.162999999999997</v>
      </c>
      <c r="R504" s="35">
        <f>+J504*L504</f>
        <v>62.734000000000002</v>
      </c>
      <c r="S504" s="35">
        <f>+$H504*Q504</f>
        <v>2075.5361800000001</v>
      </c>
      <c r="T504" s="35">
        <f>+$H504*R504</f>
        <v>2061.4392400000002</v>
      </c>
      <c r="U504" s="36">
        <f>+S504/SUM(S$20:S$619)</f>
        <v>3.0148974454991392E-3</v>
      </c>
      <c r="V504" s="37">
        <f>+T504/SUM(T$20:T$619)</f>
        <v>2.9908408517374482E-3</v>
      </c>
      <c r="W504" s="37">
        <f>+V504-U504</f>
        <v>-2.405659376169102E-5</v>
      </c>
      <c r="X504" s="38">
        <f>+W504*Y$4</f>
        <v>-0.72869296266034989</v>
      </c>
      <c r="Y504" s="39">
        <f>+X504/$H504*10^6</f>
        <v>-22175.683586742238</v>
      </c>
      <c r="Z504" s="40">
        <f>+S504*M504/SUMPRODUCT(M$20:M$619, S$20:S$619)</f>
        <v>3.4912608806891444E-3</v>
      </c>
      <c r="AA504" s="41">
        <f>+T504*N504/SUMPRODUCT(N$20:N$619, T$20:T$619)</f>
        <v>3.4568208153438894E-3</v>
      </c>
      <c r="AB504" s="41">
        <f>+AA504-Z504</f>
        <v>-3.444006534525498E-5</v>
      </c>
      <c r="AC504" s="42">
        <f>+AB504*AD$4</f>
        <v>-0.13287909745617077</v>
      </c>
      <c r="AD504" s="43">
        <f>+AC504/$H504*10^6</f>
        <v>-4043.7948099869377</v>
      </c>
      <c r="AE504" s="40">
        <f>+S504*O504/SUMPRODUCT(O$20:O$619, S$20:S$619)</f>
        <v>2.5200860989821167E-3</v>
      </c>
      <c r="AF504" s="41">
        <f>+T504*P504/SUMPRODUCT(P$20:P$619, T$20:T$619)</f>
        <v>2.5049323187831866E-3</v>
      </c>
      <c r="AG504" s="41">
        <f>+AF504-AE504</f>
        <v>-1.5153780198930156E-5</v>
      </c>
      <c r="AH504" s="42">
        <f>+AG504*AI$4</f>
        <v>-5.1170512874674744E-2</v>
      </c>
      <c r="AI504" s="43">
        <f>+AH504/$H504*10^6</f>
        <v>-1557.2280241836502</v>
      </c>
      <c r="AJ504" s="42">
        <f>+X504+AC504+AH504</f>
        <v>-0.91274257299119543</v>
      </c>
      <c r="AK504" s="31">
        <f>+Y504+AD504+AI504</f>
        <v>-27776.706420912826</v>
      </c>
      <c r="AL504" s="44">
        <f>+$AL$6*W504/H504*10^6</f>
        <v>-366.0467705674227</v>
      </c>
      <c r="AM504" s="31">
        <v>1166320.5</v>
      </c>
      <c r="AN504" s="45">
        <f>+AK504/AM504</f>
        <v>-2.3815671953732121E-2</v>
      </c>
      <c r="AR504" s="33"/>
    </row>
    <row r="505" spans="1:44">
      <c r="A505" s="6" t="s">
        <v>5840</v>
      </c>
      <c r="B505" s="6" t="s">
        <v>5850</v>
      </c>
      <c r="C505" s="119" t="s">
        <v>5872</v>
      </c>
      <c r="D505" s="30">
        <v>2277556</v>
      </c>
      <c r="E505" s="6" t="s">
        <v>5862</v>
      </c>
      <c r="F505" s="31" t="s">
        <v>4472</v>
      </c>
      <c r="G505" s="6" t="str">
        <f>+IF(AND(L505&gt;K505, AJ505&gt;0), "Float Increase", IF(AND(L505&lt;K505, AJ505&lt;0), "Float Decrease", IF(AND(J505&gt;I505, AJ505&gt;0), "Share Increase", IF(AND(J505&lt;I505, AJ505&lt;0), "Share Decrease", IF(AJ505&gt;0, "Reinvestment", "Funding")))))</f>
        <v>Funding</v>
      </c>
      <c r="H505" s="32">
        <v>19.46</v>
      </c>
      <c r="I505" s="33">
        <v>32.03</v>
      </c>
      <c r="J505" s="33">
        <v>32.03</v>
      </c>
      <c r="K505" s="34">
        <v>1</v>
      </c>
      <c r="L505" s="34">
        <v>1</v>
      </c>
      <c r="M505" s="7">
        <v>0.49</v>
      </c>
      <c r="N505" s="7">
        <v>0.49</v>
      </c>
      <c r="O505" s="7">
        <v>0.51</v>
      </c>
      <c r="P505" s="7">
        <v>0.51</v>
      </c>
      <c r="Q505" s="35">
        <f>+I505*K505</f>
        <v>32.03</v>
      </c>
      <c r="R505" s="35">
        <f>+J505*L505</f>
        <v>32.03</v>
      </c>
      <c r="S505" s="35">
        <f>+$H505*Q505</f>
        <v>623.30380000000002</v>
      </c>
      <c r="T505" s="35">
        <f>+$H505*R505</f>
        <v>623.30380000000002</v>
      </c>
      <c r="U505" s="36">
        <f>+S505/SUM(S$20:S$619)</f>
        <v>9.0540316882835846E-4</v>
      </c>
      <c r="V505" s="37">
        <f>+T505/SUM(T$20:T$619)</f>
        <v>9.0432084143464149E-4</v>
      </c>
      <c r="W505" s="37">
        <f>+V505-U505</f>
        <v>-1.0823273937169689E-6</v>
      </c>
      <c r="X505" s="38">
        <f>+W505*Y$4</f>
        <v>-3.2784539777697679E-2</v>
      </c>
      <c r="Y505" s="39">
        <f>+X505/$H505*10^6</f>
        <v>-1684.7142742907338</v>
      </c>
      <c r="Z505" s="40">
        <f>+S505*M505/SUMPRODUCT(M$20:M$619, S$20:S$619)</f>
        <v>8.7075471936172693E-4</v>
      </c>
      <c r="AA505" s="41">
        <f>+T505*N505/SUMPRODUCT(N$20:N$619, T$20:T$619)</f>
        <v>8.6806085592852872E-4</v>
      </c>
      <c r="AB505" s="41">
        <f>+AA505-Z505</f>
        <v>-2.6938634331982129E-6</v>
      </c>
      <c r="AC505" s="42">
        <f>+AB505*AD$4</f>
        <v>-1.0393654544063699E-2</v>
      </c>
      <c r="AD505" s="43">
        <f>+AC505/$H505*10^6</f>
        <v>-534.10352230543162</v>
      </c>
      <c r="AE505" s="40">
        <f>+S505*O505/SUMPRODUCT(O$20:O$619, S$20:S$619)</f>
        <v>9.4139343312828975E-4</v>
      </c>
      <c r="AF505" s="41">
        <f>+T505*P505/SUMPRODUCT(P$20:P$619, T$20:T$619)</f>
        <v>9.4213155807115539E-4</v>
      </c>
      <c r="AG505" s="41">
        <f>+AF505-AE505</f>
        <v>7.3812494286564292E-7</v>
      </c>
      <c r="AH505" s="42">
        <f>+AG505*AI$4</f>
        <v>2.4924626988249102E-3</v>
      </c>
      <c r="AI505" s="43">
        <f>+AH505/$H505*10^6</f>
        <v>128.08133087486692</v>
      </c>
      <c r="AJ505" s="42">
        <f>+X505+AC505+AH505</f>
        <v>-4.0685731622936469E-2</v>
      </c>
      <c r="AK505" s="31">
        <f>+Y505+AD505+AI505</f>
        <v>-2090.7364657212984</v>
      </c>
      <c r="AL505" s="44">
        <f>+$AL$6*W505/H505*10^6</f>
        <v>-27.809028615543905</v>
      </c>
      <c r="AM505" s="31">
        <v>85891.1484375</v>
      </c>
      <c r="AN505" s="45">
        <f>+AK505/AM505</f>
        <v>-2.434169881012424E-2</v>
      </c>
      <c r="AR505" s="33"/>
    </row>
    <row r="506" spans="1:44">
      <c r="A506" s="6" t="s">
        <v>1434</v>
      </c>
      <c r="B506" s="6" t="s">
        <v>2231</v>
      </c>
      <c r="C506" s="119" t="s">
        <v>2855</v>
      </c>
      <c r="D506" s="30">
        <v>2781109</v>
      </c>
      <c r="E506" s="6" t="s">
        <v>920</v>
      </c>
      <c r="F506" s="31" t="s">
        <v>4472</v>
      </c>
      <c r="G506" s="6" t="str">
        <f>+IF(AND(L506&gt;K506, AJ506&gt;0), "Float Increase", IF(AND(L506&lt;K506, AJ506&lt;0), "Float Decrease", IF(AND(J506&gt;I506, AJ506&gt;0), "Share Increase", IF(AND(J506&lt;I506, AJ506&lt;0), "Share Decrease", IF(AJ506&gt;0, "Reinvestment", "Funding")))))</f>
        <v>Funding</v>
      </c>
      <c r="H506" s="32">
        <v>29.49</v>
      </c>
      <c r="I506" s="33">
        <v>29.795999999999999</v>
      </c>
      <c r="J506" s="33">
        <v>29.795999999999999</v>
      </c>
      <c r="K506" s="34">
        <v>1</v>
      </c>
      <c r="L506" s="34">
        <v>1</v>
      </c>
      <c r="M506" s="7">
        <v>0</v>
      </c>
      <c r="N506" s="7">
        <v>0</v>
      </c>
      <c r="O506" s="7">
        <v>1</v>
      </c>
      <c r="P506" s="7">
        <v>1</v>
      </c>
      <c r="Q506" s="35">
        <f>+I506*K506</f>
        <v>29.795999999999999</v>
      </c>
      <c r="R506" s="35">
        <f>+J506*L506</f>
        <v>29.795999999999999</v>
      </c>
      <c r="S506" s="35">
        <f>+$H506*Q506</f>
        <v>878.68403999999998</v>
      </c>
      <c r="T506" s="35">
        <f>+$H506*R506</f>
        <v>878.68403999999998</v>
      </c>
      <c r="U506" s="36">
        <f>+S506/SUM(S$20:S$619)</f>
        <v>1.2763652559392451E-3</v>
      </c>
      <c r="V506" s="37">
        <f>+T506/SUM(T$20:T$619)</f>
        <v>1.274839477006221E-3</v>
      </c>
      <c r="W506" s="37">
        <f>+V506-U506</f>
        <v>-1.525778933024035E-6</v>
      </c>
      <c r="X506" s="38">
        <f>+W506*Y$4</f>
        <v>-4.6217032306566985E-2</v>
      </c>
      <c r="Y506" s="39">
        <f>+X506/$H506*10^6</f>
        <v>-1567.2103189748045</v>
      </c>
      <c r="Z506" s="40">
        <f>+S506*M506/SUMPRODUCT(M$20:M$619, S$20:S$619)</f>
        <v>0</v>
      </c>
      <c r="AA506" s="41">
        <f>+T506*N506/SUMPRODUCT(N$20:N$619, T$20:T$619)</f>
        <v>0</v>
      </c>
      <c r="AB506" s="41">
        <f>+AA506-Z506</f>
        <v>0</v>
      </c>
      <c r="AC506" s="42">
        <f>+AB506*AD$4</f>
        <v>0</v>
      </c>
      <c r="AD506" s="43">
        <f>+AC506/$H506*10^6</f>
        <v>0</v>
      </c>
      <c r="AE506" s="40">
        <f>+S506*O506/SUMPRODUCT(O$20:O$619, S$20:S$619)</f>
        <v>2.6021597319299079E-3</v>
      </c>
      <c r="AF506" s="41">
        <f>+T506*P506/SUMPRODUCT(P$20:P$619, T$20:T$619)</f>
        <v>2.6042000255370934E-3</v>
      </c>
      <c r="AG506" s="41">
        <f>+AF506-AE506</f>
        <v>2.0402936071854672E-6</v>
      </c>
      <c r="AH506" s="42">
        <f>+AG506*AI$4</f>
        <v>6.8895594976342124E-3</v>
      </c>
      <c r="AI506" s="43">
        <f>+AH506/$H506*10^6</f>
        <v>233.62358418562948</v>
      </c>
      <c r="AJ506" s="42">
        <f>+X506+AC506+AH506</f>
        <v>-3.932747280893277E-2</v>
      </c>
      <c r="AK506" s="31">
        <f>+Y506+AD506+AI506</f>
        <v>-1333.5867347891751</v>
      </c>
      <c r="AL506" s="44">
        <f>+$AL$6*W506/H506*10^6</f>
        <v>-25.869429179790352</v>
      </c>
      <c r="AM506" s="31">
        <v>54161.3984375</v>
      </c>
      <c r="AN506" s="45">
        <f>+AK506/AM506</f>
        <v>-2.4622457566860625E-2</v>
      </c>
      <c r="AR506" s="33"/>
    </row>
    <row r="507" spans="1:44">
      <c r="A507" s="6" t="s">
        <v>4227</v>
      </c>
      <c r="B507" s="6" t="s">
        <v>1612</v>
      </c>
      <c r="C507" s="119" t="s">
        <v>2459</v>
      </c>
      <c r="D507" s="30">
        <v>2275680</v>
      </c>
      <c r="E507" s="6" t="s">
        <v>3918</v>
      </c>
      <c r="F507" s="31" t="s">
        <v>4459</v>
      </c>
      <c r="G507" s="6" t="str">
        <f>+IF(AND(L507&gt;K507, AJ507&gt;0), "Float Increase", IF(AND(L507&lt;K507, AJ507&lt;0), "Float Decrease", IF(AND(J507&gt;I507, AJ507&gt;0), "Share Increase", IF(AND(J507&lt;I507, AJ507&lt;0), "Share Decrease", IF(AJ507&gt;0, "Reinvestment", "Funding")))))</f>
        <v>Funding</v>
      </c>
      <c r="H507" s="32">
        <v>11.41</v>
      </c>
      <c r="I507" s="33">
        <v>21.611999999999998</v>
      </c>
      <c r="J507" s="33">
        <v>21.611999999999998</v>
      </c>
      <c r="K507" s="34">
        <v>1</v>
      </c>
      <c r="L507" s="34">
        <v>1</v>
      </c>
      <c r="M507" s="7">
        <v>0.53</v>
      </c>
      <c r="N507" s="7">
        <v>0.53</v>
      </c>
      <c r="O507" s="7">
        <v>0.47</v>
      </c>
      <c r="P507" s="7">
        <v>0.47</v>
      </c>
      <c r="Q507" s="35">
        <f>+I507*K507</f>
        <v>21.611999999999998</v>
      </c>
      <c r="R507" s="35">
        <f>+J507*L507</f>
        <v>21.611999999999998</v>
      </c>
      <c r="S507" s="35">
        <f>+$H507*Q507</f>
        <v>246.59291999999999</v>
      </c>
      <c r="T507" s="35">
        <f>+$H507*R507</f>
        <v>246.59291999999999</v>
      </c>
      <c r="U507" s="36">
        <f>+S507/SUM(S$20:S$619)</f>
        <v>3.5819773789063676E-4</v>
      </c>
      <c r="V507" s="37">
        <f>+T507/SUM(T$20:T$619)</f>
        <v>3.5776954497345473E-4</v>
      </c>
      <c r="W507" s="37">
        <f>+V507-U507</f>
        <v>-4.2819291718202909E-7</v>
      </c>
      <c r="X507" s="38">
        <f>+W507*Y$4</f>
        <v>-1.2970296979800584E-2</v>
      </c>
      <c r="Y507" s="39">
        <f>+X507/$H507*10^6</f>
        <v>-1136.7482015600863</v>
      </c>
      <c r="Z507" s="40">
        <f>+S507*M507/SUMPRODUCT(M$20:M$619, S$20:S$619)</f>
        <v>3.7261167219963663E-4</v>
      </c>
      <c r="AA507" s="41">
        <f>+T507*N507/SUMPRODUCT(N$20:N$619, T$20:T$619)</f>
        <v>3.7145891937935077E-4</v>
      </c>
      <c r="AB507" s="41">
        <f>+AA507-Z507</f>
        <v>-1.1527528202858513E-6</v>
      </c>
      <c r="AC507" s="42">
        <f>+AB507*AD$4</f>
        <v>-4.4476325121358537E-3</v>
      </c>
      <c r="AD507" s="43">
        <f>+AC507/$H507*10^6</f>
        <v>-389.8012718786901</v>
      </c>
      <c r="AE507" s="40">
        <f>+S507*O507/SUMPRODUCT(O$20:O$619, S$20:S$619)</f>
        <v>3.4322560166611901E-4</v>
      </c>
      <c r="AF507" s="41">
        <f>+T507*P507/SUMPRODUCT(P$20:P$619, T$20:T$619)</f>
        <v>3.4349471696765453E-4</v>
      </c>
      <c r="AG507" s="41">
        <f>+AF507-AE507</f>
        <v>2.6911530153552474E-7</v>
      </c>
      <c r="AH507" s="42">
        <f>+AG507*AI$4</f>
        <v>9.0873483851691011E-4</v>
      </c>
      <c r="AI507" s="43">
        <f>+AH507/$H507*10^6</f>
        <v>79.64371941427784</v>
      </c>
      <c r="AJ507" s="42">
        <f>+X507+AC507+AH507</f>
        <v>-1.6509194653419528E-2</v>
      </c>
      <c r="AK507" s="31">
        <f>+Y507+AD507+AI507</f>
        <v>-1446.9057540244985</v>
      </c>
      <c r="AL507" s="44">
        <f>+$AL$6*W507/H507*10^6</f>
        <v>-18.763931515426343</v>
      </c>
      <c r="AM507" s="31">
        <v>57859.75</v>
      </c>
      <c r="AN507" s="45">
        <f>+AK507/AM507</f>
        <v>-2.5007120736340867E-2</v>
      </c>
      <c r="AR507" s="33"/>
    </row>
    <row r="508" spans="1:44">
      <c r="A508" s="6" t="s">
        <v>6050</v>
      </c>
      <c r="B508" s="6" t="s">
        <v>6003</v>
      </c>
      <c r="C508" s="119" t="s">
        <v>6096</v>
      </c>
      <c r="D508" s="30" t="s">
        <v>6134</v>
      </c>
      <c r="E508" s="6" t="s">
        <v>6179</v>
      </c>
      <c r="F508" s="31" t="s">
        <v>4465</v>
      </c>
      <c r="G508" s="6" t="str">
        <f>+IF(AND(L508&gt;K508, AJ508&gt;0), "Float Increase", IF(AND(L508&lt;K508, AJ508&lt;0), "Float Decrease", IF(AND(J508&gt;I508, AJ508&gt;0), "Share Increase", IF(AND(J508&lt;I508, AJ508&lt;0), "Share Decrease", IF(AJ508&gt;0, "Reinvestment", "Funding")))))</f>
        <v>Share Decrease</v>
      </c>
      <c r="H508" s="32">
        <v>20.96</v>
      </c>
      <c r="I508" s="33">
        <v>50.433999999999997</v>
      </c>
      <c r="J508" s="33">
        <v>50.363999999999997</v>
      </c>
      <c r="K508" s="34">
        <v>0.93</v>
      </c>
      <c r="L508" s="34">
        <v>0.93</v>
      </c>
      <c r="M508" s="7">
        <v>1</v>
      </c>
      <c r="N508" s="7">
        <v>1</v>
      </c>
      <c r="O508" s="7">
        <v>0</v>
      </c>
      <c r="P508" s="7">
        <v>0</v>
      </c>
      <c r="Q508" s="35">
        <f>+I508*K508</f>
        <v>46.903620000000004</v>
      </c>
      <c r="R508" s="35">
        <f>+J508*L508</f>
        <v>46.838520000000003</v>
      </c>
      <c r="S508" s="35">
        <f>+$H508*Q508</f>
        <v>983.09987520000016</v>
      </c>
      <c r="T508" s="35">
        <f>+$H508*R508</f>
        <v>981.73537920000012</v>
      </c>
      <c r="U508" s="36">
        <f>+S508/SUM(S$20:S$619)</f>
        <v>1.4280383695412155E-3</v>
      </c>
      <c r="V508" s="37">
        <f>+T508/SUM(T$20:T$619)</f>
        <v>1.4243515989864027E-3</v>
      </c>
      <c r="W508" s="37">
        <f>+V508-U508</f>
        <v>-3.6867705548128057E-6</v>
      </c>
      <c r="X508" s="38">
        <f>+W508*Y$4</f>
        <v>-0.11167515172133997</v>
      </c>
      <c r="Y508" s="39">
        <f>+X508/$H508*10^6</f>
        <v>-5328.0129638043882</v>
      </c>
      <c r="Z508" s="40">
        <f>+S508*M508/SUMPRODUCT(M$20:M$619, S$20:S$619)</f>
        <v>2.8028355888979929E-3</v>
      </c>
      <c r="AA508" s="41">
        <f>+T508*N508/SUMPRODUCT(N$20:N$619, T$20:T$619)</f>
        <v>2.7902862579707692E-3</v>
      </c>
      <c r="AB508" s="41">
        <f>+AA508-Z508</f>
        <v>-1.2549330927223712E-5</v>
      </c>
      <c r="AC508" s="42">
        <f>+AB508*AD$4</f>
        <v>-4.8418716706007801E-2</v>
      </c>
      <c r="AD508" s="43">
        <f>+AC508/$H508*10^6</f>
        <v>-2310.0532779583873</v>
      </c>
      <c r="AE508" s="40">
        <f>+S508*O508/SUMPRODUCT(O$20:O$619, S$20:S$619)</f>
        <v>0</v>
      </c>
      <c r="AF508" s="41">
        <f>+T508*P508/SUMPRODUCT(P$20:P$619, T$20:T$619)</f>
        <v>0</v>
      </c>
      <c r="AG508" s="41">
        <f>+AF508-AE508</f>
        <v>0</v>
      </c>
      <c r="AH508" s="42">
        <f>+AG508*AI$4</f>
        <v>0</v>
      </c>
      <c r="AI508" s="43">
        <f>+AH508/$H508*10^6</f>
        <v>0</v>
      </c>
      <c r="AJ508" s="42">
        <f>+X508+AC508+AH508</f>
        <v>-0.16009386842734777</v>
      </c>
      <c r="AK508" s="31">
        <f>+Y508+AD508+AI508</f>
        <v>-7638.0662417627755</v>
      </c>
      <c r="AL508" s="44">
        <f>+$AL$6*W508/H508*10^6</f>
        <v>-87.94777086862608</v>
      </c>
      <c r="AM508" s="31">
        <v>280377.15625</v>
      </c>
      <c r="AN508" s="45">
        <f>+AK508/AM508</f>
        <v>-2.7242113244604876E-2</v>
      </c>
      <c r="AR508" s="33"/>
    </row>
    <row r="509" spans="1:44">
      <c r="A509" s="6" t="s">
        <v>1415</v>
      </c>
      <c r="B509" s="6" t="s">
        <v>2211</v>
      </c>
      <c r="C509" s="119" t="s">
        <v>2837</v>
      </c>
      <c r="D509" s="30">
        <v>2779342</v>
      </c>
      <c r="E509" s="6" t="s">
        <v>5673</v>
      </c>
      <c r="F509" s="31" t="s">
        <v>4455</v>
      </c>
      <c r="G509" s="6" t="str">
        <f>+IF(AND(L509&gt;K509, AJ509&gt;0), "Float Increase", IF(AND(L509&lt;K509, AJ509&lt;0), "Float Decrease", IF(AND(J509&gt;I509, AJ509&gt;0), "Share Increase", IF(AND(J509&lt;I509, AJ509&lt;0), "Share Decrease", IF(AJ509&gt;0, "Reinvestment", "Funding")))))</f>
        <v>Share Decrease</v>
      </c>
      <c r="H509" s="32">
        <v>41.16</v>
      </c>
      <c r="I509" s="33">
        <v>29.143000000000001</v>
      </c>
      <c r="J509" s="33">
        <v>29.105</v>
      </c>
      <c r="K509" s="34">
        <v>1</v>
      </c>
      <c r="L509" s="34">
        <v>1</v>
      </c>
      <c r="M509" s="7">
        <v>0</v>
      </c>
      <c r="N509" s="7">
        <v>0</v>
      </c>
      <c r="O509" s="7">
        <v>1</v>
      </c>
      <c r="P509" s="7">
        <v>1</v>
      </c>
      <c r="Q509" s="35">
        <f>+I509*K509</f>
        <v>29.143000000000001</v>
      </c>
      <c r="R509" s="35">
        <f>+J509*L509</f>
        <v>29.105</v>
      </c>
      <c r="S509" s="35">
        <f>+$H509*Q509</f>
        <v>1199.5258799999999</v>
      </c>
      <c r="T509" s="35">
        <f>+$H509*R509</f>
        <v>1197.9617999999998</v>
      </c>
      <c r="U509" s="36">
        <f>+S509/SUM(S$20:S$619)</f>
        <v>1.7424160302626508E-3</v>
      </c>
      <c r="V509" s="37">
        <f>+T509/SUM(T$20:T$619)</f>
        <v>1.7380638831057302E-3</v>
      </c>
      <c r="W509" s="37">
        <f>+V509-U509</f>
        <v>-4.3521471569205484E-6</v>
      </c>
      <c r="X509" s="38">
        <f>+W509*Y$4</f>
        <v>-0.13182992725929982</v>
      </c>
      <c r="Y509" s="39">
        <f>+X509/$H509*10^6</f>
        <v>-3202.8650937633583</v>
      </c>
      <c r="Z509" s="40">
        <f>+S509*M509/SUMPRODUCT(M$20:M$619, S$20:S$619)</f>
        <v>0</v>
      </c>
      <c r="AA509" s="41">
        <f>+T509*N509/SUMPRODUCT(N$20:N$619, T$20:T$619)</f>
        <v>0</v>
      </c>
      <c r="AB509" s="41">
        <f>+AA509-Z509</f>
        <v>0</v>
      </c>
      <c r="AC509" s="42">
        <f>+AB509*AD$4</f>
        <v>0</v>
      </c>
      <c r="AD509" s="43">
        <f>+AC509/$H509*10^6</f>
        <v>0</v>
      </c>
      <c r="AE509" s="40">
        <f>+S509*O509/SUMPRODUCT(O$20:O$619, S$20:S$619)</f>
        <v>3.5523098181500902E-3</v>
      </c>
      <c r="AF509" s="41">
        <f>+T509*P509/SUMPRODUCT(P$20:P$619, T$20:T$619)</f>
        <v>3.5504595601309227E-3</v>
      </c>
      <c r="AG509" s="41">
        <f>+AF509-AE509</f>
        <v>-1.8502580191675187E-6</v>
      </c>
      <c r="AH509" s="42">
        <f>+AG509*AI$4</f>
        <v>-6.2478570065287037E-3</v>
      </c>
      <c r="AI509" s="43">
        <f>+AH509/$H509*10^6</f>
        <v>-151.79438791371973</v>
      </c>
      <c r="AJ509" s="42">
        <f>+X509+AC509+AH509</f>
        <v>-0.13807778426582851</v>
      </c>
      <c r="AK509" s="31">
        <f>+Y509+AD509+AI509</f>
        <v>-3354.659481677078</v>
      </c>
      <c r="AL509" s="44">
        <f>+$AL$6*W509/H509*10^6</f>
        <v>-52.868648650638342</v>
      </c>
      <c r="AM509" s="31">
        <v>122841</v>
      </c>
      <c r="AN509" s="45">
        <f>+AK509/AM509</f>
        <v>-2.7308956143934665E-2</v>
      </c>
      <c r="AR509" s="33"/>
    </row>
    <row r="510" spans="1:44">
      <c r="A510" s="6" t="s">
        <v>1088</v>
      </c>
      <c r="B510" s="6" t="s">
        <v>1605</v>
      </c>
      <c r="C510" s="119" t="s">
        <v>2452</v>
      </c>
      <c r="D510" s="30">
        <v>2267438</v>
      </c>
      <c r="E510" s="6" t="s">
        <v>3911</v>
      </c>
      <c r="F510" s="31" t="s">
        <v>4455</v>
      </c>
      <c r="G510" s="6" t="str">
        <f>+IF(AND(L510&gt;K510, AJ510&gt;0), "Float Increase", IF(AND(L510&lt;K510, AJ510&lt;0), "Float Decrease", IF(AND(J510&gt;I510, AJ510&gt;0), "Share Increase", IF(AND(J510&lt;I510, AJ510&lt;0), "Share Decrease", IF(AJ510&gt;0, "Reinvestment", "Funding")))))</f>
        <v>Funding</v>
      </c>
      <c r="H510" s="32">
        <v>64.459999999999994</v>
      </c>
      <c r="I510" s="33">
        <v>12.582000000000001</v>
      </c>
      <c r="J510" s="33">
        <v>12.582000000000001</v>
      </c>
      <c r="K510" s="34">
        <v>0.88</v>
      </c>
      <c r="L510" s="34">
        <v>0.88</v>
      </c>
      <c r="M510" s="7">
        <v>1</v>
      </c>
      <c r="N510" s="7">
        <v>1</v>
      </c>
      <c r="O510" s="7">
        <v>0</v>
      </c>
      <c r="P510" s="7">
        <v>0</v>
      </c>
      <c r="Q510" s="35">
        <f>+I510*K510</f>
        <v>11.07216</v>
      </c>
      <c r="R510" s="35">
        <f>+J510*L510</f>
        <v>11.07216</v>
      </c>
      <c r="S510" s="35">
        <f>+$H510*Q510</f>
        <v>713.71143359999996</v>
      </c>
      <c r="T510" s="35">
        <f>+$H510*R510</f>
        <v>713.71143359999996</v>
      </c>
      <c r="U510" s="36">
        <f>+S510/SUM(S$20:S$619)</f>
        <v>1.0367281470295391E-3</v>
      </c>
      <c r="V510" s="37">
        <f>+T510/SUM(T$20:T$619)</f>
        <v>1.0354888325318668E-3</v>
      </c>
      <c r="W510" s="37">
        <f>+V510-U510</f>
        <v>-1.2393144976723634E-6</v>
      </c>
      <c r="X510" s="38">
        <f>+W510*Y$4</f>
        <v>-3.7539801433356258E-2</v>
      </c>
      <c r="Y510" s="39">
        <f>+X510/$H510*10^6</f>
        <v>-582.37358723791908</v>
      </c>
      <c r="Z510" s="40">
        <f>+S510*M510/SUMPRODUCT(M$20:M$619, S$20:S$619)</f>
        <v>2.0348042521015739E-3</v>
      </c>
      <c r="AA510" s="41">
        <f>+T510*N510/SUMPRODUCT(N$20:N$619, T$20:T$619)</f>
        <v>2.0285091558516553E-3</v>
      </c>
      <c r="AB510" s="41">
        <f>+AA510-Z510</f>
        <v>-6.2950962499185373E-6</v>
      </c>
      <c r="AC510" s="42">
        <f>+AB510*AD$4</f>
        <v>-2.4288185858629574E-2</v>
      </c>
      <c r="AD510" s="43">
        <f>+AC510/$H510*10^6</f>
        <v>-376.79469219096455</v>
      </c>
      <c r="AE510" s="40">
        <f>+S510*O510/SUMPRODUCT(O$20:O$619, S$20:S$619)</f>
        <v>0</v>
      </c>
      <c r="AF510" s="41">
        <f>+T510*P510/SUMPRODUCT(P$20:P$619, T$20:T$619)</f>
        <v>0</v>
      </c>
      <c r="AG510" s="41">
        <f>+AF510-AE510</f>
        <v>0</v>
      </c>
      <c r="AH510" s="42">
        <f>+AG510*AI$4</f>
        <v>0</v>
      </c>
      <c r="AI510" s="43">
        <f>+AH510/$H510*10^6</f>
        <v>0</v>
      </c>
      <c r="AJ510" s="42">
        <f>+X510+AC510+AH510</f>
        <v>-6.1827987291985832E-2</v>
      </c>
      <c r="AK510" s="31">
        <f>+Y510+AD510+AI510</f>
        <v>-959.16827942888358</v>
      </c>
      <c r="AL510" s="44">
        <f>+$AL$6*W510/H510*10^6</f>
        <v>-9.6130507110794561</v>
      </c>
      <c r="AM510" s="31">
        <v>34568.3984375</v>
      </c>
      <c r="AN510" s="45">
        <f>+AK510/AM510</f>
        <v>-2.7746968988542214E-2</v>
      </c>
      <c r="AR510" s="33"/>
    </row>
    <row r="511" spans="1:44">
      <c r="A511" s="6" t="s">
        <v>5540</v>
      </c>
      <c r="B511" s="6" t="s">
        <v>5593</v>
      </c>
      <c r="C511" s="119" t="s">
        <v>5616</v>
      </c>
      <c r="D511" s="30">
        <v>2310202</v>
      </c>
      <c r="E511" s="6" t="s">
        <v>5562</v>
      </c>
      <c r="F511" s="31" t="s">
        <v>4454</v>
      </c>
      <c r="G511" s="6" t="str">
        <f>+IF(AND(L511&gt;K511, AJ511&gt;0), "Float Increase", IF(AND(L511&lt;K511, AJ511&lt;0), "Float Decrease", IF(AND(J511&gt;I511, AJ511&gt;0), "Share Increase", IF(AND(J511&lt;I511, AJ511&lt;0), "Share Decrease", IF(AJ511&gt;0, "Reinvestment", "Funding")))))</f>
        <v>Share Decrease</v>
      </c>
      <c r="H511" s="32">
        <v>40.229999999999997</v>
      </c>
      <c r="I511" s="33">
        <v>47.012</v>
      </c>
      <c r="J511" s="33">
        <v>46.895000000000003</v>
      </c>
      <c r="K511" s="34">
        <v>1</v>
      </c>
      <c r="L511" s="34">
        <v>1</v>
      </c>
      <c r="M511" s="7">
        <v>1</v>
      </c>
      <c r="N511" s="7">
        <v>1</v>
      </c>
      <c r="O511" s="7">
        <v>0</v>
      </c>
      <c r="P511" s="7">
        <v>0</v>
      </c>
      <c r="Q511" s="35">
        <f>+I511*K511</f>
        <v>47.012</v>
      </c>
      <c r="R511" s="35">
        <f>+J511*L511</f>
        <v>46.895000000000003</v>
      </c>
      <c r="S511" s="35">
        <f>+$H511*Q511</f>
        <v>1891.2927599999998</v>
      </c>
      <c r="T511" s="35">
        <f>+$H511*R511</f>
        <v>1886.5858499999999</v>
      </c>
      <c r="U511" s="36">
        <f>+S511/SUM(S$20:S$619)</f>
        <v>2.7472677979600508E-3</v>
      </c>
      <c r="V511" s="37">
        <f>+T511/SUM(T$20:T$619)</f>
        <v>2.7371546640830493E-3</v>
      </c>
      <c r="W511" s="37">
        <f>+V511-U511</f>
        <v>-1.0113133877001461E-5</v>
      </c>
      <c r="X511" s="38">
        <f>+W511*Y$4</f>
        <v>-0.30633470222822295</v>
      </c>
      <c r="Y511" s="39">
        <f>+X511/$H511*10^6</f>
        <v>-7614.5836994338297</v>
      </c>
      <c r="Z511" s="40">
        <f>+S511*M511/SUMPRODUCT(M$20:M$619, S$20:S$619)</f>
        <v>5.3921099884939845E-3</v>
      </c>
      <c r="AA511" s="41">
        <f>+T511*N511/SUMPRODUCT(N$20:N$619, T$20:T$619)</f>
        <v>5.3620503887990088E-3</v>
      </c>
      <c r="AB511" s="41">
        <f>+AA511-Z511</f>
        <v>-3.0059599694975785E-5</v>
      </c>
      <c r="AC511" s="42">
        <f>+AB511*AD$4</f>
        <v>-0.11597807487646034</v>
      </c>
      <c r="AD511" s="43">
        <f>+AC511/$H511*10^6</f>
        <v>-2882.8753387139036</v>
      </c>
      <c r="AE511" s="40">
        <f>+S511*O511/SUMPRODUCT(O$20:O$619, S$20:S$619)</f>
        <v>0</v>
      </c>
      <c r="AF511" s="41">
        <f>+T511*P511/SUMPRODUCT(P$20:P$619, T$20:T$619)</f>
        <v>0</v>
      </c>
      <c r="AG511" s="41">
        <f>+AF511-AE511</f>
        <v>0</v>
      </c>
      <c r="AH511" s="42">
        <f>+AG511*AI$4</f>
        <v>0</v>
      </c>
      <c r="AI511" s="43">
        <f>+AH511/$H511*10^6</f>
        <v>0</v>
      </c>
      <c r="AJ511" s="42">
        <f>+X511+AC511+AH511</f>
        <v>-0.42231277710468329</v>
      </c>
      <c r="AK511" s="31">
        <f>+Y511+AD511+AI511</f>
        <v>-10497.459038147734</v>
      </c>
      <c r="AL511" s="44">
        <f>+$AL$6*W511/H511*10^6</f>
        <v>-125.69144763859634</v>
      </c>
      <c r="AM511" s="31">
        <v>378163.25</v>
      </c>
      <c r="AN511" s="45">
        <f>+AK511/AM511</f>
        <v>-2.7759067117568228E-2</v>
      </c>
      <c r="AR511" s="33"/>
    </row>
    <row r="512" spans="1:44">
      <c r="A512" s="6" t="s">
        <v>1451</v>
      </c>
      <c r="B512" s="6" t="s">
        <v>2248</v>
      </c>
      <c r="C512" s="119" t="s">
        <v>2871</v>
      </c>
      <c r="D512" s="30">
        <v>2888613</v>
      </c>
      <c r="E512" s="6" t="s">
        <v>936</v>
      </c>
      <c r="F512" s="31" t="s">
        <v>4472</v>
      </c>
      <c r="G512" s="6" t="str">
        <f>+IF(AND(L512&gt;K512, AJ512&gt;0), "Float Increase", IF(AND(L512&lt;K512, AJ512&lt;0), "Float Decrease", IF(AND(J512&gt;I512, AJ512&gt;0), "Share Increase", IF(AND(J512&lt;I512, AJ512&lt;0), "Share Decrease", IF(AJ512&gt;0, "Reinvestment", "Funding")))))</f>
        <v>Funding</v>
      </c>
      <c r="H512" s="32">
        <v>52.47</v>
      </c>
      <c r="I512" s="33">
        <v>14.763</v>
      </c>
      <c r="J512" s="33">
        <v>14.763</v>
      </c>
      <c r="K512" s="34">
        <v>0.8</v>
      </c>
      <c r="L512" s="34">
        <v>0.8</v>
      </c>
      <c r="M512" s="7">
        <v>0</v>
      </c>
      <c r="N512" s="7">
        <v>0</v>
      </c>
      <c r="O512" s="7">
        <v>1</v>
      </c>
      <c r="P512" s="7">
        <v>1</v>
      </c>
      <c r="Q512" s="35">
        <f>+I512*K512</f>
        <v>11.810400000000001</v>
      </c>
      <c r="R512" s="35">
        <f>+J512*L512</f>
        <v>11.810400000000001</v>
      </c>
      <c r="S512" s="35">
        <f>+$H512*Q512</f>
        <v>619.69168800000011</v>
      </c>
      <c r="T512" s="35">
        <f>+$H512*R512</f>
        <v>619.69168800000011</v>
      </c>
      <c r="U512" s="36">
        <f>+S512/SUM(S$20:S$619)</f>
        <v>9.0015626089844883E-4</v>
      </c>
      <c r="V512" s="37">
        <f>+T512/SUM(T$20:T$619)</f>
        <v>8.9908020570741488E-4</v>
      </c>
      <c r="W512" s="37">
        <f>+V512-U512</f>
        <v>-1.0760551910339545E-6</v>
      </c>
      <c r="X512" s="38">
        <f>+W512*Y$4</f>
        <v>-3.2594549873026707E-2</v>
      </c>
      <c r="Y512" s="39">
        <f>+X512/$H512*10^6</f>
        <v>-621.20354246286843</v>
      </c>
      <c r="Z512" s="40">
        <f>+S512*M512/SUMPRODUCT(M$20:M$619, S$20:S$619)</f>
        <v>0</v>
      </c>
      <c r="AA512" s="41">
        <f>+T512*N512/SUMPRODUCT(N$20:N$619, T$20:T$619)</f>
        <v>0</v>
      </c>
      <c r="AB512" s="41">
        <f>+AA512-Z512</f>
        <v>0</v>
      </c>
      <c r="AC512" s="42">
        <f>+AB512*AD$4</f>
        <v>0</v>
      </c>
      <c r="AD512" s="43">
        <f>+AC512/$H512*10^6</f>
        <v>0</v>
      </c>
      <c r="AE512" s="40">
        <f>+S512*O512/SUMPRODUCT(O$20:O$619, S$20:S$619)</f>
        <v>1.8351724662317439E-3</v>
      </c>
      <c r="AF512" s="41">
        <f>+T512*P512/SUMPRODUCT(P$20:P$619, T$20:T$619)</f>
        <v>1.8366113827613449E-3</v>
      </c>
      <c r="AG512" s="41">
        <f>+AF512-AE512</f>
        <v>1.4389165296010021E-6</v>
      </c>
      <c r="AH512" s="42">
        <f>+AG512*AI$4</f>
        <v>4.8588600228429207E-3</v>
      </c>
      <c r="AI512" s="43">
        <f>+AH512/$H512*10^6</f>
        <v>92.60263050968021</v>
      </c>
      <c r="AJ512" s="42">
        <f>+X512+AC512+AH512</f>
        <v>-2.7735689850183785E-2</v>
      </c>
      <c r="AK512" s="31">
        <f>+Y512+AD512+AI512</f>
        <v>-528.60091195318819</v>
      </c>
      <c r="AL512" s="44">
        <f>+$AL$6*W512/H512*10^6</f>
        <v>-10.254004107432385</v>
      </c>
      <c r="AM512" s="31">
        <v>18970.55078125</v>
      </c>
      <c r="AN512" s="45">
        <f>+AK512/AM512</f>
        <v>-2.7864289131533472E-2</v>
      </c>
      <c r="AR512" s="33"/>
    </row>
    <row r="513" spans="1:44">
      <c r="A513" s="6" t="s">
        <v>1076</v>
      </c>
      <c r="B513" s="6" t="s">
        <v>1595</v>
      </c>
      <c r="C513" s="119" t="s">
        <v>2439</v>
      </c>
      <c r="D513" s="30">
        <v>2210885</v>
      </c>
      <c r="E513" s="6" t="s">
        <v>3899</v>
      </c>
      <c r="F513" s="31" t="s">
        <v>4458</v>
      </c>
      <c r="G513" s="6" t="str">
        <f>+IF(AND(L513&gt;K513, AJ513&gt;0), "Float Increase", IF(AND(L513&lt;K513, AJ513&lt;0), "Float Decrease", IF(AND(J513&gt;I513, AJ513&gt;0), "Share Increase", IF(AND(J513&lt;I513, AJ513&lt;0), "Share Decrease", IF(AJ513&gt;0, "Reinvestment", "Funding")))))</f>
        <v>Share Decrease</v>
      </c>
      <c r="H513" s="32">
        <v>29.81</v>
      </c>
      <c r="I513" s="33">
        <v>34.329000000000001</v>
      </c>
      <c r="J513" s="33">
        <v>34.177</v>
      </c>
      <c r="K513" s="34">
        <v>1</v>
      </c>
      <c r="L513" s="34">
        <v>1</v>
      </c>
      <c r="M513" s="7">
        <v>0</v>
      </c>
      <c r="N513" s="7">
        <v>0</v>
      </c>
      <c r="O513" s="7">
        <v>1</v>
      </c>
      <c r="P513" s="7">
        <v>1</v>
      </c>
      <c r="Q513" s="35">
        <f>+I513*K513</f>
        <v>34.329000000000001</v>
      </c>
      <c r="R513" s="35">
        <f>+J513*L513</f>
        <v>34.177</v>
      </c>
      <c r="S513" s="35">
        <f>+$H513*Q513</f>
        <v>1023.34749</v>
      </c>
      <c r="T513" s="35">
        <f>+$H513*R513</f>
        <v>1018.8163699999999</v>
      </c>
      <c r="U513" s="36">
        <f>+S513/SUM(S$20:S$619)</f>
        <v>1.4865015426803862E-3</v>
      </c>
      <c r="V513" s="37">
        <f>+T513/SUM(T$20:T$619)</f>
        <v>1.4781505856145702E-3</v>
      </c>
      <c r="W513" s="37">
        <f>+V513-U513</f>
        <v>-8.3509570658159889E-6</v>
      </c>
      <c r="X513" s="38">
        <f>+W513*Y$4</f>
        <v>-0.25295699406244954</v>
      </c>
      <c r="Y513" s="39">
        <f>+X513/$H513*10^6</f>
        <v>-8485.6422026987439</v>
      </c>
      <c r="Z513" s="40">
        <f>+S513*M513/SUMPRODUCT(M$20:M$619, S$20:S$619)</f>
        <v>0</v>
      </c>
      <c r="AA513" s="41">
        <f>+T513*N513/SUMPRODUCT(N$20:N$619, T$20:T$619)</f>
        <v>0</v>
      </c>
      <c r="AB513" s="41">
        <f>+AA513-Z513</f>
        <v>0</v>
      </c>
      <c r="AC513" s="42">
        <f>+AB513*AD$4</f>
        <v>0</v>
      </c>
      <c r="AD513" s="43">
        <f>+AC513/$H513*10^6</f>
        <v>0</v>
      </c>
      <c r="AE513" s="40">
        <f>+S513*O513/SUMPRODUCT(O$20:O$619, S$20:S$619)</f>
        <v>3.0305701583581103E-3</v>
      </c>
      <c r="AF513" s="41">
        <f>+T513*P513/SUMPRODUCT(P$20:P$619, T$20:T$619)</f>
        <v>3.0195172507874487E-3</v>
      </c>
      <c r="AG513" s="41">
        <f>+AF513-AE513</f>
        <v>-1.1052907570661529E-5</v>
      </c>
      <c r="AH513" s="42">
        <f>+AG513*AI$4</f>
        <v>-3.7322895127319809E-2</v>
      </c>
      <c r="AI513" s="43">
        <f>+AH513/$H513*10^6</f>
        <v>-1252.0260022582963</v>
      </c>
      <c r="AJ513" s="42">
        <f>+X513+AC513+AH513</f>
        <v>-0.29027988918976932</v>
      </c>
      <c r="AK513" s="31">
        <f>+Y513+AD513+AI513</f>
        <v>-9737.6682049570409</v>
      </c>
      <c r="AL513" s="44">
        <f>+$AL$6*W513/H513*10^6</f>
        <v>-140.06972602844667</v>
      </c>
      <c r="AM513" s="31">
        <v>337274</v>
      </c>
      <c r="AN513" s="45">
        <f>+AK513/AM513</f>
        <v>-2.8871683571686645E-2</v>
      </c>
      <c r="AR513" s="33"/>
    </row>
    <row r="514" spans="1:44">
      <c r="A514" s="6" t="s">
        <v>4985</v>
      </c>
      <c r="B514" s="6" t="s">
        <v>4991</v>
      </c>
      <c r="C514" s="119" t="s">
        <v>5012</v>
      </c>
      <c r="D514" s="30">
        <v>2777777</v>
      </c>
      <c r="E514" s="6" t="s">
        <v>5003</v>
      </c>
      <c r="F514" s="31" t="s">
        <v>4463</v>
      </c>
      <c r="G514" s="6" t="str">
        <f>+IF(AND(L514&gt;K514, AJ514&gt;0), "Float Increase", IF(AND(L514&lt;K514, AJ514&lt;0), "Float Decrease", IF(AND(J514&gt;I514, AJ514&gt;0), "Share Increase", IF(AND(J514&lt;I514, AJ514&lt;0), "Share Decrease", IF(AJ514&gt;0, "Reinvestment", "Funding")))))</f>
        <v>Funding</v>
      </c>
      <c r="H514" s="32">
        <v>54.05</v>
      </c>
      <c r="I514" s="33">
        <v>20.9</v>
      </c>
      <c r="J514" s="33">
        <v>20.9</v>
      </c>
      <c r="K514" s="34">
        <v>0.54</v>
      </c>
      <c r="L514" s="34">
        <v>0.54</v>
      </c>
      <c r="M514" s="7">
        <v>1</v>
      </c>
      <c r="N514" s="7">
        <v>1</v>
      </c>
      <c r="O514" s="7">
        <v>0</v>
      </c>
      <c r="P514" s="7">
        <v>0</v>
      </c>
      <c r="Q514" s="35">
        <f>+I514*K514</f>
        <v>11.286</v>
      </c>
      <c r="R514" s="35">
        <f>+J514*L514</f>
        <v>11.286</v>
      </c>
      <c r="S514" s="35">
        <f>+$H514*Q514</f>
        <v>610.00829999999996</v>
      </c>
      <c r="T514" s="35">
        <f>+$H514*R514</f>
        <v>610.00829999999996</v>
      </c>
      <c r="U514" s="36">
        <f>+S514/SUM(S$20:S$619)</f>
        <v>8.8609029470316061E-4</v>
      </c>
      <c r="V514" s="37">
        <f>+T514/SUM(T$20:T$619)</f>
        <v>8.8503105409932549E-4</v>
      </c>
      <c r="W514" s="37">
        <f>+V514-U514</f>
        <v>-1.0592406038351185E-6</v>
      </c>
      <c r="X514" s="38">
        <f>+W514*Y$4</f>
        <v>-3.2085222929935438E-2</v>
      </c>
      <c r="Y514" s="39">
        <f>+X514/$H514*10^6</f>
        <v>-593.6211457897399</v>
      </c>
      <c r="Z514" s="40">
        <f>+S514*M514/SUMPRODUCT(M$20:M$619, S$20:S$619)</f>
        <v>1.7391447358441931E-3</v>
      </c>
      <c r="AA514" s="41">
        <f>+T514*N514/SUMPRODUCT(N$20:N$619, T$20:T$619)</f>
        <v>1.7337643246850506E-3</v>
      </c>
      <c r="AB514" s="41">
        <f>+AA514-Z514</f>
        <v>-5.3804111591424647E-6</v>
      </c>
      <c r="AC514" s="42">
        <f>+AB514*AD$4</f>
        <v>-2.0759083108663805E-2</v>
      </c>
      <c r="AD514" s="43">
        <f>+AC514/$H514*10^6</f>
        <v>-384.07184289849778</v>
      </c>
      <c r="AE514" s="40">
        <f>+S514*O514/SUMPRODUCT(O$20:O$619, S$20:S$619)</f>
        <v>0</v>
      </c>
      <c r="AF514" s="41">
        <f>+T514*P514/SUMPRODUCT(P$20:P$619, T$20:T$619)</f>
        <v>0</v>
      </c>
      <c r="AG514" s="41">
        <f>+AF514-AE514</f>
        <v>0</v>
      </c>
      <c r="AH514" s="42">
        <f>+AG514*AI$4</f>
        <v>0</v>
      </c>
      <c r="AI514" s="43">
        <f>+AH514/$H514*10^6</f>
        <v>0</v>
      </c>
      <c r="AJ514" s="42">
        <f>+X514+AC514+AH514</f>
        <v>-5.2844306038599242E-2</v>
      </c>
      <c r="AK514" s="31">
        <f>+Y514+AD514+AI514</f>
        <v>-977.69298868823762</v>
      </c>
      <c r="AL514" s="44">
        <f>+$AL$6*W514/H514*10^6</f>
        <v>-9.798710488761504</v>
      </c>
      <c r="AM514" s="31">
        <v>33783.94921875</v>
      </c>
      <c r="AN514" s="45">
        <f>+AK514/AM514</f>
        <v>-2.8939570751711309E-2</v>
      </c>
      <c r="AR514" s="33"/>
    </row>
    <row r="515" spans="1:44">
      <c r="A515" s="6" t="s">
        <v>1307</v>
      </c>
      <c r="B515" s="6" t="s">
        <v>1710</v>
      </c>
      <c r="C515" s="119" t="s">
        <v>5013</v>
      </c>
      <c r="D515" s="30" t="s">
        <v>4996</v>
      </c>
      <c r="E515" s="6" t="s">
        <v>5004</v>
      </c>
      <c r="F515" s="31" t="s">
        <v>4460</v>
      </c>
      <c r="G515" s="6" t="str">
        <f>+IF(AND(L515&gt;K515, AJ515&gt;0), "Float Increase", IF(AND(L515&lt;K515, AJ515&lt;0), "Float Decrease", IF(AND(J515&gt;I515, AJ515&gt;0), "Share Increase", IF(AND(J515&lt;I515, AJ515&lt;0), "Share Decrease", IF(AJ515&gt;0, "Reinvestment", "Funding")))))</f>
        <v>Funding</v>
      </c>
      <c r="H515" s="32">
        <v>29.81</v>
      </c>
      <c r="I515" s="33">
        <v>70.271000000000001</v>
      </c>
      <c r="J515" s="33">
        <v>70.271000000000001</v>
      </c>
      <c r="K515" s="34">
        <v>0.74</v>
      </c>
      <c r="L515" s="34">
        <v>0.74</v>
      </c>
      <c r="M515" s="7">
        <v>1</v>
      </c>
      <c r="N515" s="7">
        <v>1</v>
      </c>
      <c r="O515" s="7">
        <v>0</v>
      </c>
      <c r="P515" s="7">
        <v>0</v>
      </c>
      <c r="Q515" s="35">
        <f>+I515*K515</f>
        <v>52.000540000000001</v>
      </c>
      <c r="R515" s="35">
        <f>+J515*L515</f>
        <v>52.000540000000001</v>
      </c>
      <c r="S515" s="35">
        <f>+$H515*Q515</f>
        <v>1550.1360973999999</v>
      </c>
      <c r="T515" s="35">
        <f>+$H515*R515</f>
        <v>1550.1360973999999</v>
      </c>
      <c r="U515" s="36">
        <f>+S515/SUM(S$20:S$619)</f>
        <v>2.2517079708180582E-3</v>
      </c>
      <c r="V515" s="37">
        <f>+T515/SUM(T$20:T$619)</f>
        <v>2.2490162581055646E-3</v>
      </c>
      <c r="W515" s="37">
        <f>+V515-U515</f>
        <v>-2.6917127124936012E-6</v>
      </c>
      <c r="X515" s="38">
        <f>+W515*Y$4</f>
        <v>-8.1534074629508693E-2</v>
      </c>
      <c r="Y515" s="39">
        <f>+X515/$H515*10^6</f>
        <v>-2735.1249456393393</v>
      </c>
      <c r="Z515" s="40">
        <f>+S515*M515/SUMPRODUCT(M$20:M$619, S$20:S$619)</f>
        <v>4.4194661509282277E-3</v>
      </c>
      <c r="AA515" s="41">
        <f>+T515*N515/SUMPRODUCT(N$20:N$619, T$20:T$619)</f>
        <v>4.405793599986477E-3</v>
      </c>
      <c r="AB515" s="41">
        <f>+AA515-Z515</f>
        <v>-1.3672550941750718E-5</v>
      </c>
      <c r="AC515" s="42">
        <f>+AB515*AD$4</f>
        <v>-5.2752403656913048E-2</v>
      </c>
      <c r="AD515" s="43">
        <f>+AC515/$H515*10^6</f>
        <v>-1769.6210552469993</v>
      </c>
      <c r="AE515" s="40">
        <f>+S515*O515/SUMPRODUCT(O$20:O$619, S$20:S$619)</f>
        <v>0</v>
      </c>
      <c r="AF515" s="41">
        <f>+T515*P515/SUMPRODUCT(P$20:P$619, T$20:T$619)</f>
        <v>0</v>
      </c>
      <c r="AG515" s="41">
        <f>+AF515-AE515</f>
        <v>0</v>
      </c>
      <c r="AH515" s="42">
        <f>+AG515*AI$4</f>
        <v>0</v>
      </c>
      <c r="AI515" s="43">
        <f>+AH515/$H515*10^6</f>
        <v>0</v>
      </c>
      <c r="AJ515" s="42">
        <f>+X515+AC515+AH515</f>
        <v>-0.13428647828642173</v>
      </c>
      <c r="AK515" s="31">
        <f>+Y515+AD515+AI515</f>
        <v>-4504.7460008863382</v>
      </c>
      <c r="AL515" s="44">
        <f>+$AL$6*W515/H515*10^6</f>
        <v>-45.147814701335143</v>
      </c>
      <c r="AM515" s="31">
        <v>154692.09375</v>
      </c>
      <c r="AN515" s="45">
        <f>+AK515/AM515</f>
        <v>-2.9120725511457099E-2</v>
      </c>
      <c r="AR515" s="33"/>
    </row>
    <row r="516" spans="1:44">
      <c r="A516" s="6" t="s">
        <v>712</v>
      </c>
      <c r="B516" s="6" t="s">
        <v>685</v>
      </c>
      <c r="C516" s="119" t="s">
        <v>698</v>
      </c>
      <c r="D516" s="30">
        <v>2188153</v>
      </c>
      <c r="E516" s="6" t="s">
        <v>673</v>
      </c>
      <c r="F516" s="31" t="s">
        <v>4456</v>
      </c>
      <c r="G516" s="6" t="str">
        <f>+IF(AND(L516&gt;K516, AJ516&gt;0), "Float Increase", IF(AND(L516&lt;K516, AJ516&lt;0), "Float Decrease", IF(AND(J516&gt;I516, AJ516&gt;0), "Share Increase", IF(AND(J516&lt;I516, AJ516&lt;0), "Share Decrease", IF(AJ516&gt;0, "Reinvestment", "Funding")))))</f>
        <v>Funding</v>
      </c>
      <c r="H516" s="32">
        <v>44.49</v>
      </c>
      <c r="I516" s="33">
        <v>41.526000000000003</v>
      </c>
      <c r="J516" s="33">
        <v>41.526000000000003</v>
      </c>
      <c r="K516" s="34">
        <v>0.85</v>
      </c>
      <c r="L516" s="34">
        <v>0.85</v>
      </c>
      <c r="M516" s="7">
        <v>1</v>
      </c>
      <c r="N516" s="7">
        <v>1</v>
      </c>
      <c r="O516" s="7">
        <v>0</v>
      </c>
      <c r="P516" s="7">
        <v>0</v>
      </c>
      <c r="Q516" s="35">
        <f>+I516*K516</f>
        <v>35.2971</v>
      </c>
      <c r="R516" s="35">
        <f>+J516*L516</f>
        <v>35.2971</v>
      </c>
      <c r="S516" s="35">
        <f>+$H516*Q516</f>
        <v>1570.3679790000001</v>
      </c>
      <c r="T516" s="35">
        <f>+$H516*R516</f>
        <v>1570.3679790000001</v>
      </c>
      <c r="U516" s="36">
        <f>+S516/SUM(S$20:S$619)</f>
        <v>2.2810965445954046E-3</v>
      </c>
      <c r="V516" s="37">
        <f>+T516/SUM(T$20:T$619)</f>
        <v>2.2783697005076776E-3</v>
      </c>
      <c r="W516" s="37">
        <f>+V516-U516</f>
        <v>-2.7268440877270018E-6</v>
      </c>
      <c r="X516" s="38">
        <f>+W516*Y$4</f>
        <v>-8.2598231349065798E-2</v>
      </c>
      <c r="Y516" s="39">
        <f>+X516/$H516*10^6</f>
        <v>-1856.5572341889367</v>
      </c>
      <c r="Z516" s="40">
        <f>+S516*M516/SUMPRODUCT(M$20:M$619, S$20:S$619)</f>
        <v>4.4771476126081152E-3</v>
      </c>
      <c r="AA516" s="41">
        <f>+T516*N516/SUMPRODUCT(N$20:N$619, T$20:T$619)</f>
        <v>4.4632966118952205E-3</v>
      </c>
      <c r="AB516" s="41">
        <f>+AA516-Z516</f>
        <v>-1.3851000712894641E-5</v>
      </c>
      <c r="AC516" s="42">
        <f>+AB516*AD$4</f>
        <v>-5.3440911192922463E-2</v>
      </c>
      <c r="AD516" s="43">
        <f>+AC516/$H516*10^6</f>
        <v>-1201.189282825859</v>
      </c>
      <c r="AE516" s="40">
        <f>+S516*O516/SUMPRODUCT(O$20:O$619, S$20:S$619)</f>
        <v>0</v>
      </c>
      <c r="AF516" s="41">
        <f>+T516*P516/SUMPRODUCT(P$20:P$619, T$20:T$619)</f>
        <v>0</v>
      </c>
      <c r="AG516" s="41">
        <f>+AF516-AE516</f>
        <v>0</v>
      </c>
      <c r="AH516" s="42">
        <f>+AG516*AI$4</f>
        <v>0</v>
      </c>
      <c r="AI516" s="43">
        <f>+AH516/$H516*10^6</f>
        <v>0</v>
      </c>
      <c r="AJ516" s="42">
        <f>+X516+AC516+AH516</f>
        <v>-0.13603914254198826</v>
      </c>
      <c r="AK516" s="31">
        <f>+Y516+AD516+AI516</f>
        <v>-3057.7465170147957</v>
      </c>
      <c r="AL516" s="44">
        <f>+$AL$6*W516/H516*10^6</f>
        <v>-30.645584263059131</v>
      </c>
      <c r="AM516" s="31">
        <v>100484.953125</v>
      </c>
      <c r="AN516" s="45">
        <f>+AK516/AM516</f>
        <v>-3.0429894446097405E-2</v>
      </c>
      <c r="AR516" s="33"/>
    </row>
    <row r="517" spans="1:44">
      <c r="A517" s="6" t="s">
        <v>4726</v>
      </c>
      <c r="B517" s="6" t="s">
        <v>4694</v>
      </c>
      <c r="C517" s="119" t="s">
        <v>5803</v>
      </c>
      <c r="D517" s="30">
        <v>2927497</v>
      </c>
      <c r="E517" s="6" t="s">
        <v>4761</v>
      </c>
      <c r="F517" s="31" t="s">
        <v>4463</v>
      </c>
      <c r="G517" s="6" t="str">
        <f>+IF(AND(L517&gt;K517, AJ517&gt;0), "Float Increase", IF(AND(L517&lt;K517, AJ517&lt;0), "Float Decrease", IF(AND(J517&gt;I517, AJ517&gt;0), "Share Increase", IF(AND(J517&lt;I517, AJ517&lt;0), "Share Decrease", IF(AJ517&gt;0, "Reinvestment", "Funding")))))</f>
        <v>Funding</v>
      </c>
      <c r="H517" s="32">
        <v>49.48</v>
      </c>
      <c r="I517" s="33">
        <v>12.930999999999999</v>
      </c>
      <c r="J517" s="33">
        <v>12.930999999999999</v>
      </c>
      <c r="K517" s="34">
        <v>1</v>
      </c>
      <c r="L517" s="34">
        <v>1</v>
      </c>
      <c r="M517" s="7">
        <v>1</v>
      </c>
      <c r="N517" s="7">
        <v>1</v>
      </c>
      <c r="O517" s="7">
        <v>0</v>
      </c>
      <c r="P517" s="7">
        <v>0</v>
      </c>
      <c r="Q517" s="35">
        <f>+I517*K517</f>
        <v>12.930999999999999</v>
      </c>
      <c r="R517" s="35">
        <f>+J517*L517</f>
        <v>12.930999999999999</v>
      </c>
      <c r="S517" s="35">
        <f>+$H517*Q517</f>
        <v>639.82587999999987</v>
      </c>
      <c r="T517" s="35">
        <f>+$H517*R517</f>
        <v>639.82587999999987</v>
      </c>
      <c r="U517" s="36">
        <f>+S517/SUM(S$20:S$619)</f>
        <v>9.2940293200585798E-4</v>
      </c>
      <c r="V517" s="37">
        <f>+T517/SUM(T$20:T$619)</f>
        <v>9.2829191507136615E-4</v>
      </c>
      <c r="W517" s="37">
        <f>+V517-U517</f>
        <v>-1.1110169344918236E-6</v>
      </c>
      <c r="X517" s="38">
        <f>+W517*Y$4</f>
        <v>-3.3653568313977214E-2</v>
      </c>
      <c r="Y517" s="39">
        <f>+X517/$H517*10^6</f>
        <v>-680.14487295831066</v>
      </c>
      <c r="Z517" s="40">
        <f>+S517*M517/SUMPRODUCT(M$20:M$619, S$20:S$619)</f>
        <v>1.8241551976569471E-3</v>
      </c>
      <c r="AA517" s="41">
        <f>+T517*N517/SUMPRODUCT(N$20:N$619, T$20:T$619)</f>
        <v>1.8185117886989704E-3</v>
      </c>
      <c r="AB517" s="41">
        <f>+AA517-Z517</f>
        <v>-5.6434089579766953E-6</v>
      </c>
      <c r="AC517" s="42">
        <f>+AB517*AD$4</f>
        <v>-2.1773799828615294E-2</v>
      </c>
      <c r="AD517" s="43">
        <f>+AC517/$H517*10^6</f>
        <v>-440.05254301971092</v>
      </c>
      <c r="AE517" s="40">
        <f>+S517*O517/SUMPRODUCT(O$20:O$619, S$20:S$619)</f>
        <v>0</v>
      </c>
      <c r="AF517" s="41">
        <f>+T517*P517/SUMPRODUCT(P$20:P$619, T$20:T$619)</f>
        <v>0</v>
      </c>
      <c r="AG517" s="41">
        <f>+AF517-AE517</f>
        <v>0</v>
      </c>
      <c r="AH517" s="42">
        <f>+AG517*AI$4</f>
        <v>0</v>
      </c>
      <c r="AI517" s="43">
        <f>+AH517/$H517*10^6</f>
        <v>0</v>
      </c>
      <c r="AJ517" s="42">
        <f>+X517+AC517+AH517</f>
        <v>-5.5427368142592512E-2</v>
      </c>
      <c r="AK517" s="31">
        <f>+Y517+AD517+AI517</f>
        <v>-1120.1974159780216</v>
      </c>
      <c r="AL517" s="44">
        <f>+$AL$6*W517/H517*10^6</f>
        <v>-11.226929410790458</v>
      </c>
      <c r="AM517" s="31">
        <v>36433.8515625</v>
      </c>
      <c r="AN517" s="45">
        <f>+AK517/AM517</f>
        <v>-3.0746060818093657E-2</v>
      </c>
      <c r="AR517" s="33"/>
    </row>
    <row r="518" spans="1:44">
      <c r="A518" s="6" t="s">
        <v>3581</v>
      </c>
      <c r="B518" s="6" t="s">
        <v>419</v>
      </c>
      <c r="C518" s="119" t="s">
        <v>3738</v>
      </c>
      <c r="D518" s="30">
        <v>2779234</v>
      </c>
      <c r="E518" s="6" t="s">
        <v>2950</v>
      </c>
      <c r="F518" s="31" t="s">
        <v>4475</v>
      </c>
      <c r="G518" s="6" t="str">
        <f>+IF(AND(L518&gt;K518, AJ518&gt;0), "Float Increase", IF(AND(L518&lt;K518, AJ518&lt;0), "Float Decrease", IF(AND(J518&gt;I518, AJ518&gt;0), "Share Increase", IF(AND(J518&lt;I518, AJ518&lt;0), "Share Decrease", IF(AJ518&gt;0, "Reinvestment", "Funding")))))</f>
        <v>Share Decrease</v>
      </c>
      <c r="H518" s="32">
        <v>36.270000000000003</v>
      </c>
      <c r="I518" s="33">
        <v>32.725000000000001</v>
      </c>
      <c r="J518" s="33">
        <v>32.695999999999998</v>
      </c>
      <c r="K518" s="34">
        <v>0.82</v>
      </c>
      <c r="L518" s="34">
        <v>0.82</v>
      </c>
      <c r="M518" s="7">
        <v>0</v>
      </c>
      <c r="N518" s="7">
        <v>0</v>
      </c>
      <c r="O518" s="7">
        <v>1</v>
      </c>
      <c r="P518" s="7">
        <v>1</v>
      </c>
      <c r="Q518" s="35">
        <f>+I518*K518</f>
        <v>26.834499999999998</v>
      </c>
      <c r="R518" s="35">
        <f>+J518*L518</f>
        <v>26.810719999999996</v>
      </c>
      <c r="S518" s="35">
        <f>+$H518*Q518</f>
        <v>973.28731500000004</v>
      </c>
      <c r="T518" s="35">
        <f>+$H518*R518</f>
        <v>972.42481439999995</v>
      </c>
      <c r="U518" s="36">
        <f>+S518/SUM(S$20:S$619)</f>
        <v>1.4137847694518223E-3</v>
      </c>
      <c r="V518" s="37">
        <f>+T518/SUM(T$20:T$619)</f>
        <v>1.410843358230983E-3</v>
      </c>
      <c r="W518" s="37">
        <f>+V518-U518</f>
        <v>-2.9414112208392927E-6</v>
      </c>
      <c r="X518" s="38">
        <f>+W518*Y$4</f>
        <v>-8.9097636936822724E-2</v>
      </c>
      <c r="Y518" s="39">
        <f>+X518/$H518*10^6</f>
        <v>-2456.5105303783494</v>
      </c>
      <c r="Z518" s="40">
        <f>+S518*M518/SUMPRODUCT(M$20:M$619, S$20:S$619)</f>
        <v>0</v>
      </c>
      <c r="AA518" s="41">
        <f>+T518*N518/SUMPRODUCT(N$20:N$619, T$20:T$619)</f>
        <v>0</v>
      </c>
      <c r="AB518" s="41">
        <f>+AA518-Z518</f>
        <v>0</v>
      </c>
      <c r="AC518" s="42">
        <f>+AB518*AD$4</f>
        <v>0</v>
      </c>
      <c r="AD518" s="43">
        <f>+AC518/$H518*10^6</f>
        <v>0</v>
      </c>
      <c r="AE518" s="40">
        <f>+S518*O518/SUMPRODUCT(O$20:O$619, S$20:S$619)</f>
        <v>2.8823205423091328E-3</v>
      </c>
      <c r="AF518" s="41">
        <f>+T518*P518/SUMPRODUCT(P$20:P$619, T$20:T$619)</f>
        <v>2.8820242672137112E-3</v>
      </c>
      <c r="AG518" s="41">
        <f>+AF518-AE518</f>
        <v>-2.9627509542159286E-7</v>
      </c>
      <c r="AH518" s="42">
        <f>+AG518*AI$4</f>
        <v>-1.0004466466912612E-3</v>
      </c>
      <c r="AI518" s="43">
        <f>+AH518/$H518*10^6</f>
        <v>-27.583309806762092</v>
      </c>
      <c r="AJ518" s="42">
        <f>+X518+AC518+AH518</f>
        <v>-9.0098083583513983E-2</v>
      </c>
      <c r="AK518" s="31">
        <f>+Y518+AD518+AI518</f>
        <v>-2484.0938401851113</v>
      </c>
      <c r="AL518" s="44">
        <f>+$AL$6*W518/H518*10^6</f>
        <v>-40.548817491581097</v>
      </c>
      <c r="AM518" s="31">
        <v>79945.453125</v>
      </c>
      <c r="AN518" s="45">
        <f>+AK518/AM518</f>
        <v>-3.1072359253515848E-2</v>
      </c>
      <c r="AR518" s="33"/>
    </row>
    <row r="519" spans="1:44">
      <c r="A519" s="6" t="s">
        <v>5550</v>
      </c>
      <c r="B519" s="6" t="s">
        <v>5603</v>
      </c>
      <c r="C519" s="119" t="s">
        <v>5623</v>
      </c>
      <c r="D519" s="30" t="s">
        <v>5582</v>
      </c>
      <c r="E519" s="6" t="s">
        <v>5570</v>
      </c>
      <c r="F519" s="31" t="s">
        <v>4464</v>
      </c>
      <c r="G519" s="6" t="str">
        <f>+IF(AND(L519&gt;K519, AJ519&gt;0), "Float Increase", IF(AND(L519&lt;K519, AJ519&lt;0), "Float Decrease", IF(AND(J519&gt;I519, AJ519&gt;0), "Share Increase", IF(AND(J519&lt;I519, AJ519&lt;0), "Share Decrease", IF(AJ519&gt;0, "Reinvestment", "Funding")))))</f>
        <v>Share Decrease</v>
      </c>
      <c r="H519" s="32">
        <v>85.27</v>
      </c>
      <c r="I519" s="33">
        <v>37.378</v>
      </c>
      <c r="J519" s="33">
        <v>37.334000000000003</v>
      </c>
      <c r="K519" s="34">
        <v>1</v>
      </c>
      <c r="L519" s="34">
        <v>1</v>
      </c>
      <c r="M519" s="7">
        <v>0.67</v>
      </c>
      <c r="N519" s="7">
        <v>0.67</v>
      </c>
      <c r="O519" s="7">
        <v>0.33</v>
      </c>
      <c r="P519" s="7">
        <v>0.33</v>
      </c>
      <c r="Q519" s="35">
        <f>+I519*K519</f>
        <v>37.378</v>
      </c>
      <c r="R519" s="35">
        <f>+J519*L519</f>
        <v>37.334000000000003</v>
      </c>
      <c r="S519" s="35">
        <f>+$H519*Q519</f>
        <v>3187.2220600000001</v>
      </c>
      <c r="T519" s="35">
        <f>+$H519*R519</f>
        <v>3183.4701800000003</v>
      </c>
      <c r="U519" s="36">
        <f>+S519/SUM(S$20:S$619)</f>
        <v>4.6297182094568465E-3</v>
      </c>
      <c r="V519" s="37">
        <f>+T519/SUM(T$20:T$619)</f>
        <v>4.6187403828753968E-3</v>
      </c>
      <c r="W519" s="37">
        <f>+V519-U519</f>
        <v>-1.0977826581449676E-5</v>
      </c>
      <c r="X519" s="38">
        <f>+W519*Y$4</f>
        <v>-0.33252691775287291</v>
      </c>
      <c r="Y519" s="39">
        <f>+X519/$H519*10^6</f>
        <v>-3899.6941216473897</v>
      </c>
      <c r="Z519" s="40">
        <f>+S519*M519/SUMPRODUCT(M$20:M$619, S$20:S$619)</f>
        <v>6.0881747236920802E-3</v>
      </c>
      <c r="AA519" s="41">
        <f>+T519*N519/SUMPRODUCT(N$20:N$619, T$20:T$619)</f>
        <v>6.0621950684021956E-3</v>
      </c>
      <c r="AB519" s="41">
        <f>+AA519-Z519</f>
        <v>-2.5979655289884614E-5</v>
      </c>
      <c r="AC519" s="42">
        <f>+AB519*AD$4</f>
        <v>-0.10023654463297714</v>
      </c>
      <c r="AD519" s="43">
        <f>+AC519/$H519*10^6</f>
        <v>-1175.5194632693463</v>
      </c>
      <c r="AE519" s="40">
        <f>+S519*O519/SUMPRODUCT(O$20:O$619, S$20:S$619)</f>
        <v>3.114780709357971E-3</v>
      </c>
      <c r="AF519" s="41">
        <f>+T519*P519/SUMPRODUCT(P$20:P$619, T$20:T$619)</f>
        <v>3.1135534576653403E-3</v>
      </c>
      <c r="AG519" s="41">
        <f>+AF519-AE519</f>
        <v>-1.2272516926306251E-6</v>
      </c>
      <c r="AH519" s="42">
        <f>+AG519*AI$4</f>
        <v>-4.1441209859078816E-3</v>
      </c>
      <c r="AI519" s="43">
        <f>+AH519/$H519*10^6</f>
        <v>-48.599988107281362</v>
      </c>
      <c r="AJ519" s="42">
        <f>+X519+AC519+AH519</f>
        <v>-0.43690758337175795</v>
      </c>
      <c r="AK519" s="31">
        <f>+Y519+AD519+AI519</f>
        <v>-5123.8135730240174</v>
      </c>
      <c r="AL519" s="44">
        <f>+$AL$6*W519/H519*10^6</f>
        <v>-64.370977960887046</v>
      </c>
      <c r="AM519" s="31">
        <v>159141.25</v>
      </c>
      <c r="AN519" s="45">
        <f>+AK519/AM519</f>
        <v>-3.2196640236419015E-2</v>
      </c>
      <c r="AR519" s="33"/>
    </row>
    <row r="520" spans="1:44">
      <c r="A520" s="6" t="s">
        <v>5173</v>
      </c>
      <c r="B520" s="6" t="s">
        <v>5161</v>
      </c>
      <c r="C520" s="119" t="s">
        <v>5202</v>
      </c>
      <c r="D520" s="30">
        <v>2526991</v>
      </c>
      <c r="E520" s="6" t="s">
        <v>5149</v>
      </c>
      <c r="F520" s="31" t="s">
        <v>4458</v>
      </c>
      <c r="G520" s="6" t="str">
        <f>+IF(AND(L520&gt;K520, AJ520&gt;0), "Float Increase", IF(AND(L520&lt;K520, AJ520&lt;0), "Float Decrease", IF(AND(J520&gt;I520, AJ520&gt;0), "Share Increase", IF(AND(J520&lt;I520, AJ520&lt;0), "Share Decrease", IF(AJ520&gt;0, "Reinvestment", "Funding")))))</f>
        <v>Funding</v>
      </c>
      <c r="H520" s="32">
        <v>15.43</v>
      </c>
      <c r="I520" s="33">
        <v>26.882999999999999</v>
      </c>
      <c r="J520" s="33">
        <v>26.882999999999999</v>
      </c>
      <c r="K520" s="34">
        <v>0.9</v>
      </c>
      <c r="L520" s="34">
        <v>0.9</v>
      </c>
      <c r="M520" s="7">
        <v>0.55000000000000004</v>
      </c>
      <c r="N520" s="7">
        <v>0.55000000000000004</v>
      </c>
      <c r="O520" s="7">
        <v>0.45</v>
      </c>
      <c r="P520" s="7">
        <v>0.45</v>
      </c>
      <c r="Q520" s="35">
        <f>+I520*K520</f>
        <v>24.194700000000001</v>
      </c>
      <c r="R520" s="35">
        <f>+J520*L520</f>
        <v>24.194700000000001</v>
      </c>
      <c r="S520" s="35">
        <f>+$H520*Q520</f>
        <v>373.32422100000002</v>
      </c>
      <c r="T520" s="35">
        <f>+$H520*R520</f>
        <v>373.32422100000002</v>
      </c>
      <c r="U520" s="36">
        <f>+S520/SUM(S$20:S$619)</f>
        <v>5.4228601316689943E-4</v>
      </c>
      <c r="V520" s="37">
        <f>+T520/SUM(T$20:T$619)</f>
        <v>5.4163775940825653E-4</v>
      </c>
      <c r="W520" s="37">
        <f>+V520-U520</f>
        <v>-6.4825375864290772E-7</v>
      </c>
      <c r="X520" s="38">
        <f>+W520*Y$4</f>
        <v>-1.9636111272471467E-2</v>
      </c>
      <c r="Y520" s="39">
        <f>+X520/$H520*10^6</f>
        <v>-1272.5930831154549</v>
      </c>
      <c r="Z520" s="40">
        <f>+S520*M520/SUMPRODUCT(M$20:M$619, S$20:S$619)</f>
        <v>5.8539477174885388E-4</v>
      </c>
      <c r="AA520" s="41">
        <f>+T520*N520/SUMPRODUCT(N$20:N$619, T$20:T$619)</f>
        <v>5.8358372951786185E-4</v>
      </c>
      <c r="AB520" s="41">
        <f>+AA520-Z520</f>
        <v>-1.8110422309920325E-6</v>
      </c>
      <c r="AC520" s="42">
        <f>+AB520*AD$4</f>
        <v>-6.9874913040020416E-3</v>
      </c>
      <c r="AD520" s="43">
        <f>+AC520/$H520*10^6</f>
        <v>-452.85102423862878</v>
      </c>
      <c r="AE520" s="40">
        <f>+S520*O520/SUMPRODUCT(O$20:O$619, S$20:S$619)</f>
        <v>4.9750780118657423E-4</v>
      </c>
      <c r="AF520" s="41">
        <f>+T520*P520/SUMPRODUCT(P$20:P$619, T$20:T$619)</f>
        <v>4.9789788561291847E-4</v>
      </c>
      <c r="AG520" s="41">
        <f>+AF520-AE520</f>
        <v>3.9008442634424004E-7</v>
      </c>
      <c r="AH520" s="42">
        <f>+AG520*AI$4</f>
        <v>1.3172172156665743E-3</v>
      </c>
      <c r="AI520" s="43">
        <f>+AH520/$H520*10^6</f>
        <v>85.367285526025555</v>
      </c>
      <c r="AJ520" s="42">
        <f>+X520+AC520+AH520</f>
        <v>-2.5306385360806934E-2</v>
      </c>
      <c r="AK520" s="31">
        <f>+Y520+AD520+AI520</f>
        <v>-1640.076821828058</v>
      </c>
      <c r="AL520" s="44">
        <f>+$AL$6*W520/H520*10^6</f>
        <v>-21.006278633924424</v>
      </c>
      <c r="AM520" s="31">
        <v>50907.25</v>
      </c>
      <c r="AN520" s="45">
        <f>+AK520/AM520</f>
        <v>-3.2216959702754677E-2</v>
      </c>
      <c r="AR520" s="33"/>
    </row>
    <row r="521" spans="1:44">
      <c r="A521" s="6" t="s">
        <v>4237</v>
      </c>
      <c r="B521" s="6" t="s">
        <v>1622</v>
      </c>
      <c r="C521" s="119" t="s">
        <v>5615</v>
      </c>
      <c r="D521" s="30" t="s">
        <v>5577</v>
      </c>
      <c r="E521" s="6" t="s">
        <v>5561</v>
      </c>
      <c r="F521" s="31" t="s">
        <v>4463</v>
      </c>
      <c r="G521" s="6" t="str">
        <f>+IF(AND(L521&gt;K521, AJ521&gt;0), "Float Increase", IF(AND(L521&lt;K521, AJ521&lt;0), "Float Decrease", IF(AND(J521&gt;I521, AJ521&gt;0), "Share Increase", IF(AND(J521&lt;I521, AJ521&lt;0), "Share Decrease", IF(AJ521&gt;0, "Reinvestment", "Funding")))))</f>
        <v>Share Decrease</v>
      </c>
      <c r="H521" s="32">
        <v>58.04</v>
      </c>
      <c r="I521" s="33">
        <v>57.151000000000003</v>
      </c>
      <c r="J521" s="33">
        <v>57.042000000000002</v>
      </c>
      <c r="K521" s="34">
        <v>1</v>
      </c>
      <c r="L521" s="34">
        <v>1</v>
      </c>
      <c r="M521" s="7">
        <v>0.53</v>
      </c>
      <c r="N521" s="7">
        <v>0.53</v>
      </c>
      <c r="O521" s="7">
        <v>0.47</v>
      </c>
      <c r="P521" s="7">
        <v>0.47</v>
      </c>
      <c r="Q521" s="35">
        <f>+I521*K521</f>
        <v>57.151000000000003</v>
      </c>
      <c r="R521" s="35">
        <f>+J521*L521</f>
        <v>57.042000000000002</v>
      </c>
      <c r="S521" s="35">
        <f>+$H521*Q521</f>
        <v>3317.0440400000002</v>
      </c>
      <c r="T521" s="35">
        <f>+$H521*R521</f>
        <v>3310.7176800000002</v>
      </c>
      <c r="U521" s="36">
        <f>+S521/SUM(S$20:S$619)</f>
        <v>4.8182959657220451E-3</v>
      </c>
      <c r="V521" s="37">
        <f>+T521/SUM(T$20:T$619)</f>
        <v>4.803357525062649E-3</v>
      </c>
      <c r="W521" s="37">
        <f>+V521-U521</f>
        <v>-1.4938440659396056E-5</v>
      </c>
      <c r="X521" s="38">
        <f>+W521*Y$4</f>
        <v>-0.45249700308594148</v>
      </c>
      <c r="Y521" s="39">
        <f>+X521/$H521*10^6</f>
        <v>-7796.2957113360007</v>
      </c>
      <c r="Z521" s="40">
        <f>+S521*M521/SUMPRODUCT(M$20:M$619, S$20:S$619)</f>
        <v>5.0121849666415336E-3</v>
      </c>
      <c r="AA521" s="41">
        <f>+T521*N521/SUMPRODUCT(N$20:N$619, T$20:T$619)</f>
        <v>4.987148908342183E-3</v>
      </c>
      <c r="AB521" s="41">
        <f>+AA521-Z521</f>
        <v>-2.5036058299350572E-5</v>
      </c>
      <c r="AC521" s="42">
        <f>+AB521*AD$4</f>
        <v>-9.6595891945255183E-2</v>
      </c>
      <c r="AD521" s="43">
        <f>+AC521/$H521*10^6</f>
        <v>-1664.2986206970224</v>
      </c>
      <c r="AE521" s="40">
        <f>+S521*O521/SUMPRODUCT(O$20:O$619, S$20:S$619)</f>
        <v>4.6168983131470859E-3</v>
      </c>
      <c r="AF521" s="41">
        <f>+T521*P521/SUMPRODUCT(P$20:P$619, T$20:T$619)</f>
        <v>4.6117059340203678E-3</v>
      </c>
      <c r="AG521" s="41">
        <f>+AF521-AE521</f>
        <v>-5.1923791267180844E-6</v>
      </c>
      <c r="AH521" s="42">
        <f>+AG521*AI$4</f>
        <v>-1.7533361277912565E-2</v>
      </c>
      <c r="AI521" s="43">
        <f>+AH521/$H521*10^6</f>
        <v>-302.09099376141569</v>
      </c>
      <c r="AJ521" s="42">
        <f>+X521+AC521+AH521</f>
        <v>-0.56662625630910923</v>
      </c>
      <c r="AK521" s="31">
        <f>+Y521+AD521+AI521</f>
        <v>-9762.6853257944385</v>
      </c>
      <c r="AL521" s="44">
        <f>+$AL$6*W521/H521*10^6</f>
        <v>-128.69090850616865</v>
      </c>
      <c r="AM521" s="31">
        <v>299014.4375</v>
      </c>
      <c r="AN521" s="45">
        <f>+AK521/AM521</f>
        <v>-3.2649544976551301E-2</v>
      </c>
      <c r="AR521" s="33"/>
    </row>
    <row r="522" spans="1:44">
      <c r="A522" s="6" t="s">
        <v>988</v>
      </c>
      <c r="B522" s="6" t="s">
        <v>1507</v>
      </c>
      <c r="C522" s="119" t="s">
        <v>2351</v>
      </c>
      <c r="D522" s="30">
        <v>2001119</v>
      </c>
      <c r="E522" s="6" t="s">
        <v>3814</v>
      </c>
      <c r="F522" s="31" t="s">
        <v>4471</v>
      </c>
      <c r="G522" s="6" t="str">
        <f>+IF(AND(L522&gt;K522, AJ522&gt;0), "Float Increase", IF(AND(L522&lt;K522, AJ522&lt;0), "Float Decrease", IF(AND(J522&gt;I522, AJ522&gt;0), "Share Increase", IF(AND(J522&lt;I522, AJ522&lt;0), "Share Decrease", IF(AJ522&gt;0, "Reinvestment", "Funding")))))</f>
        <v>Share Decrease</v>
      </c>
      <c r="H522" s="32">
        <v>31.98</v>
      </c>
      <c r="I522" s="33">
        <v>39.890999999999998</v>
      </c>
      <c r="J522" s="33">
        <v>39.790999999999997</v>
      </c>
      <c r="K522" s="34">
        <v>0.95</v>
      </c>
      <c r="L522" s="34">
        <v>0.95</v>
      </c>
      <c r="M522" s="7">
        <v>0</v>
      </c>
      <c r="N522" s="7">
        <v>0</v>
      </c>
      <c r="O522" s="7">
        <v>1</v>
      </c>
      <c r="P522" s="7">
        <v>1</v>
      </c>
      <c r="Q522" s="35">
        <f>+I522*K522</f>
        <v>37.896449999999994</v>
      </c>
      <c r="R522" s="35">
        <f>+J522*L522</f>
        <v>37.801449999999996</v>
      </c>
      <c r="S522" s="35">
        <f>+$H522*Q522</f>
        <v>1211.9284709999999</v>
      </c>
      <c r="T522" s="35">
        <f>+$H522*R522</f>
        <v>1208.890371</v>
      </c>
      <c r="U522" s="36">
        <f>+S522/SUM(S$20:S$619)</f>
        <v>1.7604318761360147E-3</v>
      </c>
      <c r="V522" s="37">
        <f>+T522/SUM(T$20:T$619)</f>
        <v>1.7539196095145832E-3</v>
      </c>
      <c r="W522" s="37">
        <f>+V522-U522</f>
        <v>-6.5122666214314975E-6</v>
      </c>
      <c r="X522" s="38">
        <f>+W522*Y$4</f>
        <v>-0.19726162835080654</v>
      </c>
      <c r="Y522" s="39">
        <f>+X522/$H522*10^6</f>
        <v>-6168.2810616262213</v>
      </c>
      <c r="Z522" s="40">
        <f>+S522*M522/SUMPRODUCT(M$20:M$619, S$20:S$619)</f>
        <v>0</v>
      </c>
      <c r="AA522" s="41">
        <f>+T522*N522/SUMPRODUCT(N$20:N$619, T$20:T$619)</f>
        <v>0</v>
      </c>
      <c r="AB522" s="41">
        <f>+AA522-Z522</f>
        <v>0</v>
      </c>
      <c r="AC522" s="42">
        <f>+AB522*AD$4</f>
        <v>0</v>
      </c>
      <c r="AD522" s="43">
        <f>+AC522/$H522*10^6</f>
        <v>0</v>
      </c>
      <c r="AE522" s="40">
        <f>+S522*O522/SUMPRODUCT(O$20:O$619, S$20:S$619)</f>
        <v>3.5890392014125837E-3</v>
      </c>
      <c r="AF522" s="41">
        <f>+T522*P522/SUMPRODUCT(P$20:P$619, T$20:T$619)</f>
        <v>3.5828491149443734E-3</v>
      </c>
      <c r="AG522" s="41">
        <f>+AF522-AE522</f>
        <v>-6.1900864682102978E-6</v>
      </c>
      <c r="AH522" s="42">
        <f>+AG522*AI$4</f>
        <v>-2.090236859442288E-2</v>
      </c>
      <c r="AI522" s="43">
        <f>+AH522/$H522*10^6</f>
        <v>-653.60752327776368</v>
      </c>
      <c r="AJ522" s="42">
        <f>+X522+AC522+AH522</f>
        <v>-0.21816399694522942</v>
      </c>
      <c r="AK522" s="31">
        <f>+Y522+AD522+AI522</f>
        <v>-6821.8885849039852</v>
      </c>
      <c r="AL522" s="44">
        <f>+$AL$6*W522/H522*10^6</f>
        <v>-101.817802086171</v>
      </c>
      <c r="AM522" s="31">
        <v>208848.953125</v>
      </c>
      <c r="AN522" s="45">
        <f>+AK522/AM522</f>
        <v>-3.2664222074510266E-2</v>
      </c>
      <c r="AR522" s="33"/>
    </row>
    <row r="523" spans="1:44">
      <c r="A523" s="6" t="s">
        <v>1492</v>
      </c>
      <c r="B523" s="6" t="s">
        <v>2288</v>
      </c>
      <c r="C523" s="119" t="s">
        <v>2909</v>
      </c>
      <c r="D523" s="30">
        <v>2943620</v>
      </c>
      <c r="E523" s="6" t="s">
        <v>973</v>
      </c>
      <c r="F523" s="31" t="s">
        <v>4471</v>
      </c>
      <c r="G523" s="6" t="str">
        <f>+IF(AND(L523&gt;K523, AJ523&gt;0), "Float Increase", IF(AND(L523&lt;K523, AJ523&lt;0), "Float Decrease", IF(AND(J523&gt;I523, AJ523&gt;0), "Share Increase", IF(AND(J523&lt;I523, AJ523&lt;0), "Share Decrease", IF(AJ523&gt;0, "Reinvestment", "Funding")))))</f>
        <v>Share Decrease</v>
      </c>
      <c r="H523" s="32">
        <v>53.67</v>
      </c>
      <c r="I523" s="33">
        <v>35.130000000000003</v>
      </c>
      <c r="J523" s="33">
        <v>34.987000000000002</v>
      </c>
      <c r="K523" s="34">
        <v>0.81</v>
      </c>
      <c r="L523" s="34">
        <v>0.81</v>
      </c>
      <c r="M523" s="7">
        <v>0.45</v>
      </c>
      <c r="N523" s="7">
        <v>0.45</v>
      </c>
      <c r="O523" s="7">
        <v>0.55000000000000004</v>
      </c>
      <c r="P523" s="7">
        <v>0.55000000000000004</v>
      </c>
      <c r="Q523" s="35">
        <f>+I523*K523</f>
        <v>28.455300000000005</v>
      </c>
      <c r="R523" s="35">
        <f>+J523*L523</f>
        <v>28.339470000000002</v>
      </c>
      <c r="S523" s="35">
        <f>+$H523*Q523</f>
        <v>1527.1959510000004</v>
      </c>
      <c r="T523" s="35">
        <f>+$H523*R523</f>
        <v>1520.9793549000001</v>
      </c>
      <c r="U523" s="36">
        <f>+S523/SUM(S$20:S$619)</f>
        <v>2.2183854060527767E-3</v>
      </c>
      <c r="V523" s="37">
        <f>+T523/SUM(T$20:T$619)</f>
        <v>2.2067141737751096E-3</v>
      </c>
      <c r="W523" s="37">
        <f>+V523-U523</f>
        <v>-1.1671232277667143E-5</v>
      </c>
      <c r="X523" s="38">
        <f>+W523*Y$4</f>
        <v>-0.35353071638320527</v>
      </c>
      <c r="Y523" s="39">
        <f>+X523/$H523*10^6</f>
        <v>-6587.1197388337114</v>
      </c>
      <c r="Z523" s="40">
        <f>+S523*M523/SUMPRODUCT(M$20:M$619, S$20:S$619)</f>
        <v>1.9593285197150559E-3</v>
      </c>
      <c r="AA523" s="41">
        <f>+T523*N523/SUMPRODUCT(N$20:N$619, T$20:T$619)</f>
        <v>1.9453159651248125E-3</v>
      </c>
      <c r="AB523" s="41">
        <f>+AA523-Z523</f>
        <v>-1.4012554590243399E-5</v>
      </c>
      <c r="AC523" s="42">
        <f>+AB523*AD$4</f>
        <v>-5.4064229795760296E-2</v>
      </c>
      <c r="AD523" s="43">
        <f>+AC523/$H523*10^6</f>
        <v>-1007.345440576864</v>
      </c>
      <c r="AE523" s="40">
        <f>+S523*O523/SUMPRODUCT(O$20:O$619, S$20:S$619)</f>
        <v>2.4874746712734547E-3</v>
      </c>
      <c r="AF523" s="41">
        <f>+T523*P523/SUMPRODUCT(P$20:P$619, T$20:T$619)</f>
        <v>2.4792916019956215E-3</v>
      </c>
      <c r="AG523" s="41">
        <f>+AF523-AE523</f>
        <v>-8.1830692778331847E-6</v>
      </c>
      <c r="AH523" s="42">
        <f>+AG523*AI$4</f>
        <v>-2.7632171401382771E-2</v>
      </c>
      <c r="AI523" s="43">
        <f>+AH523/$H523*10^6</f>
        <v>-514.85320293241614</v>
      </c>
      <c r="AJ523" s="42">
        <f>+X523+AC523+AH523</f>
        <v>-0.43522711758034838</v>
      </c>
      <c r="AK523" s="31">
        <f>+Y523+AD523+AI523</f>
        <v>-8109.3183823429918</v>
      </c>
      <c r="AL523" s="44">
        <f>+$AL$6*W523/H523*10^6</f>
        <v>-108.73143541705927</v>
      </c>
      <c r="AM523" s="31">
        <v>246895.75</v>
      </c>
      <c r="AN523" s="45">
        <f>+AK523/AM523</f>
        <v>-3.2845111276087142E-2</v>
      </c>
      <c r="AR523" s="33"/>
    </row>
    <row r="524" spans="1:44">
      <c r="A524" s="6" t="s">
        <v>1023</v>
      </c>
      <c r="B524" s="6" t="s">
        <v>1542</v>
      </c>
      <c r="C524" s="119" t="s">
        <v>2386</v>
      </c>
      <c r="D524" s="30">
        <v>2958646</v>
      </c>
      <c r="E524" s="6" t="s">
        <v>3848</v>
      </c>
      <c r="F524" s="31" t="s">
        <v>4466</v>
      </c>
      <c r="G524" s="6" t="str">
        <f>+IF(AND(L524&gt;K524, AJ524&gt;0), "Float Increase", IF(AND(L524&lt;K524, AJ524&lt;0), "Float Decrease", IF(AND(J524&gt;I524, AJ524&gt;0), "Share Increase", IF(AND(J524&lt;I524, AJ524&lt;0), "Share Decrease", IF(AJ524&gt;0, "Reinvestment", "Funding")))))</f>
        <v>Share Decrease</v>
      </c>
      <c r="H524" s="32">
        <v>12.73</v>
      </c>
      <c r="I524" s="33">
        <v>22.173999999999999</v>
      </c>
      <c r="J524" s="33">
        <v>22.109000000000002</v>
      </c>
      <c r="K524" s="34">
        <v>0.82</v>
      </c>
      <c r="L524" s="34">
        <v>0.82</v>
      </c>
      <c r="M524" s="7">
        <v>0</v>
      </c>
      <c r="N524" s="7">
        <v>0</v>
      </c>
      <c r="O524" s="7">
        <v>1</v>
      </c>
      <c r="P524" s="7">
        <v>1</v>
      </c>
      <c r="Q524" s="35">
        <f>+I524*K524</f>
        <v>18.182679999999998</v>
      </c>
      <c r="R524" s="35">
        <f>+J524*L524</f>
        <v>18.129380000000001</v>
      </c>
      <c r="S524" s="35">
        <f>+$H524*Q524</f>
        <v>231.46551639999998</v>
      </c>
      <c r="T524" s="35">
        <f>+$H524*R524</f>
        <v>230.78700740000002</v>
      </c>
      <c r="U524" s="36">
        <f>+S524/SUM(S$20:S$619)</f>
        <v>3.3622386390561449E-4</v>
      </c>
      <c r="V524" s="37">
        <f>+T524/SUM(T$20:T$619)</f>
        <v>3.3483752341017468E-4</v>
      </c>
      <c r="W524" s="37">
        <f>+V524-U524</f>
        <v>-1.3863404954398166E-6</v>
      </c>
      <c r="X524" s="38">
        <f>+W524*Y$4</f>
        <v>-4.199333342390222E-2</v>
      </c>
      <c r="Y524" s="39">
        <f>+X524/$H524*10^6</f>
        <v>-3298.7693184526488</v>
      </c>
      <c r="Z524" s="40">
        <f>+S524*M524/SUMPRODUCT(M$20:M$619, S$20:S$619)</f>
        <v>0</v>
      </c>
      <c r="AA524" s="41">
        <f>+T524*N524/SUMPRODUCT(N$20:N$619, T$20:T$619)</f>
        <v>0</v>
      </c>
      <c r="AB524" s="41">
        <f>+AA524-Z524</f>
        <v>0</v>
      </c>
      <c r="AC524" s="42">
        <f>+AB524*AD$4</f>
        <v>0</v>
      </c>
      <c r="AD524" s="43">
        <f>+AC524/$H524*10^6</f>
        <v>0</v>
      </c>
      <c r="AE524" s="40">
        <f>+S524*O524/SUMPRODUCT(O$20:O$619, S$20:S$619)</f>
        <v>6.8546851733695046E-4</v>
      </c>
      <c r="AF524" s="41">
        <f>+T524*P524/SUMPRODUCT(P$20:P$619, T$20:T$619)</f>
        <v>6.839950462338083E-4</v>
      </c>
      <c r="AG524" s="41">
        <f>+AF524-AE524</f>
        <v>-1.4734711031421646E-6</v>
      </c>
      <c r="AH524" s="42">
        <f>+AG524*AI$4</f>
        <v>-4.9755421461847773E-3</v>
      </c>
      <c r="AI524" s="43">
        <f>+AH524/$H524*10^6</f>
        <v>-390.85170040728804</v>
      </c>
      <c r="AJ524" s="42">
        <f>+X524+AC524+AH524</f>
        <v>-4.6968875570086999E-2</v>
      </c>
      <c r="AK524" s="31">
        <f>+Y524+AD524+AI524</f>
        <v>-3689.6210188599371</v>
      </c>
      <c r="AL524" s="44">
        <f>+$AL$6*W524/H524*10^6</f>
        <v>-54.451708383339223</v>
      </c>
      <c r="AM524" s="31">
        <v>109388.5</v>
      </c>
      <c r="AN524" s="45">
        <f>+AK524/AM524</f>
        <v>-3.3729514700904913E-2</v>
      </c>
      <c r="AR524" s="33"/>
    </row>
    <row r="525" spans="1:44">
      <c r="A525" s="6" t="s">
        <v>1294</v>
      </c>
      <c r="B525" s="6" t="s">
        <v>1697</v>
      </c>
      <c r="C525" s="119" t="s">
        <v>2718</v>
      </c>
      <c r="D525" s="30">
        <v>2498001</v>
      </c>
      <c r="E525" s="6" t="s">
        <v>803</v>
      </c>
      <c r="F525" s="31" t="s">
        <v>4459</v>
      </c>
      <c r="G525" s="6" t="str">
        <f>+IF(AND(L525&gt;K525, AJ525&gt;0), "Float Increase", IF(AND(L525&lt;K525, AJ525&lt;0), "Float Decrease", IF(AND(J525&gt;I525, AJ525&gt;0), "Share Increase", IF(AND(J525&lt;I525, AJ525&lt;0), "Share Decrease", IF(AJ525&gt;0, "Reinvestment", "Funding")))))</f>
        <v>Share Decrease</v>
      </c>
      <c r="H525" s="32">
        <v>16.16</v>
      </c>
      <c r="I525" s="33">
        <v>76.988</v>
      </c>
      <c r="J525" s="33">
        <v>76.771000000000001</v>
      </c>
      <c r="K525" s="34">
        <v>1</v>
      </c>
      <c r="L525" s="34">
        <v>1</v>
      </c>
      <c r="M525" s="7">
        <v>0</v>
      </c>
      <c r="N525" s="7">
        <v>0</v>
      </c>
      <c r="O525" s="7">
        <v>1</v>
      </c>
      <c r="P525" s="7">
        <v>1</v>
      </c>
      <c r="Q525" s="35">
        <f>+I525*K525</f>
        <v>76.988</v>
      </c>
      <c r="R525" s="35">
        <f>+J525*L525</f>
        <v>76.771000000000001</v>
      </c>
      <c r="S525" s="35">
        <f>+$H525*Q525</f>
        <v>1244.12608</v>
      </c>
      <c r="T525" s="35">
        <f>+$H525*R525</f>
        <v>1240.6193599999999</v>
      </c>
      <c r="U525" s="36">
        <f>+S525/SUM(S$20:S$619)</f>
        <v>1.8072017132801112E-3</v>
      </c>
      <c r="V525" s="37">
        <f>+T525/SUM(T$20:T$619)</f>
        <v>1.7999536398387213E-3</v>
      </c>
      <c r="W525" s="37">
        <f>+V525-U525</f>
        <v>-7.2480734413899687E-6</v>
      </c>
      <c r="X525" s="38">
        <f>+W525*Y$4</f>
        <v>-0.21954979004537969</v>
      </c>
      <c r="Y525" s="39">
        <f>+X525/$H525*10^6</f>
        <v>-13586.001859243794</v>
      </c>
      <c r="Z525" s="40">
        <f>+S525*M525/SUMPRODUCT(M$20:M$619, S$20:S$619)</f>
        <v>0</v>
      </c>
      <c r="AA525" s="41">
        <f>+T525*N525/SUMPRODUCT(N$20:N$619, T$20:T$619)</f>
        <v>0</v>
      </c>
      <c r="AB525" s="41">
        <f>+AA525-Z525</f>
        <v>0</v>
      </c>
      <c r="AC525" s="42">
        <f>+AB525*AD$4</f>
        <v>0</v>
      </c>
      <c r="AD525" s="43">
        <f>+AC525/$H525*10^6</f>
        <v>0</v>
      </c>
      <c r="AE525" s="40">
        <f>+S525*O525/SUMPRODUCT(O$20:O$619, S$20:S$619)</f>
        <v>3.6843901100329615E-3</v>
      </c>
      <c r="AF525" s="41">
        <f>+T525*P525/SUMPRODUCT(P$20:P$619, T$20:T$619)</f>
        <v>3.6768859133868102E-3</v>
      </c>
      <c r="AG525" s="41">
        <f>+AF525-AE525</f>
        <v>-7.5041966461513766E-6</v>
      </c>
      <c r="AH525" s="42">
        <f>+AG525*AI$4</f>
        <v>-2.5339788887995728E-2</v>
      </c>
      <c r="AI525" s="43">
        <f>+AH525/$H525*10^6</f>
        <v>-1568.0562430690425</v>
      </c>
      <c r="AJ525" s="42">
        <f>+X525+AC525+AH525</f>
        <v>-0.24488957893337543</v>
      </c>
      <c r="AK525" s="31">
        <f>+Y525+AD525+AI525</f>
        <v>-15154.058102312836</v>
      </c>
      <c r="AL525" s="44">
        <f>+$AL$6*W525/H525*10^6</f>
        <v>-224.25969806280844</v>
      </c>
      <c r="AM525" s="31">
        <v>449128.09375</v>
      </c>
      <c r="AN525" s="45">
        <f>+AK525/AM525</f>
        <v>-3.3741060319304142E-2</v>
      </c>
      <c r="AR525" s="33"/>
    </row>
    <row r="526" spans="1:44">
      <c r="A526" s="6" t="s">
        <v>1315</v>
      </c>
      <c r="B526" s="6" t="s">
        <v>1718</v>
      </c>
      <c r="C526" s="119" t="s">
        <v>2737</v>
      </c>
      <c r="D526" s="30">
        <v>2599197</v>
      </c>
      <c r="E526" s="6" t="s">
        <v>821</v>
      </c>
      <c r="F526" s="31" t="s">
        <v>4468</v>
      </c>
      <c r="G526" s="6" t="str">
        <f>+IF(AND(L526&gt;K526, AJ526&gt;0), "Float Increase", IF(AND(L526&lt;K526, AJ526&lt;0), "Float Decrease", IF(AND(J526&gt;I526, AJ526&gt;0), "Share Increase", IF(AND(J526&lt;I526, AJ526&lt;0), "Share Decrease", IF(AJ526&gt;0, "Reinvestment", "Funding")))))</f>
        <v>Funding</v>
      </c>
      <c r="H526" s="32">
        <v>17.809999999999999</v>
      </c>
      <c r="I526" s="33">
        <v>16.803000000000001</v>
      </c>
      <c r="J526" s="33">
        <v>16.803000000000001</v>
      </c>
      <c r="K526" s="34">
        <v>0.6</v>
      </c>
      <c r="L526" s="34">
        <v>0.6</v>
      </c>
      <c r="M526" s="7">
        <v>0.45</v>
      </c>
      <c r="N526" s="7">
        <v>0.45</v>
      </c>
      <c r="O526" s="7">
        <v>0.55000000000000004</v>
      </c>
      <c r="P526" s="7">
        <v>0.55000000000000004</v>
      </c>
      <c r="Q526" s="35">
        <f>+I526*K526</f>
        <v>10.081799999999999</v>
      </c>
      <c r="R526" s="35">
        <f>+J526*L526</f>
        <v>10.081799999999999</v>
      </c>
      <c r="S526" s="35">
        <f>+$H526*Q526</f>
        <v>179.55685799999998</v>
      </c>
      <c r="T526" s="35">
        <f>+$H526*R526</f>
        <v>179.55685799999998</v>
      </c>
      <c r="U526" s="36">
        <f>+S526/SUM(S$20:S$619)</f>
        <v>2.60822007210711E-4</v>
      </c>
      <c r="V526" s="37">
        <f>+T526/SUM(T$20:T$619)</f>
        <v>2.6051021815031518E-4</v>
      </c>
      <c r="W526" s="37">
        <f>+V526-U526</f>
        <v>-3.1178906039581664E-7</v>
      </c>
      <c r="X526" s="38">
        <f>+W526*Y$4</f>
        <v>-9.4443334910828975E-3</v>
      </c>
      <c r="Y526" s="39">
        <f>+X526/$H526*10^6</f>
        <v>-530.28262162172371</v>
      </c>
      <c r="Z526" s="40">
        <f>+S526*M526/SUMPRODUCT(M$20:M$619, S$20:S$619)</f>
        <v>2.3036393762009545E-4</v>
      </c>
      <c r="AA526" s="41">
        <f>+T526*N526/SUMPRODUCT(N$20:N$619, T$20:T$619)</f>
        <v>2.2965125817767199E-4</v>
      </c>
      <c r="AB526" s="41">
        <f>+AA526-Z526</f>
        <v>-7.1267944242345521E-7</v>
      </c>
      <c r="AC526" s="42">
        <f>+AB526*AD$4</f>
        <v>-2.7497102614482461E-3</v>
      </c>
      <c r="AD526" s="43">
        <f>+AC526/$H526*10^6</f>
        <v>-154.39136785223167</v>
      </c>
      <c r="AE526" s="40">
        <f>+S526*O526/SUMPRODUCT(O$20:O$619, S$20:S$619)</f>
        <v>2.9245961268819799E-4</v>
      </c>
      <c r="AF526" s="41">
        <f>+T526*P526/SUMPRODUCT(P$20:P$619, T$20:T$619)</f>
        <v>2.9268892354517804E-4</v>
      </c>
      <c r="AG526" s="41">
        <f>+AF526-AE526</f>
        <v>2.2931085698005022E-7</v>
      </c>
      <c r="AH526" s="42">
        <f>+AG526*AI$4</f>
        <v>7.7432521822038618E-4</v>
      </c>
      <c r="AI526" s="43">
        <f>+AH526/$H526*10^6</f>
        <v>43.476991477843136</v>
      </c>
      <c r="AJ526" s="42">
        <f>+X526+AC526+AH526</f>
        <v>-1.1419718534310758E-2</v>
      </c>
      <c r="AK526" s="31">
        <f>+Y526+AD526+AI526</f>
        <v>-641.19699799611215</v>
      </c>
      <c r="AL526" s="44">
        <f>+$AL$6*W526/H526*10^6</f>
        <v>-8.7532021447449928</v>
      </c>
      <c r="AM526" s="31">
        <v>18659.19921875</v>
      </c>
      <c r="AN526" s="45">
        <f>+AK526/AM526</f>
        <v>-3.4363586050991671E-2</v>
      </c>
      <c r="AR526" s="33"/>
    </row>
    <row r="527" spans="1:44">
      <c r="A527" s="6" t="s">
        <v>708</v>
      </c>
      <c r="B527" s="6" t="s">
        <v>681</v>
      </c>
      <c r="C527" s="119" t="s">
        <v>695</v>
      </c>
      <c r="D527" s="30" t="s">
        <v>706</v>
      </c>
      <c r="E527" s="6" t="s">
        <v>670</v>
      </c>
      <c r="F527" s="31" t="s">
        <v>4474</v>
      </c>
      <c r="G527" s="6" t="str">
        <f>+IF(AND(L527&gt;K527, AJ527&gt;0), "Float Increase", IF(AND(L527&lt;K527, AJ527&lt;0), "Float Decrease", IF(AND(J527&gt;I527, AJ527&gt;0), "Share Increase", IF(AND(J527&lt;I527, AJ527&lt;0), "Share Decrease", IF(AJ527&gt;0, "Reinvestment", "Funding")))))</f>
        <v>Share Decrease</v>
      </c>
      <c r="H527" s="32">
        <v>191.24</v>
      </c>
      <c r="I527" s="33">
        <v>17.484000000000002</v>
      </c>
      <c r="J527" s="33">
        <v>17.411999999999999</v>
      </c>
      <c r="K527" s="34">
        <v>0.78</v>
      </c>
      <c r="L527" s="34">
        <v>0.78</v>
      </c>
      <c r="M527" s="7">
        <v>1</v>
      </c>
      <c r="N527" s="7">
        <v>1</v>
      </c>
      <c r="O527" s="7">
        <v>0</v>
      </c>
      <c r="P527" s="7">
        <v>0</v>
      </c>
      <c r="Q527" s="35">
        <f>+I527*K527</f>
        <v>13.637520000000002</v>
      </c>
      <c r="R527" s="35">
        <f>+J527*L527</f>
        <v>13.58136</v>
      </c>
      <c r="S527" s="35">
        <f>+$H527*Q527</f>
        <v>2608.0393248000005</v>
      </c>
      <c r="T527" s="35">
        <f>+$H527*R527</f>
        <v>2597.2992864000003</v>
      </c>
      <c r="U527" s="36">
        <f>+S527/SUM(S$20:S$619)</f>
        <v>3.7884047379510488E-3</v>
      </c>
      <c r="V527" s="37">
        <f>+T527/SUM(T$20:T$619)</f>
        <v>3.7682938498607614E-3</v>
      </c>
      <c r="W527" s="37">
        <f>+V527-U527</f>
        <v>-2.011088809028734E-5</v>
      </c>
      <c r="X527" s="38">
        <f>+W527*Y$4</f>
        <v>-0.60917446457357904</v>
      </c>
      <c r="Y527" s="39">
        <f>+X527/$H527*10^6</f>
        <v>-3185.3925150260352</v>
      </c>
      <c r="Z527" s="40">
        <f>+S527*M527/SUMPRODUCT(M$20:M$619, S$20:S$619)</f>
        <v>7.4355674547388374E-3</v>
      </c>
      <c r="AA527" s="41">
        <f>+T527*N527/SUMPRODUCT(N$20:N$619, T$20:T$619)</f>
        <v>7.3820386432287242E-3</v>
      </c>
      <c r="AB527" s="41">
        <f>+AA527-Z527</f>
        <v>-5.3528811510113183E-5</v>
      </c>
      <c r="AC527" s="42">
        <f>+AB527*AD$4</f>
        <v>-0.20652864882979405</v>
      </c>
      <c r="AD527" s="43">
        <f>+AC527/$H527*10^6</f>
        <v>-1079.9448275977516</v>
      </c>
      <c r="AE527" s="40">
        <f>+S527*O527/SUMPRODUCT(O$20:O$619, S$20:S$619)</f>
        <v>0</v>
      </c>
      <c r="AF527" s="41">
        <f>+T527*P527/SUMPRODUCT(P$20:P$619, T$20:T$619)</f>
        <v>0</v>
      </c>
      <c r="AG527" s="41">
        <f>+AF527-AE527</f>
        <v>0</v>
      </c>
      <c r="AH527" s="42">
        <f>+AG527*AI$4</f>
        <v>0</v>
      </c>
      <c r="AI527" s="43">
        <f>+AH527/$H527*10^6</f>
        <v>0</v>
      </c>
      <c r="AJ527" s="42">
        <f>+X527+AC527+AH527</f>
        <v>-0.81570311340337309</v>
      </c>
      <c r="AK527" s="31">
        <f>+Y527+AD527+AI527</f>
        <v>-4265.3373426237868</v>
      </c>
      <c r="AL527" s="44">
        <f>+$AL$6*W527/H527*10^6</f>
        <v>-52.58023449667261</v>
      </c>
      <c r="AM527" s="31">
        <v>119892.1015625</v>
      </c>
      <c r="AN527" s="45">
        <f>+AK527/AM527</f>
        <v>-3.5576466564815848E-2</v>
      </c>
      <c r="AR527" s="33"/>
    </row>
    <row r="528" spans="1:44">
      <c r="A528" s="6" t="s">
        <v>6034</v>
      </c>
      <c r="B528" s="6" t="s">
        <v>5986</v>
      </c>
      <c r="C528" s="119" t="s">
        <v>6080</v>
      </c>
      <c r="D528" s="30" t="s">
        <v>6124</v>
      </c>
      <c r="E528" s="6" t="s">
        <v>6161</v>
      </c>
      <c r="F528" s="31" t="s">
        <v>4463</v>
      </c>
      <c r="G528" s="6" t="str">
        <f>+IF(AND(L528&gt;K528, AJ528&gt;0), "Float Increase", IF(AND(L528&lt;K528, AJ528&lt;0), "Float Decrease", IF(AND(J528&gt;I528, AJ528&gt;0), "Share Increase", IF(AND(J528&lt;I528, AJ528&lt;0), "Share Decrease", IF(AJ528&gt;0, "Reinvestment", "Funding")))))</f>
        <v>Share Decrease</v>
      </c>
      <c r="H528" s="32">
        <v>40.54</v>
      </c>
      <c r="I528" s="33">
        <v>43.615000000000002</v>
      </c>
      <c r="J528" s="33">
        <v>43.567</v>
      </c>
      <c r="K528" s="34">
        <v>0.85</v>
      </c>
      <c r="L528" s="34">
        <v>0.85</v>
      </c>
      <c r="M528" s="7">
        <v>1</v>
      </c>
      <c r="N528" s="7">
        <v>1</v>
      </c>
      <c r="O528" s="7">
        <v>0</v>
      </c>
      <c r="P528" s="7">
        <v>0</v>
      </c>
      <c r="Q528" s="35">
        <f>+I528*K528</f>
        <v>37.072749999999999</v>
      </c>
      <c r="R528" s="35">
        <f>+J528*L528</f>
        <v>37.031950000000002</v>
      </c>
      <c r="S528" s="35">
        <f>+$H528*Q528</f>
        <v>1502.9292849999999</v>
      </c>
      <c r="T528" s="35">
        <f>+$H528*R528</f>
        <v>1501.275253</v>
      </c>
      <c r="U528" s="36">
        <f>+S528/SUM(S$20:S$619)</f>
        <v>2.183135955795455E-3</v>
      </c>
      <c r="V528" s="37">
        <f>+T528/SUM(T$20:T$619)</f>
        <v>2.178126460993763E-3</v>
      </c>
      <c r="W528" s="37">
        <f>+V528-U528</f>
        <v>-5.0094948016920701E-6</v>
      </c>
      <c r="X528" s="38">
        <f>+W528*Y$4</f>
        <v>-0.15174149942581142</v>
      </c>
      <c r="Y528" s="39">
        <f>+X528/$H528*10^6</f>
        <v>-3743.0068925952496</v>
      </c>
      <c r="Z528" s="40">
        <f>+S528*M528/SUMPRODUCT(M$20:M$619, S$20:S$619)</f>
        <v>4.284878671903033E-3</v>
      </c>
      <c r="AA528" s="41">
        <f>+T528*N528/SUMPRODUCT(N$20:N$619, T$20:T$619)</f>
        <v>4.2669214094036489E-3</v>
      </c>
      <c r="AB528" s="41">
        <f>+AA528-Z528</f>
        <v>-1.7957262499384077E-5</v>
      </c>
      <c r="AC528" s="42">
        <f>+AB528*AD$4</f>
        <v>-6.9283981019811036E-2</v>
      </c>
      <c r="AD528" s="43">
        <f>+AC528/$H528*10^6</f>
        <v>-1709.0276521907015</v>
      </c>
      <c r="AE528" s="40">
        <f>+S528*O528/SUMPRODUCT(O$20:O$619, S$20:S$619)</f>
        <v>0</v>
      </c>
      <c r="AF528" s="41">
        <f>+T528*P528/SUMPRODUCT(P$20:P$619, T$20:T$619)</f>
        <v>0</v>
      </c>
      <c r="AG528" s="41">
        <f>+AF528-AE528</f>
        <v>0</v>
      </c>
      <c r="AH528" s="42">
        <f>+AG528*AI$4</f>
        <v>0</v>
      </c>
      <c r="AI528" s="43">
        <f>+AH528/$H528*10^6</f>
        <v>0</v>
      </c>
      <c r="AJ528" s="42">
        <f>+X528+AC528+AH528</f>
        <v>-0.22102548044562245</v>
      </c>
      <c r="AK528" s="31">
        <f>+Y528+AD528+AI528</f>
        <v>-5452.0345447859509</v>
      </c>
      <c r="AL528" s="44">
        <f>+$AL$6*W528/H528*10^6</f>
        <v>-61.784593015442404</v>
      </c>
      <c r="AM528" s="31">
        <v>146614.59375</v>
      </c>
      <c r="AN528" s="45">
        <f>+AK528/AM528</f>
        <v>-3.7186165478741443E-2</v>
      </c>
      <c r="AR528" s="33"/>
    </row>
    <row r="529" spans="1:44">
      <c r="A529" s="6" t="s">
        <v>1368</v>
      </c>
      <c r="B529" s="6" t="s">
        <v>2165</v>
      </c>
      <c r="C529" s="119" t="s">
        <v>2790</v>
      </c>
      <c r="D529" s="30">
        <v>2671307</v>
      </c>
      <c r="E529" s="6" t="s">
        <v>4219</v>
      </c>
      <c r="F529" s="31" t="s">
        <v>4454</v>
      </c>
      <c r="G529" s="6" t="str">
        <f>+IF(AND(L529&gt;K529, AJ529&gt;0), "Float Increase", IF(AND(L529&lt;K529, AJ529&lt;0), "Float Decrease", IF(AND(J529&gt;I529, AJ529&gt;0), "Share Increase", IF(AND(J529&lt;I529, AJ529&lt;0), "Share Decrease", IF(AJ529&gt;0, "Reinvestment", "Funding")))))</f>
        <v>Share Decrease</v>
      </c>
      <c r="H529" s="32">
        <v>21.09</v>
      </c>
      <c r="I529" s="33">
        <v>20.95</v>
      </c>
      <c r="J529" s="33">
        <v>20.946000000000002</v>
      </c>
      <c r="K529" s="34">
        <v>1</v>
      </c>
      <c r="L529" s="34">
        <v>1</v>
      </c>
      <c r="M529" s="7">
        <v>0.44</v>
      </c>
      <c r="N529" s="7">
        <v>0.44</v>
      </c>
      <c r="O529" s="7">
        <v>0.56000000000000005</v>
      </c>
      <c r="P529" s="7">
        <v>0.56000000000000005</v>
      </c>
      <c r="Q529" s="35">
        <f>+I529*K529</f>
        <v>20.95</v>
      </c>
      <c r="R529" s="35">
        <f>+J529*L529</f>
        <v>20.946000000000002</v>
      </c>
      <c r="S529" s="35">
        <f>+$H529*Q529</f>
        <v>441.83549999999997</v>
      </c>
      <c r="T529" s="35">
        <f>+$H529*R529</f>
        <v>441.75114000000002</v>
      </c>
      <c r="U529" s="36">
        <f>+S529/SUM(S$20:S$619)</f>
        <v>6.4180462529004657E-4</v>
      </c>
      <c r="V529" s="37">
        <f>+T529/SUM(T$20:T$619)</f>
        <v>6.4091501227733912E-4</v>
      </c>
      <c r="W529" s="37">
        <f>+V529-U529</f>
        <v>-8.8961301270744711E-7</v>
      </c>
      <c r="X529" s="38">
        <f>+W529*Y$4</f>
        <v>-2.6947071072185785E-2</v>
      </c>
      <c r="Y529" s="39">
        <f>+X529/$H529*10^6</f>
        <v>-1277.7179266090936</v>
      </c>
      <c r="Z529" s="40">
        <f>+S529*M529/SUMPRODUCT(M$20:M$619, S$20:S$619)</f>
        <v>5.5425965340307381E-4</v>
      </c>
      <c r="AA529" s="41">
        <f>+T529*N529/SUMPRODUCT(N$20:N$619, T$20:T$619)</f>
        <v>5.524394363899944E-4</v>
      </c>
      <c r="AB529" s="41">
        <f>+AA529-Z529</f>
        <v>-1.820217013079415E-6</v>
      </c>
      <c r="AC529" s="42">
        <f>+AB529*AD$4</f>
        <v>-7.0228900975556193E-3</v>
      </c>
      <c r="AD529" s="43">
        <f>+AC529/$H529*10^6</f>
        <v>-332.99621135873019</v>
      </c>
      <c r="AE529" s="40">
        <f>+S529*O529/SUMPRODUCT(O$20:O$619, S$20:S$619)</f>
        <v>7.3273991171250296E-4</v>
      </c>
      <c r="AF529" s="41">
        <f>+T529*P529/SUMPRODUCT(P$20:P$619, T$20:T$619)</f>
        <v>7.3317442392451166E-4</v>
      </c>
      <c r="AG529" s="41">
        <f>+AF529-AE529</f>
        <v>4.3451221200870461E-7</v>
      </c>
      <c r="AH529" s="42">
        <f>+AG529*AI$4</f>
        <v>1.4672386986558338E-3</v>
      </c>
      <c r="AI529" s="43">
        <f>+AH529/$H529*10^6</f>
        <v>69.570350813458205</v>
      </c>
      <c r="AJ529" s="42">
        <f>+X529+AC529+AH529</f>
        <v>-3.2502722471085571E-2</v>
      </c>
      <c r="AK529" s="31">
        <f>+Y529+AD529+AI529</f>
        <v>-1541.1437871543656</v>
      </c>
      <c r="AL529" s="44">
        <f>+$AL$6*W529/H529*10^6</f>
        <v>-21.090872752665884</v>
      </c>
      <c r="AM529" s="31">
        <v>40372.8515625</v>
      </c>
      <c r="AN529" s="45">
        <f>+AK529/AM529</f>
        <v>-3.8172775206838365E-2</v>
      </c>
      <c r="AR529" s="33"/>
    </row>
    <row r="530" spans="1:44">
      <c r="A530" s="6" t="s">
        <v>1364</v>
      </c>
      <c r="B530" s="6" t="s">
        <v>2161</v>
      </c>
      <c r="C530" s="119" t="s">
        <v>2786</v>
      </c>
      <c r="D530" s="30">
        <v>2851701</v>
      </c>
      <c r="E530" s="6" t="s">
        <v>4215</v>
      </c>
      <c r="F530" s="31" t="s">
        <v>4473</v>
      </c>
      <c r="G530" s="6" t="str">
        <f>+IF(AND(L530&gt;K530, AJ530&gt;0), "Float Increase", IF(AND(L530&lt;K530, AJ530&lt;0), "Float Decrease", IF(AND(J530&gt;I530, AJ530&gt;0), "Share Increase", IF(AND(J530&lt;I530, AJ530&lt;0), "Share Decrease", IF(AJ530&gt;0, "Reinvestment", "Funding")))))</f>
        <v>Share Decrease</v>
      </c>
      <c r="H530" s="32">
        <v>22.59</v>
      </c>
      <c r="I530" s="33">
        <v>15.619</v>
      </c>
      <c r="J530" s="33">
        <v>15.502000000000001</v>
      </c>
      <c r="K530" s="34">
        <v>0.77</v>
      </c>
      <c r="L530" s="34">
        <v>0.77</v>
      </c>
      <c r="M530" s="7">
        <v>0</v>
      </c>
      <c r="N530" s="7">
        <v>0</v>
      </c>
      <c r="O530" s="7">
        <v>1</v>
      </c>
      <c r="P530" s="7">
        <v>1</v>
      </c>
      <c r="Q530" s="35">
        <f>+I530*K530</f>
        <v>12.026630000000001</v>
      </c>
      <c r="R530" s="35">
        <f>+J530*L530</f>
        <v>11.936540000000001</v>
      </c>
      <c r="S530" s="35">
        <f>+$H530*Q530</f>
        <v>271.68157170000001</v>
      </c>
      <c r="T530" s="35">
        <f>+$H530*R530</f>
        <v>269.64643860000001</v>
      </c>
      <c r="U530" s="36">
        <f>+S530/SUM(S$20:S$619)</f>
        <v>3.946411941166553E-4</v>
      </c>
      <c r="V530" s="37">
        <f>+T530/SUM(T$20:T$619)</f>
        <v>3.9121676178551515E-4</v>
      </c>
      <c r="W530" s="37">
        <f>+V530-U530</f>
        <v>-3.4244323311401529E-6</v>
      </c>
      <c r="X530" s="38">
        <f>+W530*Y$4</f>
        <v>-0.10372872259173066</v>
      </c>
      <c r="Y530" s="39">
        <f>+X530/$H530*10^6</f>
        <v>-4591.798255499365</v>
      </c>
      <c r="Z530" s="40">
        <f>+S530*M530/SUMPRODUCT(M$20:M$619, S$20:S$619)</f>
        <v>0</v>
      </c>
      <c r="AA530" s="41">
        <f>+T530*N530/SUMPRODUCT(N$20:N$619, T$20:T$619)</f>
        <v>0</v>
      </c>
      <c r="AB530" s="41">
        <f>+AA530-Z530</f>
        <v>0</v>
      </c>
      <c r="AC530" s="42">
        <f>+AB530*AD$4</f>
        <v>0</v>
      </c>
      <c r="AD530" s="43">
        <f>+AC530/$H530*10^6</f>
        <v>0</v>
      </c>
      <c r="AE530" s="40">
        <f>+S530*O530/SUMPRODUCT(O$20:O$619, S$20:S$619)</f>
        <v>8.0456547928783146E-4</v>
      </c>
      <c r="AF530" s="41">
        <f>+T530*P530/SUMPRODUCT(P$20:P$619, T$20:T$619)</f>
        <v>7.9916469438560229E-4</v>
      </c>
      <c r="AG530" s="41">
        <f>+AF530-AE530</f>
        <v>-5.4007849022291721E-6</v>
      </c>
      <c r="AH530" s="42">
        <f>+AG530*AI$4</f>
        <v>-1.8237095282164491E-2</v>
      </c>
      <c r="AI530" s="43">
        <f>+AH530/$H530*10^6</f>
        <v>-807.308334757171</v>
      </c>
      <c r="AJ530" s="42">
        <f>+X530+AC530+AH530</f>
        <v>-0.12196581787389515</v>
      </c>
      <c r="AK530" s="31">
        <f>+Y530+AD530+AI530</f>
        <v>-5399.106590256536</v>
      </c>
      <c r="AL530" s="44">
        <f>+$AL$6*W530/H530*10^6</f>
        <v>-75.795314987608521</v>
      </c>
      <c r="AM530" s="31">
        <v>140664.296875</v>
      </c>
      <c r="AN530" s="45">
        <f>+AK530/AM530</f>
        <v>-3.8382920970019857E-2</v>
      </c>
      <c r="AR530" s="33"/>
    </row>
    <row r="531" spans="1:44">
      <c r="A531" s="6" t="s">
        <v>5033</v>
      </c>
      <c r="B531" s="6" t="s">
        <v>5047</v>
      </c>
      <c r="C531" s="119" t="s">
        <v>5097</v>
      </c>
      <c r="D531" s="30">
        <v>2320892</v>
      </c>
      <c r="E531" s="6" t="s">
        <v>5065</v>
      </c>
      <c r="F531" s="31" t="s">
        <v>4466</v>
      </c>
      <c r="G531" s="6" t="str">
        <f>+IF(AND(L531&gt;K531, AJ531&gt;0), "Float Increase", IF(AND(L531&lt;K531, AJ531&lt;0), "Float Decrease", IF(AND(J531&gt;I531, AJ531&gt;0), "Share Increase", IF(AND(J531&lt;I531, AJ531&lt;0), "Share Decrease", IF(AJ531&gt;0, "Reinvestment", "Funding")))))</f>
        <v>Share Decrease</v>
      </c>
      <c r="H531" s="32">
        <v>32.36</v>
      </c>
      <c r="I531" s="33">
        <v>53.289000000000001</v>
      </c>
      <c r="J531" s="33">
        <v>52.67</v>
      </c>
      <c r="K531" s="34">
        <v>1</v>
      </c>
      <c r="L531" s="34">
        <v>1</v>
      </c>
      <c r="M531" s="7">
        <v>1</v>
      </c>
      <c r="N531" s="7">
        <v>1</v>
      </c>
      <c r="O531" s="7">
        <v>0</v>
      </c>
      <c r="P531" s="7">
        <v>0</v>
      </c>
      <c r="Q531" s="35">
        <f>+I531*K531</f>
        <v>53.289000000000001</v>
      </c>
      <c r="R531" s="35">
        <f>+J531*L531</f>
        <v>52.67</v>
      </c>
      <c r="S531" s="35">
        <f>+$H531*Q531</f>
        <v>1724.4320399999999</v>
      </c>
      <c r="T531" s="35">
        <f>+$H531*R531</f>
        <v>1704.4012</v>
      </c>
      <c r="U531" s="36">
        <f>+S531/SUM(S$20:S$619)</f>
        <v>2.5048880392597485E-3</v>
      </c>
      <c r="V531" s="37">
        <f>+T531/SUM(T$20:T$619)</f>
        <v>2.4728319117037511E-3</v>
      </c>
      <c r="W531" s="37">
        <f>+V531-U531</f>
        <v>-3.2056127555997373E-5</v>
      </c>
      <c r="X531" s="38">
        <f>+W531*Y$4</f>
        <v>-0.97100507210609432</v>
      </c>
      <c r="Y531" s="39">
        <f>+X531/$H531*10^6</f>
        <v>-30006.337209706253</v>
      </c>
      <c r="Z531" s="40">
        <f>+S531*M531/SUMPRODUCT(M$20:M$619, S$20:S$619)</f>
        <v>4.9163870470074963E-3</v>
      </c>
      <c r="AA531" s="41">
        <f>+T531*N531/SUMPRODUCT(N$20:N$619, T$20:T$619)</f>
        <v>4.8442455545447335E-3</v>
      </c>
      <c r="AB531" s="41">
        <f>+AA531-Z531</f>
        <v>-7.2141492462762802E-5</v>
      </c>
      <c r="AC531" s="42">
        <f>+AB531*AD$4</f>
        <v>-0.27834141171029464</v>
      </c>
      <c r="AD531" s="43">
        <f>+AC531/$H531*10^6</f>
        <v>-8601.4033285010701</v>
      </c>
      <c r="AE531" s="40">
        <f>+S531*O531/SUMPRODUCT(O$20:O$619, S$20:S$619)</f>
        <v>0</v>
      </c>
      <c r="AF531" s="41">
        <f>+T531*P531/SUMPRODUCT(P$20:P$619, T$20:T$619)</f>
        <v>0</v>
      </c>
      <c r="AG531" s="41">
        <f>+AF531-AE531</f>
        <v>0</v>
      </c>
      <c r="AH531" s="42">
        <f>+AG531*AI$4</f>
        <v>0</v>
      </c>
      <c r="AI531" s="43">
        <f>+AH531/$H531*10^6</f>
        <v>0</v>
      </c>
      <c r="AJ531" s="42">
        <f>+X531+AC531+AH531</f>
        <v>-1.249346483816389</v>
      </c>
      <c r="AK531" s="31">
        <f>+Y531+AD531+AI531</f>
        <v>-38607.740538207319</v>
      </c>
      <c r="AL531" s="44">
        <f>+$AL$6*W531/H531*10^6</f>
        <v>-495.30481390601636</v>
      </c>
      <c r="AM531" s="31">
        <v>979018.875</v>
      </c>
      <c r="AN531" s="45">
        <f>+AK531/AM531</f>
        <v>-3.9435134014354237E-2</v>
      </c>
      <c r="AR531" s="33"/>
    </row>
    <row r="532" spans="1:44">
      <c r="A532" s="6" t="s">
        <v>4284</v>
      </c>
      <c r="B532" s="6" t="s">
        <v>1668</v>
      </c>
      <c r="C532" s="119" t="s">
        <v>2689</v>
      </c>
      <c r="D532" s="30" t="s">
        <v>2317</v>
      </c>
      <c r="E532" s="6" t="s">
        <v>775</v>
      </c>
      <c r="F532" s="31" t="s">
        <v>4467</v>
      </c>
      <c r="G532" s="6" t="str">
        <f>+IF(AND(L532&gt;K532, AJ532&gt;0), "Float Increase", IF(AND(L532&lt;K532, AJ532&lt;0), "Float Decrease", IF(AND(J532&gt;I532, AJ532&gt;0), "Share Increase", IF(AND(J532&lt;I532, AJ532&lt;0), "Share Decrease", IF(AJ532&gt;0, "Reinvestment", "Funding")))))</f>
        <v>Share Decrease</v>
      </c>
      <c r="H532" s="32">
        <v>19.2</v>
      </c>
      <c r="I532" s="33">
        <v>36.331000000000003</v>
      </c>
      <c r="J532" s="33">
        <v>35.557000000000002</v>
      </c>
      <c r="K532" s="34">
        <v>0.89</v>
      </c>
      <c r="L532" s="34">
        <v>0.89</v>
      </c>
      <c r="M532" s="7">
        <v>0</v>
      </c>
      <c r="N532" s="7">
        <v>0</v>
      </c>
      <c r="O532" s="7">
        <v>1</v>
      </c>
      <c r="P532" s="7">
        <v>1</v>
      </c>
      <c r="Q532" s="35">
        <f>+I532*K532</f>
        <v>32.334590000000006</v>
      </c>
      <c r="R532" s="35">
        <f>+J532*L532</f>
        <v>31.645730000000004</v>
      </c>
      <c r="S532" s="35">
        <f>+$H532*Q532</f>
        <v>620.82412800000009</v>
      </c>
      <c r="T532" s="35">
        <f>+$H532*R532</f>
        <v>607.59801600000003</v>
      </c>
      <c r="U532" s="36">
        <f>+S532/SUM(S$20:S$619)</f>
        <v>9.018012288330386E-4</v>
      </c>
      <c r="V532" s="37">
        <f>+T532/SUM(T$20:T$619)</f>
        <v>8.8153409153471991E-4</v>
      </c>
      <c r="W532" s="37">
        <f>+V532-U532</f>
        <v>-2.0267137298318684E-5</v>
      </c>
      <c r="X532" s="38">
        <f>+W532*Y$4</f>
        <v>-0.6139073747869529</v>
      </c>
      <c r="Y532" s="39">
        <f>+X532/$H532*10^6</f>
        <v>-31974.342436820465</v>
      </c>
      <c r="Z532" s="40">
        <f>+S532*M532/SUMPRODUCT(M$20:M$619, S$20:S$619)</f>
        <v>0</v>
      </c>
      <c r="AA532" s="41">
        <f>+T532*N532/SUMPRODUCT(N$20:N$619, T$20:T$619)</f>
        <v>0</v>
      </c>
      <c r="AB532" s="41">
        <f>+AA532-Z532</f>
        <v>0</v>
      </c>
      <c r="AC532" s="42">
        <f>+AB532*AD$4</f>
        <v>0</v>
      </c>
      <c r="AD532" s="43">
        <f>+AC532/$H532*10^6</f>
        <v>0</v>
      </c>
      <c r="AE532" s="40">
        <f>+S532*O532/SUMPRODUCT(O$20:O$619, S$20:S$619)</f>
        <v>1.8385261060302166E-3</v>
      </c>
      <c r="AF532" s="41">
        <f>+T532*P532/SUMPRODUCT(P$20:P$619, T$20:T$619)</f>
        <v>1.8007687595913173E-3</v>
      </c>
      <c r="AG532" s="41">
        <f>+AF532-AE532</f>
        <v>-3.7757346438899294E-5</v>
      </c>
      <c r="AH532" s="42">
        <f>+AG532*AI$4</f>
        <v>-0.12749708367827936</v>
      </c>
      <c r="AI532" s="43">
        <f>+AH532/$H532*10^6</f>
        <v>-6640.4731082437165</v>
      </c>
      <c r="AJ532" s="42">
        <f>+X532+AC532+AH532</f>
        <v>-0.74140445846523229</v>
      </c>
      <c r="AK532" s="31">
        <f>+Y532+AD532+AI532</f>
        <v>-38614.815545064179</v>
      </c>
      <c r="AL532" s="44">
        <f>+$AL$6*W532/H532*10^6</f>
        <v>-527.7900338103824</v>
      </c>
      <c r="AM532" s="31">
        <v>971663.4375</v>
      </c>
      <c r="AN532" s="45">
        <f>+AK532/AM532</f>
        <v>-3.9740937092802957E-2</v>
      </c>
      <c r="AR532" s="33"/>
    </row>
    <row r="533" spans="1:44">
      <c r="A533" s="6" t="s">
        <v>1405</v>
      </c>
      <c r="B533" s="6" t="s">
        <v>2201</v>
      </c>
      <c r="C533" s="119" t="s">
        <v>2827</v>
      </c>
      <c r="D533" s="30">
        <v>2125246</v>
      </c>
      <c r="E533" s="6" t="s">
        <v>893</v>
      </c>
      <c r="F533" s="31" t="s">
        <v>4466</v>
      </c>
      <c r="G533" s="6" t="str">
        <f>+IF(AND(L533&gt;K533, AJ533&gt;0), "Float Increase", IF(AND(L533&lt;K533, AJ533&lt;0), "Float Decrease", IF(AND(J533&gt;I533, AJ533&gt;0), "Share Increase", IF(AND(J533&lt;I533, AJ533&lt;0), "Share Decrease", IF(AJ533&gt;0, "Reinvestment", "Funding")))))</f>
        <v>Share Decrease</v>
      </c>
      <c r="H533" s="32">
        <v>23.57</v>
      </c>
      <c r="I533" s="33">
        <v>51.174999999999997</v>
      </c>
      <c r="J533" s="33">
        <v>50.935000000000002</v>
      </c>
      <c r="K533" s="34">
        <v>0.65</v>
      </c>
      <c r="L533" s="34">
        <v>0.65</v>
      </c>
      <c r="M533" s="7">
        <v>0</v>
      </c>
      <c r="N533" s="7">
        <v>0</v>
      </c>
      <c r="O533" s="7">
        <v>1</v>
      </c>
      <c r="P533" s="7">
        <v>1</v>
      </c>
      <c r="Q533" s="35">
        <f>+I533*K533</f>
        <v>33.263750000000002</v>
      </c>
      <c r="R533" s="35">
        <f>+J533*L533</f>
        <v>33.107750000000003</v>
      </c>
      <c r="S533" s="35">
        <f>+$H533*Q533</f>
        <v>784.02658750000001</v>
      </c>
      <c r="T533" s="35">
        <f>+$H533*R533</f>
        <v>780.34966750000012</v>
      </c>
      <c r="U533" s="36">
        <f>+S533/SUM(S$20:S$619)</f>
        <v>1.1388670448795343E-3</v>
      </c>
      <c r="V533" s="37">
        <f>+T533/SUM(T$20:T$619)</f>
        <v>1.1321709701221825E-3</v>
      </c>
      <c r="W533" s="37">
        <f>+V533-U533</f>
        <v>-6.6960747573518303E-6</v>
      </c>
      <c r="X533" s="38">
        <f>+W533*Y$4</f>
        <v>-0.20282931995551562</v>
      </c>
      <c r="Y533" s="39">
        <f>+X533/$H533*10^6</f>
        <v>-8605.4017800388465</v>
      </c>
      <c r="Z533" s="40">
        <f>+S533*M533/SUMPRODUCT(M$20:M$619, S$20:S$619)</f>
        <v>0</v>
      </c>
      <c r="AA533" s="41">
        <f>+T533*N533/SUMPRODUCT(N$20:N$619, T$20:T$619)</f>
        <v>0</v>
      </c>
      <c r="AB533" s="41">
        <f>+AA533-Z533</f>
        <v>0</v>
      </c>
      <c r="AC533" s="42">
        <f>+AB533*AD$4</f>
        <v>0</v>
      </c>
      <c r="AD533" s="43">
        <f>+AC533/$H533*10^6</f>
        <v>0</v>
      </c>
      <c r="AE533" s="40">
        <f>+S533*O533/SUMPRODUCT(O$20:O$619, S$20:S$619)</f>
        <v>2.3218384787720972E-3</v>
      </c>
      <c r="AF533" s="41">
        <f>+T533*P533/SUMPRODUCT(P$20:P$619, T$20:T$619)</f>
        <v>2.3127615064356499E-3</v>
      </c>
      <c r="AG533" s="41">
        <f>+AF533-AE533</f>
        <v>-9.0769723364472581E-6</v>
      </c>
      <c r="AH533" s="42">
        <f>+AG533*AI$4</f>
        <v>-3.0650657704407797E-2</v>
      </c>
      <c r="AI533" s="43">
        <f>+AH533/$H533*10^6</f>
        <v>-1300.4097456261263</v>
      </c>
      <c r="AJ533" s="42">
        <f>+X533+AC533+AH533</f>
        <v>-0.23347997765992343</v>
      </c>
      <c r="AK533" s="31">
        <f>+Y533+AD533+AI533</f>
        <v>-9905.8115256649726</v>
      </c>
      <c r="AL533" s="44">
        <f>+$AL$6*W533/H533*10^6</f>
        <v>-142.04655828069221</v>
      </c>
      <c r="AM533" s="31">
        <v>246580.15625</v>
      </c>
      <c r="AN533" s="45">
        <f>+AK533/AM533</f>
        <v>-4.0172784689217964E-2</v>
      </c>
      <c r="AR533" s="33"/>
    </row>
    <row r="534" spans="1:44">
      <c r="A534" s="6" t="s">
        <v>1000</v>
      </c>
      <c r="B534" s="6" t="s">
        <v>1519</v>
      </c>
      <c r="C534" s="119" t="s">
        <v>2363</v>
      </c>
      <c r="D534" s="30" t="s">
        <v>2296</v>
      </c>
      <c r="E534" s="6" t="s">
        <v>3825</v>
      </c>
      <c r="F534" s="31" t="s">
        <v>4468</v>
      </c>
      <c r="G534" s="6" t="str">
        <f>+IF(AND(L534&gt;K534, AJ534&gt;0), "Float Increase", IF(AND(L534&lt;K534, AJ534&lt;0), "Float Decrease", IF(AND(J534&gt;I534, AJ534&gt;0), "Share Increase", IF(AND(J534&lt;I534, AJ534&lt;0), "Share Decrease", IF(AJ534&gt;0, "Reinvestment", "Funding")))))</f>
        <v>Share Decrease</v>
      </c>
      <c r="H534" s="32">
        <v>30.98</v>
      </c>
      <c r="I534" s="33">
        <v>17.265000000000001</v>
      </c>
      <c r="J534" s="33">
        <v>17.225999999999999</v>
      </c>
      <c r="K534" s="34">
        <v>1</v>
      </c>
      <c r="L534" s="34">
        <v>1</v>
      </c>
      <c r="M534" s="7">
        <v>0.42</v>
      </c>
      <c r="N534" s="7">
        <v>0.42</v>
      </c>
      <c r="O534" s="7">
        <v>0.57999999999999996</v>
      </c>
      <c r="P534" s="7">
        <v>0.57999999999999996</v>
      </c>
      <c r="Q534" s="35">
        <f>+I534*K534</f>
        <v>17.265000000000001</v>
      </c>
      <c r="R534" s="35">
        <f>+J534*L534</f>
        <v>17.225999999999999</v>
      </c>
      <c r="S534" s="35">
        <f>+$H534*Q534</f>
        <v>534.86970000000008</v>
      </c>
      <c r="T534" s="35">
        <f>+$H534*R534</f>
        <v>533.66147999999998</v>
      </c>
      <c r="U534" s="36">
        <f>+S534/SUM(S$20:S$619)</f>
        <v>7.7694492042287172E-4</v>
      </c>
      <c r="V534" s="37">
        <f>+T534/SUM(T$20:T$619)</f>
        <v>7.7426320621638443E-4</v>
      </c>
      <c r="W534" s="37">
        <f>+V534-U534</f>
        <v>-2.681714206487283E-6</v>
      </c>
      <c r="X534" s="38">
        <f>+W534*Y$4</f>
        <v>-8.1231212094766816E-2</v>
      </c>
      <c r="Y534" s="39">
        <f>+X534/$H534*10^6</f>
        <v>-2622.0533277845971</v>
      </c>
      <c r="Z534" s="40">
        <f>+S534*M534/SUMPRODUCT(M$20:M$619, S$20:S$619)</f>
        <v>6.4046775381478656E-4</v>
      </c>
      <c r="AA534" s="41">
        <f>+T534*N534/SUMPRODUCT(N$20:N$619, T$20:T$619)</f>
        <v>6.3704405153618788E-4</v>
      </c>
      <c r="AB534" s="41">
        <f>+AA534-Z534</f>
        <v>-3.4237022785986752E-6</v>
      </c>
      <c r="AC534" s="42">
        <f>+AB534*AD$4</f>
        <v>-1.3209570428457593E-2</v>
      </c>
      <c r="AD534" s="43">
        <f>+AC534/$H534*10^6</f>
        <v>-426.39026560547427</v>
      </c>
      <c r="AE534" s="40">
        <f>+S534*O534/SUMPRODUCT(O$20:O$619, S$20:S$619)</f>
        <v>9.1870737654261897E-4</v>
      </c>
      <c r="AF534" s="41">
        <f>+T534*P534/SUMPRODUCT(P$20:P$619, T$20:T$619)</f>
        <v>9.173508137346099E-4</v>
      </c>
      <c r="AG534" s="41">
        <f>+AF534-AE534</f>
        <v>-1.3565628080090646E-6</v>
      </c>
      <c r="AH534" s="42">
        <f>+AG534*AI$4</f>
        <v>-4.5807721717801789E-3</v>
      </c>
      <c r="AI534" s="43">
        <f>+AH534/$H534*10^6</f>
        <v>-147.86223924403419</v>
      </c>
      <c r="AJ534" s="42">
        <f>+X534+AC534+AH534</f>
        <v>-9.9021554695004593E-2</v>
      </c>
      <c r="AK534" s="31">
        <f>+Y534+AD534+AI534</f>
        <v>-3196.3058326341056</v>
      </c>
      <c r="AL534" s="44">
        <f>+$AL$6*W534/H534*10^6</f>
        <v>-43.281378413287328</v>
      </c>
      <c r="AM534" s="31">
        <v>78643.453125</v>
      </c>
      <c r="AN534" s="45">
        <f>+AK534/AM534</f>
        <v>-4.0642999583878021E-2</v>
      </c>
      <c r="AR534" s="33"/>
    </row>
    <row r="535" spans="1:44">
      <c r="A535" s="6" t="s">
        <v>990</v>
      </c>
      <c r="B535" s="6" t="s">
        <v>1509</v>
      </c>
      <c r="C535" s="119" t="s">
        <v>2353</v>
      </c>
      <c r="D535" s="30">
        <v>2086309</v>
      </c>
      <c r="E535" s="6" t="s">
        <v>3816</v>
      </c>
      <c r="F535" s="31" t="s">
        <v>4471</v>
      </c>
      <c r="G535" s="6" t="str">
        <f>+IF(AND(L535&gt;K535, AJ535&gt;0), "Float Increase", IF(AND(L535&lt;K535, AJ535&lt;0), "Float Decrease", IF(AND(J535&gt;I535, AJ535&gt;0), "Share Increase", IF(AND(J535&lt;I535, AJ535&lt;0), "Share Decrease", IF(AJ535&gt;0, "Reinvestment", "Funding")))))</f>
        <v>Share Decrease</v>
      </c>
      <c r="H535" s="32">
        <v>43.92</v>
      </c>
      <c r="I535" s="33">
        <v>41.280999999999999</v>
      </c>
      <c r="J535" s="33">
        <v>41.118000000000002</v>
      </c>
      <c r="K535" s="34">
        <v>1</v>
      </c>
      <c r="L535" s="34">
        <v>1</v>
      </c>
      <c r="M535" s="7">
        <v>0</v>
      </c>
      <c r="N535" s="7">
        <v>0</v>
      </c>
      <c r="O535" s="7">
        <v>1</v>
      </c>
      <c r="P535" s="7">
        <v>1</v>
      </c>
      <c r="Q535" s="35">
        <f>+I535*K535</f>
        <v>41.280999999999999</v>
      </c>
      <c r="R535" s="35">
        <f>+J535*L535</f>
        <v>41.118000000000002</v>
      </c>
      <c r="S535" s="35">
        <f>+$H535*Q535</f>
        <v>1813.06152</v>
      </c>
      <c r="T535" s="35">
        <f>+$H535*R535</f>
        <v>1805.9025600000002</v>
      </c>
      <c r="U535" s="36">
        <f>+S535/SUM(S$20:S$619)</f>
        <v>2.6336300941671785E-3</v>
      </c>
      <c r="V535" s="37">
        <f>+T535/SUM(T$20:T$619)</f>
        <v>2.6200952450605519E-3</v>
      </c>
      <c r="W535" s="37">
        <f>+V535-U535</f>
        <v>-1.3534849106626532E-5</v>
      </c>
      <c r="X535" s="38">
        <f>+W535*Y$4</f>
        <v>-0.40998112169871848</v>
      </c>
      <c r="Y535" s="39">
        <f>+X535/$H535*10^6</f>
        <v>-9334.7249931402202</v>
      </c>
      <c r="Z535" s="40">
        <f>+S535*M535/SUMPRODUCT(M$20:M$619, S$20:S$619)</f>
        <v>0</v>
      </c>
      <c r="AA535" s="41">
        <f>+T535*N535/SUMPRODUCT(N$20:N$619, T$20:T$619)</f>
        <v>0</v>
      </c>
      <c r="AB535" s="41">
        <f>+AA535-Z535</f>
        <v>0</v>
      </c>
      <c r="AC535" s="42">
        <f>+AB535*AD$4</f>
        <v>0</v>
      </c>
      <c r="AD535" s="43">
        <f>+AC535/$H535*10^6</f>
        <v>0</v>
      </c>
      <c r="AE535" s="40">
        <f>+S535*O535/SUMPRODUCT(O$20:O$619, S$20:S$619)</f>
        <v>5.369251589974971E-3</v>
      </c>
      <c r="AF535" s="41">
        <f>+T535*P535/SUMPRODUCT(P$20:P$619, T$20:T$619)</f>
        <v>5.3522441273310293E-3</v>
      </c>
      <c r="AG535" s="41">
        <f>+AF535-AE535</f>
        <v>-1.7007462643941693E-5</v>
      </c>
      <c r="AH535" s="42">
        <f>+AG535*AI$4</f>
        <v>-5.7429933307915425E-2</v>
      </c>
      <c r="AI535" s="43">
        <f>+AH535/$H535*10^6</f>
        <v>-1307.6032173933384</v>
      </c>
      <c r="AJ535" s="42">
        <f>+X535+AC535+AH535</f>
        <v>-0.46741105500663388</v>
      </c>
      <c r="AK535" s="31">
        <f>+Y535+AD535+AI535</f>
        <v>-10642.328210533558</v>
      </c>
      <c r="AL535" s="44">
        <f>+$AL$6*W535/H535*10^6</f>
        <v>-154.08525849984667</v>
      </c>
      <c r="AM535" s="31">
        <v>257155.5</v>
      </c>
      <c r="AN535" s="45">
        <f>+AK535/AM535</f>
        <v>-4.1384797177324843E-2</v>
      </c>
      <c r="AR535" s="33"/>
    </row>
    <row r="536" spans="1:44">
      <c r="A536" s="6" t="s">
        <v>1288</v>
      </c>
      <c r="B536" s="6" t="s">
        <v>1692</v>
      </c>
      <c r="C536" s="119" t="s">
        <v>2713</v>
      </c>
      <c r="D536" s="30">
        <v>2344922</v>
      </c>
      <c r="E536" s="6" t="s">
        <v>798</v>
      </c>
      <c r="F536" s="31" t="s">
        <v>4468</v>
      </c>
      <c r="G536" s="6" t="str">
        <f>+IF(AND(L536&gt;K536, AJ536&gt;0), "Float Increase", IF(AND(L536&lt;K536, AJ536&lt;0), "Float Decrease", IF(AND(J536&gt;I536, AJ536&gt;0), "Share Increase", IF(AND(J536&lt;I536, AJ536&lt;0), "Share Decrease", IF(AJ536&gt;0, "Reinvestment", "Funding")))))</f>
        <v>Share Decrease</v>
      </c>
      <c r="H536" s="32">
        <v>96.7</v>
      </c>
      <c r="I536" s="33">
        <v>38.634999999999998</v>
      </c>
      <c r="J536" s="33">
        <v>38.069000000000003</v>
      </c>
      <c r="K536" s="34">
        <v>1</v>
      </c>
      <c r="L536" s="34">
        <v>1</v>
      </c>
      <c r="M536" s="7">
        <v>1</v>
      </c>
      <c r="N536" s="7">
        <v>1</v>
      </c>
      <c r="O536" s="7">
        <v>0</v>
      </c>
      <c r="P536" s="7">
        <v>0</v>
      </c>
      <c r="Q536" s="35">
        <f>+I536*K536</f>
        <v>38.634999999999998</v>
      </c>
      <c r="R536" s="35">
        <f>+J536*L536</f>
        <v>38.069000000000003</v>
      </c>
      <c r="S536" s="35">
        <f>+$H536*Q536</f>
        <v>3736.0045</v>
      </c>
      <c r="T536" s="35">
        <f>+$H536*R536</f>
        <v>3681.2723000000005</v>
      </c>
      <c r="U536" s="36">
        <f>+S536/SUM(S$20:S$619)</f>
        <v>5.4268725989750216E-3</v>
      </c>
      <c r="V536" s="37">
        <f>+T536/SUM(T$20:T$619)</f>
        <v>5.3409770065352379E-3</v>
      </c>
      <c r="W536" s="37">
        <f>+V536-U536</f>
        <v>-8.5895592439783758E-5</v>
      </c>
      <c r="X536" s="38">
        <f>+W536*Y$4</f>
        <v>-2.6018443988560835</v>
      </c>
      <c r="Y536" s="39">
        <f>+X536/$H536*10^6</f>
        <v>-26906.353659318342</v>
      </c>
      <c r="Z536" s="40">
        <f>+S536*M536/SUMPRODUCT(M$20:M$619, S$20:S$619)</f>
        <v>1.0651416643454224E-2</v>
      </c>
      <c r="AA536" s="41">
        <f>+T536*N536/SUMPRODUCT(N$20:N$619, T$20:T$619)</f>
        <v>1.0462904493580307E-2</v>
      </c>
      <c r="AB536" s="41">
        <f>+AA536-Z536</f>
        <v>-1.8851214987391715E-4</v>
      </c>
      <c r="AC536" s="42">
        <f>+AB536*AD$4</f>
        <v>-0.72733091774518677</v>
      </c>
      <c r="AD536" s="43">
        <f>+AC536/$H536*10^6</f>
        <v>-7521.5193148416411</v>
      </c>
      <c r="AE536" s="40">
        <f>+S536*O536/SUMPRODUCT(O$20:O$619, S$20:S$619)</f>
        <v>0</v>
      </c>
      <c r="AF536" s="41">
        <f>+T536*P536/SUMPRODUCT(P$20:P$619, T$20:T$619)</f>
        <v>0</v>
      </c>
      <c r="AG536" s="41">
        <f>+AF536-AE536</f>
        <v>0</v>
      </c>
      <c r="AH536" s="42">
        <f>+AG536*AI$4</f>
        <v>0</v>
      </c>
      <c r="AI536" s="43">
        <f>+AH536/$H536*10^6</f>
        <v>0</v>
      </c>
      <c r="AJ536" s="42">
        <f>+X536+AC536+AH536</f>
        <v>-3.3291753166012703</v>
      </c>
      <c r="AK536" s="31">
        <f>+Y536+AD536+AI536</f>
        <v>-34427.872974159982</v>
      </c>
      <c r="AL536" s="44">
        <f>+$AL$6*W536/H536*10^6</f>
        <v>-444.13439731015387</v>
      </c>
      <c r="AM536" s="31">
        <v>819891.625</v>
      </c>
      <c r="AN536" s="45">
        <f>+AK536/AM536</f>
        <v>-4.1990760637614734E-2</v>
      </c>
      <c r="AR536" s="33"/>
    </row>
    <row r="537" spans="1:44">
      <c r="A537" s="6" t="s">
        <v>1389</v>
      </c>
      <c r="B537" s="6" t="s">
        <v>2186</v>
      </c>
      <c r="C537" s="119" t="s">
        <v>2811</v>
      </c>
      <c r="D537" s="30">
        <v>2696117</v>
      </c>
      <c r="E537" s="6" t="s">
        <v>878</v>
      </c>
      <c r="F537" s="31" t="s">
        <v>4468</v>
      </c>
      <c r="G537" s="6" t="str">
        <f>+IF(AND(L537&gt;K537, AJ537&gt;0), "Float Increase", IF(AND(L537&lt;K537, AJ537&lt;0), "Float Decrease", IF(AND(J537&gt;I537, AJ537&gt;0), "Share Increase", IF(AND(J537&lt;I537, AJ537&lt;0), "Share Decrease", IF(AJ537&gt;0, "Reinvestment", "Funding")))))</f>
        <v>Share Decrease</v>
      </c>
      <c r="H537" s="32">
        <v>61.16</v>
      </c>
      <c r="I537" s="33">
        <v>40.156999999999996</v>
      </c>
      <c r="J537" s="33">
        <v>39.779000000000003</v>
      </c>
      <c r="K537" s="34">
        <v>0.74</v>
      </c>
      <c r="L537" s="34">
        <v>0.74</v>
      </c>
      <c r="M537" s="7">
        <v>1</v>
      </c>
      <c r="N537" s="7">
        <v>1</v>
      </c>
      <c r="O537" s="7">
        <v>0</v>
      </c>
      <c r="P537" s="7">
        <v>0</v>
      </c>
      <c r="Q537" s="35">
        <f>+I537*K537</f>
        <v>29.716179999999998</v>
      </c>
      <c r="R537" s="35">
        <f>+J537*L537</f>
        <v>29.436460000000004</v>
      </c>
      <c r="S537" s="35">
        <f>+$H537*Q537</f>
        <v>1817.4415687999997</v>
      </c>
      <c r="T537" s="35">
        <f>+$H537*R537</f>
        <v>1800.3338936000002</v>
      </c>
      <c r="U537" s="36">
        <f>+S537/SUM(S$20:S$619)</f>
        <v>2.6399924973213749E-3</v>
      </c>
      <c r="V537" s="37">
        <f>+T537/SUM(T$20:T$619)</f>
        <v>2.6120159407397427E-3</v>
      </c>
      <c r="W537" s="37">
        <f>+V537-U537</f>
        <v>-2.7976556581632214E-5</v>
      </c>
      <c r="X537" s="38">
        <f>+W537*Y$4</f>
        <v>-0.8474316897252816</v>
      </c>
      <c r="Y537" s="39">
        <f>+X537/$H537*10^6</f>
        <v>-13855.979230302184</v>
      </c>
      <c r="Z537" s="40">
        <f>+S537*M537/SUMPRODUCT(M$20:M$619, S$20:S$619)</f>
        <v>5.1815589018754851E-3</v>
      </c>
      <c r="AA537" s="41">
        <f>+T537*N537/SUMPRODUCT(N$20:N$619, T$20:T$619)</f>
        <v>5.1169052572645523E-3</v>
      </c>
      <c r="AB537" s="41">
        <f>+AA537-Z537</f>
        <v>-6.4653644610932794E-5</v>
      </c>
      <c r="AC537" s="42">
        <f>+AB537*AD$4</f>
        <v>-0.24945126720952696</v>
      </c>
      <c r="AD537" s="43">
        <f>+AC537/$H537*10^6</f>
        <v>-4078.6668935501471</v>
      </c>
      <c r="AE537" s="40">
        <f>+S537*O537/SUMPRODUCT(O$20:O$619, S$20:S$619)</f>
        <v>0</v>
      </c>
      <c r="AF537" s="41">
        <f>+T537*P537/SUMPRODUCT(P$20:P$619, T$20:T$619)</f>
        <v>0</v>
      </c>
      <c r="AG537" s="41">
        <f>+AF537-AE537</f>
        <v>0</v>
      </c>
      <c r="AH537" s="42">
        <f>+AG537*AI$4</f>
        <v>0</v>
      </c>
      <c r="AI537" s="43">
        <f>+AH537/$H537*10^6</f>
        <v>0</v>
      </c>
      <c r="AJ537" s="42">
        <f>+X537+AC537+AH537</f>
        <v>-1.0968829569348086</v>
      </c>
      <c r="AK537" s="31">
        <f>+Y537+AD537+AI537</f>
        <v>-17934.64612385233</v>
      </c>
      <c r="AL537" s="44">
        <f>+$AL$6*W537/H537*10^6</f>
        <v>-228.71612640314109</v>
      </c>
      <c r="AM537" s="31">
        <v>416277.8125</v>
      </c>
      <c r="AN537" s="45">
        <f>+AK537/AM537</f>
        <v>-4.308335824132431E-2</v>
      </c>
      <c r="AR537" s="33"/>
    </row>
    <row r="538" spans="1:44">
      <c r="A538" s="6" t="s">
        <v>1384</v>
      </c>
      <c r="B538" s="6" t="s">
        <v>2181</v>
      </c>
      <c r="C538" s="119" t="s">
        <v>2806</v>
      </c>
      <c r="D538" s="30">
        <v>2671318</v>
      </c>
      <c r="E538" s="6" t="s">
        <v>873</v>
      </c>
      <c r="F538" s="31" t="s">
        <v>4457</v>
      </c>
      <c r="G538" s="6" t="str">
        <f>+IF(AND(L538&gt;K538, AJ538&gt;0), "Float Increase", IF(AND(L538&lt;K538, AJ538&lt;0), "Float Decrease", IF(AND(J538&gt;I538, AJ538&gt;0), "Share Increase", IF(AND(J538&lt;I538, AJ538&lt;0), "Share Decrease", IF(AJ538&gt;0, "Reinvestment", "Funding")))))</f>
        <v>Share Decrease</v>
      </c>
      <c r="H538" s="32">
        <v>66.27</v>
      </c>
      <c r="I538" s="33">
        <v>55.015999999999998</v>
      </c>
      <c r="J538" s="33">
        <v>54.790999999999997</v>
      </c>
      <c r="K538" s="34">
        <v>1</v>
      </c>
      <c r="L538" s="34">
        <v>1</v>
      </c>
      <c r="M538" s="7">
        <v>1</v>
      </c>
      <c r="N538" s="7">
        <v>1</v>
      </c>
      <c r="O538" s="7">
        <v>0</v>
      </c>
      <c r="P538" s="7">
        <v>0</v>
      </c>
      <c r="Q538" s="35">
        <f>+I538*K538</f>
        <v>55.015999999999998</v>
      </c>
      <c r="R538" s="35">
        <f>+J538*L538</f>
        <v>54.790999999999997</v>
      </c>
      <c r="S538" s="35">
        <f>+$H538*Q538</f>
        <v>3645.9103199999995</v>
      </c>
      <c r="T538" s="35">
        <f>+$H538*R538</f>
        <v>3630.9995699999995</v>
      </c>
      <c r="U538" s="36">
        <f>+S538/SUM(S$20:S$619)</f>
        <v>5.2960029394847489E-3</v>
      </c>
      <c r="V538" s="37">
        <f>+T538/SUM(T$20:T$619)</f>
        <v>5.2680387740155297E-3</v>
      </c>
      <c r="W538" s="37">
        <f>+V538-U538</f>
        <v>-2.796416546921917E-5</v>
      </c>
      <c r="X538" s="38">
        <f>+W538*Y$4</f>
        <v>-0.84705635327888495</v>
      </c>
      <c r="Y538" s="39">
        <f>+X538/$H538*10^6</f>
        <v>-12781.89758984284</v>
      </c>
      <c r="Z538" s="40">
        <f>+S538*M538/SUMPRODUCT(M$20:M$619, S$20:S$619)</f>
        <v>1.0394556500932885E-2</v>
      </c>
      <c r="AA538" s="41">
        <f>+T538*N538/SUMPRODUCT(N$20:N$619, T$20:T$619)</f>
        <v>1.0320019444674373E-2</v>
      </c>
      <c r="AB538" s="41">
        <f>+AA538-Z538</f>
        <v>-7.4537056258511258E-5</v>
      </c>
      <c r="AC538" s="42">
        <f>+AB538*AD$4</f>
        <v>-0.28758414548233119</v>
      </c>
      <c r="AD538" s="43">
        <f>+AC538/$H538*10^6</f>
        <v>-4339.5826992957782</v>
      </c>
      <c r="AE538" s="40">
        <f>+S538*O538/SUMPRODUCT(O$20:O$619, S$20:S$619)</f>
        <v>0</v>
      </c>
      <c r="AF538" s="41">
        <f>+T538*P538/SUMPRODUCT(P$20:P$619, T$20:T$619)</f>
        <v>0</v>
      </c>
      <c r="AG538" s="41">
        <f>+AF538-AE538</f>
        <v>0</v>
      </c>
      <c r="AH538" s="42">
        <f>+AG538*AI$4</f>
        <v>0</v>
      </c>
      <c r="AI538" s="43">
        <f>+AH538/$H538*10^6</f>
        <v>0</v>
      </c>
      <c r="AJ538" s="42">
        <f>+X538+AC538+AH538</f>
        <v>-1.1346404987612162</v>
      </c>
      <c r="AK538" s="31">
        <f>+Y538+AD538+AI538</f>
        <v>-17121.480289138617</v>
      </c>
      <c r="AL538" s="44">
        <f>+$AL$6*W538/H538*10^6</f>
        <v>-210.98661135671625</v>
      </c>
      <c r="AM538" s="31">
        <v>395441.5625</v>
      </c>
      <c r="AN538" s="45">
        <f>+AK538/AM538</f>
        <v>-4.3297118747194455E-2</v>
      </c>
      <c r="AR538" s="33"/>
    </row>
    <row r="539" spans="1:44">
      <c r="A539" s="6" t="s">
        <v>1279</v>
      </c>
      <c r="B539" s="6" t="s">
        <v>1683</v>
      </c>
      <c r="C539" s="119" t="s">
        <v>2704</v>
      </c>
      <c r="D539" s="30">
        <v>2452698</v>
      </c>
      <c r="E539" s="6" t="s">
        <v>790</v>
      </c>
      <c r="F539" s="31" t="s">
        <v>4454</v>
      </c>
      <c r="G539" s="6" t="str">
        <f>+IF(AND(L539&gt;K539, AJ539&gt;0), "Float Increase", IF(AND(L539&lt;K539, AJ539&lt;0), "Float Decrease", IF(AND(J539&gt;I539, AJ539&gt;0), "Share Increase", IF(AND(J539&lt;I539, AJ539&lt;0), "Share Decrease", IF(AJ539&gt;0, "Reinvestment", "Funding")))))</f>
        <v>Share Decrease</v>
      </c>
      <c r="H539" s="32">
        <v>17.510000000000002</v>
      </c>
      <c r="I539" s="33">
        <v>61.183999999999997</v>
      </c>
      <c r="J539" s="33">
        <v>61.030999999999999</v>
      </c>
      <c r="K539" s="34">
        <v>0.85</v>
      </c>
      <c r="L539" s="34">
        <v>0.85</v>
      </c>
      <c r="M539" s="7">
        <v>0</v>
      </c>
      <c r="N539" s="7">
        <v>0</v>
      </c>
      <c r="O539" s="7">
        <v>1</v>
      </c>
      <c r="P539" s="7">
        <v>1</v>
      </c>
      <c r="Q539" s="35">
        <f>+I539*K539</f>
        <v>52.006399999999999</v>
      </c>
      <c r="R539" s="35">
        <f>+J539*L539</f>
        <v>51.876349999999995</v>
      </c>
      <c r="S539" s="35">
        <f>+$H539*Q539</f>
        <v>910.63206400000001</v>
      </c>
      <c r="T539" s="35">
        <f>+$H539*R539</f>
        <v>908.35488850000002</v>
      </c>
      <c r="U539" s="36">
        <f>+S539/SUM(S$20:S$619)</f>
        <v>1.3227725490881149E-3</v>
      </c>
      <c r="V539" s="37">
        <f>+T539/SUM(T$20:T$619)</f>
        <v>1.3178874524583195E-3</v>
      </c>
      <c r="W539" s="37">
        <f>+V539-U539</f>
        <v>-4.8850966297953567E-6</v>
      </c>
      <c r="X539" s="38">
        <f>+W539*Y$4</f>
        <v>-0.14797338190564527</v>
      </c>
      <c r="Y539" s="39">
        <f>+X539/$H539*10^6</f>
        <v>-8450.7927987233161</v>
      </c>
      <c r="Z539" s="40">
        <f>+S539*M539/SUMPRODUCT(M$20:M$619, S$20:S$619)</f>
        <v>0</v>
      </c>
      <c r="AA539" s="41">
        <f>+T539*N539/SUMPRODUCT(N$20:N$619, T$20:T$619)</f>
        <v>0</v>
      </c>
      <c r="AB539" s="41">
        <f>+AA539-Z539</f>
        <v>0</v>
      </c>
      <c r="AC539" s="42">
        <f>+AB539*AD$4</f>
        <v>0</v>
      </c>
      <c r="AD539" s="43">
        <f>+AC539/$H539*10^6</f>
        <v>0</v>
      </c>
      <c r="AE539" s="40">
        <f>+S539*O539/SUMPRODUCT(O$20:O$619, S$20:S$619)</f>
        <v>2.6967715124824833E-3</v>
      </c>
      <c r="AF539" s="41">
        <f>+T539*P539/SUMPRODUCT(P$20:P$619, T$20:T$619)</f>
        <v>2.6921370095995415E-3</v>
      </c>
      <c r="AG539" s="41">
        <f>+AF539-AE539</f>
        <v>-4.6345028829417739E-6</v>
      </c>
      <c r="AH539" s="42">
        <f>+AG539*AI$4</f>
        <v>-1.5649553202311317E-2</v>
      </c>
      <c r="AI539" s="43">
        <f>+AH539/$H539*10^6</f>
        <v>-893.74946900692839</v>
      </c>
      <c r="AJ539" s="42">
        <f>+X539+AC539+AH539</f>
        <v>-0.16362293510795659</v>
      </c>
      <c r="AK539" s="31">
        <f>+Y539+AD539+AI539</f>
        <v>-9344.5422677302449</v>
      </c>
      <c r="AL539" s="44">
        <f>+$AL$6*W539/H539*10^6</f>
        <v>-139.49447829227174</v>
      </c>
      <c r="AM539" s="31">
        <v>215175.703125</v>
      </c>
      <c r="AN539" s="45">
        <f>+AK539/AM539</f>
        <v>-4.3427497305779952E-2</v>
      </c>
      <c r="AR539" s="33"/>
    </row>
    <row r="540" spans="1:44">
      <c r="A540" s="6" t="s">
        <v>5843</v>
      </c>
      <c r="B540" s="6" t="s">
        <v>5854</v>
      </c>
      <c r="C540" s="119" t="s">
        <v>5875</v>
      </c>
      <c r="D540" s="30">
        <v>2816551</v>
      </c>
      <c r="E540" s="6" t="s">
        <v>5865</v>
      </c>
      <c r="F540" s="31" t="s">
        <v>4455</v>
      </c>
      <c r="G540" s="6" t="str">
        <f>+IF(AND(L540&gt;K540, AJ540&gt;0), "Float Increase", IF(AND(L540&lt;K540, AJ540&lt;0), "Float Decrease", IF(AND(J540&gt;I540, AJ540&gt;0), "Share Increase", IF(AND(J540&lt;I540, AJ540&lt;0), "Share Decrease", IF(AJ540&gt;0, "Reinvestment", "Funding")))))</f>
        <v>Share Decrease</v>
      </c>
      <c r="H540" s="32">
        <v>15.39</v>
      </c>
      <c r="I540" s="33">
        <v>53.939</v>
      </c>
      <c r="J540" s="33">
        <v>53.365000000000002</v>
      </c>
      <c r="K540" s="34">
        <v>0.93</v>
      </c>
      <c r="L540" s="34">
        <v>0.93</v>
      </c>
      <c r="M540" s="7">
        <v>1</v>
      </c>
      <c r="N540" s="7">
        <v>1</v>
      </c>
      <c r="O540" s="7">
        <v>0</v>
      </c>
      <c r="P540" s="7">
        <v>0</v>
      </c>
      <c r="Q540" s="35">
        <f>+I540*K540</f>
        <v>50.163270000000004</v>
      </c>
      <c r="R540" s="35">
        <f>+J540*L540</f>
        <v>49.629450000000006</v>
      </c>
      <c r="S540" s="35">
        <f>+$H540*Q540</f>
        <v>772.01272530000006</v>
      </c>
      <c r="T540" s="35">
        <f>+$H540*R540</f>
        <v>763.79723550000017</v>
      </c>
      <c r="U540" s="36">
        <f>+S540/SUM(S$20:S$619)</f>
        <v>1.1214158615147816E-3</v>
      </c>
      <c r="V540" s="37">
        <f>+T540/SUM(T$20:T$619)</f>
        <v>1.1081558602607799E-3</v>
      </c>
      <c r="W540" s="37">
        <f>+V540-U540</f>
        <v>-1.3260001254001641E-5</v>
      </c>
      <c r="X540" s="38">
        <f>+W540*Y$4</f>
        <v>-0.40165576616442822</v>
      </c>
      <c r="Y540" s="39">
        <f>+X540/$H540*10^6</f>
        <v>-26098.490329072658</v>
      </c>
      <c r="Z540" s="40">
        <f>+S540*M540/SUMPRODUCT(M$20:M$619, S$20:S$619)</f>
        <v>2.2010222929921188E-3</v>
      </c>
      <c r="AA540" s="41">
        <f>+T540*N540/SUMPRODUCT(N$20:N$619, T$20:T$619)</f>
        <v>2.1708629180995842E-3</v>
      </c>
      <c r="AB540" s="41">
        <f>+AA540-Z540</f>
        <v>-3.0159374892534639E-5</v>
      </c>
      <c r="AC540" s="42">
        <f>+AB540*AD$4</f>
        <v>-0.11636303460482386</v>
      </c>
      <c r="AD540" s="43">
        <f>+AC540/$H540*10^6</f>
        <v>-7560.9509164927786</v>
      </c>
      <c r="AE540" s="40">
        <f>+S540*O540/SUMPRODUCT(O$20:O$619, S$20:S$619)</f>
        <v>0</v>
      </c>
      <c r="AF540" s="41">
        <f>+T540*P540/SUMPRODUCT(P$20:P$619, T$20:T$619)</f>
        <v>0</v>
      </c>
      <c r="AG540" s="41">
        <f>+AF540-AE540</f>
        <v>0</v>
      </c>
      <c r="AH540" s="42">
        <f>+AG540*AI$4</f>
        <v>0</v>
      </c>
      <c r="AI540" s="43">
        <f>+AH540/$H540*10^6</f>
        <v>0</v>
      </c>
      <c r="AJ540" s="42">
        <f>+X540+AC540+AH540</f>
        <v>-0.51801880076925211</v>
      </c>
      <c r="AK540" s="31">
        <f>+Y540+AD540+AI540</f>
        <v>-33659.441245565438</v>
      </c>
      <c r="AL540" s="44">
        <f>+$AL$6*W540/H540*10^6</f>
        <v>-430.79926101369853</v>
      </c>
      <c r="AM540" s="31">
        <v>772249.125</v>
      </c>
      <c r="AN540" s="45">
        <f>+AK540/AM540</f>
        <v>-4.358624717841595E-2</v>
      </c>
      <c r="AR540" s="33"/>
    </row>
    <row r="541" spans="1:44">
      <c r="A541" s="6" t="s">
        <v>4749</v>
      </c>
      <c r="B541" s="6" t="s">
        <v>4714</v>
      </c>
      <c r="C541" s="119" t="s">
        <v>4827</v>
      </c>
      <c r="D541" s="30">
        <v>2553911</v>
      </c>
      <c r="E541" s="6" t="s">
        <v>4782</v>
      </c>
      <c r="F541" s="31" t="s">
        <v>4473</v>
      </c>
      <c r="G541" s="6" t="str">
        <f>+IF(AND(L541&gt;K541, AJ541&gt;0), "Float Increase", IF(AND(L541&lt;K541, AJ541&lt;0), "Float Decrease", IF(AND(J541&gt;I541, AJ541&gt;0), "Share Increase", IF(AND(J541&lt;I541, AJ541&lt;0), "Share Decrease", IF(AJ541&gt;0, "Reinvestment", "Funding")))))</f>
        <v>Share Decrease</v>
      </c>
      <c r="H541" s="32">
        <v>35.42</v>
      </c>
      <c r="I541" s="33">
        <v>64.227000000000004</v>
      </c>
      <c r="J541" s="33">
        <v>63.670999999999999</v>
      </c>
      <c r="K541" s="34">
        <v>0.88</v>
      </c>
      <c r="L541" s="34">
        <v>0.88</v>
      </c>
      <c r="M541" s="7">
        <v>0.62</v>
      </c>
      <c r="N541" s="7">
        <v>0.62</v>
      </c>
      <c r="O541" s="7">
        <v>0.38</v>
      </c>
      <c r="P541" s="7">
        <v>0.38</v>
      </c>
      <c r="Q541" s="35">
        <f>+I541*K541</f>
        <v>56.519760000000005</v>
      </c>
      <c r="R541" s="35">
        <f>+J541*L541</f>
        <v>56.030479999999997</v>
      </c>
      <c r="S541" s="35">
        <f>+$H541*Q541</f>
        <v>2001.9298992000004</v>
      </c>
      <c r="T541" s="35">
        <f>+$H541*R541</f>
        <v>1984.5996015999999</v>
      </c>
      <c r="U541" s="36">
        <f>+S541/SUM(S$20:S$619)</f>
        <v>2.9079778985912114E-3</v>
      </c>
      <c r="V541" s="37">
        <f>+T541/SUM(T$20:T$619)</f>
        <v>2.8793579978651923E-3</v>
      </c>
      <c r="W541" s="37">
        <f>+V541-U541</f>
        <v>-2.8619900726019071E-5</v>
      </c>
      <c r="X541" s="38">
        <f>+W541*Y$4</f>
        <v>-0.86691908495785142</v>
      </c>
      <c r="Y541" s="39">
        <f>+X541/$H541*10^6</f>
        <v>-24475.411771819632</v>
      </c>
      <c r="Z541" s="40">
        <f>+S541*M541/SUMPRODUCT(M$20:M$619, S$20:S$619)</f>
        <v>3.5386738579591811E-3</v>
      </c>
      <c r="AA541" s="41">
        <f>+T541*N541/SUMPRODUCT(N$20:N$619, T$20:T$619)</f>
        <v>3.4971874195543103E-3</v>
      </c>
      <c r="AB541" s="41">
        <f>+AA541-Z541</f>
        <v>-4.1486438404870866E-5</v>
      </c>
      <c r="AC541" s="42">
        <f>+AB541*AD$4</f>
        <v>-0.16006591267022025</v>
      </c>
      <c r="AD541" s="43">
        <f>+AC541/$H541*10^6</f>
        <v>-4519.0827970135579</v>
      </c>
      <c r="AE541" s="40">
        <f>+S541*O541/SUMPRODUCT(O$20:O$619, S$20:S$619)</f>
        <v>2.252857262026748E-3</v>
      </c>
      <c r="AF541" s="41">
        <f>+T541*P541/SUMPRODUCT(P$20:P$619, T$20:T$619)</f>
        <v>2.235105859671353E-3</v>
      </c>
      <c r="AG541" s="41">
        <f>+AF541-AE541</f>
        <v>-1.7751402355394973E-5</v>
      </c>
      <c r="AH541" s="42">
        <f>+AG541*AI$4</f>
        <v>-5.9942031021038483E-2</v>
      </c>
      <c r="AI541" s="43">
        <f>+AH541/$H541*10^6</f>
        <v>-1692.3215985612219</v>
      </c>
      <c r="AJ541" s="42">
        <f>+X541+AC541+AH541</f>
        <v>-1.0869270286491102</v>
      </c>
      <c r="AK541" s="31">
        <f>+Y541+AD541+AI541</f>
        <v>-30686.816167394412</v>
      </c>
      <c r="AL541" s="44">
        <f>+$AL$6*W541/H541*10^6</f>
        <v>-404.00763306068706</v>
      </c>
      <c r="AM541" s="31">
        <v>666845.1875</v>
      </c>
      <c r="AN541" s="45">
        <f>+AK541/AM541</f>
        <v>-4.6017901519900241E-2</v>
      </c>
      <c r="AR541" s="33"/>
    </row>
    <row r="542" spans="1:44">
      <c r="A542" s="6" t="s">
        <v>1283</v>
      </c>
      <c r="B542" s="6" t="s">
        <v>1687</v>
      </c>
      <c r="C542" s="119" t="s">
        <v>2708</v>
      </c>
      <c r="D542" s="30">
        <v>2313739</v>
      </c>
      <c r="E542" s="6" t="s">
        <v>794</v>
      </c>
      <c r="F542" s="31" t="s">
        <v>4462</v>
      </c>
      <c r="G542" s="6" t="str">
        <f>+IF(AND(L542&gt;K542, AJ542&gt;0), "Float Increase", IF(AND(L542&lt;K542, AJ542&lt;0), "Float Decrease", IF(AND(J542&gt;I542, AJ542&gt;0), "Share Increase", IF(AND(J542&lt;I542, AJ542&lt;0), "Share Decrease", IF(AJ542&gt;0, "Reinvestment", "Funding")))))</f>
        <v>Share Decrease</v>
      </c>
      <c r="H542" s="32">
        <v>79.099999999999994</v>
      </c>
      <c r="I542" s="33">
        <v>11.494999999999999</v>
      </c>
      <c r="J542" s="33">
        <v>11.474</v>
      </c>
      <c r="K542" s="34">
        <v>1</v>
      </c>
      <c r="L542" s="34">
        <v>1</v>
      </c>
      <c r="M542" s="7">
        <v>0</v>
      </c>
      <c r="N542" s="7">
        <v>0</v>
      </c>
      <c r="O542" s="7">
        <v>1</v>
      </c>
      <c r="P542" s="7">
        <v>1</v>
      </c>
      <c r="Q542" s="35">
        <f>+I542*K542</f>
        <v>11.494999999999999</v>
      </c>
      <c r="R542" s="35">
        <f>+J542*L542</f>
        <v>11.474</v>
      </c>
      <c r="S542" s="35">
        <f>+$H542*Q542</f>
        <v>909.25449999999989</v>
      </c>
      <c r="T542" s="35">
        <f>+$H542*R542</f>
        <v>907.59339999999997</v>
      </c>
      <c r="U542" s="36">
        <f>+S542/SUM(S$20:S$619)</f>
        <v>1.3207715171501353E-3</v>
      </c>
      <c r="V542" s="37">
        <f>+T542/SUM(T$20:T$619)</f>
        <v>1.3167826462288968E-3</v>
      </c>
      <c r="W542" s="37">
        <f>+V542-U542</f>
        <v>-3.9888709212384642E-6</v>
      </c>
      <c r="X542" s="38">
        <f>+W542*Y$4</f>
        <v>-0.12082600712556807</v>
      </c>
      <c r="Y542" s="39">
        <f>+X542/$H542*10^6</f>
        <v>-1527.5095717518088</v>
      </c>
      <c r="Z542" s="40">
        <f>+S542*M542/SUMPRODUCT(M$20:M$619, S$20:S$619)</f>
        <v>0</v>
      </c>
      <c r="AA542" s="41">
        <f>+T542*N542/SUMPRODUCT(N$20:N$619, T$20:T$619)</f>
        <v>0</v>
      </c>
      <c r="AB542" s="41">
        <f>+AA542-Z542</f>
        <v>0</v>
      </c>
      <c r="AC542" s="42">
        <f>+AB542*AD$4</f>
        <v>0</v>
      </c>
      <c r="AD542" s="43">
        <f>+AC542/$H542*10^6</f>
        <v>0</v>
      </c>
      <c r="AE542" s="40">
        <f>+S542*O542/SUMPRODUCT(O$20:O$619, S$20:S$619)</f>
        <v>2.692691955547596E-3</v>
      </c>
      <c r="AF542" s="41">
        <f>+T542*P542/SUMPRODUCT(P$20:P$619, T$20:T$619)</f>
        <v>2.6898801478826193E-3</v>
      </c>
      <c r="AG542" s="41">
        <f>+AF542-AE542</f>
        <v>-2.8118076649766982E-6</v>
      </c>
      <c r="AH542" s="42">
        <f>+AG542*AI$4</f>
        <v>-9.4947688585292535E-3</v>
      </c>
      <c r="AI542" s="43">
        <f>+AH542/$H542*10^6</f>
        <v>-120.03500453260752</v>
      </c>
      <c r="AJ542" s="42">
        <f>+X542+AC542+AH542</f>
        <v>-0.13032077598409733</v>
      </c>
      <c r="AK542" s="31">
        <f>+Y542+AD542+AI542</f>
        <v>-1647.5445762844163</v>
      </c>
      <c r="AL542" s="44">
        <f>+$AL$6*W542/H542*10^6</f>
        <v>-25.214101904162227</v>
      </c>
      <c r="AM542" s="31">
        <v>34894.80078125</v>
      </c>
      <c r="AN542" s="45">
        <f>+AK542/AM542</f>
        <v>-4.7214614767759053E-2</v>
      </c>
      <c r="AR542" s="33"/>
    </row>
    <row r="543" spans="1:44">
      <c r="A543" s="6" t="s">
        <v>5031</v>
      </c>
      <c r="B543" s="6" t="s">
        <v>5045</v>
      </c>
      <c r="C543" s="119" t="s">
        <v>5095</v>
      </c>
      <c r="D543" s="30">
        <v>2149622</v>
      </c>
      <c r="E543" s="6" t="s">
        <v>5063</v>
      </c>
      <c r="F543" s="31" t="s">
        <v>4455</v>
      </c>
      <c r="G543" s="6" t="str">
        <f>+IF(AND(L543&gt;K543, AJ543&gt;0), "Float Increase", IF(AND(L543&lt;K543, AJ543&lt;0), "Float Decrease", IF(AND(J543&gt;I543, AJ543&gt;0), "Share Increase", IF(AND(J543&lt;I543, AJ543&lt;0), "Share Decrease", IF(AJ543&gt;0, "Reinvestment", "Funding")))))</f>
        <v>Share Decrease</v>
      </c>
      <c r="H543" s="32">
        <v>36.770000000000003</v>
      </c>
      <c r="I543" s="33">
        <v>20.155000000000001</v>
      </c>
      <c r="J543" s="33">
        <v>20.100999999999999</v>
      </c>
      <c r="K543" s="34">
        <v>1</v>
      </c>
      <c r="L543" s="34">
        <v>1</v>
      </c>
      <c r="M543" s="7">
        <v>0</v>
      </c>
      <c r="N543" s="7">
        <v>0</v>
      </c>
      <c r="O543" s="7">
        <v>1</v>
      </c>
      <c r="P543" s="7">
        <v>1</v>
      </c>
      <c r="Q543" s="35">
        <f>+I543*K543</f>
        <v>20.155000000000001</v>
      </c>
      <c r="R543" s="35">
        <f>+J543*L543</f>
        <v>20.100999999999999</v>
      </c>
      <c r="S543" s="35">
        <f>+$H543*Q543</f>
        <v>741.09935000000007</v>
      </c>
      <c r="T543" s="35">
        <f>+$H543*R543</f>
        <v>739.11377000000005</v>
      </c>
      <c r="U543" s="36">
        <f>+S543/SUM(S$20:S$619)</f>
        <v>1.0765114859024392E-3</v>
      </c>
      <c r="V543" s="37">
        <f>+T543/SUM(T$20:T$619)</f>
        <v>1.0723438336206681E-3</v>
      </c>
      <c r="W543" s="37">
        <f>+V543-U543</f>
        <v>-4.1676522817711472E-6</v>
      </c>
      <c r="X543" s="38">
        <f>+W543*Y$4</f>
        <v>-0.12624143378844285</v>
      </c>
      <c r="Y543" s="39">
        <f>+X543/$H543*10^6</f>
        <v>-3433.2726077901234</v>
      </c>
      <c r="Z543" s="40">
        <f>+S543*M543/SUMPRODUCT(M$20:M$619, S$20:S$619)</f>
        <v>0</v>
      </c>
      <c r="AA543" s="41">
        <f>+T543*N543/SUMPRODUCT(N$20:N$619, T$20:T$619)</f>
        <v>0</v>
      </c>
      <c r="AB543" s="41">
        <f>+AA543-Z543</f>
        <v>0</v>
      </c>
      <c r="AC543" s="42">
        <f>+AB543*AD$4</f>
        <v>0</v>
      </c>
      <c r="AD543" s="43">
        <f>+AC543/$H543*10^6</f>
        <v>0</v>
      </c>
      <c r="AE543" s="40">
        <f>+S543*O543/SUMPRODUCT(O$20:O$619, S$20:S$619)</f>
        <v>2.1947125452846839E-3</v>
      </c>
      <c r="AF543" s="41">
        <f>+T543*P543/SUMPRODUCT(P$20:P$619, T$20:T$619)</f>
        <v>2.1905486057409414E-3</v>
      </c>
      <c r="AG543" s="41">
        <f>+AF543-AE543</f>
        <v>-4.1639395437424558E-6</v>
      </c>
      <c r="AH543" s="42">
        <f>+AG543*AI$4</f>
        <v>-1.4060578894201148E-2</v>
      </c>
      <c r="AI543" s="43">
        <f>+AH543/$H543*10^6</f>
        <v>-382.39268137615306</v>
      </c>
      <c r="AJ543" s="42">
        <f>+X543+AC543+AH543</f>
        <v>-0.140302012682644</v>
      </c>
      <c r="AK543" s="31">
        <f>+Y543+AD543+AI543</f>
        <v>-3815.6652891662766</v>
      </c>
      <c r="AL543" s="44">
        <f>+$AL$6*W543/H543*10^6</f>
        <v>-56.671910277007711</v>
      </c>
      <c r="AM543" s="31">
        <v>79159.546875</v>
      </c>
      <c r="AN543" s="45">
        <f>+AK543/AM543</f>
        <v>-4.820221236475182E-2</v>
      </c>
      <c r="AR543" s="33"/>
    </row>
    <row r="544" spans="1:44">
      <c r="A544" s="6" t="s">
        <v>1078</v>
      </c>
      <c r="B544" s="6" t="s">
        <v>1597</v>
      </c>
      <c r="C544" s="119" t="s">
        <v>2442</v>
      </c>
      <c r="D544" s="30">
        <v>2239244</v>
      </c>
      <c r="E544" s="6" t="s">
        <v>3902</v>
      </c>
      <c r="F544" s="31" t="s">
        <v>4454</v>
      </c>
      <c r="G544" s="6" t="str">
        <f>+IF(AND(L544&gt;K544, AJ544&gt;0), "Float Increase", IF(AND(L544&lt;K544, AJ544&lt;0), "Float Decrease", IF(AND(J544&gt;I544, AJ544&gt;0), "Share Increase", IF(AND(J544&lt;I544, AJ544&lt;0), "Share Decrease", IF(AJ544&gt;0, "Reinvestment", "Funding")))))</f>
        <v>Share Decrease</v>
      </c>
      <c r="H544" s="32">
        <v>17.190000000000001</v>
      </c>
      <c r="I544" s="33">
        <v>33.473999999999997</v>
      </c>
      <c r="J544" s="33">
        <v>33.442999999999998</v>
      </c>
      <c r="K544" s="34">
        <v>1</v>
      </c>
      <c r="L544" s="34">
        <v>1</v>
      </c>
      <c r="M544" s="7">
        <v>0</v>
      </c>
      <c r="N544" s="7">
        <v>0</v>
      </c>
      <c r="O544" s="7">
        <v>1</v>
      </c>
      <c r="P544" s="7">
        <v>1</v>
      </c>
      <c r="Q544" s="35">
        <f>+I544*K544</f>
        <v>33.473999999999997</v>
      </c>
      <c r="R544" s="35">
        <f>+J544*L544</f>
        <v>33.442999999999998</v>
      </c>
      <c r="S544" s="35">
        <f>+$H544*Q544</f>
        <v>575.41805999999997</v>
      </c>
      <c r="T544" s="35">
        <f>+$H544*R544</f>
        <v>574.88517000000002</v>
      </c>
      <c r="U544" s="36">
        <f>+S544/SUM(S$20:S$619)</f>
        <v>8.3584495221281573E-4</v>
      </c>
      <c r="V544" s="37">
        <f>+T544/SUM(T$20:T$619)</f>
        <v>8.3407263145627685E-4</v>
      </c>
      <c r="W544" s="37">
        <f>+V544-U544</f>
        <v>-1.7723207565388793E-6</v>
      </c>
      <c r="X544" s="38">
        <f>+W544*Y$4</f>
        <v>-5.3684976171620991E-2</v>
      </c>
      <c r="Y544" s="39">
        <f>+X544/$H544*10^6</f>
        <v>-3123.0352630378702</v>
      </c>
      <c r="Z544" s="40">
        <f>+S544*M544/SUMPRODUCT(M$20:M$619, S$20:S$619)</f>
        <v>0</v>
      </c>
      <c r="AA544" s="41">
        <f>+T544*N544/SUMPRODUCT(N$20:N$619, T$20:T$619)</f>
        <v>0</v>
      </c>
      <c r="AB544" s="41">
        <f>+AA544-Z544</f>
        <v>0</v>
      </c>
      <c r="AC544" s="42">
        <f>+AB544*AD$4</f>
        <v>0</v>
      </c>
      <c r="AD544" s="43">
        <f>+AC544/$H544*10^6</f>
        <v>0</v>
      </c>
      <c r="AE544" s="40">
        <f>+S544*O544/SUMPRODUCT(O$20:O$619, S$20:S$619)</f>
        <v>1.7040592938927484E-3</v>
      </c>
      <c r="AF544" s="41">
        <f>+T544*P544/SUMPRODUCT(P$20:P$619, T$20:T$619)</f>
        <v>1.7038160547389665E-3</v>
      </c>
      <c r="AG544" s="41">
        <f>+AF544-AE544</f>
        <v>-2.4323915378187885E-7</v>
      </c>
      <c r="AH544" s="42">
        <f>+AG544*AI$4</f>
        <v>-8.2135758119939914E-4</v>
      </c>
      <c r="AI544" s="43">
        <f>+AH544/$H544*10^6</f>
        <v>-47.781127469424028</v>
      </c>
      <c r="AJ544" s="42">
        <f>+X544+AC544+AH544</f>
        <v>-5.4506333752820386E-2</v>
      </c>
      <c r="AK544" s="31">
        <f>+Y544+AD544+AI544</f>
        <v>-3170.8163905072943</v>
      </c>
      <c r="AL544" s="44">
        <f>+$AL$6*W544/H544*10^6</f>
        <v>-51.550923692230342</v>
      </c>
      <c r="AM544" s="31">
        <v>65028.8515625</v>
      </c>
      <c r="AN544" s="45">
        <f>+AK544/AM544</f>
        <v>-4.8760147447164816E-2</v>
      </c>
      <c r="AR544" s="33"/>
    </row>
    <row r="545" spans="1:44">
      <c r="A545" s="6" t="s">
        <v>1316</v>
      </c>
      <c r="B545" s="6" t="s">
        <v>1719</v>
      </c>
      <c r="C545" s="119" t="s">
        <v>2738</v>
      </c>
      <c r="D545" s="30">
        <v>2589734</v>
      </c>
      <c r="E545" s="6" t="s">
        <v>822</v>
      </c>
      <c r="F545" s="31" t="s">
        <v>4459</v>
      </c>
      <c r="G545" s="6" t="str">
        <f>+IF(AND(L545&gt;K545, AJ545&gt;0), "Float Increase", IF(AND(L545&lt;K545, AJ545&lt;0), "Float Decrease", IF(AND(J545&gt;I545, AJ545&gt;0), "Share Increase", IF(AND(J545&lt;I545, AJ545&lt;0), "Share Decrease", IF(AJ545&gt;0, "Reinvestment", "Funding")))))</f>
        <v>Share Decrease</v>
      </c>
      <c r="H545" s="32">
        <v>15.35</v>
      </c>
      <c r="I545" s="33">
        <v>56.656999999999996</v>
      </c>
      <c r="J545" s="33">
        <v>56.417000000000002</v>
      </c>
      <c r="K545" s="34">
        <v>0.79</v>
      </c>
      <c r="L545" s="34">
        <v>0.79</v>
      </c>
      <c r="M545" s="7">
        <v>0.64</v>
      </c>
      <c r="N545" s="7">
        <v>0.64</v>
      </c>
      <c r="O545" s="7">
        <v>0.36</v>
      </c>
      <c r="P545" s="7">
        <v>0.36</v>
      </c>
      <c r="Q545" s="35">
        <f>+I545*K545</f>
        <v>44.759030000000003</v>
      </c>
      <c r="R545" s="35">
        <f>+J545*L545</f>
        <v>44.569430000000004</v>
      </c>
      <c r="S545" s="35">
        <f>+$H545*Q545</f>
        <v>687.05111050000005</v>
      </c>
      <c r="T545" s="35">
        <f>+$H545*R545</f>
        <v>684.14075050000008</v>
      </c>
      <c r="U545" s="36">
        <f>+S545/SUM(S$20:S$619)</f>
        <v>9.9800170092616595E-4</v>
      </c>
      <c r="V545" s="37">
        <f>+T545/SUM(T$20:T$619)</f>
        <v>9.9258618213443769E-4</v>
      </c>
      <c r="W545" s="37">
        <f>+V545-U545</f>
        <v>-5.4155187917282605E-6</v>
      </c>
      <c r="X545" s="38">
        <f>+W545*Y$4</f>
        <v>-0.16404028233504447</v>
      </c>
      <c r="Y545" s="39">
        <f>+X545/$H545*10^6</f>
        <v>-10686.663344302571</v>
      </c>
      <c r="Z545" s="40">
        <f>+S545*M545/SUMPRODUCT(M$20:M$619, S$20:S$619)</f>
        <v>1.2536289196925167E-3</v>
      </c>
      <c r="AA545" s="41">
        <f>+T545*N545/SUMPRODUCT(N$20:N$619, T$20:T$619)</f>
        <v>1.244456589884597E-3</v>
      </c>
      <c r="AB545" s="41">
        <f>+AA545-Z545</f>
        <v>-9.1723298079196894E-6</v>
      </c>
      <c r="AC545" s="42">
        <f>+AB545*AD$4</f>
        <v>-3.5389331995405858E-2</v>
      </c>
      <c r="AD545" s="43">
        <f>+AC545/$H545*10^6</f>
        <v>-2305.4939410687853</v>
      </c>
      <c r="AE545" s="40">
        <f>+S545*O545/SUMPRODUCT(O$20:O$619, S$20:S$619)</f>
        <v>7.3247492246188649E-4</v>
      </c>
      <c r="AF545" s="41">
        <f>+T545*P545/SUMPRODUCT(P$20:P$619, T$20:T$619)</f>
        <v>7.2994403036193058E-4</v>
      </c>
      <c r="AG545" s="41">
        <f>+AF545-AE545</f>
        <v>-2.5308920999559097E-6</v>
      </c>
      <c r="AH545" s="42">
        <f>+AG545*AI$4</f>
        <v>-8.5461874915111653E-3</v>
      </c>
      <c r="AI545" s="43">
        <f>+AH545/$H545*10^6</f>
        <v>-556.75488544046686</v>
      </c>
      <c r="AJ545" s="42">
        <f>+X545+AC545+AH545</f>
        <v>-0.20797580182196151</v>
      </c>
      <c r="AK545" s="31">
        <f>+Y545+AD545+AI545</f>
        <v>-13548.912170811824</v>
      </c>
      <c r="AL545" s="44">
        <f>+$AL$6*W545/H545*10^6</f>
        <v>-176.40126357421045</v>
      </c>
      <c r="AM545" s="31">
        <v>266571.75</v>
      </c>
      <c r="AN545" s="45">
        <f>+AK545/AM545</f>
        <v>-5.0826511702053288E-2</v>
      </c>
      <c r="AR545" s="33"/>
    </row>
    <row r="546" spans="1:44">
      <c r="A546" s="6" t="s">
        <v>4748</v>
      </c>
      <c r="B546" s="6" t="s">
        <v>4713</v>
      </c>
      <c r="C546" s="119" t="s">
        <v>4826</v>
      </c>
      <c r="D546" s="30">
        <v>2752945</v>
      </c>
      <c r="E546" s="6" t="s">
        <v>4781</v>
      </c>
      <c r="F546" s="31" t="s">
        <v>4467</v>
      </c>
      <c r="G546" s="6" t="str">
        <f>+IF(AND(L546&gt;K546, AJ546&gt;0), "Float Increase", IF(AND(L546&lt;K546, AJ546&lt;0), "Float Decrease", IF(AND(J546&gt;I546, AJ546&gt;0), "Share Increase", IF(AND(J546&lt;I546, AJ546&lt;0), "Share Decrease", IF(AJ546&gt;0, "Reinvestment", "Funding")))))</f>
        <v>Share Decrease</v>
      </c>
      <c r="H546" s="32">
        <v>21.8</v>
      </c>
      <c r="I546" s="33">
        <v>19.375</v>
      </c>
      <c r="J546" s="33">
        <v>19.155999999999999</v>
      </c>
      <c r="K546" s="34">
        <v>0.82</v>
      </c>
      <c r="L546" s="34">
        <v>0.82</v>
      </c>
      <c r="M546" s="7">
        <v>0</v>
      </c>
      <c r="N546" s="7">
        <v>0</v>
      </c>
      <c r="O546" s="7">
        <v>1</v>
      </c>
      <c r="P546" s="7">
        <v>1</v>
      </c>
      <c r="Q546" s="35">
        <f>+I546*K546</f>
        <v>15.887499999999999</v>
      </c>
      <c r="R546" s="35">
        <f>+J546*L546</f>
        <v>15.707919999999998</v>
      </c>
      <c r="S546" s="35">
        <f>+$H546*Q546</f>
        <v>346.34749999999997</v>
      </c>
      <c r="T546" s="35">
        <f>+$H546*R546</f>
        <v>342.43265599999995</v>
      </c>
      <c r="U546" s="36">
        <f>+S546/SUM(S$20:S$619)</f>
        <v>5.0309997149990072E-4</v>
      </c>
      <c r="V546" s="37">
        <f>+T546/SUM(T$20:T$619)</f>
        <v>4.968187063974567E-4</v>
      </c>
      <c r="W546" s="37">
        <f>+V546-U546</f>
        <v>-6.2812651024440284E-6</v>
      </c>
      <c r="X546" s="38">
        <f>+W546*Y$4</f>
        <v>-0.19026441241418976</v>
      </c>
      <c r="Y546" s="39">
        <f>+X546/$H546*10^6</f>
        <v>-8727.7253401004491</v>
      </c>
      <c r="Z546" s="40">
        <f>+S546*M546/SUMPRODUCT(M$20:M$619, S$20:S$619)</f>
        <v>0</v>
      </c>
      <c r="AA546" s="41">
        <f>+T546*N546/SUMPRODUCT(N$20:N$619, T$20:T$619)</f>
        <v>0</v>
      </c>
      <c r="AB546" s="41">
        <f>+AA546-Z546</f>
        <v>0</v>
      </c>
      <c r="AC546" s="42">
        <f>+AB546*AD$4</f>
        <v>0</v>
      </c>
      <c r="AD546" s="43">
        <f>+AC546/$H546*10^6</f>
        <v>0</v>
      </c>
      <c r="AE546" s="40">
        <f>+S546*O546/SUMPRODUCT(O$20:O$619, S$20:S$619)</f>
        <v>1.0256832680773326E-3</v>
      </c>
      <c r="AF546" s="41">
        <f>+T546*P546/SUMPRODUCT(P$20:P$619, T$20:T$619)</f>
        <v>1.0148848629365507E-3</v>
      </c>
      <c r="AG546" s="41">
        <f>+AF546-AE546</f>
        <v>-1.0798405140781831E-5</v>
      </c>
      <c r="AH546" s="42">
        <f>+AG546*AI$4</f>
        <v>-3.6463504289269082E-2</v>
      </c>
      <c r="AI546" s="43">
        <f>+AH546/$H546*10^6</f>
        <v>-1672.6378114343615</v>
      </c>
      <c r="AJ546" s="42">
        <f>+X546+AC546+AH546</f>
        <v>-0.22672791670345885</v>
      </c>
      <c r="AK546" s="31">
        <f>+Y546+AD546+AI546</f>
        <v>-10400.36315153481</v>
      </c>
      <c r="AL546" s="44">
        <f>+$AL$6*W546/H546*10^6</f>
        <v>-144.06571335880798</v>
      </c>
      <c r="AM546" s="31">
        <v>201286.65625</v>
      </c>
      <c r="AN546" s="45">
        <f>+AK546/AM546</f>
        <v>-5.1669411898906288E-2</v>
      </c>
      <c r="AR546" s="33"/>
    </row>
    <row r="547" spans="1:44">
      <c r="A547" s="6" t="s">
        <v>4738</v>
      </c>
      <c r="B547" s="6" t="s">
        <v>4705</v>
      </c>
      <c r="C547" s="119" t="s">
        <v>4816</v>
      </c>
      <c r="D547" s="30" t="s">
        <v>4796</v>
      </c>
      <c r="E547" s="6" t="s">
        <v>4772</v>
      </c>
      <c r="F547" s="31" t="s">
        <v>4455</v>
      </c>
      <c r="G547" s="6" t="str">
        <f>+IF(AND(L547&gt;K547, AJ547&gt;0), "Float Increase", IF(AND(L547&lt;K547, AJ547&lt;0), "Float Decrease", IF(AND(J547&gt;I547, AJ547&gt;0), "Share Increase", IF(AND(J547&lt;I547, AJ547&lt;0), "Share Decrease", IF(AJ547&gt;0, "Reinvestment", "Funding")))))</f>
        <v>Share Decrease</v>
      </c>
      <c r="H547" s="32">
        <v>75.400000000000006</v>
      </c>
      <c r="I547" s="33">
        <v>17.792000000000002</v>
      </c>
      <c r="J547" s="33">
        <v>17.465</v>
      </c>
      <c r="K547" s="34">
        <v>1</v>
      </c>
      <c r="L547" s="34">
        <v>1</v>
      </c>
      <c r="M547" s="7">
        <v>0</v>
      </c>
      <c r="N547" s="7">
        <v>0</v>
      </c>
      <c r="O547" s="7">
        <v>1</v>
      </c>
      <c r="P547" s="7">
        <v>1</v>
      </c>
      <c r="Q547" s="35">
        <f>+I547*K547</f>
        <v>17.792000000000002</v>
      </c>
      <c r="R547" s="35">
        <f>+J547*L547</f>
        <v>17.465</v>
      </c>
      <c r="S547" s="35">
        <f>+$H547*Q547</f>
        <v>1341.5168000000003</v>
      </c>
      <c r="T547" s="35">
        <f>+$H547*R547</f>
        <v>1316.8610000000001</v>
      </c>
      <c r="U547" s="36">
        <f>+S547/SUM(S$20:S$619)</f>
        <v>1.948670233931639E-3</v>
      </c>
      <c r="V547" s="37">
        <f>+T547/SUM(T$20:T$619)</f>
        <v>1.9105688872303739E-3</v>
      </c>
      <c r="W547" s="37">
        <f>+V547-U547</f>
        <v>-3.8101346701265157E-5</v>
      </c>
      <c r="X547" s="38">
        <f>+W547*Y$4</f>
        <v>-1.1541194686218295</v>
      </c>
      <c r="Y547" s="39">
        <f>+X547/$H547*10^6</f>
        <v>-15306.624252278903</v>
      </c>
      <c r="Z547" s="40">
        <f>+S547*M547/SUMPRODUCT(M$20:M$619, S$20:S$619)</f>
        <v>0</v>
      </c>
      <c r="AA547" s="41">
        <f>+T547*N547/SUMPRODUCT(N$20:N$619, T$20:T$619)</f>
        <v>0</v>
      </c>
      <c r="AB547" s="41">
        <f>+AA547-Z547</f>
        <v>0</v>
      </c>
      <c r="AC547" s="42">
        <f>+AB547*AD$4</f>
        <v>0</v>
      </c>
      <c r="AD547" s="43">
        <f>+AC547/$H547*10^6</f>
        <v>0</v>
      </c>
      <c r="AE547" s="40">
        <f>+S547*O547/SUMPRODUCT(O$20:O$619, S$20:S$619)</f>
        <v>3.97280573875846E-3</v>
      </c>
      <c r="AF547" s="41">
        <f>+T547*P547/SUMPRODUCT(P$20:P$619, T$20:T$619)</f>
        <v>3.9028470914628226E-3</v>
      </c>
      <c r="AG547" s="41">
        <f>+AF547-AE547</f>
        <v>-6.9958647295637402E-5</v>
      </c>
      <c r="AH547" s="42">
        <f>+AG547*AI$4</f>
        <v>-0.2362327957210951</v>
      </c>
      <c r="AI547" s="43">
        <f>+AH547/$H547*10^6</f>
        <v>-3133.0609512081573</v>
      </c>
      <c r="AJ547" s="42">
        <f>+X547+AC547+AH547</f>
        <v>-1.3903522643429245</v>
      </c>
      <c r="AK547" s="31">
        <f>+Y547+AD547+AI547</f>
        <v>-18439.685203487061</v>
      </c>
      <c r="AL547" s="44">
        <f>+$AL$6*W547/H547*10^6</f>
        <v>-252.66145027364161</v>
      </c>
      <c r="AM547" s="31">
        <v>345615.84375</v>
      </c>
      <c r="AN547" s="45">
        <f>+AK547/AM547</f>
        <v>-5.3353124681475371E-2</v>
      </c>
      <c r="AR547" s="33"/>
    </row>
    <row r="548" spans="1:44">
      <c r="A548" s="6" t="s">
        <v>1136</v>
      </c>
      <c r="B548" s="6" t="s">
        <v>2040</v>
      </c>
      <c r="C548" s="119" t="s">
        <v>3302</v>
      </c>
      <c r="D548" s="30">
        <v>2717320</v>
      </c>
      <c r="E548" s="6" t="s">
        <v>109</v>
      </c>
      <c r="F548" s="31" t="s">
        <v>4454</v>
      </c>
      <c r="G548" s="6" t="str">
        <f>+IF(AND(L548&gt;K548, AJ548&gt;0), "Float Increase", IF(AND(L548&lt;K548, AJ548&lt;0), "Float Decrease", IF(AND(J548&gt;I548, AJ548&gt;0), "Share Increase", IF(AND(J548&lt;I548, AJ548&lt;0), "Share Decrease", IF(AJ548&gt;0, "Reinvestment", "Funding")))))</f>
        <v>Share Decrease</v>
      </c>
      <c r="H548" s="32">
        <v>14.89</v>
      </c>
      <c r="I548" s="33">
        <v>88.144000000000005</v>
      </c>
      <c r="J548" s="33">
        <v>87.346000000000004</v>
      </c>
      <c r="K548" s="34">
        <v>1</v>
      </c>
      <c r="L548" s="34">
        <v>1</v>
      </c>
      <c r="M548" s="7">
        <v>0</v>
      </c>
      <c r="N548" s="7">
        <v>0</v>
      </c>
      <c r="O548" s="7">
        <v>1</v>
      </c>
      <c r="P548" s="7">
        <v>1</v>
      </c>
      <c r="Q548" s="35">
        <f>+I548*K548</f>
        <v>88.144000000000005</v>
      </c>
      <c r="R548" s="35">
        <f>+J548*L548</f>
        <v>87.346000000000004</v>
      </c>
      <c r="S548" s="35">
        <f>+$H548*Q548</f>
        <v>1312.4641600000002</v>
      </c>
      <c r="T548" s="35">
        <f>+$H548*R548</f>
        <v>1300.58194</v>
      </c>
      <c r="U548" s="36">
        <f>+S548/SUM(S$20:S$619)</f>
        <v>1.9064687387396802E-3</v>
      </c>
      <c r="V548" s="37">
        <f>+T548/SUM(T$20:T$619)</f>
        <v>1.8869503993646411E-3</v>
      </c>
      <c r="W548" s="37">
        <f>+V548-U548</f>
        <v>-1.9518339375039192E-5</v>
      </c>
      <c r="X548" s="38">
        <f>+W548*Y$4</f>
        <v>-0.59122570245404915</v>
      </c>
      <c r="Y548" s="39">
        <f>+X548/$H548*10^6</f>
        <v>-39706.225819613777</v>
      </c>
      <c r="Z548" s="40">
        <f>+S548*M548/SUMPRODUCT(M$20:M$619, S$20:S$619)</f>
        <v>0</v>
      </c>
      <c r="AA548" s="41">
        <f>+T548*N548/SUMPRODUCT(N$20:N$619, T$20:T$619)</f>
        <v>0</v>
      </c>
      <c r="AB548" s="41">
        <f>+AA548-Z548</f>
        <v>0</v>
      </c>
      <c r="AC548" s="42">
        <f>+AB548*AD$4</f>
        <v>0</v>
      </c>
      <c r="AD548" s="43">
        <f>+AC548/$H548*10^6</f>
        <v>0</v>
      </c>
      <c r="AE548" s="40">
        <f>+S548*O548/SUMPRODUCT(O$20:O$619, S$20:S$619)</f>
        <v>3.8867684301551811E-3</v>
      </c>
      <c r="AF548" s="41">
        <f>+T548*P548/SUMPRODUCT(P$20:P$619, T$20:T$619)</f>
        <v>3.854600023645681E-3</v>
      </c>
      <c r="AG548" s="41">
        <f>+AF548-AE548</f>
        <v>-3.216840650950006E-5</v>
      </c>
      <c r="AH548" s="42">
        <f>+AG548*AI$4</f>
        <v>-0.10862463608706395</v>
      </c>
      <c r="AI548" s="43">
        <f>+AH548/$H548*10^6</f>
        <v>-7295.1400998699764</v>
      </c>
      <c r="AJ548" s="42">
        <f>+X548+AC548+AH548</f>
        <v>-0.69985033854111312</v>
      </c>
      <c r="AK548" s="31">
        <f>+Y548+AD548+AI548</f>
        <v>-47001.365919483753</v>
      </c>
      <c r="AL548" s="44">
        <f>+$AL$6*W548/H548*10^6</f>
        <v>-655.417709034224</v>
      </c>
      <c r="AM548" s="31">
        <v>865985.6875</v>
      </c>
      <c r="AN548" s="45">
        <f>+AK548/AM548</f>
        <v>-5.4274991605428528E-2</v>
      </c>
      <c r="AR548" s="33"/>
    </row>
    <row r="549" spans="1:44">
      <c r="A549" s="6" t="s">
        <v>1027</v>
      </c>
      <c r="B549" s="6" t="s">
        <v>1546</v>
      </c>
      <c r="C549" s="119" t="s">
        <v>2390</v>
      </c>
      <c r="D549" s="30">
        <v>2734921</v>
      </c>
      <c r="E549" s="6" t="s">
        <v>3852</v>
      </c>
      <c r="F549" s="31" t="s">
        <v>4472</v>
      </c>
      <c r="G549" s="6" t="str">
        <f>+IF(AND(L549&gt;K549, AJ549&gt;0), "Float Increase", IF(AND(L549&lt;K549, AJ549&lt;0), "Float Decrease", IF(AND(J549&gt;I549, AJ549&gt;0), "Share Increase", IF(AND(J549&lt;I549, AJ549&lt;0), "Share Decrease", IF(AJ549&gt;0, "Reinvestment", "Funding")))))</f>
        <v>Funding</v>
      </c>
      <c r="H549" s="32">
        <v>7.16</v>
      </c>
      <c r="I549" s="33">
        <v>46.564</v>
      </c>
      <c r="J549" s="33">
        <v>46.564</v>
      </c>
      <c r="K549" s="34">
        <v>0.93</v>
      </c>
      <c r="L549" s="34">
        <v>0.93</v>
      </c>
      <c r="M549" s="7">
        <v>1</v>
      </c>
      <c r="N549" s="7">
        <v>1</v>
      </c>
      <c r="O549" s="7">
        <v>0</v>
      </c>
      <c r="P549" s="7">
        <v>0</v>
      </c>
      <c r="Q549" s="35">
        <f>+I549*K549</f>
        <v>43.304520000000004</v>
      </c>
      <c r="R549" s="35">
        <f>+J549*L549</f>
        <v>43.304520000000004</v>
      </c>
      <c r="S549" s="35">
        <f>+$H549*Q549</f>
        <v>310.06036320000004</v>
      </c>
      <c r="T549" s="35">
        <f>+$H549*R549</f>
        <v>310.06036320000004</v>
      </c>
      <c r="U549" s="36">
        <f>+S549/SUM(S$20:S$619)</f>
        <v>4.5038973830955589E-4</v>
      </c>
      <c r="V549" s="37">
        <f>+T549/SUM(T$20:T$619)</f>
        <v>4.4985133821509604E-4</v>
      </c>
      <c r="W549" s="37">
        <f>+V549-U549</f>
        <v>-5.3840009445985538E-7</v>
      </c>
      <c r="X549" s="38">
        <f>+W549*Y$4</f>
        <v>-1.6308558219631595E-2</v>
      </c>
      <c r="Y549" s="39">
        <f>+X549/$H549*10^6</f>
        <v>-2277.731594920614</v>
      </c>
      <c r="Z549" s="40">
        <f>+S549*M549/SUMPRODUCT(M$20:M$619, S$20:S$619)</f>
        <v>8.8398772353297272E-4</v>
      </c>
      <c r="AA549" s="41">
        <f>+T549*N549/SUMPRODUCT(N$20:N$619, T$20:T$619)</f>
        <v>8.8125292100951682E-4</v>
      </c>
      <c r="AB549" s="41">
        <f>+AA549-Z549</f>
        <v>-2.7348025234558973E-6</v>
      </c>
      <c r="AC549" s="42">
        <f>+AB549*AD$4</f>
        <v>-1.0551608639376334E-2</v>
      </c>
      <c r="AD549" s="43">
        <f>+AC549/$H549*10^6</f>
        <v>-1473.6883574547953</v>
      </c>
      <c r="AE549" s="40">
        <f>+S549*O549/SUMPRODUCT(O$20:O$619, S$20:S$619)</f>
        <v>0</v>
      </c>
      <c r="AF549" s="41">
        <f>+T549*P549/SUMPRODUCT(P$20:P$619, T$20:T$619)</f>
        <v>0</v>
      </c>
      <c r="AG549" s="41">
        <f>+AF549-AE549</f>
        <v>0</v>
      </c>
      <c r="AH549" s="42">
        <f>+AG549*AI$4</f>
        <v>0</v>
      </c>
      <c r="AI549" s="43">
        <f>+AH549/$H549*10^6</f>
        <v>0</v>
      </c>
      <c r="AJ549" s="42">
        <f>+X549+AC549+AH549</f>
        <v>-2.6860166859007929E-2</v>
      </c>
      <c r="AK549" s="31">
        <f>+Y549+AD549+AI549</f>
        <v>-3751.4199523754096</v>
      </c>
      <c r="AL549" s="44">
        <f>+$AL$6*W549/H549*10^6</f>
        <v>-37.597771959487112</v>
      </c>
      <c r="AM549" s="31">
        <v>66734.296875</v>
      </c>
      <c r="AN549" s="45">
        <f>+AK549/AM549</f>
        <v>-5.6214272541182143E-2</v>
      </c>
      <c r="AR549" s="33"/>
    </row>
    <row r="550" spans="1:44">
      <c r="A550" s="6" t="s">
        <v>5377</v>
      </c>
      <c r="B550" s="6" t="s">
        <v>5351</v>
      </c>
      <c r="C550" s="119" t="s">
        <v>5361</v>
      </c>
      <c r="D550" s="30" t="s">
        <v>5371</v>
      </c>
      <c r="E550" s="6" t="s">
        <v>5344</v>
      </c>
      <c r="F550" s="31" t="s">
        <v>4464</v>
      </c>
      <c r="G550" s="6" t="str">
        <f>+IF(AND(L550&gt;K550, AJ550&gt;0), "Float Increase", IF(AND(L550&lt;K550, AJ550&lt;0), "Float Decrease", IF(AND(J550&gt;I550, AJ550&gt;0), "Share Increase", IF(AND(J550&lt;I550, AJ550&lt;0), "Share Decrease", IF(AJ550&gt;0, "Reinvestment", "Funding")))))</f>
        <v>Share Decrease</v>
      </c>
      <c r="H550" s="32">
        <v>131.19999999999999</v>
      </c>
      <c r="I550" s="33">
        <v>9.06</v>
      </c>
      <c r="J550" s="33">
        <v>8.9779999999999998</v>
      </c>
      <c r="K550" s="34">
        <v>0.78</v>
      </c>
      <c r="L550" s="34">
        <v>0.78</v>
      </c>
      <c r="M550" s="7">
        <v>0.63</v>
      </c>
      <c r="N550" s="7">
        <v>0.63</v>
      </c>
      <c r="O550" s="7">
        <v>0.37</v>
      </c>
      <c r="P550" s="7">
        <v>0.37</v>
      </c>
      <c r="Q550" s="35">
        <f>+I550*K550</f>
        <v>7.0668000000000006</v>
      </c>
      <c r="R550" s="35">
        <f>+J550*L550</f>
        <v>7.00284</v>
      </c>
      <c r="S550" s="35">
        <f>+$H550*Q550</f>
        <v>927.16416000000004</v>
      </c>
      <c r="T550" s="35">
        <f>+$H550*R550</f>
        <v>918.77260799999988</v>
      </c>
      <c r="U550" s="36">
        <f>+S550/SUM(S$20:S$619)</f>
        <v>1.3467868613797689E-3</v>
      </c>
      <c r="V550" s="37">
        <f>+T550/SUM(T$20:T$619)</f>
        <v>1.3330020095395855E-3</v>
      </c>
      <c r="W550" s="37">
        <f>+V550-U550</f>
        <v>-1.3784851840183436E-5</v>
      </c>
      <c r="X550" s="38">
        <f>+W550*Y$4</f>
        <v>-0.41755389922464031</v>
      </c>
      <c r="Y550" s="39">
        <f>+X550/$H550*10^6</f>
        <v>-3182.5754514073201</v>
      </c>
      <c r="Z550" s="40">
        <f>+S550*M550/SUMPRODUCT(M$20:M$619, S$20:S$619)</f>
        <v>1.6653179652150046E-3</v>
      </c>
      <c r="AA550" s="41">
        <f>+T550*N550/SUMPRODUCT(N$20:N$619, T$20:T$619)</f>
        <v>1.6451401681852407E-3</v>
      </c>
      <c r="AB550" s="41">
        <f>+AA550-Z550</f>
        <v>-2.0177797029763932E-5</v>
      </c>
      <c r="AC550" s="42">
        <f>+AB550*AD$4</f>
        <v>-7.7851404493291448E-2</v>
      </c>
      <c r="AD550" s="43">
        <f>+AC550/$H550*10^6</f>
        <v>-593.37960741838003</v>
      </c>
      <c r="AE550" s="40">
        <f>+S550*O550/SUMPRODUCT(O$20:O$619, S$20:S$619)</f>
        <v>1.0159201475367968E-3</v>
      </c>
      <c r="AF550" s="41">
        <f>+T550*P550/SUMPRODUCT(P$20:P$619, T$20:T$619)</f>
        <v>1.0075146354201006E-3</v>
      </c>
      <c r="AG550" s="41">
        <f>+AF550-AE550</f>
        <v>-8.4055121166962295E-6</v>
      </c>
      <c r="AH550" s="42">
        <f>+AG550*AI$4</f>
        <v>-2.8383305045958415E-2</v>
      </c>
      <c r="AI550" s="43">
        <f>+AH550/$H550*10^6</f>
        <v>-216.33616650882939</v>
      </c>
      <c r="AJ550" s="42">
        <f>+X550+AC550+AH550</f>
        <v>-0.52378860876389022</v>
      </c>
      <c r="AK550" s="31">
        <f>+Y550+AD550+AI550</f>
        <v>-3992.2912253345298</v>
      </c>
      <c r="AL550" s="44">
        <f>+$AL$6*W550/H550*10^6</f>
        <v>-52.533734147040533</v>
      </c>
      <c r="AM550" s="31">
        <v>66529.1484375</v>
      </c>
      <c r="AN550" s="45">
        <f>+AK550/AM550</f>
        <v>-6.0008151601174321E-2</v>
      </c>
      <c r="AR550" s="33"/>
    </row>
    <row r="551" spans="1:44">
      <c r="A551" s="6" t="s">
        <v>1427</v>
      </c>
      <c r="B551" s="6" t="s">
        <v>2224</v>
      </c>
      <c r="C551" s="119" t="s">
        <v>2849</v>
      </c>
      <c r="D551" s="30">
        <v>2853042</v>
      </c>
      <c r="E551" s="6" t="s">
        <v>914</v>
      </c>
      <c r="F551" s="31" t="s">
        <v>4473</v>
      </c>
      <c r="G551" s="6" t="str">
        <f>+IF(AND(L551&gt;K551, AJ551&gt;0), "Float Increase", IF(AND(L551&lt;K551, AJ551&lt;0), "Float Decrease", IF(AND(J551&gt;I551, AJ551&gt;0), "Share Increase", IF(AND(J551&lt;I551, AJ551&lt;0), "Share Decrease", IF(AJ551&gt;0, "Reinvestment", "Funding")))))</f>
        <v>Share Decrease</v>
      </c>
      <c r="H551" s="32">
        <v>8.33</v>
      </c>
      <c r="I551" s="33">
        <v>280.07600000000002</v>
      </c>
      <c r="J551" s="33">
        <v>272.40600000000001</v>
      </c>
      <c r="K551" s="34">
        <v>0.54</v>
      </c>
      <c r="L551" s="34">
        <v>0.54</v>
      </c>
      <c r="M551" s="7">
        <v>1</v>
      </c>
      <c r="N551" s="7">
        <v>1</v>
      </c>
      <c r="O551" s="7">
        <v>0</v>
      </c>
      <c r="P551" s="7">
        <v>0</v>
      </c>
      <c r="Q551" s="35">
        <f>+I551*K551</f>
        <v>151.24104000000003</v>
      </c>
      <c r="R551" s="35">
        <f>+J551*L551</f>
        <v>147.09924000000001</v>
      </c>
      <c r="S551" s="35">
        <f>+$H551*Q551</f>
        <v>1259.8378632000001</v>
      </c>
      <c r="T551" s="35">
        <f>+$H551*R551</f>
        <v>1225.3366692000002</v>
      </c>
      <c r="U551" s="36">
        <f>+S551/SUM(S$20:S$619)</f>
        <v>1.8300244496363219E-3</v>
      </c>
      <c r="V551" s="37">
        <f>+T551/SUM(T$20:T$619)</f>
        <v>1.7777807350631669E-3</v>
      </c>
      <c r="W551" s="37">
        <f>+V551-U551</f>
        <v>-5.2243714573154982E-5</v>
      </c>
      <c r="X551" s="38">
        <f>+W551*Y$4</f>
        <v>-1.5825028069151696</v>
      </c>
      <c r="Y551" s="39">
        <f>+X551/$H551*10^6</f>
        <v>-189976.32736076467</v>
      </c>
      <c r="Z551" s="40">
        <f>+S551*M551/SUMPRODUCT(M$20:M$619, S$20:S$619)</f>
        <v>3.5918206158858448E-3</v>
      </c>
      <c r="AA551" s="41">
        <f>+T551*N551/SUMPRODUCT(N$20:N$619, T$20:T$619)</f>
        <v>3.4826493390128755E-3</v>
      </c>
      <c r="AB551" s="41">
        <f>+AA551-Z551</f>
        <v>-1.0917127687296935E-4</v>
      </c>
      <c r="AC551" s="42">
        <f>+AB551*AD$4</f>
        <v>-0.42121234653860951</v>
      </c>
      <c r="AD551" s="43">
        <f>+AC551/$H551*10^6</f>
        <v>-50565.707867780249</v>
      </c>
      <c r="AE551" s="40">
        <f>+S551*O551/SUMPRODUCT(O$20:O$619, S$20:S$619)</f>
        <v>0</v>
      </c>
      <c r="AF551" s="41">
        <f>+T551*P551/SUMPRODUCT(P$20:P$619, T$20:T$619)</f>
        <v>0</v>
      </c>
      <c r="AG551" s="41">
        <f>+AF551-AE551</f>
        <v>0</v>
      </c>
      <c r="AH551" s="42">
        <f>+AG551*AI$4</f>
        <v>0</v>
      </c>
      <c r="AI551" s="43">
        <f>+AH551/$H551*10^6</f>
        <v>0</v>
      </c>
      <c r="AJ551" s="42">
        <f>+X551+AC551+AH551</f>
        <v>-2.0037151534537792</v>
      </c>
      <c r="AK551" s="31">
        <f>+Y551+AD551+AI551</f>
        <v>-240542.0352285449</v>
      </c>
      <c r="AL551" s="44">
        <f>+$AL$6*W551/H551*10^6</f>
        <v>-3135.8772252794106</v>
      </c>
      <c r="AM551" s="31">
        <v>4002565.5</v>
      </c>
      <c r="AN551" s="45">
        <f>+AK551/AM551</f>
        <v>-6.0096964116775828E-2</v>
      </c>
      <c r="AR551" s="33"/>
    </row>
    <row r="552" spans="1:44">
      <c r="A552" s="6" t="s">
        <v>6066</v>
      </c>
      <c r="B552" s="6" t="s">
        <v>6020</v>
      </c>
      <c r="C552" s="119" t="s">
        <v>6114</v>
      </c>
      <c r="D552" s="30">
        <v>2501578</v>
      </c>
      <c r="E552" s="6" t="s">
        <v>6198</v>
      </c>
      <c r="F552" s="31" t="s">
        <v>4457</v>
      </c>
      <c r="G552" s="6" t="str">
        <f>+IF(AND(L552&gt;K552, AJ552&gt;0), "Float Increase", IF(AND(L552&lt;K552, AJ552&lt;0), "Float Decrease", IF(AND(J552&gt;I552, AJ552&gt;0), "Share Increase", IF(AND(J552&lt;I552, AJ552&lt;0), "Share Decrease", IF(AJ552&gt;0, "Reinvestment", "Funding")))))</f>
        <v>Share Decrease</v>
      </c>
      <c r="H552" s="32">
        <v>70.44</v>
      </c>
      <c r="I552" s="33">
        <v>20.023</v>
      </c>
      <c r="J552" s="33">
        <v>19.577999999999999</v>
      </c>
      <c r="K552" s="34">
        <v>0.91</v>
      </c>
      <c r="L552" s="34">
        <v>0.91</v>
      </c>
      <c r="M552" s="7">
        <v>1</v>
      </c>
      <c r="N552" s="7">
        <v>1</v>
      </c>
      <c r="O552" s="7">
        <v>0</v>
      </c>
      <c r="P552" s="7">
        <v>0</v>
      </c>
      <c r="Q552" s="35">
        <f>+I552*K552</f>
        <v>18.220929999999999</v>
      </c>
      <c r="R552" s="35">
        <f>+J552*L552</f>
        <v>17.81598</v>
      </c>
      <c r="S552" s="35">
        <f>+$H552*Q552</f>
        <v>1283.4823091999999</v>
      </c>
      <c r="T552" s="35">
        <f>+$H552*R552</f>
        <v>1254.9576311999999</v>
      </c>
      <c r="U552" s="36">
        <f>+S552/SUM(S$20:S$619)</f>
        <v>1.8643700710389041E-3</v>
      </c>
      <c r="V552" s="37">
        <f>+T552/SUM(T$20:T$619)</f>
        <v>1.820756332644865E-3</v>
      </c>
      <c r="W552" s="37">
        <f>+V552-U552</f>
        <v>-4.3613738394039127E-5</v>
      </c>
      <c r="X552" s="38">
        <f>+W552*Y$4</f>
        <v>-1.3210941065836008</v>
      </c>
      <c r="Y552" s="39">
        <f>+X552/$H552*10^6</f>
        <v>-18754.885101981843</v>
      </c>
      <c r="Z552" s="40">
        <f>+S552*M552/SUMPRODUCT(M$20:M$619, S$20:S$619)</f>
        <v>3.6592313606131736E-3</v>
      </c>
      <c r="AA552" s="41">
        <f>+T552*N552/SUMPRODUCT(N$20:N$619, T$20:T$619)</f>
        <v>3.5668379757551149E-3</v>
      </c>
      <c r="AB552" s="41">
        <f>+AA552-Z552</f>
        <v>-9.2393384858058692E-5</v>
      </c>
      <c r="AC552" s="42">
        <f>+AB552*AD$4</f>
        <v>-0.35647869618664857</v>
      </c>
      <c r="AD552" s="43">
        <f>+AC552/$H552*10^6</f>
        <v>-5060.7424217298212</v>
      </c>
      <c r="AE552" s="40">
        <f>+S552*O552/SUMPRODUCT(O$20:O$619, S$20:S$619)</f>
        <v>0</v>
      </c>
      <c r="AF552" s="41">
        <f>+T552*P552/SUMPRODUCT(P$20:P$619, T$20:T$619)</f>
        <v>0</v>
      </c>
      <c r="AG552" s="41">
        <f>+AF552-AE552</f>
        <v>0</v>
      </c>
      <c r="AH552" s="42">
        <f>+AG552*AI$4</f>
        <v>0</v>
      </c>
      <c r="AI552" s="43">
        <f>+AH552/$H552*10^6</f>
        <v>0</v>
      </c>
      <c r="AJ552" s="42">
        <f>+X552+AC552+AH552</f>
        <v>-1.6775728027702494</v>
      </c>
      <c r="AK552" s="31">
        <f>+Y552+AD552+AI552</f>
        <v>-23815.627523711664</v>
      </c>
      <c r="AL552" s="44">
        <f>+$AL$6*W552/H552*10^6</f>
        <v>-309.58076656756907</v>
      </c>
      <c r="AM552" s="31">
        <v>393307.84375</v>
      </c>
      <c r="AN552" s="45">
        <f>+AK552/AM552</f>
        <v>-6.0552129590503913E-2</v>
      </c>
      <c r="AR552" s="33"/>
    </row>
    <row r="553" spans="1:44">
      <c r="A553" s="6" t="s">
        <v>1494</v>
      </c>
      <c r="B553" s="6" t="s">
        <v>2290</v>
      </c>
      <c r="C553" s="119" t="s">
        <v>2911</v>
      </c>
      <c r="D553" s="30" t="s">
        <v>2340</v>
      </c>
      <c r="E553" s="6" t="s">
        <v>975</v>
      </c>
      <c r="F553" s="31" t="s">
        <v>4455</v>
      </c>
      <c r="G553" s="6" t="str">
        <f>+IF(AND(L553&gt;K553, AJ553&gt;0), "Float Increase", IF(AND(L553&lt;K553, AJ553&lt;0), "Float Decrease", IF(AND(J553&gt;I553, AJ553&gt;0), "Share Increase", IF(AND(J553&lt;I553, AJ553&lt;0), "Share Decrease", IF(AJ553&gt;0, "Reinvestment", "Funding")))))</f>
        <v>Share Decrease</v>
      </c>
      <c r="H553" s="32">
        <v>16.690000000000001</v>
      </c>
      <c r="I553" s="33">
        <v>23.087</v>
      </c>
      <c r="J553" s="33">
        <v>23.05</v>
      </c>
      <c r="K553" s="34">
        <v>1</v>
      </c>
      <c r="L553" s="34">
        <v>1</v>
      </c>
      <c r="M553" s="7">
        <v>0</v>
      </c>
      <c r="N553" s="7">
        <v>0</v>
      </c>
      <c r="O553" s="7">
        <v>1</v>
      </c>
      <c r="P553" s="7">
        <v>1</v>
      </c>
      <c r="Q553" s="35">
        <f>+I553*K553</f>
        <v>23.087</v>
      </c>
      <c r="R553" s="35">
        <f>+J553*L553</f>
        <v>23.05</v>
      </c>
      <c r="S553" s="35">
        <f>+$H553*Q553</f>
        <v>385.32203000000004</v>
      </c>
      <c r="T553" s="35">
        <f>+$H553*R553</f>
        <v>384.70450000000005</v>
      </c>
      <c r="U553" s="36">
        <f>+S553/SUM(S$20:S$619)</f>
        <v>5.5971387785759661E-4</v>
      </c>
      <c r="V553" s="37">
        <f>+T553/SUM(T$20:T$619)</f>
        <v>5.5814884674807547E-4</v>
      </c>
      <c r="W553" s="37">
        <f>+V553-U553</f>
        <v>-1.5650311095211306E-6</v>
      </c>
      <c r="X553" s="38">
        <f>+W553*Y$4</f>
        <v>-4.7406011306082872E-2</v>
      </c>
      <c r="Y553" s="39">
        <f>+X553/$H553*10^6</f>
        <v>-2840.3841405681765</v>
      </c>
      <c r="Z553" s="40">
        <f>+S553*M553/SUMPRODUCT(M$20:M$619, S$20:S$619)</f>
        <v>0</v>
      </c>
      <c r="AA553" s="41">
        <f>+T553*N553/SUMPRODUCT(N$20:N$619, T$20:T$619)</f>
        <v>0</v>
      </c>
      <c r="AB553" s="41">
        <f>+AA553-Z553</f>
        <v>0</v>
      </c>
      <c r="AC553" s="42">
        <f>+AB553*AD$4</f>
        <v>0</v>
      </c>
      <c r="AD553" s="43">
        <f>+AC553/$H553*10^6</f>
        <v>0</v>
      </c>
      <c r="AE553" s="40">
        <f>+S553*O553/SUMPRODUCT(O$20:O$619, S$20:S$619)</f>
        <v>1.1411035419415243E-3</v>
      </c>
      <c r="AF553" s="41">
        <f>+T553*P553/SUMPRODUCT(P$20:P$619, T$20:T$619)</f>
        <v>1.1401680503087719E-3</v>
      </c>
      <c r="AG553" s="41">
        <f>+AF553-AE553</f>
        <v>-9.3549163275238878E-7</v>
      </c>
      <c r="AH553" s="42">
        <f>+AG553*AI$4</f>
        <v>-3.1589204811936075E-3</v>
      </c>
      <c r="AI553" s="43">
        <f>+AH553/$H553*10^6</f>
        <v>-189.2702505208872</v>
      </c>
      <c r="AJ553" s="42">
        <f>+X553+AC553+AH553</f>
        <v>-5.0564931787276481E-2</v>
      </c>
      <c r="AK553" s="31">
        <f>+Y553+AD553+AI553</f>
        <v>-3029.6543910890637</v>
      </c>
      <c r="AL553" s="44">
        <f>+$AL$6*W553/H553*10^6</f>
        <v>-46.885293874210014</v>
      </c>
      <c r="AM553" s="31">
        <v>48406.3984375</v>
      </c>
      <c r="AN553" s="45">
        <f>+AK553/AM553</f>
        <v>-6.2587891040908714E-2</v>
      </c>
      <c r="AR553" s="33"/>
    </row>
    <row r="554" spans="1:44">
      <c r="A554" s="6" t="s">
        <v>4755</v>
      </c>
      <c r="B554" s="6" t="s">
        <v>4720</v>
      </c>
      <c r="C554" s="119" t="s">
        <v>4834</v>
      </c>
      <c r="D554" s="30">
        <v>2960920</v>
      </c>
      <c r="E554" s="6" t="s">
        <v>4789</v>
      </c>
      <c r="F554" s="31" t="s">
        <v>4466</v>
      </c>
      <c r="G554" s="6" t="str">
        <f>+IF(AND(L554&gt;K554, AJ554&gt;0), "Float Increase", IF(AND(L554&lt;K554, AJ554&lt;0), "Float Decrease", IF(AND(J554&gt;I554, AJ554&gt;0), "Share Increase", IF(AND(J554&lt;I554, AJ554&lt;0), "Share Decrease", IF(AJ554&gt;0, "Reinvestment", "Funding")))))</f>
        <v>Share Decrease</v>
      </c>
      <c r="H554" s="32">
        <v>23.41</v>
      </c>
      <c r="I554" s="33">
        <v>17.295000000000002</v>
      </c>
      <c r="J554" s="33">
        <v>17.146999999999998</v>
      </c>
      <c r="K554" s="34">
        <v>0.86</v>
      </c>
      <c r="L554" s="34">
        <v>0.86</v>
      </c>
      <c r="M554" s="7">
        <v>0</v>
      </c>
      <c r="N554" s="7">
        <v>0</v>
      </c>
      <c r="O554" s="7">
        <v>1</v>
      </c>
      <c r="P554" s="7">
        <v>1</v>
      </c>
      <c r="Q554" s="35">
        <f>+I554*K554</f>
        <v>14.873700000000001</v>
      </c>
      <c r="R554" s="35">
        <f>+J554*L554</f>
        <v>14.746419999999999</v>
      </c>
      <c r="S554" s="35">
        <f>+$H554*Q554</f>
        <v>348.19331700000004</v>
      </c>
      <c r="T554" s="35">
        <f>+$H554*R554</f>
        <v>345.21369219999997</v>
      </c>
      <c r="U554" s="36">
        <f>+S554/SUM(S$20:S$619)</f>
        <v>5.0578118178752824E-4</v>
      </c>
      <c r="V554" s="37">
        <f>+T554/SUM(T$20:T$619)</f>
        <v>5.0085357510264389E-4</v>
      </c>
      <c r="W554" s="37">
        <f>+V554-U554</f>
        <v>-4.9276066848843525E-6</v>
      </c>
      <c r="X554" s="38">
        <f>+W554*Y$4</f>
        <v>-0.14926104458526304</v>
      </c>
      <c r="Y554" s="39">
        <f>+X554/$H554*10^6</f>
        <v>-6375.952353065486</v>
      </c>
      <c r="Z554" s="40">
        <f>+S554*M554/SUMPRODUCT(M$20:M$619, S$20:S$619)</f>
        <v>0</v>
      </c>
      <c r="AA554" s="41">
        <f>+T554*N554/SUMPRODUCT(N$20:N$619, T$20:T$619)</f>
        <v>0</v>
      </c>
      <c r="AB554" s="41">
        <f>+AA554-Z554</f>
        <v>0</v>
      </c>
      <c r="AC554" s="42">
        <f>+AB554*AD$4</f>
        <v>0</v>
      </c>
      <c r="AD554" s="43">
        <f>+AC554/$H554*10^6</f>
        <v>0</v>
      </c>
      <c r="AE554" s="40">
        <f>+S554*O554/SUMPRODUCT(O$20:O$619, S$20:S$619)</f>
        <v>1.0311495226708631E-3</v>
      </c>
      <c r="AF554" s="41">
        <f>+T554*P554/SUMPRODUCT(P$20:P$619, T$20:T$619)</f>
        <v>1.0231271596135901E-3</v>
      </c>
      <c r="AG554" s="41">
        <f>+AF554-AE554</f>
        <v>-8.0223630572729375E-6</v>
      </c>
      <c r="AH554" s="42">
        <f>+AG554*AI$4</f>
        <v>-2.7089506823946244E-2</v>
      </c>
      <c r="AI554" s="43">
        <f>+AH554/$H554*10^6</f>
        <v>-1157.1767118302539</v>
      </c>
      <c r="AJ554" s="42">
        <f>+X554+AC554+AH554</f>
        <v>-0.1763505514092093</v>
      </c>
      <c r="AK554" s="31">
        <f>+Y554+AD554+AI554</f>
        <v>-7533.1290648957402</v>
      </c>
      <c r="AL554" s="44">
        <f>+$AL$6*W554/H554*10^6</f>
        <v>-105.24576430765383</v>
      </c>
      <c r="AM554" s="31">
        <v>119052.25</v>
      </c>
      <c r="AN554" s="45">
        <f>+AK554/AM554</f>
        <v>-6.3275822715620586E-2</v>
      </c>
      <c r="AR554" s="33"/>
    </row>
    <row r="555" spans="1:44">
      <c r="A555" s="6" t="s">
        <v>4751</v>
      </c>
      <c r="B555" s="6" t="s">
        <v>4716</v>
      </c>
      <c r="C555" s="119" t="s">
        <v>4830</v>
      </c>
      <c r="D555" s="30">
        <v>2133045</v>
      </c>
      <c r="E555" s="6" t="s">
        <v>4785</v>
      </c>
      <c r="F555" s="31" t="s">
        <v>4459</v>
      </c>
      <c r="G555" s="6" t="str">
        <f>+IF(AND(L555&gt;K555, AJ555&gt;0), "Float Increase", IF(AND(L555&lt;K555, AJ555&lt;0), "Float Decrease", IF(AND(J555&gt;I555, AJ555&gt;0), "Share Increase", IF(AND(J555&lt;I555, AJ555&lt;0), "Share Decrease", IF(AJ555&gt;0, "Reinvestment", "Funding")))))</f>
        <v>Share Decrease</v>
      </c>
      <c r="H555" s="32">
        <v>56.23</v>
      </c>
      <c r="I555" s="33">
        <v>29.524999999999999</v>
      </c>
      <c r="J555" s="33">
        <v>29.331</v>
      </c>
      <c r="K555" s="34">
        <v>1</v>
      </c>
      <c r="L555" s="34">
        <v>1</v>
      </c>
      <c r="M555" s="7">
        <v>0.52</v>
      </c>
      <c r="N555" s="7">
        <v>0.52</v>
      </c>
      <c r="O555" s="7">
        <v>0.48</v>
      </c>
      <c r="P555" s="7">
        <v>0.48</v>
      </c>
      <c r="Q555" s="35">
        <f>+I555*K555</f>
        <v>29.524999999999999</v>
      </c>
      <c r="R555" s="35">
        <f>+J555*L555</f>
        <v>29.331</v>
      </c>
      <c r="S555" s="35">
        <f>+$H555*Q555</f>
        <v>1660.1907499999998</v>
      </c>
      <c r="T555" s="35">
        <f>+$H555*R555</f>
        <v>1649.2821299999998</v>
      </c>
      <c r="U555" s="36">
        <f>+S555/SUM(S$20:S$619)</f>
        <v>2.4115719588257427E-3</v>
      </c>
      <c r="V555" s="37">
        <f>+T555/SUM(T$20:T$619)</f>
        <v>2.3928623627270003E-3</v>
      </c>
      <c r="W555" s="37">
        <f>+V555-U555</f>
        <v>-1.8709596098742415E-5</v>
      </c>
      <c r="X555" s="38">
        <f>+W555*Y$4</f>
        <v>-0.56672823868697131</v>
      </c>
      <c r="Y555" s="39">
        <f>+X555/$H555*10^6</f>
        <v>-10078.752244121844</v>
      </c>
      <c r="Z555" s="40">
        <f>+S555*M555/SUMPRODUCT(M$20:M$619, S$20:S$619)</f>
        <v>2.4612816608348704E-3</v>
      </c>
      <c r="AA555" s="41">
        <f>+T555*N555/SUMPRODUCT(N$20:N$619, T$20:T$619)</f>
        <v>2.4375448490356233E-3</v>
      </c>
      <c r="AB555" s="41">
        <f>+AA555-Z555</f>
        <v>-2.3736811799247078E-5</v>
      </c>
      <c r="AC555" s="42">
        <f>+AB555*AD$4</f>
        <v>-9.1583047150213967E-2</v>
      </c>
      <c r="AD555" s="43">
        <f>+AC555/$H555*10^6</f>
        <v>-1628.7221616612835</v>
      </c>
      <c r="AE555" s="40">
        <f>+S555*O555/SUMPRODUCT(O$20:O$619, S$20:S$619)</f>
        <v>2.35993717166731E-3</v>
      </c>
      <c r="AF555" s="41">
        <f>+T555*P555/SUMPRODUCT(P$20:P$619, T$20:T$619)</f>
        <v>2.3462689401194292E-3</v>
      </c>
      <c r="AG555" s="41">
        <f>+AF555-AE555</f>
        <v>-1.3668231547880796E-5</v>
      </c>
      <c r="AH555" s="42">
        <f>+AG555*AI$4</f>
        <v>-4.6154187880080744E-2</v>
      </c>
      <c r="AI555" s="43">
        <f>+AH555/$H555*10^6</f>
        <v>-820.81073946435617</v>
      </c>
      <c r="AJ555" s="42">
        <f>+X555+AC555+AH555</f>
        <v>-0.70446547371726598</v>
      </c>
      <c r="AK555" s="31">
        <f>+Y555+AD555+AI555</f>
        <v>-12528.285145247484</v>
      </c>
      <c r="AL555" s="44">
        <f>+$AL$6*W555/H555*10^6</f>
        <v>-166.36667347272288</v>
      </c>
      <c r="AM555" s="31">
        <v>195290.453125</v>
      </c>
      <c r="AN555" s="45">
        <f>+AK555/AM555</f>
        <v>-6.4152061428361148E-2</v>
      </c>
      <c r="AR555" s="33"/>
    </row>
    <row r="556" spans="1:44">
      <c r="A556" s="6" t="s">
        <v>1036</v>
      </c>
      <c r="B556" s="6" t="s">
        <v>1555</v>
      </c>
      <c r="C556" s="119" t="s">
        <v>2399</v>
      </c>
      <c r="D556" s="30">
        <v>2656229</v>
      </c>
      <c r="E556" s="6" t="s">
        <v>3861</v>
      </c>
      <c r="F556" s="31" t="s">
        <v>4467</v>
      </c>
      <c r="G556" s="6" t="str">
        <f>+IF(AND(L556&gt;K556, AJ556&gt;0), "Float Increase", IF(AND(L556&lt;K556, AJ556&lt;0), "Float Decrease", IF(AND(J556&gt;I556, AJ556&gt;0), "Share Increase", IF(AND(J556&lt;I556, AJ556&lt;0), "Share Decrease", IF(AJ556&gt;0, "Reinvestment", "Funding")))))</f>
        <v>Share Decrease</v>
      </c>
      <c r="H556" s="32">
        <v>60.1</v>
      </c>
      <c r="I556" s="33">
        <v>35.158000000000001</v>
      </c>
      <c r="J556" s="33">
        <v>34.756</v>
      </c>
      <c r="K556" s="34">
        <v>1</v>
      </c>
      <c r="L556" s="34">
        <v>1</v>
      </c>
      <c r="M556" s="7">
        <v>0</v>
      </c>
      <c r="N556" s="7">
        <v>0</v>
      </c>
      <c r="O556" s="7">
        <v>1</v>
      </c>
      <c r="P556" s="7">
        <v>1</v>
      </c>
      <c r="Q556" s="35">
        <f>+I556*K556</f>
        <v>35.158000000000001</v>
      </c>
      <c r="R556" s="35">
        <f>+J556*L556</f>
        <v>34.756</v>
      </c>
      <c r="S556" s="35">
        <f>+$H556*Q556</f>
        <v>2112.9958000000001</v>
      </c>
      <c r="T556" s="35">
        <f>+$H556*R556</f>
        <v>2088.8355999999999</v>
      </c>
      <c r="U556" s="36">
        <f>+S556/SUM(S$20:S$619)</f>
        <v>3.0693108128668758E-3</v>
      </c>
      <c r="V556" s="37">
        <f>+T556/SUM(T$20:T$619)</f>
        <v>3.0305888836401032E-3</v>
      </c>
      <c r="W556" s="37">
        <f>+V556-U556</f>
        <v>-3.8721929226772592E-5</v>
      </c>
      <c r="X556" s="38">
        <f>+W556*Y$4</f>
        <v>-1.1729173966895754</v>
      </c>
      <c r="Y556" s="39">
        <f>+X556/$H556*10^6</f>
        <v>-19516.096450741687</v>
      </c>
      <c r="Z556" s="40">
        <f>+S556*M556/SUMPRODUCT(M$20:M$619, S$20:S$619)</f>
        <v>0</v>
      </c>
      <c r="AA556" s="41">
        <f>+T556*N556/SUMPRODUCT(N$20:N$619, T$20:T$619)</f>
        <v>0</v>
      </c>
      <c r="AB556" s="41">
        <f>+AA556-Z556</f>
        <v>0</v>
      </c>
      <c r="AC556" s="42">
        <f>+AB556*AD$4</f>
        <v>0</v>
      </c>
      <c r="AD556" s="43">
        <f>+AC556/$H556*10^6</f>
        <v>0</v>
      </c>
      <c r="AE556" s="40">
        <f>+S556*O556/SUMPRODUCT(O$20:O$619, S$20:S$619)</f>
        <v>6.2574854375379591E-3</v>
      </c>
      <c r="AF556" s="41">
        <f>+T556*P556/SUMPRODUCT(P$20:P$619, T$20:T$619)</f>
        <v>6.1907869896701316E-3</v>
      </c>
      <c r="AG556" s="41">
        <f>+AF556-AE556</f>
        <v>-6.6698447867827478E-5</v>
      </c>
      <c r="AH556" s="42">
        <f>+AG556*AI$4</f>
        <v>-0.22522392040386349</v>
      </c>
      <c r="AI556" s="43">
        <f>+AH556/$H556*10^6</f>
        <v>-3747.4861964037186</v>
      </c>
      <c r="AJ556" s="42">
        <f>+X556+AC556+AH556</f>
        <v>-1.3981413170934389</v>
      </c>
      <c r="AK556" s="31">
        <f>+Y556+AD556+AI556</f>
        <v>-23263.582647145406</v>
      </c>
      <c r="AL556" s="44">
        <f>+$AL$6*W556/H556*10^6</f>
        <v>-322.1458338333826</v>
      </c>
      <c r="AM556" s="31">
        <v>361990.65625</v>
      </c>
      <c r="AN556" s="45">
        <f>+AK556/AM556</f>
        <v>-6.4265699253516037E-2</v>
      </c>
      <c r="AR556" s="33"/>
    </row>
    <row r="557" spans="1:44">
      <c r="A557" s="6" t="s">
        <v>1435</v>
      </c>
      <c r="B557" s="6" t="s">
        <v>2232</v>
      </c>
      <c r="C557" s="119" t="s">
        <v>2856</v>
      </c>
      <c r="D557" s="30">
        <v>2848736</v>
      </c>
      <c r="E557" s="6" t="s">
        <v>921</v>
      </c>
      <c r="F557" s="31" t="s">
        <v>4462</v>
      </c>
      <c r="G557" s="6" t="str">
        <f>+IF(AND(L557&gt;K557, AJ557&gt;0), "Float Increase", IF(AND(L557&lt;K557, AJ557&lt;0), "Float Decrease", IF(AND(J557&gt;I557, AJ557&gt;0), "Share Increase", IF(AND(J557&lt;I557, AJ557&lt;0), "Share Decrease", IF(AJ557&gt;0, "Reinvestment", "Funding")))))</f>
        <v>Share Decrease</v>
      </c>
      <c r="H557" s="32">
        <v>37.07</v>
      </c>
      <c r="I557" s="33">
        <v>24.105</v>
      </c>
      <c r="J557" s="33">
        <v>23.983000000000001</v>
      </c>
      <c r="K557" s="34">
        <v>0.92</v>
      </c>
      <c r="L557" s="34">
        <v>0.92</v>
      </c>
      <c r="M557" s="7">
        <v>0</v>
      </c>
      <c r="N557" s="7">
        <v>0</v>
      </c>
      <c r="O557" s="7">
        <v>1</v>
      </c>
      <c r="P557" s="7">
        <v>1</v>
      </c>
      <c r="Q557" s="35">
        <f>+I557*K557</f>
        <v>22.176600000000001</v>
      </c>
      <c r="R557" s="35">
        <f>+J557*L557</f>
        <v>22.064360000000001</v>
      </c>
      <c r="S557" s="35">
        <f>+$H557*Q557</f>
        <v>822.08656200000007</v>
      </c>
      <c r="T557" s="35">
        <f>+$H557*R557</f>
        <v>817.92582520000008</v>
      </c>
      <c r="U557" s="36">
        <f>+S557/SUM(S$20:S$619)</f>
        <v>1.1941524795549311E-3</v>
      </c>
      <c r="V557" s="37">
        <f>+T557/SUM(T$20:T$619)</f>
        <v>1.186688370062861E-3</v>
      </c>
      <c r="W557" s="37">
        <f>+V557-U557</f>
        <v>-7.4641094920701364E-6</v>
      </c>
      <c r="X557" s="38">
        <f>+W557*Y$4</f>
        <v>-0.22609369029040369</v>
      </c>
      <c r="Y557" s="39">
        <f>+X557/$H557*10^6</f>
        <v>-6099.1014375614695</v>
      </c>
      <c r="Z557" s="40">
        <f>+S557*M557/SUMPRODUCT(M$20:M$619, S$20:S$619)</f>
        <v>0</v>
      </c>
      <c r="AA557" s="41">
        <f>+T557*N557/SUMPRODUCT(N$20:N$619, T$20:T$619)</f>
        <v>0</v>
      </c>
      <c r="AB557" s="41">
        <f>+AA557-Z557</f>
        <v>0</v>
      </c>
      <c r="AC557" s="42">
        <f>+AB557*AD$4</f>
        <v>0</v>
      </c>
      <c r="AD557" s="43">
        <f>+AC557/$H557*10^6</f>
        <v>0</v>
      </c>
      <c r="AE557" s="40">
        <f>+S557*O557/SUMPRODUCT(O$20:O$619, S$20:S$619)</f>
        <v>2.4345503621496299E-3</v>
      </c>
      <c r="AF557" s="41">
        <f>+T557*P557/SUMPRODUCT(P$20:P$619, T$20:T$619)</f>
        <v>2.4241278524568268E-3</v>
      </c>
      <c r="AG557" s="41">
        <f>+AF557-AE557</f>
        <v>-1.0422509692803103E-5</v>
      </c>
      <c r="AH557" s="42">
        <f>+AG557*AI$4</f>
        <v>-3.5194199692803768E-2</v>
      </c>
      <c r="AI557" s="43">
        <f>+AH557/$H557*10^6</f>
        <v>-949.39842710557775</v>
      </c>
      <c r="AJ557" s="42">
        <f>+X557+AC557+AH557</f>
        <v>-0.26128788998320746</v>
      </c>
      <c r="AK557" s="31">
        <f>+Y557+AD557+AI557</f>
        <v>-7048.4998646670474</v>
      </c>
      <c r="AL557" s="44">
        <f>+$AL$6*W557/H557*10^6</f>
        <v>-100.67587661276148</v>
      </c>
      <c r="AM557" s="31">
        <v>109393.6484375</v>
      </c>
      <c r="AN557" s="45">
        <f>+AK557/AM557</f>
        <v>-6.4432441602805438E-2</v>
      </c>
      <c r="AR557" s="33"/>
    </row>
    <row r="558" spans="1:44">
      <c r="A558" s="6" t="s">
        <v>1024</v>
      </c>
      <c r="B558" s="6" t="s">
        <v>1543</v>
      </c>
      <c r="C558" s="119" t="s">
        <v>2387</v>
      </c>
      <c r="D558" s="30">
        <v>2156581</v>
      </c>
      <c r="E558" s="6" t="s">
        <v>3849</v>
      </c>
      <c r="F558" s="31" t="s">
        <v>4471</v>
      </c>
      <c r="G558" s="6" t="str">
        <f>+IF(AND(L558&gt;K558, AJ558&gt;0), "Float Increase", IF(AND(L558&lt;K558, AJ558&lt;0), "Float Decrease", IF(AND(J558&gt;I558, AJ558&gt;0), "Share Increase", IF(AND(J558&lt;I558, AJ558&lt;0), "Share Decrease", IF(AJ558&gt;0, "Reinvestment", "Funding")))))</f>
        <v>Share Decrease</v>
      </c>
      <c r="H558" s="32">
        <v>20.23</v>
      </c>
      <c r="I558" s="33">
        <v>45.365000000000002</v>
      </c>
      <c r="J558" s="33">
        <v>45.002000000000002</v>
      </c>
      <c r="K558" s="34">
        <v>1</v>
      </c>
      <c r="L558" s="34">
        <v>1</v>
      </c>
      <c r="M558" s="7">
        <v>0</v>
      </c>
      <c r="N558" s="7">
        <v>0</v>
      </c>
      <c r="O558" s="7">
        <v>1</v>
      </c>
      <c r="P558" s="7">
        <v>1</v>
      </c>
      <c r="Q558" s="35">
        <f>+I558*K558</f>
        <v>45.365000000000002</v>
      </c>
      <c r="R558" s="35">
        <f>+J558*L558</f>
        <v>45.002000000000002</v>
      </c>
      <c r="S558" s="35">
        <f>+$H558*Q558</f>
        <v>917.73395000000005</v>
      </c>
      <c r="T558" s="35">
        <f>+$H558*R558</f>
        <v>910.39046000000008</v>
      </c>
      <c r="U558" s="36">
        <f>+S558/SUM(S$20:S$619)</f>
        <v>1.3330886583257896E-3</v>
      </c>
      <c r="V558" s="37">
        <f>+T558/SUM(T$20:T$619)</f>
        <v>1.3208407630777646E-3</v>
      </c>
      <c r="W558" s="37">
        <f>+V558-U558</f>
        <v>-1.224789524802497E-5</v>
      </c>
      <c r="X558" s="38">
        <f>+W558*Y$4</f>
        <v>-0.37099828691664166</v>
      </c>
      <c r="Y558" s="39">
        <f>+X558/$H558*10^6</f>
        <v>-18339.015665676798</v>
      </c>
      <c r="Z558" s="40">
        <f>+S558*M558/SUMPRODUCT(M$20:M$619, S$20:S$619)</f>
        <v>0</v>
      </c>
      <c r="AA558" s="41">
        <f>+T558*N558/SUMPRODUCT(N$20:N$619, T$20:T$619)</f>
        <v>0</v>
      </c>
      <c r="AB558" s="41">
        <f>+AA558-Z558</f>
        <v>0</v>
      </c>
      <c r="AC558" s="42">
        <f>+AB558*AD$4</f>
        <v>0</v>
      </c>
      <c r="AD558" s="43">
        <f>+AC558/$H558*10^6</f>
        <v>0</v>
      </c>
      <c r="AE558" s="40">
        <f>+S558*O558/SUMPRODUCT(O$20:O$619, S$20:S$619)</f>
        <v>2.7178032382549882E-3</v>
      </c>
      <c r="AF558" s="41">
        <f>+T558*P558/SUMPRODUCT(P$20:P$619, T$20:T$619)</f>
        <v>2.6981699351005927E-3</v>
      </c>
      <c r="AG558" s="41">
        <f>+AF558-AE558</f>
        <v>-1.9633303154395487E-5</v>
      </c>
      <c r="AH558" s="42">
        <f>+AG558*AI$4</f>
        <v>-6.6296737754274263E-2</v>
      </c>
      <c r="AI558" s="43">
        <f>+AH558/$H558*10^6</f>
        <v>-3277.1496665484065</v>
      </c>
      <c r="AJ558" s="42">
        <f>+X558+AC558+AH558</f>
        <v>-0.43729502467091591</v>
      </c>
      <c r="AK558" s="31">
        <f>+Y558+AD558+AI558</f>
        <v>-21616.165332225202</v>
      </c>
      <c r="AL558" s="44">
        <f>+$AL$6*W558/H558*10^6</f>
        <v>-302.71614552706302</v>
      </c>
      <c r="AM558" s="31">
        <v>330645</v>
      </c>
      <c r="AN558" s="45">
        <f>+AK558/AM558</f>
        <v>-6.537575143197448E-2</v>
      </c>
      <c r="AR558" s="33"/>
    </row>
    <row r="559" spans="1:44">
      <c r="A559" s="6" t="s">
        <v>1011</v>
      </c>
      <c r="B559" s="6" t="s">
        <v>1530</v>
      </c>
      <c r="C559" s="119" t="s">
        <v>2374</v>
      </c>
      <c r="D559" s="30">
        <v>2267171</v>
      </c>
      <c r="E559" s="6" t="s">
        <v>3837</v>
      </c>
      <c r="F559" s="31" t="s">
        <v>4461</v>
      </c>
      <c r="G559" s="6" t="str">
        <f>+IF(AND(L559&gt;K559, AJ559&gt;0), "Float Increase", IF(AND(L559&lt;K559, AJ559&lt;0), "Float Decrease", IF(AND(J559&gt;I559, AJ559&gt;0), "Share Increase", IF(AND(J559&lt;I559, AJ559&lt;0), "Share Decrease", IF(AJ559&gt;0, "Reinvestment", "Funding")))))</f>
        <v>Share Decrease</v>
      </c>
      <c r="H559" s="32">
        <v>39.119999999999997</v>
      </c>
      <c r="I559" s="33">
        <v>38.4</v>
      </c>
      <c r="J559" s="33">
        <v>38.220999999999997</v>
      </c>
      <c r="K559" s="34">
        <v>1</v>
      </c>
      <c r="L559" s="34">
        <v>1</v>
      </c>
      <c r="M559" s="7">
        <v>0.61</v>
      </c>
      <c r="N559" s="7">
        <v>0.61</v>
      </c>
      <c r="O559" s="7">
        <v>0.39</v>
      </c>
      <c r="P559" s="7">
        <v>0.39</v>
      </c>
      <c r="Q559" s="35">
        <f>+I559*K559</f>
        <v>38.4</v>
      </c>
      <c r="R559" s="35">
        <f>+J559*L559</f>
        <v>38.220999999999997</v>
      </c>
      <c r="S559" s="35">
        <f>+$H559*Q559</f>
        <v>1502.2079999999999</v>
      </c>
      <c r="T559" s="35">
        <f>+$H559*R559</f>
        <v>1495.2055199999998</v>
      </c>
      <c r="U559" s="36">
        <f>+S559/SUM(S$20:S$619)</f>
        <v>2.1820882263822402E-3</v>
      </c>
      <c r="V559" s="37">
        <f>+T559/SUM(T$20:T$619)</f>
        <v>2.1693201837757452E-3</v>
      </c>
      <c r="W559" s="37">
        <f>+V559-U559</f>
        <v>-1.2768042606494962E-5</v>
      </c>
      <c r="X559" s="38">
        <f>+W559*Y$4</f>
        <v>-0.38675395554613134</v>
      </c>
      <c r="Y559" s="39">
        <f>+X559/$H559*10^6</f>
        <v>-9886.3485569051991</v>
      </c>
      <c r="Z559" s="40">
        <f>+S559*M559/SUMPRODUCT(M$20:M$619, S$20:S$619)</f>
        <v>2.6125215879181491E-3</v>
      </c>
      <c r="AA559" s="41">
        <f>+T559*N559/SUMPRODUCT(N$20:N$619, T$20:T$619)</f>
        <v>2.5922987163869366E-3</v>
      </c>
      <c r="AB559" s="41">
        <f>+AA559-Z559</f>
        <v>-2.0222871531212511E-5</v>
      </c>
      <c r="AC559" s="42">
        <f>+AB559*AD$4</f>
        <v>-7.8025314124725978E-2</v>
      </c>
      <c r="AD559" s="43">
        <f>+AC559/$H559*10^6</f>
        <v>-1994.5121197527089</v>
      </c>
      <c r="AE559" s="40">
        <f>+S559*O559/SUMPRODUCT(O$20:O$619, S$20:S$619)</f>
        <v>1.7349856667105907E-3</v>
      </c>
      <c r="AF559" s="41">
        <f>+T559*P559/SUMPRODUCT(P$20:P$619, T$20:T$619)</f>
        <v>1.7282521244077779E-3</v>
      </c>
      <c r="AG559" s="41">
        <f>+AF559-AE559</f>
        <v>-6.7335423028127683E-6</v>
      </c>
      <c r="AH559" s="42">
        <f>+AG559*AI$4</f>
        <v>-2.2737482567060947E-2</v>
      </c>
      <c r="AI559" s="43">
        <f>+AH559/$H559*10^6</f>
        <v>-581.22399200053553</v>
      </c>
      <c r="AJ559" s="42">
        <f>+X559+AC559+AH559</f>
        <v>-0.48751675223791824</v>
      </c>
      <c r="AK559" s="31">
        <f>+Y559+AD559+AI559</f>
        <v>-12462.084668658445</v>
      </c>
      <c r="AL559" s="44">
        <f>+$AL$6*W559/H559*10^6</f>
        <v>-163.19072861062068</v>
      </c>
      <c r="AM559" s="31">
        <v>185899.84375</v>
      </c>
      <c r="AN559" s="45">
        <f>+AK559/AM559</f>
        <v>-6.7036552679504036E-2</v>
      </c>
      <c r="AR559" s="33"/>
    </row>
    <row r="560" spans="1:44">
      <c r="A560" s="6" t="s">
        <v>6461</v>
      </c>
      <c r="B560" s="6" t="s">
        <v>6448</v>
      </c>
      <c r="C560" s="119" t="s">
        <v>6504</v>
      </c>
      <c r="D560" s="30" t="s">
        <v>6474</v>
      </c>
      <c r="E560" s="6" t="s">
        <v>6486</v>
      </c>
      <c r="F560" s="31" t="s">
        <v>4472</v>
      </c>
      <c r="G560" s="6" t="str">
        <f>+IF(AND(L560&gt;K560, AJ560&gt;0), "Float Increase", IF(AND(L560&lt;K560, AJ560&lt;0), "Float Decrease", IF(AND(J560&gt;I560, AJ560&gt;0), "Share Increase", IF(AND(J560&lt;I560, AJ560&lt;0), "Share Decrease", IF(AJ560&gt;0, "Reinvestment", "Funding")))))</f>
        <v>Share Decrease</v>
      </c>
      <c r="H560" s="32">
        <v>24.15</v>
      </c>
      <c r="I560" s="33">
        <v>47.856999999999999</v>
      </c>
      <c r="J560" s="33">
        <v>47.686</v>
      </c>
      <c r="K560" s="34">
        <v>0.76</v>
      </c>
      <c r="L560" s="34">
        <v>0.76</v>
      </c>
      <c r="M560" s="7">
        <v>0.44</v>
      </c>
      <c r="N560" s="7">
        <v>0.44</v>
      </c>
      <c r="O560" s="7">
        <v>0.56000000000000005</v>
      </c>
      <c r="P560" s="7">
        <v>0.56000000000000005</v>
      </c>
      <c r="Q560" s="35">
        <f>+I560*K560</f>
        <v>36.371319999999997</v>
      </c>
      <c r="R560" s="35">
        <f>+J560*L560</f>
        <v>36.24136</v>
      </c>
      <c r="S560" s="35">
        <f>+$H560*Q560</f>
        <v>878.36737799999992</v>
      </c>
      <c r="T560" s="35">
        <f>+$H560*R560</f>
        <v>875.22884399999998</v>
      </c>
      <c r="U560" s="36">
        <f>+S560/SUM(S$20:S$619)</f>
        <v>1.2759052767473205E-3</v>
      </c>
      <c r="V560" s="37">
        <f>+T560/SUM(T$20:T$619)</f>
        <v>1.2698265029893103E-3</v>
      </c>
      <c r="W560" s="37">
        <f>+V560-U560</f>
        <v>-6.078773758010211E-6</v>
      </c>
      <c r="X560" s="38">
        <f>+W560*Y$4</f>
        <v>-0.18413079187130441</v>
      </c>
      <c r="Y560" s="39">
        <f>+X560/$H560*10^6</f>
        <v>-7624.4634315239928</v>
      </c>
      <c r="Z560" s="40">
        <f>+S560*M560/SUMPRODUCT(M$20:M$619, S$20:S$619)</f>
        <v>1.101866188866324E-3</v>
      </c>
      <c r="AA560" s="41">
        <f>+T560*N560/SUMPRODUCT(N$20:N$619, T$20:T$619)</f>
        <v>1.0945323860208403E-3</v>
      </c>
      <c r="AB560" s="41">
        <f>+AA560-Z560</f>
        <v>-7.3338028454836626E-6</v>
      </c>
      <c r="AC560" s="42">
        <f>+AB560*AD$4</f>
        <v>-2.8295797155438042E-2</v>
      </c>
      <c r="AD560" s="43">
        <f>+AC560/$H560*10^6</f>
        <v>-1171.6686192727968</v>
      </c>
      <c r="AE560" s="40">
        <f>+S560*O560/SUMPRODUCT(O$20:O$619, S$20:S$619)</f>
        <v>1.4566842976783503E-3</v>
      </c>
      <c r="AF560" s="41">
        <f>+T560*P560/SUMPRODUCT(P$20:P$619, T$20:T$619)</f>
        <v>1.4526174250547861E-3</v>
      </c>
      <c r="AG560" s="41">
        <f>+AF560-AE560</f>
        <v>-4.0668726235641717E-6</v>
      </c>
      <c r="AH560" s="42">
        <f>+AG560*AI$4</f>
        <v>-1.3732808263805006E-2</v>
      </c>
      <c r="AI560" s="43">
        <f>+AH560/$H560*10^6</f>
        <v>-568.64630491946195</v>
      </c>
      <c r="AJ560" s="42">
        <f>+X560+AC560+AH560</f>
        <v>-0.22615939729054746</v>
      </c>
      <c r="AK560" s="31">
        <f>+Y560+AD560+AI560</f>
        <v>-9364.7783557162529</v>
      </c>
      <c r="AL560" s="44">
        <f>+$AL$6*W560/H560*10^6</f>
        <v>-125.85452915135014</v>
      </c>
      <c r="AM560" s="31">
        <v>137474.453125</v>
      </c>
      <c r="AN560" s="45">
        <f>+AK560/AM560</f>
        <v>-6.8120135362176967E-2</v>
      </c>
      <c r="AR560" s="33"/>
    </row>
    <row r="561" spans="1:44">
      <c r="A561" s="6" t="s">
        <v>1322</v>
      </c>
      <c r="B561" s="6" t="s">
        <v>1725</v>
      </c>
      <c r="C561" s="119" t="s">
        <v>2744</v>
      </c>
      <c r="D561" s="30">
        <v>2548177</v>
      </c>
      <c r="E561" s="6" t="s">
        <v>827</v>
      </c>
      <c r="F561" s="31" t="s">
        <v>4470</v>
      </c>
      <c r="G561" s="6" t="str">
        <f>+IF(AND(L561&gt;K561, AJ561&gt;0), "Float Increase", IF(AND(L561&lt;K561, AJ561&lt;0), "Float Decrease", IF(AND(J561&gt;I561, AJ561&gt;0), "Share Increase", IF(AND(J561&lt;I561, AJ561&lt;0), "Share Decrease", IF(AJ561&gt;0, "Reinvestment", "Funding")))))</f>
        <v>Share Decrease</v>
      </c>
      <c r="H561" s="32">
        <v>40.65</v>
      </c>
      <c r="I561" s="33">
        <v>46.109000000000002</v>
      </c>
      <c r="J561" s="33">
        <v>45.847999999999999</v>
      </c>
      <c r="K561" s="34">
        <v>1</v>
      </c>
      <c r="L561" s="34">
        <v>1</v>
      </c>
      <c r="M561" s="7">
        <v>0.52</v>
      </c>
      <c r="N561" s="7">
        <v>0.52</v>
      </c>
      <c r="O561" s="7">
        <v>0.48</v>
      </c>
      <c r="P561" s="7">
        <v>0.48</v>
      </c>
      <c r="Q561" s="35">
        <f>+I561*K561</f>
        <v>46.109000000000002</v>
      </c>
      <c r="R561" s="35">
        <f>+J561*L561</f>
        <v>45.847999999999999</v>
      </c>
      <c r="S561" s="35">
        <f>+$H561*Q561</f>
        <v>1874.3308500000001</v>
      </c>
      <c r="T561" s="35">
        <f>+$H561*R561</f>
        <v>1863.7212</v>
      </c>
      <c r="U561" s="36">
        <f>+S561/SUM(S$20:S$619)</f>
        <v>2.7226291433210428E-3</v>
      </c>
      <c r="V561" s="37">
        <f>+T561/SUM(T$20:T$619)</f>
        <v>2.7039814674378365E-3</v>
      </c>
      <c r="W561" s="37">
        <f>+V561-U561</f>
        <v>-1.8647675883206281E-5</v>
      </c>
      <c r="X561" s="38">
        <f>+W561*Y$4</f>
        <v>-0.56485262712888595</v>
      </c>
      <c r="Y561" s="39">
        <f>+X561/$H561*10^6</f>
        <v>-13895.513582506419</v>
      </c>
      <c r="Z561" s="40">
        <f>+S561*M561/SUMPRODUCT(M$20:M$619, S$20:S$619)</f>
        <v>2.7787506631042455E-3</v>
      </c>
      <c r="AA561" s="41">
        <f>+T561*N561/SUMPRODUCT(N$20:N$619, T$20:T$619)</f>
        <v>2.7544735545630946E-3</v>
      </c>
      <c r="AB561" s="41">
        <f>+AA561-Z561</f>
        <v>-2.4277108541150959E-5</v>
      </c>
      <c r="AC561" s="42">
        <f>+AB561*AD$4</f>
        <v>-9.3667658276905361E-2</v>
      </c>
      <c r="AD561" s="43">
        <f>+AC561/$H561*10^6</f>
        <v>-2304.2474360862329</v>
      </c>
      <c r="AE561" s="40">
        <f>+S561*O561/SUMPRODUCT(O$20:O$619, S$20:S$619)</f>
        <v>2.6643342308212393E-3</v>
      </c>
      <c r="AF561" s="41">
        <f>+T561*P561/SUMPRODUCT(P$20:P$619, T$20:T$619)</f>
        <v>2.6513299847625896E-3</v>
      </c>
      <c r="AG561" s="41">
        <f>+AF561-AE561</f>
        <v>-1.3004246058649638E-5</v>
      </c>
      <c r="AH561" s="42">
        <f>+AG561*AI$4</f>
        <v>-4.3912075510805462E-2</v>
      </c>
      <c r="AI561" s="43">
        <f>+AH561/$H561*10^6</f>
        <v>-1080.2478600444149</v>
      </c>
      <c r="AJ561" s="42">
        <f>+X561+AC561+AH561</f>
        <v>-0.70243236091659678</v>
      </c>
      <c r="AK561" s="31">
        <f>+Y561+AD561+AI561</f>
        <v>-17280.008878637065</v>
      </c>
      <c r="AL561" s="44">
        <f>+$AL$6*W561/H561*10^6</f>
        <v>-229.36870705050777</v>
      </c>
      <c r="AM561" s="31">
        <v>250013.953125</v>
      </c>
      <c r="AN561" s="45">
        <f>+AK561/AM561</f>
        <v>-6.9116177967865428E-2</v>
      </c>
      <c r="AR561" s="33"/>
    </row>
    <row r="562" spans="1:44">
      <c r="A562" s="6" t="s">
        <v>3536</v>
      </c>
      <c r="B562" s="6" t="s">
        <v>375</v>
      </c>
      <c r="C562" s="119" t="s">
        <v>3696</v>
      </c>
      <c r="D562" s="30">
        <v>2564797</v>
      </c>
      <c r="E562" s="6" t="s">
        <v>2649</v>
      </c>
      <c r="F562" s="31" t="s">
        <v>4470</v>
      </c>
      <c r="G562" s="6" t="str">
        <f>+IF(AND(L562&gt;K562, AJ562&gt;0), "Float Increase", IF(AND(L562&lt;K562, AJ562&lt;0), "Float Decrease", IF(AND(J562&gt;I562, AJ562&gt;0), "Share Increase", IF(AND(J562&lt;I562, AJ562&lt;0), "Share Decrease", IF(AJ562&gt;0, "Reinvestment", "Funding")))))</f>
        <v>Share Decrease</v>
      </c>
      <c r="H562" s="32">
        <v>13.16</v>
      </c>
      <c r="I562" s="33">
        <v>48.494</v>
      </c>
      <c r="J562" s="33">
        <v>48.087000000000003</v>
      </c>
      <c r="K562" s="34">
        <v>1</v>
      </c>
      <c r="L562" s="34">
        <v>1</v>
      </c>
      <c r="M562" s="7">
        <v>0</v>
      </c>
      <c r="N562" s="7">
        <v>0</v>
      </c>
      <c r="O562" s="7">
        <v>1</v>
      </c>
      <c r="P562" s="7">
        <v>1</v>
      </c>
      <c r="Q562" s="35">
        <f>+I562*K562</f>
        <v>48.494</v>
      </c>
      <c r="R562" s="35">
        <f>+J562*L562</f>
        <v>48.087000000000003</v>
      </c>
      <c r="S562" s="35">
        <f>+$H562*Q562</f>
        <v>638.18104000000005</v>
      </c>
      <c r="T562" s="35">
        <f>+$H562*R562</f>
        <v>632.82492000000002</v>
      </c>
      <c r="U562" s="36">
        <f>+S562/SUM(S$20:S$619)</f>
        <v>9.2701365835115622E-4</v>
      </c>
      <c r="V562" s="37">
        <f>+T562/SUM(T$20:T$619)</f>
        <v>9.1813456637872205E-4</v>
      </c>
      <c r="W562" s="37">
        <f>+V562-U562</f>
        <v>-8.8790919724341657E-6</v>
      </c>
      <c r="X562" s="38">
        <f>+W562*Y$4</f>
        <v>-0.26895461174682839</v>
      </c>
      <c r="Y562" s="39">
        <f>+X562/$H562*10^6</f>
        <v>-20437.280527874496</v>
      </c>
      <c r="Z562" s="40">
        <f>+S562*M562/SUMPRODUCT(M$20:M$619, S$20:S$619)</f>
        <v>0</v>
      </c>
      <c r="AA562" s="41">
        <f>+T562*N562/SUMPRODUCT(N$20:N$619, T$20:T$619)</f>
        <v>0</v>
      </c>
      <c r="AB562" s="41">
        <f>+AA562-Z562</f>
        <v>0</v>
      </c>
      <c r="AC562" s="42">
        <f>+AB562*AD$4</f>
        <v>0</v>
      </c>
      <c r="AD562" s="43">
        <f>+AC562/$H562*10^6</f>
        <v>0</v>
      </c>
      <c r="AE562" s="40">
        <f>+S562*O562/SUMPRODUCT(O$20:O$619, S$20:S$619)</f>
        <v>1.8899273554224905E-3</v>
      </c>
      <c r="AF562" s="41">
        <f>+T562*P562/SUMPRODUCT(P$20:P$619, T$20:T$619)</f>
        <v>1.8755350021203404E-3</v>
      </c>
      <c r="AG562" s="41">
        <f>+AF562-AE562</f>
        <v>-1.439235330215013E-5</v>
      </c>
      <c r="AH562" s="42">
        <f>+AG562*AI$4</f>
        <v>-4.8599365325130858E-2</v>
      </c>
      <c r="AI562" s="43">
        <f>+AH562/$H562*10^6</f>
        <v>-3692.9608909673907</v>
      </c>
      <c r="AJ562" s="42">
        <f>+X562+AC562+AH562</f>
        <v>-0.31755397707195926</v>
      </c>
      <c r="AK562" s="31">
        <f>+Y562+AD562+AI562</f>
        <v>-24130.241418841888</v>
      </c>
      <c r="AL562" s="44">
        <f>+$AL$6*W562/H562*10^6</f>
        <v>-337.35151870950483</v>
      </c>
      <c r="AM562" s="31">
        <v>337934.5625</v>
      </c>
      <c r="AN562" s="45">
        <f>+AK562/AM562</f>
        <v>-7.1405070970927659E-2</v>
      </c>
      <c r="AR562" s="33"/>
    </row>
    <row r="563" spans="1:44">
      <c r="A563" s="6" t="s">
        <v>1081</v>
      </c>
      <c r="B563" s="6" t="s">
        <v>1600</v>
      </c>
      <c r="C563" s="119" t="s">
        <v>2445</v>
      </c>
      <c r="D563" s="30">
        <v>2241205</v>
      </c>
      <c r="E563" s="6" t="s">
        <v>3905</v>
      </c>
      <c r="F563" s="31" t="s">
        <v>4471</v>
      </c>
      <c r="G563" s="6" t="str">
        <f>+IF(AND(L563&gt;K563, AJ563&gt;0), "Float Increase", IF(AND(L563&lt;K563, AJ563&lt;0), "Float Decrease", IF(AND(J563&gt;I563, AJ563&gt;0), "Share Increase", IF(AND(J563&lt;I563, AJ563&lt;0), "Share Decrease", IF(AJ563&gt;0, "Reinvestment", "Funding")))))</f>
        <v>Share Decrease</v>
      </c>
      <c r="H563" s="32">
        <v>71.25</v>
      </c>
      <c r="I563" s="33">
        <v>48.024000000000001</v>
      </c>
      <c r="J563" s="33">
        <v>47.783000000000001</v>
      </c>
      <c r="K563" s="34">
        <v>1</v>
      </c>
      <c r="L563" s="34">
        <v>1</v>
      </c>
      <c r="M563" s="7">
        <v>1</v>
      </c>
      <c r="N563" s="7">
        <v>1</v>
      </c>
      <c r="O563" s="7">
        <v>0</v>
      </c>
      <c r="P563" s="7">
        <v>0</v>
      </c>
      <c r="Q563" s="35">
        <f>+I563*K563</f>
        <v>48.024000000000001</v>
      </c>
      <c r="R563" s="35">
        <f>+J563*L563</f>
        <v>47.783000000000001</v>
      </c>
      <c r="S563" s="35">
        <f>+$H563*Q563</f>
        <v>3421.71</v>
      </c>
      <c r="T563" s="35">
        <f>+$H563*R563</f>
        <v>3404.5387500000002</v>
      </c>
      <c r="U563" s="36">
        <f>+S563/SUM(S$20:S$619)</f>
        <v>4.9703324074258535E-3</v>
      </c>
      <c r="V563" s="37">
        <f>+T563/SUM(T$20:T$619)</f>
        <v>4.9394779032260715E-3</v>
      </c>
      <c r="W563" s="37">
        <f>+V563-U563</f>
        <v>-3.085450419978205E-5</v>
      </c>
      <c r="X563" s="38">
        <f>+W563*Y$4</f>
        <v>-0.93460696470500448</v>
      </c>
      <c r="Y563" s="39">
        <f>+X563/$H563*10^6</f>
        <v>-13117.290732701818</v>
      </c>
      <c r="Z563" s="40">
        <f>+S563*M563/SUMPRODUCT(M$20:M$619, S$20:S$619)</f>
        <v>9.7553573190486669E-3</v>
      </c>
      <c r="AA563" s="41">
        <f>+T563*N563/SUMPRODUCT(N$20:N$619, T$20:T$619)</f>
        <v>9.6763729719051977E-3</v>
      </c>
      <c r="AB563" s="41">
        <f>+AA563-Z563</f>
        <v>-7.8984347143469177E-5</v>
      </c>
      <c r="AC563" s="42">
        <f>+AB563*AD$4</f>
        <v>-0.30474299791173526</v>
      </c>
      <c r="AD563" s="43">
        <f>+AC563/$H563*10^6</f>
        <v>-4277.094707533126</v>
      </c>
      <c r="AE563" s="40">
        <f>+S563*O563/SUMPRODUCT(O$20:O$619, S$20:S$619)</f>
        <v>0</v>
      </c>
      <c r="AF563" s="41">
        <f>+T563*P563/SUMPRODUCT(P$20:P$619, T$20:T$619)</f>
        <v>0</v>
      </c>
      <c r="AG563" s="41">
        <f>+AF563-AE563</f>
        <v>0</v>
      </c>
      <c r="AH563" s="42">
        <f>+AG563*AI$4</f>
        <v>0</v>
      </c>
      <c r="AI563" s="43">
        <f>+AH563/$H563*10^6</f>
        <v>0</v>
      </c>
      <c r="AJ563" s="42">
        <f>+X563+AC563+AH563</f>
        <v>-1.2393499626167397</v>
      </c>
      <c r="AK563" s="31">
        <f>+Y563+AD563+AI563</f>
        <v>-17394.385440234946</v>
      </c>
      <c r="AL563" s="44">
        <f>+$AL$6*W563/H563*10^6</f>
        <v>-216.52283648969862</v>
      </c>
      <c r="AM563" s="31">
        <v>242124.90625</v>
      </c>
      <c r="AN563" s="45">
        <f>+AK563/AM563</f>
        <v>-7.1840545896896743E-2</v>
      </c>
      <c r="AR563" s="33"/>
    </row>
    <row r="564" spans="1:44">
      <c r="A564" s="6" t="s">
        <v>3365</v>
      </c>
      <c r="B564" s="6" t="s">
        <v>205</v>
      </c>
      <c r="C564" s="119" t="s">
        <v>504</v>
      </c>
      <c r="D564" s="30">
        <v>2052924</v>
      </c>
      <c r="E564" s="6" t="s">
        <v>2146</v>
      </c>
      <c r="F564" s="31" t="s">
        <v>4454</v>
      </c>
      <c r="G564" s="6" t="str">
        <f>+IF(AND(L564&gt;K564, AJ564&gt;0), "Float Increase", IF(AND(L564&lt;K564, AJ564&lt;0), "Float Decrease", IF(AND(J564&gt;I564, AJ564&gt;0), "Share Increase", IF(AND(J564&lt;I564, AJ564&lt;0), "Share Decrease", IF(AJ564&gt;0, "Reinvestment", "Funding")))))</f>
        <v>Share Decrease</v>
      </c>
      <c r="H564" s="32">
        <v>20.51</v>
      </c>
      <c r="I564" s="33">
        <v>54.32</v>
      </c>
      <c r="J564" s="33">
        <v>53.44</v>
      </c>
      <c r="K564" s="34">
        <v>1</v>
      </c>
      <c r="L564" s="34">
        <v>1</v>
      </c>
      <c r="M564" s="7">
        <v>0</v>
      </c>
      <c r="N564" s="7">
        <v>0</v>
      </c>
      <c r="O564" s="7">
        <v>1</v>
      </c>
      <c r="P564" s="7">
        <v>1</v>
      </c>
      <c r="Q564" s="35">
        <f>+I564*K564</f>
        <v>54.32</v>
      </c>
      <c r="R564" s="35">
        <f>+J564*L564</f>
        <v>53.44</v>
      </c>
      <c r="S564" s="35">
        <f>+$H564*Q564</f>
        <v>1114.1032</v>
      </c>
      <c r="T564" s="35">
        <f>+$H564*R564</f>
        <v>1096.0544</v>
      </c>
      <c r="U564" s="36">
        <f>+S564/SUM(S$20:S$619)</f>
        <v>1.6183321322312081E-3</v>
      </c>
      <c r="V564" s="37">
        <f>+T564/SUM(T$20:T$619)</f>
        <v>1.590211446274098E-3</v>
      </c>
      <c r="W564" s="37">
        <f>+V564-U564</f>
        <v>-2.8120685957110092E-5</v>
      </c>
      <c r="X564" s="38">
        <f>+W564*Y$4</f>
        <v>-0.85179748077050466</v>
      </c>
      <c r="Y564" s="39">
        <f>+X564/$H564*10^6</f>
        <v>-41530.837677742784</v>
      </c>
      <c r="Z564" s="40">
        <f>+S564*M564/SUMPRODUCT(M$20:M$619, S$20:S$619)</f>
        <v>0</v>
      </c>
      <c r="AA564" s="41">
        <f>+T564*N564/SUMPRODUCT(N$20:N$619, T$20:T$619)</f>
        <v>0</v>
      </c>
      <c r="AB564" s="41">
        <f>+AA564-Z564</f>
        <v>0</v>
      </c>
      <c r="AC564" s="42">
        <f>+AB564*AD$4</f>
        <v>0</v>
      </c>
      <c r="AD564" s="43">
        <f>+AC564/$H564*10^6</f>
        <v>0</v>
      </c>
      <c r="AE564" s="40">
        <f>+S564*O564/SUMPRODUCT(O$20:O$619, S$20:S$619)</f>
        <v>3.2993366810830575E-3</v>
      </c>
      <c r="AF564" s="41">
        <f>+T564*P564/SUMPRODUCT(P$20:P$619, T$20:T$619)</f>
        <v>3.2484314799550058E-3</v>
      </c>
      <c r="AG564" s="41">
        <f>+AF564-AE564</f>
        <v>-5.0905201128051674E-5</v>
      </c>
      <c r="AH564" s="42">
        <f>+AG564*AI$4</f>
        <v>-0.1718940894955554</v>
      </c>
      <c r="AI564" s="43">
        <f>+AH564/$H564*10^6</f>
        <v>-8380.9892489300546</v>
      </c>
      <c r="AJ564" s="42">
        <f>+X564+AC564+AH564</f>
        <v>-1.0236915702660601</v>
      </c>
      <c r="AK564" s="31">
        <f>+Y564+AD564+AI564</f>
        <v>-49911.826926672838</v>
      </c>
      <c r="AL564" s="44">
        <f>+$AL$6*W564/H564*10^6</f>
        <v>-685.5359814020012</v>
      </c>
      <c r="AM564" s="31">
        <v>687748.875</v>
      </c>
      <c r="AN564" s="45">
        <f>+AK564/AM564</f>
        <v>-7.2572749648878512E-2</v>
      </c>
      <c r="AR564" s="33"/>
    </row>
    <row r="565" spans="1:44">
      <c r="A565" s="6" t="s">
        <v>1314</v>
      </c>
      <c r="B565" s="6" t="s">
        <v>1717</v>
      </c>
      <c r="C565" s="119" t="s">
        <v>2736</v>
      </c>
      <c r="D565" s="30">
        <v>2239471</v>
      </c>
      <c r="E565" s="6" t="s">
        <v>820</v>
      </c>
      <c r="F565" s="31" t="s">
        <v>4458</v>
      </c>
      <c r="G565" s="6" t="str">
        <f>+IF(AND(L565&gt;K565, AJ565&gt;0), "Float Increase", IF(AND(L565&lt;K565, AJ565&lt;0), "Float Decrease", IF(AND(J565&gt;I565, AJ565&gt;0), "Share Increase", IF(AND(J565&lt;I565, AJ565&lt;0), "Share Decrease", IF(AJ565&gt;0, "Reinvestment", "Funding")))))</f>
        <v>Share Decrease</v>
      </c>
      <c r="H565" s="32">
        <v>50.01</v>
      </c>
      <c r="I565" s="33">
        <v>74.632000000000005</v>
      </c>
      <c r="J565" s="33">
        <v>74.233999999999995</v>
      </c>
      <c r="K565" s="34">
        <v>1</v>
      </c>
      <c r="L565" s="34">
        <v>1</v>
      </c>
      <c r="M565" s="7">
        <v>1</v>
      </c>
      <c r="N565" s="7">
        <v>1</v>
      </c>
      <c r="O565" s="7">
        <v>0</v>
      </c>
      <c r="P565" s="7">
        <v>0</v>
      </c>
      <c r="Q565" s="35">
        <f>+I565*K565</f>
        <v>74.632000000000005</v>
      </c>
      <c r="R565" s="35">
        <f>+J565*L565</f>
        <v>74.233999999999995</v>
      </c>
      <c r="S565" s="35">
        <f>+$H565*Q565</f>
        <v>3732.3463200000001</v>
      </c>
      <c r="T565" s="35">
        <f>+$H565*R565</f>
        <v>3712.4423399999996</v>
      </c>
      <c r="U565" s="36">
        <f>+S565/SUM(S$20:S$619)</f>
        <v>5.4215587732544908E-3</v>
      </c>
      <c r="V565" s="37">
        <f>+T565/SUM(T$20:T$619)</f>
        <v>5.3862000852335397E-3</v>
      </c>
      <c r="W565" s="37">
        <f>+V565-U565</f>
        <v>-3.5358688020951066E-5</v>
      </c>
      <c r="X565" s="38">
        <f>+W565*Y$4</f>
        <v>-1.0710422009453553</v>
      </c>
      <c r="Y565" s="39">
        <f>+X565/$H565*10^6</f>
        <v>-21416.560706765755</v>
      </c>
      <c r="Z565" s="40">
        <f>+S565*M565/SUMPRODUCT(M$20:M$619, S$20:S$619)</f>
        <v>1.0640987105872898E-2</v>
      </c>
      <c r="AA565" s="41">
        <f>+T565*N565/SUMPRODUCT(N$20:N$619, T$20:T$619)</f>
        <v>1.0551495916600297E-2</v>
      </c>
      <c r="AB565" s="41">
        <f>+AA565-Z565</f>
        <v>-8.9491189272601634E-5</v>
      </c>
      <c r="AC565" s="42">
        <f>+AB565*AD$4</f>
        <v>-0.34528123978896641</v>
      </c>
      <c r="AD565" s="43">
        <f>+AC565/$H565*10^6</f>
        <v>-6904.24394698993</v>
      </c>
      <c r="AE565" s="40">
        <f>+S565*O565/SUMPRODUCT(O$20:O$619, S$20:S$619)</f>
        <v>0</v>
      </c>
      <c r="AF565" s="41">
        <f>+T565*P565/SUMPRODUCT(P$20:P$619, T$20:T$619)</f>
        <v>0</v>
      </c>
      <c r="AG565" s="41">
        <f>+AF565-AE565</f>
        <v>0</v>
      </c>
      <c r="AH565" s="42">
        <f>+AG565*AI$4</f>
        <v>0</v>
      </c>
      <c r="AI565" s="43">
        <f>+AH565/$H565*10^6</f>
        <v>0</v>
      </c>
      <c r="AJ565" s="42">
        <f>+X565+AC565+AH565</f>
        <v>-1.4163234407343217</v>
      </c>
      <c r="AK565" s="31">
        <f>+Y565+AD565+AI565</f>
        <v>-28320.804653755684</v>
      </c>
      <c r="AL565" s="44">
        <f>+$AL$6*W565/H565*10^6</f>
        <v>-353.51617697411587</v>
      </c>
      <c r="AM565" s="31">
        <v>380061.59375</v>
      </c>
      <c r="AN565" s="45">
        <f>+AK565/AM565</f>
        <v>-7.4516355031613038E-2</v>
      </c>
      <c r="AR565" s="33"/>
    </row>
    <row r="566" spans="1:44">
      <c r="A566" s="6" t="s">
        <v>4265</v>
      </c>
      <c r="B566" s="6" t="s">
        <v>1649</v>
      </c>
      <c r="C566" s="119" t="s">
        <v>2671</v>
      </c>
      <c r="D566" s="30">
        <v>2463344</v>
      </c>
      <c r="E566" s="6" t="s">
        <v>756</v>
      </c>
      <c r="F566" s="31" t="s">
        <v>4471</v>
      </c>
      <c r="G566" s="6" t="str">
        <f>+IF(AND(L566&gt;K566, AJ566&gt;0), "Float Increase", IF(AND(L566&lt;K566, AJ566&lt;0), "Float Decrease", IF(AND(J566&gt;I566, AJ566&gt;0), "Share Increase", IF(AND(J566&lt;I566, AJ566&lt;0), "Share Decrease", IF(AJ566&gt;0, "Reinvestment", "Funding")))))</f>
        <v>Share Decrease</v>
      </c>
      <c r="H566" s="32">
        <v>16.21</v>
      </c>
      <c r="I566" s="33">
        <v>52.656999999999996</v>
      </c>
      <c r="J566" s="33">
        <v>52.433</v>
      </c>
      <c r="K566" s="34">
        <v>0.8</v>
      </c>
      <c r="L566" s="34">
        <v>0.8</v>
      </c>
      <c r="M566" s="7">
        <v>0</v>
      </c>
      <c r="N566" s="7">
        <v>0</v>
      </c>
      <c r="O566" s="7">
        <v>1</v>
      </c>
      <c r="P566" s="7">
        <v>1</v>
      </c>
      <c r="Q566" s="35">
        <f>+I566*K566</f>
        <v>42.125599999999999</v>
      </c>
      <c r="R566" s="35">
        <f>+J566*L566</f>
        <v>41.946400000000004</v>
      </c>
      <c r="S566" s="35">
        <f>+$H566*Q566</f>
        <v>682.85597600000006</v>
      </c>
      <c r="T566" s="35">
        <f>+$H566*R566</f>
        <v>679.95114400000011</v>
      </c>
      <c r="U566" s="36">
        <f>+S566/SUM(S$20:S$619)</f>
        <v>9.919079019312597E-4</v>
      </c>
      <c r="V566" s="37">
        <f>+T566/SUM(T$20:T$619)</f>
        <v>9.8650768802713415E-4</v>
      </c>
      <c r="W566" s="37">
        <f>+V566-U566</f>
        <v>-5.4002139041255549E-6</v>
      </c>
      <c r="X566" s="38">
        <f>+W566*Y$4</f>
        <v>-0.16357668536862111</v>
      </c>
      <c r="Y566" s="39">
        <f>+X566/$H566*10^6</f>
        <v>-10091.09718498588</v>
      </c>
      <c r="Z566" s="40">
        <f>+S566*M566/SUMPRODUCT(M$20:M$619, S$20:S$619)</f>
        <v>0</v>
      </c>
      <c r="AA566" s="41">
        <f>+T566*N566/SUMPRODUCT(N$20:N$619, T$20:T$619)</f>
        <v>0</v>
      </c>
      <c r="AB566" s="41">
        <f>+AA566-Z566</f>
        <v>0</v>
      </c>
      <c r="AC566" s="42">
        <f>+AB566*AD$4</f>
        <v>0</v>
      </c>
      <c r="AD566" s="43">
        <f>+AC566/$H566*10^6</f>
        <v>0</v>
      </c>
      <c r="AE566" s="40">
        <f>+S566*O566/SUMPRODUCT(O$20:O$619, S$20:S$619)</f>
        <v>2.0222289726064624E-3</v>
      </c>
      <c r="AF566" s="41">
        <f>+T566*P566/SUMPRODUCT(P$20:P$619, T$20:T$619)</f>
        <v>2.0152053593334596E-3</v>
      </c>
      <c r="AG566" s="41">
        <f>+AF566-AE566</f>
        <v>-7.023613273002792E-6</v>
      </c>
      <c r="AH566" s="42">
        <f>+AG566*AI$4</f>
        <v>-2.3716979439776964E-2</v>
      </c>
      <c r="AI566" s="43">
        <f>+AH566/$H566*10^6</f>
        <v>-1463.1079234902506</v>
      </c>
      <c r="AJ566" s="42">
        <f>+X566+AC566+AH566</f>
        <v>-0.18729366480839807</v>
      </c>
      <c r="AK566" s="31">
        <f>+Y566+AD566+AI566</f>
        <v>-11554.20510847613</v>
      </c>
      <c r="AL566" s="44">
        <f>+$AL$6*W566/H566*10^6</f>
        <v>-166.57044738203439</v>
      </c>
      <c r="AM566" s="31">
        <v>146143.90625</v>
      </c>
      <c r="AN566" s="45">
        <f>+AK566/AM566</f>
        <v>-7.9060464476096687E-2</v>
      </c>
      <c r="AR566" s="33"/>
    </row>
    <row r="567" spans="1:44">
      <c r="A567" s="6" t="s">
        <v>1025</v>
      </c>
      <c r="B567" s="6" t="s">
        <v>1544</v>
      </c>
      <c r="C567" s="119" t="s">
        <v>2388</v>
      </c>
      <c r="D567" s="30">
        <v>2090816</v>
      </c>
      <c r="E567" s="6" t="s">
        <v>3850</v>
      </c>
      <c r="F567" s="31" t="s">
        <v>4454</v>
      </c>
      <c r="G567" s="6" t="str">
        <f>+IF(AND(L567&gt;K567, AJ567&gt;0), "Float Increase", IF(AND(L567&lt;K567, AJ567&lt;0), "Float Decrease", IF(AND(J567&gt;I567, AJ567&gt;0), "Share Increase", IF(AND(J567&lt;I567, AJ567&lt;0), "Share Decrease", IF(AJ567&gt;0, "Reinvestment", "Funding")))))</f>
        <v>Share Decrease</v>
      </c>
      <c r="H567" s="32">
        <v>23.35</v>
      </c>
      <c r="I567" s="33">
        <v>53.122999999999998</v>
      </c>
      <c r="J567" s="33">
        <v>52.658000000000001</v>
      </c>
      <c r="K567" s="34">
        <v>1</v>
      </c>
      <c r="L567" s="34">
        <v>1</v>
      </c>
      <c r="M567" s="7">
        <v>0</v>
      </c>
      <c r="N567" s="7">
        <v>0</v>
      </c>
      <c r="O567" s="7">
        <v>1</v>
      </c>
      <c r="P567" s="7">
        <v>1</v>
      </c>
      <c r="Q567" s="35">
        <f>+I567*K567</f>
        <v>53.122999999999998</v>
      </c>
      <c r="R567" s="35">
        <f>+J567*L567</f>
        <v>52.658000000000001</v>
      </c>
      <c r="S567" s="35">
        <f>+$H567*Q567</f>
        <v>1240.4220500000001</v>
      </c>
      <c r="T567" s="35">
        <f>+$H567*R567</f>
        <v>1229.5643</v>
      </c>
      <c r="U567" s="36">
        <f>+S567/SUM(S$20:S$619)</f>
        <v>1.8018212864329859E-3</v>
      </c>
      <c r="V567" s="37">
        <f>+T567/SUM(T$20:T$619)</f>
        <v>1.783914396758043E-3</v>
      </c>
      <c r="W567" s="37">
        <f>+V567-U567</f>
        <v>-1.7906889674942916E-5</v>
      </c>
      <c r="X567" s="38">
        <f>+W567*Y$4</f>
        <v>-0.54241363588412495</v>
      </c>
      <c r="Y567" s="39">
        <f>+X567/$H567*10^6</f>
        <v>-23229.706033581366</v>
      </c>
      <c r="Z567" s="40">
        <f>+S567*M567/SUMPRODUCT(M$20:M$619, S$20:S$619)</f>
        <v>0</v>
      </c>
      <c r="AA567" s="41">
        <f>+T567*N567/SUMPRODUCT(N$20:N$619, T$20:T$619)</f>
        <v>0</v>
      </c>
      <c r="AB567" s="41">
        <f>+AA567-Z567</f>
        <v>0</v>
      </c>
      <c r="AC567" s="42">
        <f>+AB567*AD$4</f>
        <v>0</v>
      </c>
      <c r="AD567" s="43">
        <f>+AC567/$H567*10^6</f>
        <v>0</v>
      </c>
      <c r="AE567" s="40">
        <f>+S567*O567/SUMPRODUCT(O$20:O$619, S$20:S$619)</f>
        <v>3.6734208909814125E-3</v>
      </c>
      <c r="AF567" s="41">
        <f>+T567*P567/SUMPRODUCT(P$20:P$619, T$20:T$619)</f>
        <v>3.6441214767705334E-3</v>
      </c>
      <c r="AG567" s="41">
        <f>+AF567-AE567</f>
        <v>-2.9299414210879129E-5</v>
      </c>
      <c r="AH567" s="42">
        <f>+AG567*AI$4</f>
        <v>-9.8936769071262212E-2</v>
      </c>
      <c r="AI567" s="43">
        <f>+AH567/$H567*10^6</f>
        <v>-4237.1207311033068</v>
      </c>
      <c r="AJ567" s="42">
        <f>+X567+AC567+AH567</f>
        <v>-0.6413504049553872</v>
      </c>
      <c r="AK567" s="31">
        <f>+Y567+AD567+AI567</f>
        <v>-27466.826764684673</v>
      </c>
      <c r="AL567" s="44">
        <f>+$AL$6*W567/H567*10^6</f>
        <v>-383.44517505231079</v>
      </c>
      <c r="AM567" s="31">
        <v>345590.59375</v>
      </c>
      <c r="AN567" s="45">
        <f>+AK567/AM567</f>
        <v>-7.9477935052115908E-2</v>
      </c>
      <c r="AR567" s="33"/>
    </row>
    <row r="568" spans="1:44">
      <c r="A568" s="6" t="s">
        <v>987</v>
      </c>
      <c r="B568" s="6" t="s">
        <v>1506</v>
      </c>
      <c r="C568" s="119" t="s">
        <v>2350</v>
      </c>
      <c r="D568" s="30">
        <v>2012757</v>
      </c>
      <c r="E568" s="6" t="s">
        <v>3813</v>
      </c>
      <c r="F568" s="31" t="s">
        <v>4471</v>
      </c>
      <c r="G568" s="6" t="str">
        <f>+IF(AND(L568&gt;K568, AJ568&gt;0), "Float Increase", IF(AND(L568&lt;K568, AJ568&lt;0), "Float Decrease", IF(AND(J568&gt;I568, AJ568&gt;0), "Share Increase", IF(AND(J568&lt;I568, AJ568&lt;0), "Share Decrease", IF(AJ568&gt;0, "Reinvestment", "Funding")))))</f>
        <v>Share Decrease</v>
      </c>
      <c r="H568" s="32">
        <v>38.32</v>
      </c>
      <c r="I568" s="33">
        <v>31.9</v>
      </c>
      <c r="J568" s="33">
        <v>31.8</v>
      </c>
      <c r="K568" s="34">
        <v>0.9</v>
      </c>
      <c r="L568" s="34">
        <v>0.9</v>
      </c>
      <c r="M568" s="7">
        <v>0.43</v>
      </c>
      <c r="N568" s="7">
        <v>0.43</v>
      </c>
      <c r="O568" s="7">
        <v>0.56999999999999995</v>
      </c>
      <c r="P568" s="7">
        <v>0.56999999999999995</v>
      </c>
      <c r="Q568" s="35">
        <f>+I568*K568</f>
        <v>28.71</v>
      </c>
      <c r="R568" s="35">
        <f>+J568*L568</f>
        <v>28.62</v>
      </c>
      <c r="S568" s="35">
        <f>+$H568*Q568</f>
        <v>1100.1672000000001</v>
      </c>
      <c r="T568" s="35">
        <f>+$H568*R568</f>
        <v>1096.7184</v>
      </c>
      <c r="U568" s="36">
        <f>+S568/SUM(S$20:S$619)</f>
        <v>1.5980888759558702E-3</v>
      </c>
      <c r="V568" s="37">
        <f>+T568/SUM(T$20:T$619)</f>
        <v>1.5911748112314632E-3</v>
      </c>
      <c r="W568" s="37">
        <f>+V568-U568</f>
        <v>-6.9140647244070493E-6</v>
      </c>
      <c r="X568" s="38">
        <f>+W568*Y$4</f>
        <v>-0.20943240584944034</v>
      </c>
      <c r="Y568" s="39">
        <f>+X568/$H568*10^6</f>
        <v>-5465.3550587014697</v>
      </c>
      <c r="Z568" s="40">
        <f>+S568*M568/SUMPRODUCT(M$20:M$619, S$20:S$619)</f>
        <v>1.3487365624438746E-3</v>
      </c>
      <c r="AA568" s="41">
        <f>+T568*N568/SUMPRODUCT(N$20:N$619, T$20:T$619)</f>
        <v>1.3403490272880514E-3</v>
      </c>
      <c r="AB568" s="41">
        <f>+AA568-Z568</f>
        <v>-8.3875351558231927E-6</v>
      </c>
      <c r="AC568" s="42">
        <f>+AB568*AD$4</f>
        <v>-3.2361381728366667E-2</v>
      </c>
      <c r="AD568" s="43">
        <f>+AC568/$H568*10^6</f>
        <v>-844.50369854819064</v>
      </c>
      <c r="AE568" s="40">
        <f>+S568*O568/SUMPRODUCT(O$20:O$619, S$20:S$619)</f>
        <v>1.8570977437477347E-3</v>
      </c>
      <c r="AF568" s="41">
        <f>+T568*P568/SUMPRODUCT(P$20:P$619, T$20:T$619)</f>
        <v>1.852727663761356E-3</v>
      </c>
      <c r="AG568" s="41">
        <f>+AF568-AE568</f>
        <v>-4.3700799863786999E-6</v>
      </c>
      <c r="AH568" s="42">
        <f>+AG568*AI$4</f>
        <v>-1.4756663437822401E-2</v>
      </c>
      <c r="AI568" s="43">
        <f>+AH568/$H568*10^6</f>
        <v>-385.09038198910235</v>
      </c>
      <c r="AJ568" s="42">
        <f>+X568+AC568+AH568</f>
        <v>-0.2565504510156294</v>
      </c>
      <c r="AK568" s="31">
        <f>+Y568+AD568+AI568</f>
        <v>-6694.9491392387627</v>
      </c>
      <c r="AL568" s="44">
        <f>+$AL$6*W568/H568*10^6</f>
        <v>-90.21483199904813</v>
      </c>
      <c r="AM568" s="31">
        <v>79336</v>
      </c>
      <c r="AN568" s="45">
        <f>+AK568/AM568</f>
        <v>-8.4387278653306988E-2</v>
      </c>
      <c r="AR568" s="33"/>
    </row>
    <row r="569" spans="1:44">
      <c r="A569" s="6" t="s">
        <v>6030</v>
      </c>
      <c r="B569" s="6" t="s">
        <v>5982</v>
      </c>
      <c r="C569" s="119" t="s">
        <v>6076</v>
      </c>
      <c r="D569" s="30" t="s">
        <v>6122</v>
      </c>
      <c r="E569" s="6" t="s">
        <v>6157</v>
      </c>
      <c r="F569" s="31" t="s">
        <v>4467</v>
      </c>
      <c r="G569" s="6" t="str">
        <f>+IF(AND(L569&gt;K569, AJ569&gt;0), "Float Increase", IF(AND(L569&lt;K569, AJ569&lt;0), "Float Decrease", IF(AND(J569&gt;I569, AJ569&gt;0), "Share Increase", IF(AND(J569&lt;I569, AJ569&lt;0), "Share Decrease", IF(AJ569&gt;0, "Reinvestment", "Funding")))))</f>
        <v>Share Decrease</v>
      </c>
      <c r="H569" s="32">
        <v>15.02</v>
      </c>
      <c r="I569" s="33">
        <v>26.338000000000001</v>
      </c>
      <c r="J569" s="33">
        <v>25.122</v>
      </c>
      <c r="K569" s="34">
        <v>1</v>
      </c>
      <c r="L569" s="34">
        <v>1</v>
      </c>
      <c r="M569" s="7">
        <v>0</v>
      </c>
      <c r="N569" s="7">
        <v>0</v>
      </c>
      <c r="O569" s="7">
        <v>1</v>
      </c>
      <c r="P569" s="7">
        <v>1</v>
      </c>
      <c r="Q569" s="35">
        <f>+I569*K569</f>
        <v>26.338000000000001</v>
      </c>
      <c r="R569" s="35">
        <f>+J569*L569</f>
        <v>25.122</v>
      </c>
      <c r="S569" s="35">
        <f>+$H569*Q569</f>
        <v>395.59676000000002</v>
      </c>
      <c r="T569" s="35">
        <f>+$H569*R569</f>
        <v>377.33243999999996</v>
      </c>
      <c r="U569" s="36">
        <f>+S569/SUM(S$20:S$619)</f>
        <v>5.7463881991772164E-4</v>
      </c>
      <c r="V569" s="37">
        <f>+T569/SUM(T$20:T$619)</f>
        <v>5.474530873089276E-4</v>
      </c>
      <c r="W569" s="37">
        <f>+V569-U569</f>
        <v>-2.7185732608794042E-5</v>
      </c>
      <c r="X569" s="38">
        <f>+W569*Y$4</f>
        <v>-0.82347701561726405</v>
      </c>
      <c r="Y569" s="39">
        <f>+X569/$H569*10^6</f>
        <v>-54825.367218193343</v>
      </c>
      <c r="Z569" s="40">
        <f>+S569*M569/SUMPRODUCT(M$20:M$619, S$20:S$619)</f>
        <v>0</v>
      </c>
      <c r="AA569" s="41">
        <f>+T569*N569/SUMPRODUCT(N$20:N$619, T$20:T$619)</f>
        <v>0</v>
      </c>
      <c r="AB569" s="41">
        <f>+AA569-Z569</f>
        <v>0</v>
      </c>
      <c r="AC569" s="42">
        <f>+AB569*AD$4</f>
        <v>0</v>
      </c>
      <c r="AD569" s="43">
        <f>+AC569/$H569*10^6</f>
        <v>0</v>
      </c>
      <c r="AE569" s="40">
        <f>+S569*O569/SUMPRODUCT(O$20:O$619, S$20:S$619)</f>
        <v>1.1715314175433755E-3</v>
      </c>
      <c r="AF569" s="41">
        <f>+T569*P569/SUMPRODUCT(P$20:P$619, T$20:T$619)</f>
        <v>1.1183191057891227E-3</v>
      </c>
      <c r="AG569" s="41">
        <f>+AF569-AE569</f>
        <v>-5.3212311754252803E-5</v>
      </c>
      <c r="AH569" s="42">
        <f>+AG569*AI$4</f>
        <v>-0.17968462310839337</v>
      </c>
      <c r="AI569" s="43">
        <f>+AH569/$H569*10^6</f>
        <v>-11963.024174992901</v>
      </c>
      <c r="AJ569" s="42">
        <f>+X569+AC569+AH569</f>
        <v>-1.0031616387256574</v>
      </c>
      <c r="AK569" s="31">
        <f>+Y569+AD569+AI569</f>
        <v>-66788.391393186248</v>
      </c>
      <c r="AL569" s="44">
        <f>+$AL$6*W569/H569*10^6</f>
        <v>-904.98444103841678</v>
      </c>
      <c r="AM569" s="31">
        <v>785772.875</v>
      </c>
      <c r="AN569" s="45">
        <f>+AK569/AM569</f>
        <v>-8.4997069150785143E-2</v>
      </c>
      <c r="AR569" s="33"/>
    </row>
    <row r="570" spans="1:44">
      <c r="A570" s="6" t="s">
        <v>1312</v>
      </c>
      <c r="B570" s="6" t="s">
        <v>1715</v>
      </c>
      <c r="C570" s="119" t="s">
        <v>2734</v>
      </c>
      <c r="D570" s="30">
        <v>2508405</v>
      </c>
      <c r="E570" s="6" t="s">
        <v>818</v>
      </c>
      <c r="F570" s="31" t="s">
        <v>4473</v>
      </c>
      <c r="G570" s="6" t="str">
        <f>+IF(AND(L570&gt;K570, AJ570&gt;0), "Float Increase", IF(AND(L570&lt;K570, AJ570&lt;0), "Float Decrease", IF(AND(J570&gt;I570, AJ570&gt;0), "Share Increase", IF(AND(J570&lt;I570, AJ570&lt;0), "Share Decrease", IF(AJ570&gt;0, "Reinvestment", "Funding")))))</f>
        <v>Share Decrease</v>
      </c>
      <c r="H570" s="32">
        <v>25.89</v>
      </c>
      <c r="I570" s="33">
        <v>51.771999999999998</v>
      </c>
      <c r="J570" s="33">
        <v>51.188000000000002</v>
      </c>
      <c r="K570" s="34">
        <v>1</v>
      </c>
      <c r="L570" s="34">
        <v>1</v>
      </c>
      <c r="M570" s="7">
        <v>0</v>
      </c>
      <c r="N570" s="7">
        <v>0</v>
      </c>
      <c r="O570" s="7">
        <v>1</v>
      </c>
      <c r="P570" s="7">
        <v>1</v>
      </c>
      <c r="Q570" s="35">
        <f>+I570*K570</f>
        <v>51.771999999999998</v>
      </c>
      <c r="R570" s="35">
        <f>+J570*L570</f>
        <v>51.188000000000002</v>
      </c>
      <c r="S570" s="35">
        <f>+$H570*Q570</f>
        <v>1340.37708</v>
      </c>
      <c r="T570" s="35">
        <f>+$H570*R570</f>
        <v>1325.2573200000002</v>
      </c>
      <c r="U570" s="36">
        <f>+S570/SUM(S$20:S$619)</f>
        <v>1.947014691161681E-3</v>
      </c>
      <c r="V570" s="37">
        <f>+T570/SUM(T$20:T$619)</f>
        <v>1.9227506951502913E-3</v>
      </c>
      <c r="W570" s="37">
        <f>+V570-U570</f>
        <v>-2.4263996011389746E-5</v>
      </c>
      <c r="X570" s="38">
        <f>+W570*Y$4</f>
        <v>-0.7349753383488008</v>
      </c>
      <c r="Y570" s="39">
        <f>+X570/$H570*10^6</f>
        <v>-28388.386958238734</v>
      </c>
      <c r="Z570" s="40">
        <f>+S570*M570/SUMPRODUCT(M$20:M$619, S$20:S$619)</f>
        <v>0</v>
      </c>
      <c r="AA570" s="41">
        <f>+T570*N570/SUMPRODUCT(N$20:N$619, T$20:T$619)</f>
        <v>0</v>
      </c>
      <c r="AB570" s="41">
        <f>+AA570-Z570</f>
        <v>0</v>
      </c>
      <c r="AC570" s="42">
        <f>+AB570*AD$4</f>
        <v>0</v>
      </c>
      <c r="AD570" s="43">
        <f>+AC570/$H570*10^6</f>
        <v>0</v>
      </c>
      <c r="AE570" s="40">
        <f>+S570*O570/SUMPRODUCT(O$20:O$619, S$20:S$619)</f>
        <v>3.9694305397623844E-3</v>
      </c>
      <c r="AF570" s="41">
        <f>+T570*P570/SUMPRODUCT(P$20:P$619, T$20:T$619)</f>
        <v>3.9277316867929232E-3</v>
      </c>
      <c r="AG570" s="41">
        <f>+AF570-AE570</f>
        <v>-4.1698852969461291E-5</v>
      </c>
      <c r="AH570" s="42">
        <f>+AG570*AI$4</f>
        <v>-0.1408065621067692</v>
      </c>
      <c r="AI570" s="43">
        <f>+AH570/$H570*10^6</f>
        <v>-5438.6466630656314</v>
      </c>
      <c r="AJ570" s="42">
        <f>+X570+AC570+AH570</f>
        <v>-0.87578190045557003</v>
      </c>
      <c r="AK570" s="31">
        <f>+Y570+AD570+AI570</f>
        <v>-33827.033621304363</v>
      </c>
      <c r="AL570" s="44">
        <f>+$AL$6*W570/H570*10^6</f>
        <v>-468.59783722266792</v>
      </c>
      <c r="AM570" s="31">
        <v>395363</v>
      </c>
      <c r="AN570" s="45">
        <f>+AK570/AM570</f>
        <v>-8.5559431766008359E-2</v>
      </c>
      <c r="AR570" s="33"/>
    </row>
    <row r="571" spans="1:44">
      <c r="A571" s="6" t="s">
        <v>1475</v>
      </c>
      <c r="B571" s="6" t="s">
        <v>2271</v>
      </c>
      <c r="C571" s="119" t="s">
        <v>2893</v>
      </c>
      <c r="D571" s="30">
        <v>2923815</v>
      </c>
      <c r="E571" s="6" t="s">
        <v>958</v>
      </c>
      <c r="F571" s="31" t="s">
        <v>4470</v>
      </c>
      <c r="G571" s="6" t="str">
        <f>+IF(AND(L571&gt;K571, AJ571&gt;0), "Float Increase", IF(AND(L571&lt;K571, AJ571&lt;0), "Float Decrease", IF(AND(J571&gt;I571, AJ571&gt;0), "Share Increase", IF(AND(J571&lt;I571, AJ571&lt;0), "Share Decrease", IF(AJ571&gt;0, "Reinvestment", "Funding")))))</f>
        <v>Share Decrease</v>
      </c>
      <c r="H571" s="32">
        <v>39.5</v>
      </c>
      <c r="I571" s="33">
        <v>38.9</v>
      </c>
      <c r="J571" s="33">
        <v>38.563000000000002</v>
      </c>
      <c r="K571" s="34">
        <v>1</v>
      </c>
      <c r="L571" s="34">
        <v>1</v>
      </c>
      <c r="M571" s="7">
        <v>0</v>
      </c>
      <c r="N571" s="7">
        <v>0</v>
      </c>
      <c r="O571" s="7">
        <v>1</v>
      </c>
      <c r="P571" s="7">
        <v>1</v>
      </c>
      <c r="Q571" s="35">
        <f>+I571*K571</f>
        <v>38.9</v>
      </c>
      <c r="R571" s="35">
        <f>+J571*L571</f>
        <v>38.563000000000002</v>
      </c>
      <c r="S571" s="35">
        <f>+$H571*Q571</f>
        <v>1536.55</v>
      </c>
      <c r="T571" s="35">
        <f>+$H571*R571</f>
        <v>1523.2385000000002</v>
      </c>
      <c r="U571" s="36">
        <f>+S571/SUM(S$20:S$619)</f>
        <v>2.2319729786072443E-3</v>
      </c>
      <c r="V571" s="37">
        <f>+T571/SUM(T$20:T$619)</f>
        <v>2.2099918563397835E-3</v>
      </c>
      <c r="W571" s="37">
        <f>+V571-U571</f>
        <v>-2.1981122267460823E-5</v>
      </c>
      <c r="X571" s="38">
        <f>+W571*Y$4</f>
        <v>-0.66582531452073246</v>
      </c>
      <c r="Y571" s="39">
        <f>+X571/$H571*10^6</f>
        <v>-16856.337076474239</v>
      </c>
      <c r="Z571" s="40">
        <f>+S571*M571/SUMPRODUCT(M$20:M$619, S$20:S$619)</f>
        <v>0</v>
      </c>
      <c r="AA571" s="41">
        <f>+T571*N571/SUMPRODUCT(N$20:N$619, T$20:T$619)</f>
        <v>0</v>
      </c>
      <c r="AB571" s="41">
        <f>+AA571-Z571</f>
        <v>0</v>
      </c>
      <c r="AC571" s="42">
        <f>+AB571*AD$4</f>
        <v>0</v>
      </c>
      <c r="AD571" s="43">
        <f>+AC571/$H571*10^6</f>
        <v>0</v>
      </c>
      <c r="AE571" s="40">
        <f>+S571*O571/SUMPRODUCT(O$20:O$619, S$20:S$619)</f>
        <v>4.5503825653836838E-3</v>
      </c>
      <c r="AF571" s="41">
        <f>+T571*P571/SUMPRODUCT(P$20:P$619, T$20:T$619)</f>
        <v>4.5144984545287571E-3</v>
      </c>
      <c r="AG571" s="41">
        <f>+AF571-AE571</f>
        <v>-3.5884110854926717E-5</v>
      </c>
      <c r="AH571" s="42">
        <f>+AG571*AI$4</f>
        <v>-0.12117163720164809</v>
      </c>
      <c r="AI571" s="43">
        <f>+AH571/$H571*10^6</f>
        <v>-3067.6363848518504</v>
      </c>
      <c r="AJ571" s="42">
        <f>+X571+AC571+AH571</f>
        <v>-0.78699695172238049</v>
      </c>
      <c r="AK571" s="31">
        <f>+Y571+AD571+AI571</f>
        <v>-19923.973461326088</v>
      </c>
      <c r="AL571" s="44">
        <f>+$AL$6*W571/H571*10^6</f>
        <v>-278.24205401849144</v>
      </c>
      <c r="AM571" s="31">
        <v>226605.65625</v>
      </c>
      <c r="AN571" s="45">
        <f>+AK571/AM571</f>
        <v>-8.7923548736776463E-2</v>
      </c>
      <c r="AR571" s="33"/>
    </row>
    <row r="572" spans="1:44">
      <c r="A572" s="6" t="s">
        <v>1393</v>
      </c>
      <c r="B572" s="6" t="s">
        <v>2190</v>
      </c>
      <c r="C572" s="119" t="s">
        <v>2815</v>
      </c>
      <c r="D572" s="30">
        <v>2856289</v>
      </c>
      <c r="E572" s="6" t="s">
        <v>5676</v>
      </c>
      <c r="F572" s="31" t="s">
        <v>4473</v>
      </c>
      <c r="G572" s="6" t="str">
        <f>+IF(AND(L572&gt;K572, AJ572&gt;0), "Float Increase", IF(AND(L572&lt;K572, AJ572&lt;0), "Float Decrease", IF(AND(J572&gt;I572, AJ572&gt;0), "Share Increase", IF(AND(J572&lt;I572, AJ572&lt;0), "Share Decrease", IF(AJ572&gt;0, "Reinvestment", "Funding")))))</f>
        <v>Share Decrease</v>
      </c>
      <c r="H572" s="32">
        <v>53.85</v>
      </c>
      <c r="I572" s="33">
        <v>19.399999999999999</v>
      </c>
      <c r="J572" s="33">
        <v>18.736999999999998</v>
      </c>
      <c r="K572" s="34">
        <v>1</v>
      </c>
      <c r="L572" s="34">
        <v>1</v>
      </c>
      <c r="M572" s="7">
        <v>0.51</v>
      </c>
      <c r="N572" s="7">
        <v>0.51</v>
      </c>
      <c r="O572" s="7">
        <v>0.49</v>
      </c>
      <c r="P572" s="7">
        <v>0.49</v>
      </c>
      <c r="Q572" s="35">
        <f>+I572*K572</f>
        <v>19.399999999999999</v>
      </c>
      <c r="R572" s="35">
        <f>+J572*L572</f>
        <v>18.736999999999998</v>
      </c>
      <c r="S572" s="35">
        <f>+$H572*Q572</f>
        <v>1044.69</v>
      </c>
      <c r="T572" s="35">
        <f>+$H572*R572</f>
        <v>1008.98745</v>
      </c>
      <c r="U572" s="36">
        <f>+S572/SUM(S$20:S$619)</f>
        <v>1.5175034011396975E-3</v>
      </c>
      <c r="V572" s="37">
        <f>+T572/SUM(T$20:T$619)</f>
        <v>1.4638902887821206E-3</v>
      </c>
      <c r="W572" s="37">
        <f>+V572-U572</f>
        <v>-5.36131123575769E-5</v>
      </c>
      <c r="X572" s="38">
        <f>+W572*Y$4</f>
        <v>-1.623982932425706</v>
      </c>
      <c r="Y572" s="39">
        <f>+X572/$H572*10^6</f>
        <v>-30157.528921554429</v>
      </c>
      <c r="Z572" s="40">
        <f>+S572*M572/SUMPRODUCT(M$20:M$619, S$20:S$619)</f>
        <v>1.5189993778534259E-3</v>
      </c>
      <c r="AA572" s="41">
        <f>+T572*N572/SUMPRODUCT(N$20:N$619, T$20:T$619)</f>
        <v>1.4625484389001267E-3</v>
      </c>
      <c r="AB572" s="41">
        <f>+AA572-Z572</f>
        <v>-5.6450938953299216E-5</v>
      </c>
      <c r="AC572" s="42">
        <f>+AB572*AD$4</f>
        <v>-0.21780300773155395</v>
      </c>
      <c r="AD572" s="43">
        <f>+AC572/$H572*10^6</f>
        <v>-4044.6240990075012</v>
      </c>
      <c r="AE572" s="40">
        <f>+S572*O572/SUMPRODUCT(O$20:O$619, S$20:S$619)</f>
        <v>1.5159494904123092E-3</v>
      </c>
      <c r="AF572" s="41">
        <f>+T572*P572/SUMPRODUCT(P$20:P$619, T$20:T$619)</f>
        <v>1.4652895255702349E-3</v>
      </c>
      <c r="AG572" s="41">
        <f>+AF572-AE572</f>
        <v>-5.0659964842074282E-5</v>
      </c>
      <c r="AH572" s="42">
        <f>+AG572*AI$4</f>
        <v>-0.1710659881001142</v>
      </c>
      <c r="AI572" s="43">
        <f>+AH572/$H572*10^6</f>
        <v>-3176.7128709399108</v>
      </c>
      <c r="AJ572" s="42">
        <f>+X572+AC572+AH572</f>
        <v>-2.0128519282573745</v>
      </c>
      <c r="AK572" s="31">
        <f>+Y572+AD572+AI572</f>
        <v>-37378.865891501839</v>
      </c>
      <c r="AL572" s="44">
        <f>+$AL$6*W572/H572*10^6</f>
        <v>-497.8004861427753</v>
      </c>
      <c r="AM572" s="31">
        <v>414456.6875</v>
      </c>
      <c r="AN572" s="45">
        <f>+AK572/AM572</f>
        <v>-9.0187628813449508E-2</v>
      </c>
      <c r="AR572" s="33"/>
    </row>
    <row r="573" spans="1:44">
      <c r="A573" s="6" t="s">
        <v>711</v>
      </c>
      <c r="B573" s="6" t="s">
        <v>684</v>
      </c>
      <c r="C573" s="119" t="s">
        <v>697</v>
      </c>
      <c r="D573" s="30">
        <v>2161778</v>
      </c>
      <c r="E573" s="6" t="s">
        <v>672</v>
      </c>
      <c r="F573" s="31" t="s">
        <v>4472</v>
      </c>
      <c r="G573" s="6" t="str">
        <f>+IF(AND(L573&gt;K573, AJ573&gt;0), "Float Increase", IF(AND(L573&lt;K573, AJ573&lt;0), "Float Decrease", IF(AND(J573&gt;I573, AJ573&gt;0), "Share Increase", IF(AND(J573&lt;I573, AJ573&lt;0), "Share Decrease", IF(AJ573&gt;0, "Reinvestment", "Funding")))))</f>
        <v>Share Decrease</v>
      </c>
      <c r="H573" s="32">
        <v>46.01</v>
      </c>
      <c r="I573" s="33">
        <v>15.218</v>
      </c>
      <c r="J573" s="33">
        <v>15.17</v>
      </c>
      <c r="K573" s="34">
        <v>1</v>
      </c>
      <c r="L573" s="34">
        <v>1</v>
      </c>
      <c r="M573" s="7">
        <v>0</v>
      </c>
      <c r="N573" s="7">
        <v>0</v>
      </c>
      <c r="O573" s="7">
        <v>1</v>
      </c>
      <c r="P573" s="7">
        <v>1</v>
      </c>
      <c r="Q573" s="35">
        <f>+I573*K573</f>
        <v>15.218</v>
      </c>
      <c r="R573" s="35">
        <f>+J573*L573</f>
        <v>15.17</v>
      </c>
      <c r="S573" s="35">
        <f>+$H573*Q573</f>
        <v>700.18017999999995</v>
      </c>
      <c r="T573" s="35">
        <f>+$H573*R573</f>
        <v>697.97169999999994</v>
      </c>
      <c r="U573" s="36">
        <f>+S573/SUM(S$20:S$619)</f>
        <v>1.0170728202247609E-3</v>
      </c>
      <c r="V573" s="37">
        <f>+T573/SUM(T$20:T$619)</f>
        <v>1.0126528268262877E-3</v>
      </c>
      <c r="W573" s="37">
        <f>+V573-U573</f>
        <v>-4.4199933984731543E-6</v>
      </c>
      <c r="X573" s="38">
        <f>+W573*Y$4</f>
        <v>-0.13388504276119051</v>
      </c>
      <c r="Y573" s="39">
        <f>+X573/$H573*10^6</f>
        <v>-2909.9118183262449</v>
      </c>
      <c r="Z573" s="40">
        <f>+S573*M573/SUMPRODUCT(M$20:M$619, S$20:S$619)</f>
        <v>0</v>
      </c>
      <c r="AA573" s="41">
        <f>+T573*N573/SUMPRODUCT(N$20:N$619, T$20:T$619)</f>
        <v>0</v>
      </c>
      <c r="AB573" s="41">
        <f>+AA573-Z573</f>
        <v>0</v>
      </c>
      <c r="AC573" s="42">
        <f>+AB573*AD$4</f>
        <v>0</v>
      </c>
      <c r="AD573" s="43">
        <f>+AC573/$H573*10^6</f>
        <v>0</v>
      </c>
      <c r="AE573" s="40">
        <f>+S573*O573/SUMPRODUCT(O$20:O$619, S$20:S$619)</f>
        <v>2.073533359603794E-3</v>
      </c>
      <c r="AF573" s="41">
        <f>+T573*P573/SUMPRODUCT(P$20:P$619, T$20:T$619)</f>
        <v>2.0686137863209263E-3</v>
      </c>
      <c r="AG573" s="41">
        <f>+AF573-AE573</f>
        <v>-4.9195732828677223E-6</v>
      </c>
      <c r="AH573" s="42">
        <f>+AG573*AI$4</f>
        <v>-1.6612164404143932E-2</v>
      </c>
      <c r="AI573" s="43">
        <f>+AH573/$H573*10^6</f>
        <v>-361.05551845563861</v>
      </c>
      <c r="AJ573" s="42">
        <f>+X573+AC573+AH573</f>
        <v>-0.15049720716533443</v>
      </c>
      <c r="AK573" s="31">
        <f>+Y573+AD573+AI573</f>
        <v>-3270.9673367818837</v>
      </c>
      <c r="AL573" s="44">
        <f>+$AL$6*W573/H573*10^6</f>
        <v>-48.032964556326391</v>
      </c>
      <c r="AM573" s="31">
        <v>36009.55078125</v>
      </c>
      <c r="AN573" s="45">
        <f>+AK573/AM573</f>
        <v>-9.083610502814328E-2</v>
      </c>
      <c r="AR573" s="33"/>
    </row>
    <row r="574" spans="1:44">
      <c r="A574" s="6" t="s">
        <v>5028</v>
      </c>
      <c r="B574" s="6" t="s">
        <v>5042</v>
      </c>
      <c r="C574" s="119" t="s">
        <v>5092</v>
      </c>
      <c r="D574" s="30">
        <v>2577052</v>
      </c>
      <c r="E574" s="6" t="s">
        <v>5060</v>
      </c>
      <c r="F574" s="31" t="s">
        <v>4458</v>
      </c>
      <c r="G574" s="6" t="str">
        <f>+IF(AND(L574&gt;K574, AJ574&gt;0), "Float Increase", IF(AND(L574&lt;K574, AJ574&lt;0), "Float Decrease", IF(AND(J574&gt;I574, AJ574&gt;0), "Share Increase", IF(AND(J574&lt;I574, AJ574&lt;0), "Share Decrease", IF(AJ574&gt;0, "Reinvestment", "Funding")))))</f>
        <v>Share Decrease</v>
      </c>
      <c r="H574" s="32">
        <v>11.41</v>
      </c>
      <c r="I574" s="33">
        <v>54.652999999999999</v>
      </c>
      <c r="J574" s="33">
        <v>54.09</v>
      </c>
      <c r="K574" s="34">
        <v>0.91</v>
      </c>
      <c r="L574" s="34">
        <v>0.91</v>
      </c>
      <c r="M574" s="7">
        <v>0.66</v>
      </c>
      <c r="N574" s="7">
        <v>0.66</v>
      </c>
      <c r="O574" s="7">
        <v>0.34</v>
      </c>
      <c r="P574" s="7">
        <v>0.34</v>
      </c>
      <c r="Q574" s="35">
        <f>+I574*K574</f>
        <v>49.734230000000004</v>
      </c>
      <c r="R574" s="35">
        <f>+J574*L574</f>
        <v>49.221900000000005</v>
      </c>
      <c r="S574" s="35">
        <f>+$H574*Q574</f>
        <v>567.46756430000005</v>
      </c>
      <c r="T574" s="35">
        <f>+$H574*R574</f>
        <v>561.62187900000004</v>
      </c>
      <c r="U574" s="36">
        <f>+S574/SUM(S$20:S$619)</f>
        <v>8.2429616332281358E-4</v>
      </c>
      <c r="V574" s="37">
        <f>+T574/SUM(T$20:T$619)</f>
        <v>8.1482957457564746E-4</v>
      </c>
      <c r="W574" s="37">
        <f>+V574-U574</f>
        <v>-9.4665887471661117E-6</v>
      </c>
      <c r="X574" s="38">
        <f>+W574*Y$4</f>
        <v>-0.286750346653179</v>
      </c>
      <c r="Y574" s="39">
        <f>+X574/$H574*10^6</f>
        <v>-25131.494009919283</v>
      </c>
      <c r="Z574" s="40">
        <f>+S574*M574/SUMPRODUCT(M$20:M$619, S$20:S$619)</f>
        <v>1.0677878152833052E-3</v>
      </c>
      <c r="AA574" s="41">
        <f>+T574*N574/SUMPRODUCT(N$20:N$619, T$20:T$619)</f>
        <v>1.0535187559415793E-3</v>
      </c>
      <c r="AB574" s="41">
        <f>+AA574-Z574</f>
        <v>-1.4269059341725891E-5</v>
      </c>
      <c r="AC574" s="42">
        <f>+AB574*AD$4</f>
        <v>-5.5053894580903012E-2</v>
      </c>
      <c r="AD574" s="43">
        <f>+AC574/$H574*10^6</f>
        <v>-4825.0564926295365</v>
      </c>
      <c r="AE574" s="40">
        <f>+S574*O574/SUMPRODUCT(O$20:O$619, S$20:S$619)</f>
        <v>5.7137492027197173E-4</v>
      </c>
      <c r="AF574" s="41">
        <f>+T574*P574/SUMPRODUCT(P$20:P$619, T$20:T$619)</f>
        <v>5.6593237081620012E-4</v>
      </c>
      <c r="AG574" s="41">
        <f>+AF574-AE574</f>
        <v>-5.442549455771605E-6</v>
      </c>
      <c r="AH574" s="42">
        <f>+AG574*AI$4</f>
        <v>-1.8378123698618559E-2</v>
      </c>
      <c r="AI574" s="43">
        <f>+AH574/$H574*10^6</f>
        <v>-1610.7032163557019</v>
      </c>
      <c r="AJ574" s="42">
        <f>+X574+AC574+AH574</f>
        <v>-0.36018236493270062</v>
      </c>
      <c r="AK574" s="31">
        <f>+Y574+AD574+AI574</f>
        <v>-31567.253718904522</v>
      </c>
      <c r="AL574" s="44">
        <f>+$AL$6*W574/H574*10^6</f>
        <v>-414.83736841218717</v>
      </c>
      <c r="AM574" s="31">
        <v>343545.8125</v>
      </c>
      <c r="AN574" s="45">
        <f>+AK574/AM574</f>
        <v>-9.1886591453954988E-2</v>
      </c>
      <c r="AR574" s="33"/>
    </row>
    <row r="575" spans="1:44">
      <c r="A575" s="6" t="s">
        <v>1049</v>
      </c>
      <c r="B575" s="6" t="s">
        <v>1568</v>
      </c>
      <c r="C575" s="119" t="s">
        <v>2412</v>
      </c>
      <c r="D575" s="30">
        <v>2164368</v>
      </c>
      <c r="E575" s="6" t="s">
        <v>3873</v>
      </c>
      <c r="F575" s="31" t="s">
        <v>4455</v>
      </c>
      <c r="G575" s="6" t="str">
        <f>+IF(AND(L575&gt;K575, AJ575&gt;0), "Float Increase", IF(AND(L575&lt;K575, AJ575&lt;0), "Float Decrease", IF(AND(J575&gt;I575, AJ575&gt;0), "Share Increase", IF(AND(J575&lt;I575, AJ575&lt;0), "Share Decrease", IF(AJ575&gt;0, "Reinvestment", "Funding")))))</f>
        <v>Share Decrease</v>
      </c>
      <c r="H575" s="32">
        <v>20.69</v>
      </c>
      <c r="I575" s="33">
        <v>53.216999999999999</v>
      </c>
      <c r="J575" s="33">
        <v>52.781999999999996</v>
      </c>
      <c r="K575" s="34">
        <v>1</v>
      </c>
      <c r="L575" s="34">
        <v>1</v>
      </c>
      <c r="M575" s="7">
        <v>0.45</v>
      </c>
      <c r="N575" s="7">
        <v>0.45</v>
      </c>
      <c r="O575" s="7">
        <v>0.55000000000000004</v>
      </c>
      <c r="P575" s="7">
        <v>0.55000000000000004</v>
      </c>
      <c r="Q575" s="35">
        <f>+I575*K575</f>
        <v>53.216999999999999</v>
      </c>
      <c r="R575" s="35">
        <f>+J575*L575</f>
        <v>52.781999999999996</v>
      </c>
      <c r="S575" s="35">
        <f>+$H575*Q575</f>
        <v>1101.0597299999999</v>
      </c>
      <c r="T575" s="35">
        <f>+$H575*R575</f>
        <v>1092.0595800000001</v>
      </c>
      <c r="U575" s="36">
        <f>+S575/SUM(S$20:S$619)</f>
        <v>1.5993853536771263E-3</v>
      </c>
      <c r="V575" s="37">
        <f>+T575/SUM(T$20:T$619)</f>
        <v>1.5844155583238243E-3</v>
      </c>
      <c r="W575" s="37">
        <f>+V575-U575</f>
        <v>-1.4969795353301975E-5</v>
      </c>
      <c r="X575" s="38">
        <f>+W575*Y$4</f>
        <v>-0.45344676118644189</v>
      </c>
      <c r="Y575" s="39">
        <f>+X575/$H575*10^6</f>
        <v>-21916.228186874909</v>
      </c>
      <c r="Z575" s="40">
        <f>+S575*M575/SUMPRODUCT(M$20:M$619, S$20:S$619)</f>
        <v>1.4126135742346258E-3</v>
      </c>
      <c r="AA575" s="41">
        <f>+T575*N575/SUMPRODUCT(N$20:N$619, T$20:T$619)</f>
        <v>1.3967322626684639E-3</v>
      </c>
      <c r="AB575" s="41">
        <f>+AA575-Z575</f>
        <v>-1.5881311566161901E-5</v>
      </c>
      <c r="AC575" s="42">
        <f>+AB575*AD$4</f>
        <v>-6.1274400213139769E-2</v>
      </c>
      <c r="AD575" s="43">
        <f>+AC575/$H575*10^6</f>
        <v>-2961.5466511909021</v>
      </c>
      <c r="AE575" s="40">
        <f>+S575*O575/SUMPRODUCT(O$20:O$619, S$20:S$619)</f>
        <v>1.7933901593576108E-3</v>
      </c>
      <c r="AF575" s="41">
        <f>+T575*P575/SUMPRODUCT(P$20:P$619, T$20:T$619)</f>
        <v>1.7801255071939342E-3</v>
      </c>
      <c r="AG575" s="41">
        <f>+AF575-AE575</f>
        <v>-1.3264652163676605E-5</v>
      </c>
      <c r="AH575" s="42">
        <f>+AG575*AI$4</f>
        <v>-4.4791401578295018E-2</v>
      </c>
      <c r="AI575" s="43">
        <f>+AH575/$H575*10^6</f>
        <v>-2164.8816615898991</v>
      </c>
      <c r="AJ575" s="42">
        <f>+X575+AC575+AH575</f>
        <v>-0.55951256297787666</v>
      </c>
      <c r="AK575" s="31">
        <f>+Y575+AD575+AI575</f>
        <v>-27042.65649965571</v>
      </c>
      <c r="AL575" s="44">
        <f>+$AL$6*W575/H575*10^6</f>
        <v>-361.76402497104823</v>
      </c>
      <c r="AM575" s="31">
        <v>272726.25</v>
      </c>
      <c r="AN575" s="45">
        <f>+AK575/AM575</f>
        <v>-9.9156779003325535E-2</v>
      </c>
      <c r="AR575" s="33"/>
    </row>
    <row r="576" spans="1:44">
      <c r="A576" s="6" t="s">
        <v>1335</v>
      </c>
      <c r="B576" s="6" t="s">
        <v>1738</v>
      </c>
      <c r="C576" s="119" t="s">
        <v>2757</v>
      </c>
      <c r="D576" s="30">
        <v>2608985</v>
      </c>
      <c r="E576" s="6" t="s">
        <v>839</v>
      </c>
      <c r="F576" s="31" t="s">
        <v>4454</v>
      </c>
      <c r="G576" s="6" t="str">
        <f>+IF(AND(L576&gt;K576, AJ576&gt;0), "Float Increase", IF(AND(L576&lt;K576, AJ576&lt;0), "Float Decrease", IF(AND(J576&gt;I576, AJ576&gt;0), "Share Increase", IF(AND(J576&lt;I576, AJ576&lt;0), "Share Decrease", IF(AJ576&gt;0, "Reinvestment", "Funding")))))</f>
        <v>Share Decrease</v>
      </c>
      <c r="H576" s="32">
        <v>71.25</v>
      </c>
      <c r="I576" s="33">
        <v>15.096</v>
      </c>
      <c r="J576" s="33">
        <v>15.013999999999999</v>
      </c>
      <c r="K576" s="34">
        <v>1</v>
      </c>
      <c r="L576" s="34">
        <v>1</v>
      </c>
      <c r="M576" s="7">
        <v>0.53</v>
      </c>
      <c r="N576" s="7">
        <v>0.53</v>
      </c>
      <c r="O576" s="7">
        <v>0.47</v>
      </c>
      <c r="P576" s="7">
        <v>0.47</v>
      </c>
      <c r="Q576" s="35">
        <f>+I576*K576</f>
        <v>15.096</v>
      </c>
      <c r="R576" s="35">
        <f>+J576*L576</f>
        <v>15.013999999999999</v>
      </c>
      <c r="S576" s="35">
        <f>+$H576*Q576</f>
        <v>1075.5899999999999</v>
      </c>
      <c r="T576" s="35">
        <f>+$H576*R576</f>
        <v>1069.7474999999999</v>
      </c>
      <c r="U576" s="36">
        <f>+S576/SUM(S$20:S$619)</f>
        <v>1.5623883479614499E-3</v>
      </c>
      <c r="V576" s="37">
        <f>+T576/SUM(T$20:T$619)</f>
        <v>1.5520440583269412E-3</v>
      </c>
      <c r="W576" s="37">
        <f>+V576-U576</f>
        <v>-1.0344289634508673E-5</v>
      </c>
      <c r="X576" s="38">
        <f>+W576*Y$4</f>
        <v>-0.31333659016973875</v>
      </c>
      <c r="Y576" s="39">
        <f>+X576/$H576*10^6</f>
        <v>-4397.7065286980878</v>
      </c>
      <c r="Z576" s="40">
        <f>+S576*M576/SUMPRODUCT(M$20:M$619, S$20:S$619)</f>
        <v>1.6252591051730402E-3</v>
      </c>
      <c r="AA576" s="41">
        <f>+T576*N576/SUMPRODUCT(N$20:N$619, T$20:T$619)</f>
        <v>1.6114300863088935E-3</v>
      </c>
      <c r="AB576" s="41">
        <f>+AA576-Z576</f>
        <v>-1.3829018864146714E-5</v>
      </c>
      <c r="AC576" s="42">
        <f>+AB576*AD$4</f>
        <v>-5.3356099268416488E-2</v>
      </c>
      <c r="AD576" s="43">
        <f>+AC576/$H576*10^6</f>
        <v>-748.85753359181035</v>
      </c>
      <c r="AE576" s="40">
        <f>+S576*O576/SUMPRODUCT(O$20:O$619, S$20:S$619)</f>
        <v>1.4970828233676007E-3</v>
      </c>
      <c r="AF576" s="41">
        <f>+T576*P576/SUMPRODUCT(P$20:P$619, T$20:T$619)</f>
        <v>1.4901182675453779E-3</v>
      </c>
      <c r="AG576" s="41">
        <f>+AF576-AE576</f>
        <v>-6.9645558222228114E-6</v>
      </c>
      <c r="AH576" s="42">
        <f>+AG576*AI$4</f>
        <v>-2.3517557249022488E-2</v>
      </c>
      <c r="AI576" s="43">
        <f>+AH576/$H576*10^6</f>
        <v>-330.07097893364897</v>
      </c>
      <c r="AJ576" s="42">
        <f>+X576+AC576+AH576</f>
        <v>-0.39021024668717774</v>
      </c>
      <c r="AK576" s="31">
        <f>+Y576+AD576+AI576</f>
        <v>-5476.635041223547</v>
      </c>
      <c r="AL576" s="44">
        <f>+$AL$6*W576/H576*10^6</f>
        <v>-72.59150620707841</v>
      </c>
      <c r="AM576" s="31">
        <v>54859.80078125</v>
      </c>
      <c r="AN576" s="45">
        <f>+AK576/AM576</f>
        <v>-9.9829656018279839E-2</v>
      </c>
      <c r="AR576" s="33"/>
    </row>
    <row r="577" spans="1:44">
      <c r="A577" s="6" t="s">
        <v>1468</v>
      </c>
      <c r="B577" s="6" t="s">
        <v>2264</v>
      </c>
      <c r="C577" s="119" t="s">
        <v>5359</v>
      </c>
      <c r="D577" s="30" t="s">
        <v>5369</v>
      </c>
      <c r="E577" s="6" t="s">
        <v>5677</v>
      </c>
      <c r="F577" s="31" t="s">
        <v>4462</v>
      </c>
      <c r="G577" s="6" t="str">
        <f>+IF(AND(L577&gt;K577, AJ577&gt;0), "Float Increase", IF(AND(L577&lt;K577, AJ577&lt;0), "Float Decrease", IF(AND(J577&gt;I577, AJ577&gt;0), "Share Increase", IF(AND(J577&lt;I577, AJ577&lt;0), "Share Decrease", IF(AJ577&gt;0, "Reinvestment", "Funding")))))</f>
        <v>Share Decrease</v>
      </c>
      <c r="H577" s="32">
        <v>28.37</v>
      </c>
      <c r="I577" s="33">
        <v>25.047000000000001</v>
      </c>
      <c r="J577" s="33">
        <v>24.989000000000001</v>
      </c>
      <c r="K577" s="34">
        <v>0.84</v>
      </c>
      <c r="L577" s="34">
        <v>0.84</v>
      </c>
      <c r="M577" s="7">
        <v>0</v>
      </c>
      <c r="N577" s="7">
        <v>0</v>
      </c>
      <c r="O577" s="7">
        <v>1</v>
      </c>
      <c r="P577" s="7">
        <v>1</v>
      </c>
      <c r="Q577" s="35">
        <f>+I577*K577</f>
        <v>21.039480000000001</v>
      </c>
      <c r="R577" s="35">
        <f>+J577*L577</f>
        <v>20.990760000000002</v>
      </c>
      <c r="S577" s="35">
        <f>+$H577*Q577</f>
        <v>596.8900476</v>
      </c>
      <c r="T577" s="35">
        <f>+$H577*R577</f>
        <v>595.50786120000009</v>
      </c>
      <c r="U577" s="36">
        <f>+S577/SUM(S$20:S$619)</f>
        <v>8.6703488818638634E-4</v>
      </c>
      <c r="V577" s="37">
        <f>+T577/SUM(T$20:T$619)</f>
        <v>8.6399308029459754E-4</v>
      </c>
      <c r="W577" s="37">
        <f>+V577-U577</f>
        <v>-3.0418078917888005E-6</v>
      </c>
      <c r="X577" s="38">
        <f>+W577*Y$4</f>
        <v>-9.2138730298590932E-2</v>
      </c>
      <c r="Y577" s="39">
        <f>+X577/$H577*10^6</f>
        <v>-3247.7522135562544</v>
      </c>
      <c r="Z577" s="40">
        <f>+S577*M577/SUMPRODUCT(M$20:M$619, S$20:S$619)</f>
        <v>0</v>
      </c>
      <c r="AA577" s="41">
        <f>+T577*N577/SUMPRODUCT(N$20:N$619, T$20:T$619)</f>
        <v>0</v>
      </c>
      <c r="AB577" s="41">
        <f>+AA577-Z577</f>
        <v>0</v>
      </c>
      <c r="AC577" s="42">
        <f>+AB577*AD$4</f>
        <v>0</v>
      </c>
      <c r="AD577" s="43">
        <f>+AC577/$H577*10^6</f>
        <v>0</v>
      </c>
      <c r="AE577" s="40">
        <f>+S577*O577/SUMPRODUCT(O$20:O$619, S$20:S$619)</f>
        <v>1.7676470443851989E-3</v>
      </c>
      <c r="AF577" s="41">
        <f>+T577*P577/SUMPRODUCT(P$20:P$619, T$20:T$619)</f>
        <v>1.7649365605235986E-3</v>
      </c>
      <c r="AG577" s="41">
        <f>+AF577-AE577</f>
        <v>-2.7104838616002613E-6</v>
      </c>
      <c r="AH577" s="42">
        <f>+AG577*AI$4</f>
        <v>-9.1526238018422735E-3</v>
      </c>
      <c r="AI577" s="43">
        <f>+AH577/$H577*10^6</f>
        <v>-322.61627782313263</v>
      </c>
      <c r="AJ577" s="42">
        <f>+X577+AC577+AH577</f>
        <v>-0.1012913541004332</v>
      </c>
      <c r="AK577" s="31">
        <f>+Y577+AD577+AI577</f>
        <v>-3570.3684913793873</v>
      </c>
      <c r="AL577" s="44">
        <f>+$AL$6*W577/H577*10^6</f>
        <v>-53.60958568538598</v>
      </c>
      <c r="AM577" s="31">
        <v>32480.94921875</v>
      </c>
      <c r="AN577" s="45">
        <f>+AK577/AM577</f>
        <v>-0.10992192584440701</v>
      </c>
      <c r="AR577" s="33"/>
    </row>
    <row r="578" spans="1:44">
      <c r="A578" s="6" t="s">
        <v>4238</v>
      </c>
      <c r="B578" s="6" t="s">
        <v>1623</v>
      </c>
      <c r="C578" s="119" t="s">
        <v>2469</v>
      </c>
      <c r="D578" s="30">
        <v>2321583</v>
      </c>
      <c r="E578" s="6" t="s">
        <v>730</v>
      </c>
      <c r="F578" s="31" t="s">
        <v>4471</v>
      </c>
      <c r="G578" s="6" t="str">
        <f>+IF(AND(L578&gt;K578, AJ578&gt;0), "Float Increase", IF(AND(L578&lt;K578, AJ578&lt;0), "Float Decrease", IF(AND(J578&gt;I578, AJ578&gt;0), "Share Increase", IF(AND(J578&lt;I578, AJ578&lt;0), "Share Decrease", IF(AJ578&gt;0, "Reinvestment", "Funding")))))</f>
        <v>Share Decrease</v>
      </c>
      <c r="H578" s="32">
        <v>39.61</v>
      </c>
      <c r="I578" s="33">
        <v>26.315000000000001</v>
      </c>
      <c r="J578" s="33">
        <v>26.117999999999999</v>
      </c>
      <c r="K578" s="34">
        <v>1</v>
      </c>
      <c r="L578" s="34">
        <v>1</v>
      </c>
      <c r="M578" s="7">
        <v>0.43</v>
      </c>
      <c r="N578" s="7">
        <v>0.43</v>
      </c>
      <c r="O578" s="7">
        <v>0.56999999999999995</v>
      </c>
      <c r="P578" s="7">
        <v>0.56999999999999995</v>
      </c>
      <c r="Q578" s="35">
        <f>+I578*K578</f>
        <v>26.315000000000001</v>
      </c>
      <c r="R578" s="35">
        <f>+J578*L578</f>
        <v>26.117999999999999</v>
      </c>
      <c r="S578" s="35">
        <f>+$H578*Q578</f>
        <v>1042.3371500000001</v>
      </c>
      <c r="T578" s="35">
        <f>+$H578*R578</f>
        <v>1034.5339799999999</v>
      </c>
      <c r="U578" s="36">
        <f>+S578/SUM(S$20:S$619)</f>
        <v>1.5140856811678672E-3</v>
      </c>
      <c r="V578" s="37">
        <f>+T578/SUM(T$20:T$619)</f>
        <v>1.5009544932765187E-3</v>
      </c>
      <c r="W578" s="37">
        <f>+V578-U578</f>
        <v>-1.3131187891348524E-5</v>
      </c>
      <c r="X578" s="38">
        <f>+W578*Y$4</f>
        <v>-0.39775390907726987</v>
      </c>
      <c r="Y578" s="39">
        <f>+X578/$H578*10^6</f>
        <v>-10041.754836588485</v>
      </c>
      <c r="Z578" s="40">
        <f>+S578*M578/SUMPRODUCT(M$20:M$619, S$20:S$619)</f>
        <v>1.277840517876324E-3</v>
      </c>
      <c r="AA578" s="41">
        <f>+T578*N578/SUMPRODUCT(N$20:N$619, T$20:T$619)</f>
        <v>1.2643506425983517E-3</v>
      </c>
      <c r="AB578" s="41">
        <f>+AA578-Z578</f>
        <v>-1.3489875277972272E-5</v>
      </c>
      <c r="AC578" s="42">
        <f>+AB578*AD$4</f>
        <v>-5.2047591482872524E-2</v>
      </c>
      <c r="AD578" s="43">
        <f>+AC578/$H578*10^6</f>
        <v>-1314.0012997443202</v>
      </c>
      <c r="AE578" s="40">
        <f>+S578*O578/SUMPRODUCT(O$20:O$619, S$20:S$619)</f>
        <v>1.7594798040601865E-3</v>
      </c>
      <c r="AF578" s="41">
        <f>+T578*P578/SUMPRODUCT(P$20:P$619, T$20:T$619)</f>
        <v>1.7476771829916752E-3</v>
      </c>
      <c r="AG578" s="41">
        <f>+AF578-AE578</f>
        <v>-1.1802621068511283E-5</v>
      </c>
      <c r="AH578" s="42">
        <f>+AG578*AI$4</f>
        <v>-3.9854489468165978E-2</v>
      </c>
      <c r="AI578" s="43">
        <f>+AH578/$H578*10^6</f>
        <v>-1006.17241777748</v>
      </c>
      <c r="AJ578" s="42">
        <f>+X578+AC578+AH578</f>
        <v>-0.4896559900283084</v>
      </c>
      <c r="AK578" s="31">
        <f>+Y578+AD578+AI578</f>
        <v>-12361.928554110285</v>
      </c>
      <c r="AL578" s="44">
        <f>+$AL$6*W578/H578*10^6</f>
        <v>-165.75596934295032</v>
      </c>
      <c r="AM578" s="31">
        <v>111027</v>
      </c>
      <c r="AN578" s="45">
        <f>+AK578/AM578</f>
        <v>-0.11134164261044868</v>
      </c>
      <c r="AR578" s="33"/>
    </row>
    <row r="579" spans="1:44">
      <c r="A579" s="6" t="s">
        <v>4253</v>
      </c>
      <c r="B579" s="6" t="s">
        <v>1637</v>
      </c>
      <c r="C579" s="119" t="s">
        <v>2483</v>
      </c>
      <c r="D579" s="30">
        <v>2349819</v>
      </c>
      <c r="E579" s="6" t="s">
        <v>745</v>
      </c>
      <c r="F579" s="31" t="s">
        <v>4466</v>
      </c>
      <c r="G579" s="6" t="str">
        <f>+IF(AND(L579&gt;K579, AJ579&gt;0), "Float Increase", IF(AND(L579&lt;K579, AJ579&lt;0), "Float Decrease", IF(AND(J579&gt;I579, AJ579&gt;0), "Share Increase", IF(AND(J579&lt;I579, AJ579&lt;0), "Share Decrease", IF(AJ579&gt;0, "Reinvestment", "Funding")))))</f>
        <v>Share Decrease</v>
      </c>
      <c r="H579" s="32">
        <v>24.56</v>
      </c>
      <c r="I579" s="33">
        <v>47.822000000000003</v>
      </c>
      <c r="J579" s="33">
        <v>46.677</v>
      </c>
      <c r="K579" s="34">
        <v>1</v>
      </c>
      <c r="L579" s="34">
        <v>1</v>
      </c>
      <c r="M579" s="7">
        <v>0.5</v>
      </c>
      <c r="N579" s="7">
        <v>0.5</v>
      </c>
      <c r="O579" s="7">
        <v>0.5</v>
      </c>
      <c r="P579" s="7">
        <v>0.5</v>
      </c>
      <c r="Q579" s="35">
        <f>+I579*K579</f>
        <v>47.822000000000003</v>
      </c>
      <c r="R579" s="35">
        <f>+J579*L579</f>
        <v>46.677</v>
      </c>
      <c r="S579" s="35">
        <f>+$H579*Q579</f>
        <v>1174.5083199999999</v>
      </c>
      <c r="T579" s="35">
        <f>+$H579*R579</f>
        <v>1146.3871199999999</v>
      </c>
      <c r="U579" s="36">
        <f>+S579/SUM(S$20:S$619)</f>
        <v>1.706075840935466E-3</v>
      </c>
      <c r="V579" s="37">
        <f>+T579/SUM(T$20:T$619)</f>
        <v>1.6632367153356601E-3</v>
      </c>
      <c r="W579" s="37">
        <f>+V579-U579</f>
        <v>-4.2839125599805974E-5</v>
      </c>
      <c r="X579" s="38">
        <f>+W579*Y$4</f>
        <v>-1.2976304817023745</v>
      </c>
      <c r="Y579" s="39">
        <f>+X579/$H579*10^6</f>
        <v>-52835.117333158574</v>
      </c>
      <c r="Z579" s="40">
        <f>+S579*M579/SUMPRODUCT(M$20:M$619, S$20:S$619)</f>
        <v>1.6742722696832216E-3</v>
      </c>
      <c r="AA579" s="41">
        <f>+T579*N579/SUMPRODUCT(N$20:N$619, T$20:T$619)</f>
        <v>1.6291295470360321E-3</v>
      </c>
      <c r="AB579" s="41">
        <f>+AA579-Z579</f>
        <v>-4.5142722647189453E-5</v>
      </c>
      <c r="AC579" s="42">
        <f>+AB579*AD$4</f>
        <v>-0.17417284729104698</v>
      </c>
      <c r="AD579" s="43">
        <f>+AC579/$H579*10^6</f>
        <v>-7091.7283098960497</v>
      </c>
      <c r="AE579" s="40">
        <f>+S579*O579/SUMPRODUCT(O$20:O$619, S$20:S$619)</f>
        <v>1.7391110547089522E-3</v>
      </c>
      <c r="AF579" s="41">
        <f>+T579*P579/SUMPRODUCT(P$20:P$619, T$20:T$619)</f>
        <v>1.6988025452126083E-3</v>
      </c>
      <c r="AG579" s="41">
        <f>+AF579-AE579</f>
        <v>-4.0308509496343953E-5</v>
      </c>
      <c r="AH579" s="42">
        <f>+AG579*AI$4</f>
        <v>-0.13611172110621189</v>
      </c>
      <c r="AI579" s="43">
        <f>+AH579/$H579*10^6</f>
        <v>-5542.0081883636767</v>
      </c>
      <c r="AJ579" s="42">
        <f>+X579+AC579+AH579</f>
        <v>-1.6079150500996333</v>
      </c>
      <c r="AK579" s="31">
        <f>+Y579+AD579+AI579</f>
        <v>-65468.853831418295</v>
      </c>
      <c r="AL579" s="44">
        <f>+$AL$6*W579/H579*10^6</f>
        <v>-872.13203582666893</v>
      </c>
      <c r="AM579" s="31">
        <v>555802.4375</v>
      </c>
      <c r="AN579" s="45">
        <f>+AK579/AM579</f>
        <v>-0.11779159178555833</v>
      </c>
      <c r="AR579" s="33"/>
    </row>
    <row r="580" spans="1:44">
      <c r="A580" s="6" t="s">
        <v>3625</v>
      </c>
      <c r="B580" s="6" t="s">
        <v>461</v>
      </c>
      <c r="C580" s="119" t="s">
        <v>3779</v>
      </c>
      <c r="D580" s="30">
        <v>2923804</v>
      </c>
      <c r="E580" s="6" t="s">
        <v>2993</v>
      </c>
      <c r="F580" s="31" t="s">
        <v>4460</v>
      </c>
      <c r="G580" s="6" t="str">
        <f>+IF(AND(L580&gt;K580, AJ580&gt;0), "Float Increase", IF(AND(L580&lt;K580, AJ580&lt;0), "Float Decrease", IF(AND(J580&gt;I580, AJ580&gt;0), "Share Increase", IF(AND(J580&lt;I580, AJ580&lt;0), "Share Decrease", IF(AJ580&gt;0, "Reinvestment", "Funding")))))</f>
        <v>Share Decrease</v>
      </c>
      <c r="H580" s="32">
        <v>46.75</v>
      </c>
      <c r="I580" s="33">
        <v>23.183</v>
      </c>
      <c r="J580" s="33">
        <v>22.619</v>
      </c>
      <c r="K580" s="34">
        <v>1</v>
      </c>
      <c r="L580" s="34">
        <v>1</v>
      </c>
      <c r="M580" s="7">
        <v>0</v>
      </c>
      <c r="N580" s="7">
        <v>0</v>
      </c>
      <c r="O580" s="7">
        <v>1</v>
      </c>
      <c r="P580" s="7">
        <v>1</v>
      </c>
      <c r="Q580" s="35">
        <f>+I580*K580</f>
        <v>23.183</v>
      </c>
      <c r="R580" s="35">
        <f>+J580*L580</f>
        <v>22.619</v>
      </c>
      <c r="S580" s="35">
        <f>+$H580*Q580</f>
        <v>1083.8052499999999</v>
      </c>
      <c r="T580" s="35">
        <f>+$H580*R580</f>
        <v>1057.4382499999999</v>
      </c>
      <c r="U580" s="36">
        <f>+S580/SUM(S$20:S$619)</f>
        <v>1.5743217155788417E-3</v>
      </c>
      <c r="V580" s="37">
        <f>+T580/SUM(T$20:T$619)</f>
        <v>1.534185172631989E-3</v>
      </c>
      <c r="W580" s="37">
        <f>+V580-U580</f>
        <v>-4.0136542946852703E-5</v>
      </c>
      <c r="X580" s="38">
        <f>+W580*Y$4</f>
        <v>-1.2157671481097738</v>
      </c>
      <c r="Y580" s="39">
        <f>+X580/$H580*10^6</f>
        <v>-26005.714398070028</v>
      </c>
      <c r="Z580" s="40">
        <f>+S580*M580/SUMPRODUCT(M$20:M$619, S$20:S$619)</f>
        <v>0</v>
      </c>
      <c r="AA580" s="41">
        <f>+T580*N580/SUMPRODUCT(N$20:N$619, T$20:T$619)</f>
        <v>0</v>
      </c>
      <c r="AB580" s="41">
        <f>+AA580-Z580</f>
        <v>0</v>
      </c>
      <c r="AC580" s="42">
        <f>+AB580*AD$4</f>
        <v>0</v>
      </c>
      <c r="AD580" s="43">
        <f>+AC580/$H580*10^6</f>
        <v>0</v>
      </c>
      <c r="AE580" s="40">
        <f>+S580*O580/SUMPRODUCT(O$20:O$619, S$20:S$619)</f>
        <v>3.2096114762756207E-3</v>
      </c>
      <c r="AF580" s="41">
        <f>+T580*P580/SUMPRODUCT(P$20:P$619, T$20:T$619)</f>
        <v>3.1339828565156358E-3</v>
      </c>
      <c r="AG580" s="41">
        <f>+AF580-AE580</f>
        <v>-7.5628619759984979E-5</v>
      </c>
      <c r="AH580" s="42">
        <f>+AG580*AI$4</f>
        <v>-0.25537886984763103</v>
      </c>
      <c r="AI580" s="43">
        <f>+AH580/$H580*10^6</f>
        <v>-5462.6496224092198</v>
      </c>
      <c r="AJ580" s="42">
        <f>+X580+AC580+AH580</f>
        <v>-1.471146017957405</v>
      </c>
      <c r="AK580" s="31">
        <f>+Y580+AD580+AI580</f>
        <v>-31468.364020479246</v>
      </c>
      <c r="AL580" s="44">
        <f>+$AL$6*W580/H580*10^6</f>
        <v>-429.26783900377228</v>
      </c>
      <c r="AM580" s="31">
        <v>257839.796875</v>
      </c>
      <c r="AN580" s="45">
        <f>+AK580/AM580</f>
        <v>-0.12204618682559318</v>
      </c>
      <c r="AR580" s="33"/>
    </row>
    <row r="581" spans="1:44">
      <c r="A581" s="6" t="s">
        <v>1446</v>
      </c>
      <c r="B581" s="6" t="s">
        <v>2243</v>
      </c>
      <c r="C581" s="119" t="s">
        <v>2866</v>
      </c>
      <c r="D581" s="30">
        <v>2519849</v>
      </c>
      <c r="E581" s="6" t="s">
        <v>931</v>
      </c>
      <c r="F581" s="31" t="s">
        <v>4470</v>
      </c>
      <c r="G581" s="6" t="str">
        <f>+IF(AND(L581&gt;K581, AJ581&gt;0), "Float Increase", IF(AND(L581&lt;K581, AJ581&lt;0), "Float Decrease", IF(AND(J581&gt;I581, AJ581&gt;0), "Share Increase", IF(AND(J581&lt;I581, AJ581&lt;0), "Share Decrease", IF(AJ581&gt;0, "Reinvestment", "Funding")))))</f>
        <v>Share Decrease</v>
      </c>
      <c r="H581" s="32">
        <v>23.72</v>
      </c>
      <c r="I581" s="33">
        <v>42.515000000000001</v>
      </c>
      <c r="J581" s="33">
        <v>41.542999999999999</v>
      </c>
      <c r="K581" s="34">
        <v>1</v>
      </c>
      <c r="L581" s="34">
        <v>1</v>
      </c>
      <c r="M581" s="7">
        <v>0</v>
      </c>
      <c r="N581" s="7">
        <v>0</v>
      </c>
      <c r="O581" s="7">
        <v>1</v>
      </c>
      <c r="P581" s="7">
        <v>1</v>
      </c>
      <c r="Q581" s="35">
        <f>+I581*K581</f>
        <v>42.515000000000001</v>
      </c>
      <c r="R581" s="35">
        <f>+J581*L581</f>
        <v>41.542999999999999</v>
      </c>
      <c r="S581" s="35">
        <f>+$H581*Q581</f>
        <v>1008.4558</v>
      </c>
      <c r="T581" s="35">
        <f>+$H581*R581</f>
        <v>985.39995999999996</v>
      </c>
      <c r="U581" s="36">
        <f>+S581/SUM(S$20:S$619)</f>
        <v>1.4648700632714532E-3</v>
      </c>
      <c r="V581" s="37">
        <f>+T581/SUM(T$20:T$619)</f>
        <v>1.4296683591161518E-3</v>
      </c>
      <c r="W581" s="37">
        <f>+V581-U581</f>
        <v>-3.5201704155301454E-5</v>
      </c>
      <c r="X581" s="38">
        <f>+W581*Y$4</f>
        <v>-1.0662870373805013</v>
      </c>
      <c r="Y581" s="39">
        <f>+X581/$H581*10^6</f>
        <v>-44953.079147575947</v>
      </c>
      <c r="Z581" s="40">
        <f>+S581*M581/SUMPRODUCT(M$20:M$619, S$20:S$619)</f>
        <v>0</v>
      </c>
      <c r="AA581" s="41">
        <f>+T581*N581/SUMPRODUCT(N$20:N$619, T$20:T$619)</f>
        <v>0</v>
      </c>
      <c r="AB581" s="41">
        <f>+AA581-Z581</f>
        <v>0</v>
      </c>
      <c r="AC581" s="42">
        <f>+AB581*AD$4</f>
        <v>0</v>
      </c>
      <c r="AD581" s="43">
        <f>+AC581/$H581*10^6</f>
        <v>0</v>
      </c>
      <c r="AE581" s="40">
        <f>+S581*O581/SUMPRODUCT(O$20:O$619, S$20:S$619)</f>
        <v>2.986469487019658E-3</v>
      </c>
      <c r="AF581" s="41">
        <f>+T581*P581/SUMPRODUCT(P$20:P$619, T$20:T$619)</f>
        <v>2.9204793579683669E-3</v>
      </c>
      <c r="AG581" s="41">
        <f>+AF581-AE581</f>
        <v>-6.5990129051291067E-5</v>
      </c>
      <c r="AH581" s="42">
        <f>+AG581*AI$4</f>
        <v>-0.22283210551377358</v>
      </c>
      <c r="AI581" s="43">
        <f>+AH581/$H581*10^6</f>
        <v>-9394.2708901253627</v>
      </c>
      <c r="AJ581" s="42">
        <f>+X581+AC581+AH581</f>
        <v>-1.289119142894275</v>
      </c>
      <c r="AK581" s="31">
        <f>+Y581+AD581+AI581</f>
        <v>-54347.350037701312</v>
      </c>
      <c r="AL581" s="44">
        <f>+$AL$6*W581/H581*10^6</f>
        <v>-742.02580428544377</v>
      </c>
      <c r="AM581" s="31">
        <v>436690.8125</v>
      </c>
      <c r="AN581" s="45">
        <f>+AK581/AM581</f>
        <v>-0.1244526985272934</v>
      </c>
      <c r="AR581" s="33"/>
    </row>
    <row r="582" spans="1:44">
      <c r="A582" s="6" t="s">
        <v>1308</v>
      </c>
      <c r="B582" s="6" t="s">
        <v>1711</v>
      </c>
      <c r="C582" s="119" t="s">
        <v>2730</v>
      </c>
      <c r="D582" s="30">
        <v>2516613</v>
      </c>
      <c r="E582" s="6" t="s">
        <v>815</v>
      </c>
      <c r="F582" s="31" t="s">
        <v>4471</v>
      </c>
      <c r="G582" s="6" t="str">
        <f>+IF(AND(L582&gt;K582, AJ582&gt;0), "Float Increase", IF(AND(L582&lt;K582, AJ582&lt;0), "Float Decrease", IF(AND(J582&gt;I582, AJ582&gt;0), "Share Increase", IF(AND(J582&lt;I582, AJ582&lt;0), "Share Decrease", IF(AJ582&gt;0, "Reinvestment", "Funding")))))</f>
        <v>Share Decrease</v>
      </c>
      <c r="H582" s="32">
        <v>81.61</v>
      </c>
      <c r="I582" s="33">
        <v>12.201000000000001</v>
      </c>
      <c r="J582" s="33">
        <v>12.016</v>
      </c>
      <c r="K582" s="34">
        <v>1</v>
      </c>
      <c r="L582" s="34">
        <v>1</v>
      </c>
      <c r="M582" s="7">
        <v>0.62</v>
      </c>
      <c r="N582" s="7">
        <v>0.62</v>
      </c>
      <c r="O582" s="7">
        <v>0.38</v>
      </c>
      <c r="P582" s="7">
        <v>0.38</v>
      </c>
      <c r="Q582" s="35">
        <f>+I582*K582</f>
        <v>12.201000000000001</v>
      </c>
      <c r="R582" s="35">
        <f>+J582*L582</f>
        <v>12.016</v>
      </c>
      <c r="S582" s="35">
        <f>+$H582*Q582</f>
        <v>995.72361000000001</v>
      </c>
      <c r="T582" s="35">
        <f>+$H582*R582</f>
        <v>980.62576000000001</v>
      </c>
      <c r="U582" s="36">
        <f>+S582/SUM(S$20:S$619)</f>
        <v>1.4463754460845779E-3</v>
      </c>
      <c r="V582" s="37">
        <f>+T582/SUM(T$20:T$619)</f>
        <v>1.4227417070386619E-3</v>
      </c>
      <c r="W582" s="37">
        <f>+V582-U582</f>
        <v>-2.3633739045915945E-5</v>
      </c>
      <c r="X582" s="38">
        <f>+W582*Y$4</f>
        <v>-0.71588436395907717</v>
      </c>
      <c r="Y582" s="39">
        <f>+X582/$H582*10^6</f>
        <v>-8772.0176934086176</v>
      </c>
      <c r="Z582" s="40">
        <f>+S582*M582/SUMPRODUCT(M$20:M$619, S$20:S$619)</f>
        <v>1.7600721732902837E-3</v>
      </c>
      <c r="AA582" s="41">
        <f>+T582*N582/SUMPRODUCT(N$20:N$619, T$20:T$619)</f>
        <v>1.7280221503612363E-3</v>
      </c>
      <c r="AB582" s="41">
        <f>+AA582-Z582</f>
        <v>-3.205002292904738E-5</v>
      </c>
      <c r="AC582" s="42">
        <f>+AB582*AD$4</f>
        <v>-0.12365766666142963</v>
      </c>
      <c r="AD582" s="43">
        <f>+AC582/$H582*10^6</f>
        <v>-1515.2268920650611</v>
      </c>
      <c r="AE582" s="40">
        <f>+S582*O582/SUMPRODUCT(O$20:O$619, S$20:S$619)</f>
        <v>1.1205303275885999E-3</v>
      </c>
      <c r="AF582" s="41">
        <f>+T582*P582/SUMPRODUCT(P$20:P$619, T$20:T$619)</f>
        <v>1.104405332215942E-3</v>
      </c>
      <c r="AG582" s="41">
        <f>+AF582-AE582</f>
        <v>-1.6124995372657951E-5</v>
      </c>
      <c r="AH582" s="42">
        <f>+AG582*AI$4</f>
        <v>-5.4450062788882043E-2</v>
      </c>
      <c r="AI582" s="43">
        <f>+AH582/$H582*10^6</f>
        <v>-667.19841672444613</v>
      </c>
      <c r="AJ582" s="42">
        <f>+X582+AC582+AH582</f>
        <v>-0.8939920934093889</v>
      </c>
      <c r="AK582" s="31">
        <f>+Y582+AD582+AI582</f>
        <v>-10954.443002198124</v>
      </c>
      <c r="AL582" s="44">
        <f>+$AL$6*W582/H582*10^6</f>
        <v>-144.79683277733088</v>
      </c>
      <c r="AM582" s="31">
        <v>84419.1015625</v>
      </c>
      <c r="AN582" s="45">
        <f>+AK582/AM582</f>
        <v>-0.12976261058746238</v>
      </c>
      <c r="AR582" s="33"/>
    </row>
    <row r="583" spans="1:44">
      <c r="A583" s="6" t="s">
        <v>1358</v>
      </c>
      <c r="B583" s="6" t="s">
        <v>2156</v>
      </c>
      <c r="C583" s="119" t="s">
        <v>2780</v>
      </c>
      <c r="D583" s="30">
        <v>2653684</v>
      </c>
      <c r="E583" s="6" t="s">
        <v>3939</v>
      </c>
      <c r="F583" s="31" t="s">
        <v>4455</v>
      </c>
      <c r="G583" s="6" t="str">
        <f>+IF(AND(L583&gt;K583, AJ583&gt;0), "Float Increase", IF(AND(L583&lt;K583, AJ583&lt;0), "Float Decrease", IF(AND(J583&gt;I583, AJ583&gt;0), "Share Increase", IF(AND(J583&lt;I583, AJ583&lt;0), "Share Decrease", IF(AJ583&gt;0, "Reinvestment", "Funding")))))</f>
        <v>Share Decrease</v>
      </c>
      <c r="H583" s="32">
        <v>30.79</v>
      </c>
      <c r="I583" s="33">
        <v>30.817</v>
      </c>
      <c r="J583" s="33">
        <v>30.241</v>
      </c>
      <c r="K583" s="34">
        <v>1</v>
      </c>
      <c r="L583" s="34">
        <v>1</v>
      </c>
      <c r="M583" s="7">
        <v>0</v>
      </c>
      <c r="N583" s="7">
        <v>0</v>
      </c>
      <c r="O583" s="7">
        <v>1</v>
      </c>
      <c r="P583" s="7">
        <v>1</v>
      </c>
      <c r="Q583" s="35">
        <f>+I583*K583</f>
        <v>30.817</v>
      </c>
      <c r="R583" s="35">
        <f>+J583*L583</f>
        <v>30.241</v>
      </c>
      <c r="S583" s="35">
        <f>+$H583*Q583</f>
        <v>948.85542999999996</v>
      </c>
      <c r="T583" s="35">
        <f>+$H583*R583</f>
        <v>931.12038999999993</v>
      </c>
      <c r="U583" s="36">
        <f>+S583/SUM(S$20:S$619)</f>
        <v>1.3782953241773829E-3</v>
      </c>
      <c r="V583" s="37">
        <f>+T583/SUM(T$20:T$619)</f>
        <v>1.3509167994190817E-3</v>
      </c>
      <c r="W583" s="37">
        <f>+V583-U583</f>
        <v>-2.737852475830126E-5</v>
      </c>
      <c r="X583" s="38">
        <f>+W583*Y$4</f>
        <v>-0.82931683999114481</v>
      </c>
      <c r="Y583" s="39">
        <f>+X583/$H583*10^6</f>
        <v>-26934.616433619514</v>
      </c>
      <c r="Z583" s="40">
        <f>+S583*M583/SUMPRODUCT(M$20:M$619, S$20:S$619)</f>
        <v>0</v>
      </c>
      <c r="AA583" s="41">
        <f>+T583*N583/SUMPRODUCT(N$20:N$619, T$20:T$619)</f>
        <v>0</v>
      </c>
      <c r="AB583" s="41">
        <f>+AA583-Z583</f>
        <v>0</v>
      </c>
      <c r="AC583" s="42">
        <f>+AB583*AD$4</f>
        <v>0</v>
      </c>
      <c r="AD583" s="43">
        <f>+AC583/$H583*10^6</f>
        <v>0</v>
      </c>
      <c r="AE583" s="40">
        <f>+S583*O583/SUMPRODUCT(O$20:O$619, S$20:S$619)</f>
        <v>2.8099672680626329E-3</v>
      </c>
      <c r="AF583" s="41">
        <f>+T583*P583/SUMPRODUCT(P$20:P$619, T$20:T$619)</f>
        <v>2.7596082699033755E-3</v>
      </c>
      <c r="AG583" s="41">
        <f>+AF583-AE583</f>
        <v>-5.0358998159257418E-5</v>
      </c>
      <c r="AH583" s="42">
        <f>+AG583*AI$4</f>
        <v>-0.17004969914014789</v>
      </c>
      <c r="AI583" s="43">
        <f>+AH583/$H583*10^6</f>
        <v>-5522.887273145433</v>
      </c>
      <c r="AJ583" s="42">
        <f>+X583+AC583+AH583</f>
        <v>-0.9993665391312927</v>
      </c>
      <c r="AK583" s="31">
        <f>+Y583+AD583+AI583</f>
        <v>-32457.503706764946</v>
      </c>
      <c r="AL583" s="44">
        <f>+$AL$6*W583/H583*10^6</f>
        <v>-444.60092170024785</v>
      </c>
      <c r="AM583" s="31">
        <v>245614.546875</v>
      </c>
      <c r="AN583" s="45">
        <f>+AK583/AM583</f>
        <v>-0.13214813259119976</v>
      </c>
      <c r="AR583" s="33"/>
    </row>
    <row r="584" spans="1:44">
      <c r="A584" s="6" t="s">
        <v>1062</v>
      </c>
      <c r="B584" s="6" t="s">
        <v>1581</v>
      </c>
      <c r="C584" s="119" t="s">
        <v>2425</v>
      </c>
      <c r="D584" s="30" t="s">
        <v>2303</v>
      </c>
      <c r="E584" s="6" t="s">
        <v>3885</v>
      </c>
      <c r="F584" s="31" t="s">
        <v>4455</v>
      </c>
      <c r="G584" s="6" t="str">
        <f>+IF(AND(L584&gt;K584, AJ584&gt;0), "Float Increase", IF(AND(L584&lt;K584, AJ584&lt;0), "Float Decrease", IF(AND(J584&gt;I584, AJ584&gt;0), "Share Increase", IF(AND(J584&lt;I584, AJ584&lt;0), "Share Decrease", IF(AJ584&gt;0, "Reinvestment", "Funding")))))</f>
        <v>Share Decrease</v>
      </c>
      <c r="H584" s="32">
        <v>61.15</v>
      </c>
      <c r="I584" s="33">
        <v>19.532</v>
      </c>
      <c r="J584" s="33">
        <v>19.119</v>
      </c>
      <c r="K584" s="34">
        <v>1</v>
      </c>
      <c r="L584" s="34">
        <v>1</v>
      </c>
      <c r="M584" s="7">
        <v>0.45</v>
      </c>
      <c r="N584" s="7">
        <v>0.45</v>
      </c>
      <c r="O584" s="7">
        <v>0.55000000000000004</v>
      </c>
      <c r="P584" s="7">
        <v>0.55000000000000004</v>
      </c>
      <c r="Q584" s="35">
        <f>+I584*K584</f>
        <v>19.532</v>
      </c>
      <c r="R584" s="35">
        <f>+J584*L584</f>
        <v>19.119</v>
      </c>
      <c r="S584" s="35">
        <f>+$H584*Q584</f>
        <v>1194.3817999999999</v>
      </c>
      <c r="T584" s="35">
        <f>+$H584*R584</f>
        <v>1169.1268499999999</v>
      </c>
      <c r="U584" s="36">
        <f>+S584/SUM(S$20:S$619)</f>
        <v>1.7349438051090312E-3</v>
      </c>
      <c r="V584" s="37">
        <f>+T584/SUM(T$20:T$619)</f>
        <v>1.6962286716940146E-3</v>
      </c>
      <c r="W584" s="37">
        <f>+V584-U584</f>
        <v>-3.8715133415016595E-5</v>
      </c>
      <c r="X584" s="38">
        <f>+W584*Y$4</f>
        <v>-1.172711546258246</v>
      </c>
      <c r="Y584" s="39">
        <f>+X584/$H584*10^6</f>
        <v>-19177.621361541227</v>
      </c>
      <c r="Z584" s="40">
        <f>+S584*M584/SUMPRODUCT(M$20:M$619, S$20:S$619)</f>
        <v>1.5323418862106474E-3</v>
      </c>
      <c r="AA584" s="41">
        <f>+T584*N584/SUMPRODUCT(N$20:N$619, T$20:T$619)</f>
        <v>1.4953004583751314E-3</v>
      </c>
      <c r="AB584" s="41">
        <f>+AA584-Z584</f>
        <v>-3.7041427835515957E-5</v>
      </c>
      <c r="AC584" s="42">
        <f>+AB584*AD$4</f>
        <v>-0.14291585831585479</v>
      </c>
      <c r="AD584" s="43">
        <f>+AC584/$H584*10^6</f>
        <v>-2337.1358677981161</v>
      </c>
      <c r="AE584" s="40">
        <f>+S584*O584/SUMPRODUCT(O$20:O$619, S$20:S$619)</f>
        <v>1.9453917968971855E-3</v>
      </c>
      <c r="AF584" s="41">
        <f>+T584*P584/SUMPRODUCT(P$20:P$619, T$20:T$619)</f>
        <v>1.905749983742001E-3</v>
      </c>
      <c r="AG584" s="41">
        <f>+AF584-AE584</f>
        <v>-3.9641813155184445E-5</v>
      </c>
      <c r="AH584" s="42">
        <f>+AG584*AI$4</f>
        <v>-0.13386045487026571</v>
      </c>
      <c r="AI584" s="43">
        <f>+AH584/$H584*10^6</f>
        <v>-2189.0507746568392</v>
      </c>
      <c r="AJ584" s="42">
        <f>+X584+AC584+AH584</f>
        <v>-1.4494878594443665</v>
      </c>
      <c r="AK584" s="31">
        <f>+Y584+AD584+AI584</f>
        <v>-23703.808003996182</v>
      </c>
      <c r="AL584" s="44">
        <f>+$AL$6*W584/H584*10^6</f>
        <v>-316.55873601812425</v>
      </c>
      <c r="AM584" s="31">
        <v>177529.703125</v>
      </c>
      <c r="AN584" s="45">
        <f>+AK584/AM584</f>
        <v>-0.13352023682091188</v>
      </c>
      <c r="AR584" s="33"/>
    </row>
    <row r="585" spans="1:44">
      <c r="A585" s="6" t="s">
        <v>5260</v>
      </c>
      <c r="B585" s="6" t="s">
        <v>5246</v>
      </c>
      <c r="C585" s="119" t="s">
        <v>5272</v>
      </c>
      <c r="D585" s="30">
        <v>2697853</v>
      </c>
      <c r="E585" s="6" t="s">
        <v>5253</v>
      </c>
      <c r="F585" s="31" t="s">
        <v>4470</v>
      </c>
      <c r="G585" s="6" t="str">
        <f>+IF(AND(L585&gt;K585, AJ585&gt;0), "Float Increase", IF(AND(L585&lt;K585, AJ585&lt;0), "Float Decrease", IF(AND(J585&gt;I585, AJ585&gt;0), "Share Increase", IF(AND(J585&lt;I585, AJ585&lt;0), "Share Decrease", IF(AJ585&gt;0, "Reinvestment", "Funding")))))</f>
        <v>Share Decrease</v>
      </c>
      <c r="H585" s="32">
        <v>17.32</v>
      </c>
      <c r="I585" s="33">
        <v>38.082999999999998</v>
      </c>
      <c r="J585" s="33">
        <v>37.645000000000003</v>
      </c>
      <c r="K585" s="34">
        <v>1</v>
      </c>
      <c r="L585" s="34">
        <v>1</v>
      </c>
      <c r="M585" s="7">
        <v>0</v>
      </c>
      <c r="N585" s="7">
        <v>0</v>
      </c>
      <c r="O585" s="7">
        <v>1</v>
      </c>
      <c r="P585" s="7">
        <v>1</v>
      </c>
      <c r="Q585" s="35">
        <f>+I585*K585</f>
        <v>38.082999999999998</v>
      </c>
      <c r="R585" s="35">
        <f>+J585*L585</f>
        <v>37.645000000000003</v>
      </c>
      <c r="S585" s="35">
        <f>+$H585*Q585</f>
        <v>659.59755999999993</v>
      </c>
      <c r="T585" s="35">
        <f>+$H585*R585</f>
        <v>652.01140000000009</v>
      </c>
      <c r="U585" s="36">
        <f>+S585/SUM(S$20:S$619)</f>
        <v>9.5812302279474825E-4</v>
      </c>
      <c r="V585" s="37">
        <f>+T585/SUM(T$20:T$619)</f>
        <v>9.4597128699195905E-4</v>
      </c>
      <c r="W585" s="37">
        <f>+V585-U585</f>
        <v>-1.2151735802789208E-5</v>
      </c>
      <c r="X585" s="38">
        <f>+W585*Y$4</f>
        <v>-0.36808554242210695</v>
      </c>
      <c r="Y585" s="39">
        <f>+X585/$H585*10^6</f>
        <v>-21252.052102893009</v>
      </c>
      <c r="Z585" s="40">
        <f>+S585*M585/SUMPRODUCT(M$20:M$619, S$20:S$619)</f>
        <v>0</v>
      </c>
      <c r="AA585" s="41">
        <f>+T585*N585/SUMPRODUCT(N$20:N$619, T$20:T$619)</f>
        <v>0</v>
      </c>
      <c r="AB585" s="41">
        <f>+AA585-Z585</f>
        <v>0</v>
      </c>
      <c r="AC585" s="42">
        <f>+AB585*AD$4</f>
        <v>0</v>
      </c>
      <c r="AD585" s="43">
        <f>+AC585/$H585*10^6</f>
        <v>0</v>
      </c>
      <c r="AE585" s="40">
        <f>+S585*O585/SUMPRODUCT(O$20:O$619, S$20:S$619)</f>
        <v>1.9533508425977797E-3</v>
      </c>
      <c r="AF585" s="41">
        <f>+T585*P585/SUMPRODUCT(P$20:P$619, T$20:T$619)</f>
        <v>1.9323989366308238E-3</v>
      </c>
      <c r="AG585" s="41">
        <f>+AF585-AE585</f>
        <v>-2.0951905966955925E-5</v>
      </c>
      <c r="AH585" s="42">
        <f>+AG585*AI$4</f>
        <v>-7.0749328547525289E-2</v>
      </c>
      <c r="AI585" s="43">
        <f>+AH585/$H585*10^6</f>
        <v>-4084.8342117508823</v>
      </c>
      <c r="AJ585" s="42">
        <f>+X585+AC585+AH585</f>
        <v>-0.43883487096963225</v>
      </c>
      <c r="AK585" s="31">
        <f>+Y585+AD585+AI585</f>
        <v>-25336.886314643893</v>
      </c>
      <c r="AL585" s="44">
        <f>+$AL$6*W585/H585*10^6</f>
        <v>-350.80068714749439</v>
      </c>
      <c r="AM585" s="31">
        <v>181841.40625</v>
      </c>
      <c r="AN585" s="45">
        <f>+AK585/AM585</f>
        <v>-0.13933507685158419</v>
      </c>
      <c r="AR585" s="33"/>
    </row>
    <row r="586" spans="1:44">
      <c r="A586" s="6" t="s">
        <v>1481</v>
      </c>
      <c r="B586" s="6" t="s">
        <v>2277</v>
      </c>
      <c r="C586" s="119" t="s">
        <v>5360</v>
      </c>
      <c r="D586" s="30" t="s">
        <v>5370</v>
      </c>
      <c r="E586" s="6" t="s">
        <v>5343</v>
      </c>
      <c r="F586" s="31" t="s">
        <v>4466</v>
      </c>
      <c r="G586" s="6" t="str">
        <f>+IF(AND(L586&gt;K586, AJ586&gt;0), "Float Increase", IF(AND(L586&lt;K586, AJ586&lt;0), "Float Decrease", IF(AND(J586&gt;I586, AJ586&gt;0), "Share Increase", IF(AND(J586&lt;I586, AJ586&lt;0), "Share Decrease", IF(AJ586&gt;0, "Reinvestment", "Funding")))))</f>
        <v>Share Decrease</v>
      </c>
      <c r="H586" s="32">
        <v>8.07</v>
      </c>
      <c r="I586" s="33">
        <v>24.434000000000001</v>
      </c>
      <c r="J586" s="33">
        <v>24.125</v>
      </c>
      <c r="K586" s="34">
        <v>0.82</v>
      </c>
      <c r="L586" s="34">
        <v>0.82</v>
      </c>
      <c r="M586" s="7">
        <v>0</v>
      </c>
      <c r="N586" s="7">
        <v>0</v>
      </c>
      <c r="O586" s="7">
        <v>1</v>
      </c>
      <c r="P586" s="7">
        <v>1</v>
      </c>
      <c r="Q586" s="35">
        <f>+I586*K586</f>
        <v>20.035879999999999</v>
      </c>
      <c r="R586" s="35">
        <f>+J586*L586</f>
        <v>19.782499999999999</v>
      </c>
      <c r="S586" s="35">
        <f>+$H586*Q586</f>
        <v>161.68955159999999</v>
      </c>
      <c r="T586" s="35">
        <f>+$H586*R586</f>
        <v>159.64477500000001</v>
      </c>
      <c r="U586" s="36">
        <f>+S586/SUM(S$20:S$619)</f>
        <v>2.3486818528152141E-4</v>
      </c>
      <c r="V586" s="37">
        <f>+T586/SUM(T$20:T$619)</f>
        <v>2.3162075581545312E-4</v>
      </c>
      <c r="W586" s="37">
        <f>+V586-U586</f>
        <v>-3.2474294660682899E-6</v>
      </c>
      <c r="X586" s="38">
        <f>+W586*Y$4</f>
        <v>-9.8367167941629627E-2</v>
      </c>
      <c r="Y586" s="39">
        <f>+X586/$H586*10^6</f>
        <v>-12189.240141465876</v>
      </c>
      <c r="Z586" s="40">
        <f>+S586*M586/SUMPRODUCT(M$20:M$619, S$20:S$619)</f>
        <v>0</v>
      </c>
      <c r="AA586" s="41">
        <f>+T586*N586/SUMPRODUCT(N$20:N$619, T$20:T$619)</f>
        <v>0</v>
      </c>
      <c r="AB586" s="41">
        <f>+AA586-Z586</f>
        <v>0</v>
      </c>
      <c r="AC586" s="42">
        <f>+AB586*AD$4</f>
        <v>0</v>
      </c>
      <c r="AD586" s="43">
        <f>+AC586/$H586*10^6</f>
        <v>0</v>
      </c>
      <c r="AE586" s="40">
        <f>+S586*O586/SUMPRODUCT(O$20:O$619, S$20:S$619)</f>
        <v>4.7883200455913931E-4</v>
      </c>
      <c r="AF586" s="41">
        <f>+T586*P586/SUMPRODUCT(P$20:P$619, T$20:T$619)</f>
        <v>4.7314723860451997E-4</v>
      </c>
      <c r="AG586" s="41">
        <f>+AF586-AE586</f>
        <v>-5.6847659546193328E-6</v>
      </c>
      <c r="AH586" s="42">
        <f>+AG586*AI$4</f>
        <v>-1.9196028030741663E-2</v>
      </c>
      <c r="AI586" s="43">
        <f>+AH586/$H586*10^6</f>
        <v>-2378.6899666346544</v>
      </c>
      <c r="AJ586" s="42">
        <f>+X586+AC586+AH586</f>
        <v>-0.11756319597237129</v>
      </c>
      <c r="AK586" s="31">
        <f>+Y586+AD586+AI586</f>
        <v>-14567.930108100531</v>
      </c>
      <c r="AL586" s="44">
        <f>+$AL$6*W586/H586*10^6</f>
        <v>-201.2038083065855</v>
      </c>
      <c r="AM586" s="31">
        <v>103972.75</v>
      </c>
      <c r="AN586" s="45">
        <f>+AK586/AM586</f>
        <v>-0.14011296333030079</v>
      </c>
      <c r="AR586" s="33"/>
    </row>
    <row r="587" spans="1:44">
      <c r="A587" s="6" t="s">
        <v>1018</v>
      </c>
      <c r="B587" s="6" t="s">
        <v>1537</v>
      </c>
      <c r="C587" s="119" t="s">
        <v>2381</v>
      </c>
      <c r="D587" s="30">
        <v>2546977</v>
      </c>
      <c r="E587" s="6" t="s">
        <v>3844</v>
      </c>
      <c r="F587" s="31" t="s">
        <v>4454</v>
      </c>
      <c r="G587" s="6" t="str">
        <f>+IF(AND(L587&gt;K587, AJ587&gt;0), "Float Increase", IF(AND(L587&lt;K587, AJ587&lt;0), "Float Decrease", IF(AND(J587&gt;I587, AJ587&gt;0), "Share Increase", IF(AND(J587&lt;I587, AJ587&lt;0), "Share Decrease", IF(AJ587&gt;0, "Reinvestment", "Funding")))))</f>
        <v>Share Decrease</v>
      </c>
      <c r="H587" s="32">
        <v>21.99</v>
      </c>
      <c r="I587" s="33">
        <v>15.452</v>
      </c>
      <c r="J587" s="33">
        <v>15.363</v>
      </c>
      <c r="K587" s="34">
        <v>1</v>
      </c>
      <c r="L587" s="34">
        <v>1</v>
      </c>
      <c r="M587" s="7">
        <v>0</v>
      </c>
      <c r="N587" s="7">
        <v>0</v>
      </c>
      <c r="O587" s="7">
        <v>1</v>
      </c>
      <c r="P587" s="7">
        <v>1</v>
      </c>
      <c r="Q587" s="35">
        <f>+I587*K587</f>
        <v>15.452</v>
      </c>
      <c r="R587" s="35">
        <f>+J587*L587</f>
        <v>15.363</v>
      </c>
      <c r="S587" s="35">
        <f>+$H587*Q587</f>
        <v>339.78947999999997</v>
      </c>
      <c r="T587" s="35">
        <f>+$H587*R587</f>
        <v>337.83236999999997</v>
      </c>
      <c r="U587" s="36">
        <f>+S587/SUM(S$20:S$619)</f>
        <v>4.9357387509355803E-4</v>
      </c>
      <c r="V587" s="37">
        <f>+T587/SUM(T$20:T$619)</f>
        <v>4.9014437759285138E-4</v>
      </c>
      <c r="W587" s="37">
        <f>+V587-U587</f>
        <v>-3.4294975007066438E-6</v>
      </c>
      <c r="X587" s="38">
        <f>+W587*Y$4</f>
        <v>-0.10388215052314717</v>
      </c>
      <c r="Y587" s="39">
        <f>+X587/$H587*10^6</f>
        <v>-4724.0632343404804</v>
      </c>
      <c r="Z587" s="40">
        <f>+S587*M587/SUMPRODUCT(M$20:M$619, S$20:S$619)</f>
        <v>0</v>
      </c>
      <c r="AA587" s="41">
        <f>+T587*N587/SUMPRODUCT(N$20:N$619, T$20:T$619)</f>
        <v>0</v>
      </c>
      <c r="AB587" s="41">
        <f>+AA587-Z587</f>
        <v>0</v>
      </c>
      <c r="AC587" s="42">
        <f>+AB587*AD$4</f>
        <v>0</v>
      </c>
      <c r="AD587" s="43">
        <f>+AC587/$H587*10^6</f>
        <v>0</v>
      </c>
      <c r="AE587" s="40">
        <f>+S587*O587/SUMPRODUCT(O$20:O$619, S$20:S$619)</f>
        <v>1.0062621624371403E-3</v>
      </c>
      <c r="AF587" s="41">
        <f>+T587*P587/SUMPRODUCT(P$20:P$619, T$20:T$619)</f>
        <v>1.0012507642465621E-3</v>
      </c>
      <c r="AG587" s="41">
        <f>+AF587-AE587</f>
        <v>-5.0113981905782444E-6</v>
      </c>
      <c r="AH587" s="42">
        <f>+AG587*AI$4</f>
        <v>-1.6922234073924996E-2</v>
      </c>
      <c r="AI587" s="43">
        <f>+AH587/$H587*10^6</f>
        <v>-769.54224983742597</v>
      </c>
      <c r="AJ587" s="42">
        <f>+X587+AC587+AH587</f>
        <v>-0.12080438459707217</v>
      </c>
      <c r="AK587" s="31">
        <f>+Y587+AD587+AI587</f>
        <v>-5493.605484177906</v>
      </c>
      <c r="AL587" s="44">
        <f>+$AL$6*W587/H587*10^6</f>
        <v>-77.978569820523973</v>
      </c>
      <c r="AM587" s="31">
        <v>38738.1484375</v>
      </c>
      <c r="AN587" s="45">
        <f>+AK587/AM587</f>
        <v>-0.14181383741252557</v>
      </c>
      <c r="AR587" s="33"/>
    </row>
    <row r="588" spans="1:44">
      <c r="A588" s="6" t="s">
        <v>4986</v>
      </c>
      <c r="B588" s="6" t="s">
        <v>4992</v>
      </c>
      <c r="C588" s="119" t="s">
        <v>5804</v>
      </c>
      <c r="D588" s="30" t="s">
        <v>4997</v>
      </c>
      <c r="E588" s="6" t="s">
        <v>5006</v>
      </c>
      <c r="F588" s="31" t="s">
        <v>4466</v>
      </c>
      <c r="G588" s="6" t="str">
        <f>+IF(AND(L588&gt;K588, AJ588&gt;0), "Float Increase", IF(AND(L588&lt;K588, AJ588&lt;0), "Float Decrease", IF(AND(J588&gt;I588, AJ588&gt;0), "Share Increase", IF(AND(J588&lt;I588, AJ588&lt;0), "Share Decrease", IF(AJ588&gt;0, "Reinvestment", "Funding")))))</f>
        <v>Share Decrease</v>
      </c>
      <c r="H588" s="32">
        <v>42.37</v>
      </c>
      <c r="I588" s="33">
        <v>30.876000000000001</v>
      </c>
      <c r="J588" s="33">
        <v>29.988</v>
      </c>
      <c r="K588" s="34">
        <v>1</v>
      </c>
      <c r="L588" s="34">
        <v>1</v>
      </c>
      <c r="M588" s="7">
        <v>0.45</v>
      </c>
      <c r="N588" s="7">
        <v>0.45</v>
      </c>
      <c r="O588" s="7">
        <v>0.55000000000000004</v>
      </c>
      <c r="P588" s="7">
        <v>0.55000000000000004</v>
      </c>
      <c r="Q588" s="35">
        <f>+I588*K588</f>
        <v>30.876000000000001</v>
      </c>
      <c r="R588" s="35">
        <f>+J588*L588</f>
        <v>29.988</v>
      </c>
      <c r="S588" s="35">
        <f>+$H588*Q588</f>
        <v>1308.21612</v>
      </c>
      <c r="T588" s="35">
        <f>+$H588*R588</f>
        <v>1270.5915599999998</v>
      </c>
      <c r="U588" s="36">
        <f>+S588/SUM(S$20:S$619)</f>
        <v>1.9002980898886548E-3</v>
      </c>
      <c r="V588" s="37">
        <f>+T588/SUM(T$20:T$619)</f>
        <v>1.8434388313675507E-3</v>
      </c>
      <c r="W588" s="37">
        <f>+V588-U588</f>
        <v>-5.6859258521104079E-5</v>
      </c>
      <c r="X588" s="38">
        <f>+W588*Y$4</f>
        <v>-1.7223112281338042</v>
      </c>
      <c r="Y588" s="39">
        <f>+X588/$H588*10^6</f>
        <v>-40649.309136979093</v>
      </c>
      <c r="Z588" s="40">
        <f>+S588*M588/SUMPRODUCT(M$20:M$619, S$20:S$619)</f>
        <v>1.6783865568714919E-3</v>
      </c>
      <c r="AA588" s="41">
        <f>+T588*N588/SUMPRODUCT(N$20:N$619, T$20:T$619)</f>
        <v>1.62507271308975E-3</v>
      </c>
      <c r="AB588" s="41">
        <f>+AA588-Z588</f>
        <v>-5.3313843781741888E-5</v>
      </c>
      <c r="AC588" s="42">
        <f>+AB588*AD$4</f>
        <v>-0.20569924512681539</v>
      </c>
      <c r="AD588" s="43">
        <f>+AC588/$H588*10^6</f>
        <v>-4854.8323135901674</v>
      </c>
      <c r="AE588" s="40">
        <f>+S588*O588/SUMPRODUCT(O$20:O$619, S$20:S$619)</f>
        <v>2.1308034904891087E-3</v>
      </c>
      <c r="AF588" s="41">
        <f>+T588*P588/SUMPRODUCT(P$20:P$619, T$20:T$619)</f>
        <v>2.0711438154146608E-3</v>
      </c>
      <c r="AG588" s="41">
        <f>+AF588-AE588</f>
        <v>-5.9659675074447832E-5</v>
      </c>
      <c r="AH588" s="42">
        <f>+AG588*AI$4</f>
        <v>-0.20145575106807151</v>
      </c>
      <c r="AI588" s="43">
        <f>+AH588/$H588*10^6</f>
        <v>-4754.6790433814376</v>
      </c>
      <c r="AJ588" s="42">
        <f>+X588+AC588+AH588</f>
        <v>-2.129466224328691</v>
      </c>
      <c r="AK588" s="31">
        <f>+Y588+AD588+AI588</f>
        <v>-50258.820493950698</v>
      </c>
      <c r="AL588" s="44">
        <f>+$AL$6*W588/H588*10^6</f>
        <v>-670.98487752069957</v>
      </c>
      <c r="AM588" s="31">
        <v>350531.59375</v>
      </c>
      <c r="AN588" s="45">
        <f>+AK588/AM588</f>
        <v>-0.14337886053659235</v>
      </c>
      <c r="AR588" s="33"/>
    </row>
    <row r="589" spans="1:44">
      <c r="A589" s="6" t="s">
        <v>1004</v>
      </c>
      <c r="B589" s="6" t="s">
        <v>5604</v>
      </c>
      <c r="C589" s="119" t="s">
        <v>2366</v>
      </c>
      <c r="D589" s="30">
        <v>2658720</v>
      </c>
      <c r="E589" s="6" t="s">
        <v>3829</v>
      </c>
      <c r="F589" s="31" t="s">
        <v>4470</v>
      </c>
      <c r="G589" s="6" t="str">
        <f>+IF(AND(L589&gt;K589, AJ589&gt;0), "Float Increase", IF(AND(L589&lt;K589, AJ589&lt;0), "Float Decrease", IF(AND(J589&gt;I589, AJ589&gt;0), "Share Increase", IF(AND(J589&lt;I589, AJ589&lt;0), "Share Decrease", IF(AJ589&gt;0, "Reinvestment", "Funding")))))</f>
        <v>Share Decrease</v>
      </c>
      <c r="H589" s="32">
        <v>37.75</v>
      </c>
      <c r="I589" s="33">
        <v>52.347000000000001</v>
      </c>
      <c r="J589" s="33">
        <v>51.530999999999999</v>
      </c>
      <c r="K589" s="34">
        <v>0.9</v>
      </c>
      <c r="L589" s="34">
        <v>0.9</v>
      </c>
      <c r="M589" s="7">
        <v>1</v>
      </c>
      <c r="N589" s="7">
        <v>1</v>
      </c>
      <c r="O589" s="7">
        <v>0</v>
      </c>
      <c r="P589" s="7">
        <v>0</v>
      </c>
      <c r="Q589" s="35">
        <f>+I589*K589</f>
        <v>47.112300000000005</v>
      </c>
      <c r="R589" s="35">
        <f>+J589*L589</f>
        <v>46.377899999999997</v>
      </c>
      <c r="S589" s="35">
        <f>+$H589*Q589</f>
        <v>1778.4893250000002</v>
      </c>
      <c r="T589" s="35">
        <f>+$H589*R589</f>
        <v>1750.765725</v>
      </c>
      <c r="U589" s="36">
        <f>+S589/SUM(S$20:S$619)</f>
        <v>2.5834109636142257E-3</v>
      </c>
      <c r="V589" s="37">
        <f>+T589/SUM(T$20:T$619)</f>
        <v>2.5400999217186386E-3</v>
      </c>
      <c r="W589" s="37">
        <f>+V589-U589</f>
        <v>-4.331104189558713E-5</v>
      </c>
      <c r="X589" s="38">
        <f>+W589*Y$4</f>
        <v>-1.3119251938759691</v>
      </c>
      <c r="Y589" s="39">
        <f>+X589/$H589*10^6</f>
        <v>-34752.985268237593</v>
      </c>
      <c r="Z589" s="40">
        <f>+S589*M589/SUMPRODUCT(M$20:M$619, S$20:S$619)</f>
        <v>5.0705053477614042E-3</v>
      </c>
      <c r="AA589" s="41">
        <f>+T589*N589/SUMPRODUCT(N$20:N$619, T$20:T$619)</f>
        <v>4.9760227113079579E-3</v>
      </c>
      <c r="AB589" s="41">
        <f>+AA589-Z589</f>
        <v>-9.4482636453446268E-5</v>
      </c>
      <c r="AC589" s="42">
        <f>+AB589*AD$4</f>
        <v>-0.36453959454938106</v>
      </c>
      <c r="AD589" s="43">
        <f>+AC589/$H589*10^6</f>
        <v>-9656.6780013081079</v>
      </c>
      <c r="AE589" s="40">
        <f>+S589*O589/SUMPRODUCT(O$20:O$619, S$20:S$619)</f>
        <v>0</v>
      </c>
      <c r="AF589" s="41">
        <f>+T589*P589/SUMPRODUCT(P$20:P$619, T$20:T$619)</f>
        <v>0</v>
      </c>
      <c r="AG589" s="41">
        <f>+AF589-AE589</f>
        <v>0</v>
      </c>
      <c r="AH589" s="42">
        <f>+AG589*AI$4</f>
        <v>0</v>
      </c>
      <c r="AI589" s="43">
        <f>+AH589/$H589*10^6</f>
        <v>0</v>
      </c>
      <c r="AJ589" s="42">
        <f>+X589+AC589+AH589</f>
        <v>-1.6764647884253501</v>
      </c>
      <c r="AK589" s="31">
        <f>+Y589+AD589+AI589</f>
        <v>-44409.663269545701</v>
      </c>
      <c r="AL589" s="44">
        <f>+$AL$6*W589/H589*10^6</f>
        <v>-573.6561840475116</v>
      </c>
      <c r="AM589" s="31">
        <v>308925.5</v>
      </c>
      <c r="AN589" s="45">
        <f>+AK589/AM589</f>
        <v>-0.14375525254323682</v>
      </c>
      <c r="AR589" s="33"/>
    </row>
    <row r="590" spans="1:44">
      <c r="A590" s="6" t="s">
        <v>3633</v>
      </c>
      <c r="B590" s="6" t="s">
        <v>468</v>
      </c>
      <c r="C590" s="119" t="s">
        <v>3787</v>
      </c>
      <c r="D590" s="30">
        <v>2950374</v>
      </c>
      <c r="E590" s="6" t="s">
        <v>3001</v>
      </c>
      <c r="F590" s="31" t="s">
        <v>4472</v>
      </c>
      <c r="G590" s="6" t="str">
        <f>+IF(AND(L590&gt;K590, AJ590&gt;0), "Float Increase", IF(AND(L590&lt;K590, AJ590&lt;0), "Float Decrease", IF(AND(J590&gt;I590, AJ590&gt;0), "Share Increase", IF(AND(J590&lt;I590, AJ590&lt;0), "Share Decrease", IF(AJ590&gt;0, "Reinvestment", "Funding")))))</f>
        <v>Share Decrease</v>
      </c>
      <c r="H590" s="32">
        <v>43.95</v>
      </c>
      <c r="I590" s="33">
        <v>25.887</v>
      </c>
      <c r="J590" s="33">
        <v>25.62</v>
      </c>
      <c r="K590" s="34">
        <v>1</v>
      </c>
      <c r="L590" s="34">
        <v>1</v>
      </c>
      <c r="M590" s="7">
        <v>0.4</v>
      </c>
      <c r="N590" s="7">
        <v>0.4</v>
      </c>
      <c r="O590" s="7">
        <v>0.6</v>
      </c>
      <c r="P590" s="7">
        <v>0.6</v>
      </c>
      <c r="Q590" s="35">
        <f>+I590*K590</f>
        <v>25.887</v>
      </c>
      <c r="R590" s="35">
        <f>+J590*L590</f>
        <v>25.62</v>
      </c>
      <c r="S590" s="35">
        <f>+$H590*Q590</f>
        <v>1137.7336500000001</v>
      </c>
      <c r="T590" s="35">
        <f>+$H590*R590</f>
        <v>1125.999</v>
      </c>
      <c r="U590" s="36">
        <f>+S590/SUM(S$20:S$619)</f>
        <v>1.6526574232222787E-3</v>
      </c>
      <c r="V590" s="37">
        <f>+T590/SUM(T$20:T$619)</f>
        <v>1.6336565943197601E-3</v>
      </c>
      <c r="W590" s="37">
        <f>+V590-U590</f>
        <v>-1.9000828902518592E-5</v>
      </c>
      <c r="X590" s="38">
        <f>+W590*Y$4</f>
        <v>-0.57554990715383014</v>
      </c>
      <c r="Y590" s="39">
        <f>+X590/$H590*10^6</f>
        <v>-13095.561027390901</v>
      </c>
      <c r="Z590" s="40">
        <f>+S590*M590/SUMPRODUCT(M$20:M$619, S$20:S$619)</f>
        <v>1.297479715072926E-3</v>
      </c>
      <c r="AA590" s="41">
        <f>+T590*N590/SUMPRODUCT(N$20:N$619, T$20:T$619)</f>
        <v>1.2801248086827951E-3</v>
      </c>
      <c r="AB590" s="41">
        <f>+AA590-Z590</f>
        <v>-1.7354906390130943E-5</v>
      </c>
      <c r="AC590" s="42">
        <f>+AB590*AD$4</f>
        <v>-6.6959928050039447E-2</v>
      </c>
      <c r="AD590" s="43">
        <f>+AC590/$H590*10^6</f>
        <v>-1523.5478509679053</v>
      </c>
      <c r="AE590" s="40">
        <f>+S590*O590/SUMPRODUCT(O$20:O$619, S$20:S$619)</f>
        <v>2.0215899378518147E-3</v>
      </c>
      <c r="AF590" s="41">
        <f>+T590*P590/SUMPRODUCT(P$20:P$619, T$20:T$619)</f>
        <v>2.0023078770531042E-3</v>
      </c>
      <c r="AG590" s="41">
        <f>+AF590-AE590</f>
        <v>-1.928206079871049E-5</v>
      </c>
      <c r="AH590" s="42">
        <f>+AG590*AI$4</f>
        <v>-6.5110680463765377E-2</v>
      </c>
      <c r="AI590" s="43">
        <f>+AH590/$H590*10^6</f>
        <v>-1481.4716829070619</v>
      </c>
      <c r="AJ590" s="42">
        <f>+X590+AC590+AH590</f>
        <v>-0.70762051566763495</v>
      </c>
      <c r="AK590" s="31">
        <f>+Y590+AD590+AI590</f>
        <v>-16100.580561265868</v>
      </c>
      <c r="AL590" s="44">
        <f>+$AL$6*W590/H590*10^6</f>
        <v>-216.16415133695781</v>
      </c>
      <c r="AM590" s="31">
        <v>111678.046875</v>
      </c>
      <c r="AN590" s="45">
        <f>+AK590/AM590</f>
        <v>-0.1441696108751532</v>
      </c>
      <c r="AR590" s="33"/>
    </row>
    <row r="591" spans="1:44">
      <c r="A591" s="6" t="s">
        <v>1457</v>
      </c>
      <c r="B591" s="6" t="s">
        <v>2253</v>
      </c>
      <c r="C591" s="119" t="s">
        <v>2877</v>
      </c>
      <c r="D591" s="30">
        <v>2883890</v>
      </c>
      <c r="E591" s="6" t="s">
        <v>941</v>
      </c>
      <c r="F591" s="31" t="s">
        <v>4470</v>
      </c>
      <c r="G591" s="6" t="str">
        <f>+IF(AND(L591&gt;K591, AJ591&gt;0), "Float Increase", IF(AND(L591&lt;K591, AJ591&lt;0), "Float Decrease", IF(AND(J591&gt;I591, AJ591&gt;0), "Share Increase", IF(AND(J591&lt;I591, AJ591&lt;0), "Share Decrease", IF(AJ591&gt;0, "Reinvestment", "Funding")))))</f>
        <v>Share Decrease</v>
      </c>
      <c r="H591" s="32">
        <v>25.36</v>
      </c>
      <c r="I591" s="33">
        <v>62.604999999999997</v>
      </c>
      <c r="J591" s="33">
        <v>61.661000000000001</v>
      </c>
      <c r="K591" s="34">
        <v>1</v>
      </c>
      <c r="L591" s="34">
        <v>1</v>
      </c>
      <c r="M591" s="7">
        <v>0</v>
      </c>
      <c r="N591" s="7">
        <v>0</v>
      </c>
      <c r="O591" s="7">
        <v>1</v>
      </c>
      <c r="P591" s="7">
        <v>1</v>
      </c>
      <c r="Q591" s="35">
        <f>+I591*K591</f>
        <v>62.604999999999997</v>
      </c>
      <c r="R591" s="35">
        <f>+J591*L591</f>
        <v>61.661000000000001</v>
      </c>
      <c r="S591" s="35">
        <f>+$H591*Q591</f>
        <v>1587.6627999999998</v>
      </c>
      <c r="T591" s="35">
        <f>+$H591*R591</f>
        <v>1563.7229600000001</v>
      </c>
      <c r="U591" s="36">
        <f>+S591/SUM(S$20:S$619)</f>
        <v>2.3062187815169814E-3</v>
      </c>
      <c r="V591" s="37">
        <f>+T591/SUM(T$20:T$619)</f>
        <v>2.2687287691136623E-3</v>
      </c>
      <c r="W591" s="37">
        <f>+V591-U591</f>
        <v>-3.749001240331909E-5</v>
      </c>
      <c r="X591" s="38">
        <f>+W591*Y$4</f>
        <v>-1.1356016765703378</v>
      </c>
      <c r="Y591" s="39">
        <f>+X591/$H591*10^6</f>
        <v>-44779.24592154329</v>
      </c>
      <c r="Z591" s="40">
        <f>+S591*M591/SUMPRODUCT(M$20:M$619, S$20:S$619)</f>
        <v>0</v>
      </c>
      <c r="AA591" s="41">
        <f>+T591*N591/SUMPRODUCT(N$20:N$619, T$20:T$619)</f>
        <v>0</v>
      </c>
      <c r="AB591" s="41">
        <f>+AA591-Z591</f>
        <v>0</v>
      </c>
      <c r="AC591" s="42">
        <f>+AB591*AD$4</f>
        <v>0</v>
      </c>
      <c r="AD591" s="43">
        <f>+AC591/$H591*10^6</f>
        <v>0</v>
      </c>
      <c r="AE591" s="40">
        <f>+S591*O591/SUMPRODUCT(O$20:O$619, S$20:S$619)</f>
        <v>4.7017494548359916E-3</v>
      </c>
      <c r="AF591" s="41">
        <f>+T591*P591/SUMPRODUCT(P$20:P$619, T$20:T$619)</f>
        <v>4.6344842821601029E-3</v>
      </c>
      <c r="AG591" s="41">
        <f>+AF591-AE591</f>
        <v>-6.7265172675888725E-5</v>
      </c>
      <c r="AH591" s="42">
        <f>+AG591*AI$4</f>
        <v>-0.22713760786049844</v>
      </c>
      <c r="AI591" s="43">
        <f>+AH591/$H591*10^6</f>
        <v>-8956.5302784108208</v>
      </c>
      <c r="AJ591" s="42">
        <f>+X591+AC591+AH591</f>
        <v>-1.3627392844308364</v>
      </c>
      <c r="AK591" s="31">
        <f>+Y591+AD591+AI591</f>
        <v>-53735.776199954111</v>
      </c>
      <c r="AL591" s="44">
        <f>+$AL$6*W591/H591*10^6</f>
        <v>-739.15639596449307</v>
      </c>
      <c r="AM591" s="31">
        <v>361916.90625</v>
      </c>
      <c r="AN591" s="45">
        <f>+AK591/AM591</f>
        <v>-0.1484754518840721</v>
      </c>
      <c r="AR591" s="33"/>
    </row>
    <row r="592" spans="1:44">
      <c r="A592" s="6" t="s">
        <v>979</v>
      </c>
      <c r="B592" s="6" t="s">
        <v>1498</v>
      </c>
      <c r="C592" s="119" t="s">
        <v>2342</v>
      </c>
      <c r="D592" s="30">
        <v>2268130</v>
      </c>
      <c r="E592" s="6" t="s">
        <v>3805</v>
      </c>
      <c r="F592" s="31" t="s">
        <v>4471</v>
      </c>
      <c r="G592" s="6" t="str">
        <f>+IF(AND(L592&gt;K592, AJ592&gt;0), "Float Increase", IF(AND(L592&lt;K592, AJ592&lt;0), "Float Decrease", IF(AND(J592&gt;I592, AJ592&gt;0), "Share Increase", IF(AND(J592&lt;I592, AJ592&lt;0), "Share Decrease", IF(AJ592&gt;0, "Reinvestment", "Funding")))))</f>
        <v>Share Decrease</v>
      </c>
      <c r="H592" s="32">
        <v>21.92</v>
      </c>
      <c r="I592" s="33">
        <v>54.470999999999997</v>
      </c>
      <c r="J592" s="33">
        <v>54.057000000000002</v>
      </c>
      <c r="K592" s="34">
        <v>0.77</v>
      </c>
      <c r="L592" s="34">
        <v>0.77</v>
      </c>
      <c r="M592" s="7">
        <v>1</v>
      </c>
      <c r="N592" s="7">
        <v>1</v>
      </c>
      <c r="O592" s="7">
        <v>0</v>
      </c>
      <c r="P592" s="7">
        <v>0</v>
      </c>
      <c r="Q592" s="35">
        <f>+I592*K592</f>
        <v>41.94267</v>
      </c>
      <c r="R592" s="35">
        <f>+J592*L592</f>
        <v>41.623890000000003</v>
      </c>
      <c r="S592" s="35">
        <f>+$H592*Q592</f>
        <v>919.3833264000001</v>
      </c>
      <c r="T592" s="35">
        <f>+$H592*R592</f>
        <v>912.39566880000018</v>
      </c>
      <c r="U592" s="36">
        <f>+S592/SUM(S$20:S$619)</f>
        <v>1.3354845214974096E-3</v>
      </c>
      <c r="V592" s="37">
        <f>+T592/SUM(T$20:T$619)</f>
        <v>1.3237500219484282E-3</v>
      </c>
      <c r="W592" s="37">
        <f>+V592-U592</f>
        <v>-1.1734499548981397E-5</v>
      </c>
      <c r="X592" s="38">
        <f>+W592*Y$4</f>
        <v>-0.35544713131002825</v>
      </c>
      <c r="Y592" s="39">
        <f>+X592/$H592*10^6</f>
        <v>-16215.653800639975</v>
      </c>
      <c r="Z592" s="40">
        <f>+S592*M592/SUMPRODUCT(M$20:M$619, S$20:S$619)</f>
        <v>2.6211785517204992E-3</v>
      </c>
      <c r="AA592" s="41">
        <f>+T592*N592/SUMPRODUCT(N$20:N$619, T$20:T$619)</f>
        <v>2.5932090769299329E-3</v>
      </c>
      <c r="AB592" s="41">
        <f>+AA592-Z592</f>
        <v>-2.7969474790566322E-5</v>
      </c>
      <c r="AC592" s="42">
        <f>+AB592*AD$4</f>
        <v>-0.10791380705105506</v>
      </c>
      <c r="AD592" s="43">
        <f>+AC592/$H592*10^6</f>
        <v>-4923.0751391904678</v>
      </c>
      <c r="AE592" s="40">
        <f>+S592*O592/SUMPRODUCT(O$20:O$619, S$20:S$619)</f>
        <v>0</v>
      </c>
      <c r="AF592" s="41">
        <f>+T592*P592/SUMPRODUCT(P$20:P$619, T$20:T$619)</f>
        <v>0</v>
      </c>
      <c r="AG592" s="41">
        <f>+AF592-AE592</f>
        <v>0</v>
      </c>
      <c r="AH592" s="42">
        <f>+AG592*AI$4</f>
        <v>0</v>
      </c>
      <c r="AI592" s="43">
        <f>+AH592/$H592*10^6</f>
        <v>0</v>
      </c>
      <c r="AJ592" s="42">
        <f>+X592+AC592+AH592</f>
        <v>-0.46336093836108333</v>
      </c>
      <c r="AK592" s="31">
        <f>+Y592+AD592+AI592</f>
        <v>-21138.728939830442</v>
      </c>
      <c r="AL592" s="44">
        <f>+$AL$6*W592/H592*10^6</f>
        <v>-267.66650431070701</v>
      </c>
      <c r="AM592" s="31">
        <v>139610.15625</v>
      </c>
      <c r="AN592" s="45">
        <f>+AK592/AM592</f>
        <v>-0.15141254409870658</v>
      </c>
      <c r="AR592" s="33"/>
    </row>
    <row r="593" spans="1:44">
      <c r="A593" s="6" t="s">
        <v>1059</v>
      </c>
      <c r="B593" s="6" t="s">
        <v>1578</v>
      </c>
      <c r="C593" s="119" t="s">
        <v>2422</v>
      </c>
      <c r="D593" s="30">
        <v>2797838</v>
      </c>
      <c r="E593" s="6" t="s">
        <v>3882</v>
      </c>
      <c r="F593" s="31" t="s">
        <v>4467</v>
      </c>
      <c r="G593" s="6" t="str">
        <f>+IF(AND(L593&gt;K593, AJ593&gt;0), "Float Increase", IF(AND(L593&lt;K593, AJ593&lt;0), "Float Decrease", IF(AND(J593&gt;I593, AJ593&gt;0), "Share Increase", IF(AND(J593&lt;I593, AJ593&lt;0), "Share Decrease", IF(AJ593&gt;0, "Reinvestment", "Funding")))))</f>
        <v>Share Decrease</v>
      </c>
      <c r="H593" s="32">
        <v>70.239999999999995</v>
      </c>
      <c r="I593" s="33">
        <v>18.577000000000002</v>
      </c>
      <c r="J593" s="33">
        <v>18.143999999999998</v>
      </c>
      <c r="K593" s="34">
        <v>0.95</v>
      </c>
      <c r="L593" s="34">
        <v>0.95</v>
      </c>
      <c r="M593" s="7">
        <v>0</v>
      </c>
      <c r="N593" s="7">
        <v>0</v>
      </c>
      <c r="O593" s="7">
        <v>1</v>
      </c>
      <c r="P593" s="7">
        <v>1</v>
      </c>
      <c r="Q593" s="35">
        <f>+I593*K593</f>
        <v>17.648150000000001</v>
      </c>
      <c r="R593" s="35">
        <f>+J593*L593</f>
        <v>17.236799999999999</v>
      </c>
      <c r="S593" s="35">
        <f>+$H593*Q593</f>
        <v>1239.6060560000001</v>
      </c>
      <c r="T593" s="35">
        <f>+$H593*R593</f>
        <v>1210.7128319999999</v>
      </c>
      <c r="U593" s="36">
        <f>+S593/SUM(S$20:S$619)</f>
        <v>1.8006359839314692E-3</v>
      </c>
      <c r="V593" s="37">
        <f>+T593/SUM(T$20:T$619)</f>
        <v>1.756563728586217E-3</v>
      </c>
      <c r="W593" s="37">
        <f>+V593-U593</f>
        <v>-4.4072255345252139E-5</v>
      </c>
      <c r="X593" s="38">
        <f>+W593*Y$4</f>
        <v>-1.3349829421735115</v>
      </c>
      <c r="Y593" s="39">
        <f>+X593/$H593*10^6</f>
        <v>-19006.021386297147</v>
      </c>
      <c r="Z593" s="40">
        <f>+S593*M593/SUMPRODUCT(M$20:M$619, S$20:S$619)</f>
        <v>0</v>
      </c>
      <c r="AA593" s="41">
        <f>+T593*N593/SUMPRODUCT(N$20:N$619, T$20:T$619)</f>
        <v>0</v>
      </c>
      <c r="AB593" s="41">
        <f>+AA593-Z593</f>
        <v>0</v>
      </c>
      <c r="AC593" s="42">
        <f>+AB593*AD$4</f>
        <v>0</v>
      </c>
      <c r="AD593" s="43">
        <f>+AC593/$H593*10^6</f>
        <v>0</v>
      </c>
      <c r="AE593" s="40">
        <f>+S593*O593/SUMPRODUCT(O$20:O$619, S$20:S$619)</f>
        <v>3.6710043833044362E-3</v>
      </c>
      <c r="AF593" s="41">
        <f>+T593*P593/SUMPRODUCT(P$20:P$619, T$20:T$619)</f>
        <v>3.5882504341520605E-3</v>
      </c>
      <c r="AG593" s="41">
        <f>+AF593-AE593</f>
        <v>-8.2753949152375699E-5</v>
      </c>
      <c r="AH593" s="42">
        <f>+AG593*AI$4</f>
        <v>-0.27943931909681363</v>
      </c>
      <c r="AI593" s="43">
        <f>+AH593/$H593*10^6</f>
        <v>-3978.3502149318574</v>
      </c>
      <c r="AJ593" s="42">
        <f>+X593+AC593+AH593</f>
        <v>-1.6144222612703252</v>
      </c>
      <c r="AK593" s="31">
        <f>+Y593+AD593+AI593</f>
        <v>-22984.371601229002</v>
      </c>
      <c r="AL593" s="44">
        <f>+$AL$6*W593/H593*10^6</f>
        <v>-313.72619123898164</v>
      </c>
      <c r="AM593" s="31">
        <v>146236.546875</v>
      </c>
      <c r="AN593" s="45">
        <f>+AK593/AM593</f>
        <v>-0.15717255427862073</v>
      </c>
      <c r="AR593" s="33"/>
    </row>
    <row r="594" spans="1:44">
      <c r="A594" s="6" t="s">
        <v>5258</v>
      </c>
      <c r="B594" s="6" t="s">
        <v>5244</v>
      </c>
      <c r="C594" s="119" t="s">
        <v>5268</v>
      </c>
      <c r="D594" s="30" t="s">
        <v>5269</v>
      </c>
      <c r="E594" s="6" t="s">
        <v>5251</v>
      </c>
      <c r="F594" s="31" t="s">
        <v>4468</v>
      </c>
      <c r="G594" s="6" t="str">
        <f>+IF(AND(L594&gt;K594, AJ594&gt;0), "Float Increase", IF(AND(L594&lt;K594, AJ594&lt;0), "Float Decrease", IF(AND(J594&gt;I594, AJ594&gt;0), "Share Increase", IF(AND(J594&lt;I594, AJ594&lt;0), "Share Decrease", IF(AJ594&gt;0, "Reinvestment", "Funding")))))</f>
        <v>Share Decrease</v>
      </c>
      <c r="H594" s="32">
        <v>77.97</v>
      </c>
      <c r="I594" s="33">
        <v>32.612000000000002</v>
      </c>
      <c r="J594" s="33">
        <v>32.142000000000003</v>
      </c>
      <c r="K594" s="34">
        <v>0.87</v>
      </c>
      <c r="L594" s="34">
        <v>0.87</v>
      </c>
      <c r="M594" s="7">
        <v>1</v>
      </c>
      <c r="N594" s="7">
        <v>1</v>
      </c>
      <c r="O594" s="7">
        <v>0</v>
      </c>
      <c r="P594" s="7">
        <v>0</v>
      </c>
      <c r="Q594" s="35">
        <f>+I594*K594</f>
        <v>28.372440000000001</v>
      </c>
      <c r="R594" s="35">
        <f>+J594*L594</f>
        <v>27.963540000000002</v>
      </c>
      <c r="S594" s="35">
        <f>+$H594*Q594</f>
        <v>2212.1991468000001</v>
      </c>
      <c r="T594" s="35">
        <f>+$H594*R594</f>
        <v>2180.3172138</v>
      </c>
      <c r="U594" s="36">
        <f>+S594/SUM(S$20:S$619)</f>
        <v>3.2134123321438295E-3</v>
      </c>
      <c r="V594" s="37">
        <f>+T594/SUM(T$20:T$619)</f>
        <v>3.1633150598120033E-3</v>
      </c>
      <c r="W594" s="37">
        <f>+V594-U594</f>
        <v>-5.0097272331826176E-5</v>
      </c>
      <c r="X594" s="38">
        <f>+W594*Y$4</f>
        <v>-1.5174853995670039</v>
      </c>
      <c r="Y594" s="39">
        <f>+X594/$H594*10^6</f>
        <v>-19462.42656877009</v>
      </c>
      <c r="Z594" s="40">
        <f>+S594*M594/SUMPRODUCT(M$20:M$619, S$20:S$619)</f>
        <v>6.3070199221817733E-3</v>
      </c>
      <c r="AA594" s="41">
        <f>+T594*N594/SUMPRODUCT(N$20:N$619, T$20:T$619)</f>
        <v>6.1968930615913728E-3</v>
      </c>
      <c r="AB594" s="41">
        <f>+AA594-Z594</f>
        <v>-1.1012686059040048E-4</v>
      </c>
      <c r="AC594" s="42">
        <f>+AB594*AD$4</f>
        <v>-0.42489924726435263</v>
      </c>
      <c r="AD594" s="43">
        <f>+AC594/$H594*10^6</f>
        <v>-5449.5222170623656</v>
      </c>
      <c r="AE594" s="40">
        <f>+S594*O594/SUMPRODUCT(O$20:O$619, S$20:S$619)</f>
        <v>0</v>
      </c>
      <c r="AF594" s="41">
        <f>+T594*P594/SUMPRODUCT(P$20:P$619, T$20:T$619)</f>
        <v>0</v>
      </c>
      <c r="AG594" s="41">
        <f>+AF594-AE594</f>
        <v>0</v>
      </c>
      <c r="AH594" s="42">
        <f>+AG594*AI$4</f>
        <v>0</v>
      </c>
      <c r="AI594" s="43">
        <f>+AH594/$H594*10^6</f>
        <v>0</v>
      </c>
      <c r="AJ594" s="42">
        <f>+X594+AC594+AH594</f>
        <v>-1.9423846468313566</v>
      </c>
      <c r="AK594" s="31">
        <f>+Y594+AD594+AI594</f>
        <v>-24911.948785832457</v>
      </c>
      <c r="AL594" s="44">
        <f>+$AL$6*W594/H594*10^6</f>
        <v>-321.25992261014608</v>
      </c>
      <c r="AM594" s="31">
        <v>158240.203125</v>
      </c>
      <c r="AN594" s="45">
        <f>+AK594/AM594</f>
        <v>-0.15743122350616268</v>
      </c>
      <c r="AR594" s="33"/>
    </row>
    <row r="595" spans="1:44">
      <c r="A595" s="6" t="s">
        <v>1074</v>
      </c>
      <c r="B595" s="6" t="s">
        <v>1593</v>
      </c>
      <c r="C595" s="119" t="s">
        <v>2437</v>
      </c>
      <c r="D595" s="30">
        <v>2347277</v>
      </c>
      <c r="E595" s="6" t="s">
        <v>3897</v>
      </c>
      <c r="F595" s="31" t="s">
        <v>4456</v>
      </c>
      <c r="G595" s="6" t="str">
        <f>+IF(AND(L595&gt;K595, AJ595&gt;0), "Float Increase", IF(AND(L595&lt;K595, AJ595&lt;0), "Float Decrease", IF(AND(J595&gt;I595, AJ595&gt;0), "Share Increase", IF(AND(J595&lt;I595, AJ595&lt;0), "Share Decrease", IF(AJ595&gt;0, "Reinvestment", "Funding")))))</f>
        <v>Share Decrease</v>
      </c>
      <c r="H595" s="32">
        <v>34.299999999999997</v>
      </c>
      <c r="I595" s="33">
        <v>20.651</v>
      </c>
      <c r="J595" s="33">
        <v>20.390999999999998</v>
      </c>
      <c r="K595" s="34">
        <v>0.43</v>
      </c>
      <c r="L595" s="34">
        <v>0.43</v>
      </c>
      <c r="M595" s="7">
        <v>0.49</v>
      </c>
      <c r="N595" s="7">
        <v>0.49</v>
      </c>
      <c r="O595" s="7">
        <v>0.51</v>
      </c>
      <c r="P595" s="7">
        <v>0.51</v>
      </c>
      <c r="Q595" s="35">
        <f>+I595*K595</f>
        <v>8.8799299999999999</v>
      </c>
      <c r="R595" s="35">
        <f>+J595*L595</f>
        <v>8.7681299999999993</v>
      </c>
      <c r="S595" s="35">
        <f>+$H595*Q595</f>
        <v>304.58159899999998</v>
      </c>
      <c r="T595" s="35">
        <f>+$H595*R595</f>
        <v>300.74685899999997</v>
      </c>
      <c r="U595" s="36">
        <f>+S595/SUM(S$20:S$619)</f>
        <v>4.4243135514561015E-4</v>
      </c>
      <c r="V595" s="37">
        <f>+T595/SUM(T$20:T$619)</f>
        <v>4.3633883282871922E-4</v>
      </c>
      <c r="W595" s="37">
        <f>+V595-U595</f>
        <v>-6.0925223168909327E-6</v>
      </c>
      <c r="X595" s="38">
        <f>+W595*Y$4</f>
        <v>-0.18454724642851847</v>
      </c>
      <c r="Y595" s="39">
        <f>+X595/$H595*10^6</f>
        <v>-5380.3861932512673</v>
      </c>
      <c r="Z595" s="40">
        <f>+S595*M595/SUMPRODUCT(M$20:M$619, S$20:S$619)</f>
        <v>4.2550015700207675E-4</v>
      </c>
      <c r="AA595" s="41">
        <f>+T595*N595/SUMPRODUCT(N$20:N$619, T$20:T$619)</f>
        <v>4.188432283604825E-4</v>
      </c>
      <c r="AB595" s="41">
        <f>+AA595-Z595</f>
        <v>-6.6569286415942442E-6</v>
      </c>
      <c r="AC595" s="42">
        <f>+AB595*AD$4</f>
        <v>-2.5684233199256931E-2</v>
      </c>
      <c r="AD595" s="43">
        <f>+AC595/$H595*10^6</f>
        <v>-748.81146353518761</v>
      </c>
      <c r="AE595" s="40">
        <f>+S595*O595/SUMPRODUCT(O$20:O$619, S$20:S$619)</f>
        <v>4.6001824014279072E-4</v>
      </c>
      <c r="AF595" s="41">
        <f>+T595*P595/SUMPRODUCT(P$20:P$619, T$20:T$619)</f>
        <v>4.5458267197260156E-4</v>
      </c>
      <c r="AG595" s="41">
        <f>+AF595-AE595</f>
        <v>-5.4355681701891514E-6</v>
      </c>
      <c r="AH595" s="42">
        <f>+AG595*AI$4</f>
        <v>-1.8354549649167586E-2</v>
      </c>
      <c r="AI595" s="43">
        <f>+AH595/$H595*10^6</f>
        <v>-535.11806557339901</v>
      </c>
      <c r="AJ595" s="42">
        <f>+X595+AC595+AH595</f>
        <v>-0.22858602927694296</v>
      </c>
      <c r="AK595" s="31">
        <f>+Y595+AD595+AI595</f>
        <v>-6664.3157223598537</v>
      </c>
      <c r="AL595" s="44">
        <f>+$AL$6*W595/H595*10^6</f>
        <v>-88.812278671879497</v>
      </c>
      <c r="AM595" s="31">
        <v>41889.25</v>
      </c>
      <c r="AN595" s="45">
        <f>+AK595/AM595</f>
        <v>-0.15909369879765939</v>
      </c>
      <c r="AR595" s="33"/>
    </row>
    <row r="596" spans="1:44">
      <c r="A596" s="6" t="s">
        <v>1054</v>
      </c>
      <c r="B596" s="6" t="s">
        <v>1573</v>
      </c>
      <c r="C596" s="119" t="s">
        <v>2417</v>
      </c>
      <c r="D596" s="30" t="s">
        <v>2302</v>
      </c>
      <c r="E596" s="6" t="s">
        <v>3877</v>
      </c>
      <c r="F596" s="31" t="s">
        <v>4469</v>
      </c>
      <c r="G596" s="6" t="str">
        <f>+IF(AND(L596&gt;K596, AJ596&gt;0), "Float Increase", IF(AND(L596&lt;K596, AJ596&lt;0), "Float Decrease", IF(AND(J596&gt;I596, AJ596&gt;0), "Share Increase", IF(AND(J596&lt;I596, AJ596&lt;0), "Share Decrease", IF(AJ596&gt;0, "Reinvestment", "Funding")))))</f>
        <v>Share Decrease</v>
      </c>
      <c r="H596" s="32">
        <v>10.14</v>
      </c>
      <c r="I596" s="33">
        <v>50.432000000000002</v>
      </c>
      <c r="J596" s="33">
        <v>49.923000000000002</v>
      </c>
      <c r="K596" s="34">
        <v>0.85</v>
      </c>
      <c r="L596" s="34">
        <v>0.85</v>
      </c>
      <c r="M596" s="7">
        <v>0</v>
      </c>
      <c r="N596" s="7">
        <v>0</v>
      </c>
      <c r="O596" s="7">
        <v>1</v>
      </c>
      <c r="P596" s="7">
        <v>1</v>
      </c>
      <c r="Q596" s="35">
        <f>+I596*K596</f>
        <v>42.867200000000004</v>
      </c>
      <c r="R596" s="35">
        <f>+J596*L596</f>
        <v>42.434550000000002</v>
      </c>
      <c r="S596" s="35">
        <f>+$H596*Q596</f>
        <v>434.67340800000005</v>
      </c>
      <c r="T596" s="35">
        <f>+$H596*R596</f>
        <v>430.28633700000006</v>
      </c>
      <c r="U596" s="36">
        <f>+S596/SUM(S$20:S$619)</f>
        <v>6.314010615828461E-4</v>
      </c>
      <c r="V596" s="37">
        <f>+T596/SUM(T$20:T$619)</f>
        <v>6.242812932211704E-4</v>
      </c>
      <c r="W596" s="37">
        <f>+V596-U596</f>
        <v>-7.119768361675701E-6</v>
      </c>
      <c r="X596" s="38">
        <f>+W596*Y$4</f>
        <v>-0.2156633292443394</v>
      </c>
      <c r="Y596" s="39">
        <f>+X596/$H596*10^6</f>
        <v>-21268.572903781005</v>
      </c>
      <c r="Z596" s="40">
        <f>+S596*M596/SUMPRODUCT(M$20:M$619, S$20:S$619)</f>
        <v>0</v>
      </c>
      <c r="AA596" s="41">
        <f>+T596*N596/SUMPRODUCT(N$20:N$619, T$20:T$619)</f>
        <v>0</v>
      </c>
      <c r="AB596" s="41">
        <f>+AA596-Z596</f>
        <v>0</v>
      </c>
      <c r="AC596" s="42">
        <f>+AB596*AD$4</f>
        <v>0</v>
      </c>
      <c r="AD596" s="43">
        <f>+AC596/$H596*10^6</f>
        <v>0</v>
      </c>
      <c r="AE596" s="40">
        <f>+S596*O596/SUMPRODUCT(O$20:O$619, S$20:S$619)</f>
        <v>1.2872541065367929E-3</v>
      </c>
      <c r="AF596" s="41">
        <f>+T596*P596/SUMPRODUCT(P$20:P$619, T$20:T$619)</f>
        <v>1.275261230195626E-3</v>
      </c>
      <c r="AG596" s="41">
        <f>+AF596-AE596</f>
        <v>-1.19928763411669E-5</v>
      </c>
      <c r="AH596" s="42">
        <f>+AG596*AI$4</f>
        <v>-4.0496933779162803E-2</v>
      </c>
      <c r="AI596" s="43">
        <f>+AH596/$H596*10^6</f>
        <v>-3993.7804515939642</v>
      </c>
      <c r="AJ596" s="42">
        <f>+X596+AC596+AH596</f>
        <v>-0.2561602630235022</v>
      </c>
      <c r="AK596" s="31">
        <f>+Y596+AD596+AI596</f>
        <v>-25262.353355374969</v>
      </c>
      <c r="AL596" s="44">
        <f>+$AL$6*W596/H596*10^6</f>
        <v>-351.07339061517263</v>
      </c>
      <c r="AM596" s="31">
        <v>144766.40625</v>
      </c>
      <c r="AN596" s="45">
        <f>+AK596/AM596</f>
        <v>-0.17450425143350529</v>
      </c>
      <c r="AR596" s="33"/>
    </row>
    <row r="597" spans="1:44">
      <c r="A597" s="6" t="s">
        <v>5435</v>
      </c>
      <c r="B597" s="6" t="s">
        <v>5429</v>
      </c>
      <c r="C597" s="119" t="s">
        <v>5441</v>
      </c>
      <c r="D597" s="30" t="s">
        <v>5453</v>
      </c>
      <c r="E597" s="6" t="s">
        <v>5448</v>
      </c>
      <c r="F597" s="31" t="s">
        <v>4455</v>
      </c>
      <c r="G597" s="6" t="str">
        <f>+IF(AND(L597&gt;K597, AJ597&gt;0), "Float Increase", IF(AND(L597&lt;K597, AJ597&lt;0), "Float Decrease", IF(AND(J597&gt;I597, AJ597&gt;0), "Share Increase", IF(AND(J597&lt;I597, AJ597&lt;0), "Share Decrease", IF(AJ597&gt;0, "Reinvestment", "Funding")))))</f>
        <v>Share Decrease</v>
      </c>
      <c r="H597" s="32">
        <v>53.92</v>
      </c>
      <c r="I597" s="33">
        <v>21.742000000000001</v>
      </c>
      <c r="J597" s="33">
        <v>21.263000000000002</v>
      </c>
      <c r="K597" s="34">
        <v>1</v>
      </c>
      <c r="L597" s="34">
        <v>1</v>
      </c>
      <c r="M597" s="7">
        <v>0.45</v>
      </c>
      <c r="N597" s="7">
        <v>0.45</v>
      </c>
      <c r="O597" s="7">
        <v>0.55000000000000004</v>
      </c>
      <c r="P597" s="7">
        <v>0.55000000000000004</v>
      </c>
      <c r="Q597" s="35">
        <f>+I597*K597</f>
        <v>21.742000000000001</v>
      </c>
      <c r="R597" s="35">
        <f>+J597*L597</f>
        <v>21.263000000000002</v>
      </c>
      <c r="S597" s="35">
        <f>+$H597*Q597</f>
        <v>1172.3286400000002</v>
      </c>
      <c r="T597" s="35">
        <f>+$H597*R597</f>
        <v>1146.5009600000001</v>
      </c>
      <c r="U597" s="36">
        <f>+S597/SUM(S$20:S$619)</f>
        <v>1.7029096655021838E-3</v>
      </c>
      <c r="V597" s="37">
        <f>+T597/SUM(T$20:T$619)</f>
        <v>1.6634018801952183E-3</v>
      </c>
      <c r="W597" s="37">
        <f>+V597-U597</f>
        <v>-3.9507785306965547E-5</v>
      </c>
      <c r="X597" s="38">
        <f>+W597*Y$4</f>
        <v>-1.1967215894598906</v>
      </c>
      <c r="Y597" s="39">
        <f>+X597/$H597*10^6</f>
        <v>-22194.391495917851</v>
      </c>
      <c r="Z597" s="40">
        <f>+S597*M597/SUMPRODUCT(M$20:M$619, S$20:S$619)</f>
        <v>1.5040486044549264E-3</v>
      </c>
      <c r="AA597" s="41">
        <f>+T597*N597/SUMPRODUCT(N$20:N$619, T$20:T$619)</f>
        <v>1.4663621924477471E-3</v>
      </c>
      <c r="AB597" s="41">
        <f>+AA597-Z597</f>
        <v>-3.7686412007179341E-5</v>
      </c>
      <c r="AC597" s="42">
        <f>+AB597*AD$4</f>
        <v>-0.14540438189282748</v>
      </c>
      <c r="AD597" s="43">
        <f>+AC597/$H597*10^6</f>
        <v>-2696.668803650361</v>
      </c>
      <c r="AE597" s="40">
        <f>+S597*O597/SUMPRODUCT(O$20:O$619, S$20:S$619)</f>
        <v>1.9094719289289522E-3</v>
      </c>
      <c r="AF597" s="41">
        <f>+T597*P597/SUMPRODUCT(P$20:P$619, T$20:T$619)</f>
        <v>1.8688683660632625E-3</v>
      </c>
      <c r="AG597" s="41">
        <f>+AF597-AE597</f>
        <v>-4.0603562865689771E-5</v>
      </c>
      <c r="AH597" s="42">
        <f>+AG597*AI$4</f>
        <v>-0.13710804229053872</v>
      </c>
      <c r="AI597" s="43">
        <f>+AH597/$H597*10^6</f>
        <v>-2542.8049386227508</v>
      </c>
      <c r="AJ597" s="42">
        <f>+X597+AC597+AH597</f>
        <v>-1.4792340136432567</v>
      </c>
      <c r="AK597" s="31">
        <f>+Y597+AD597+AI597</f>
        <v>-27433.865238190963</v>
      </c>
      <c r="AL597" s="44">
        <f>+$AL$6*W597/H597*10^6</f>
        <v>-366.3555759177072</v>
      </c>
      <c r="AM597" s="31">
        <v>148625.59375</v>
      </c>
      <c r="AN597" s="45">
        <f>+AK597/AM597</f>
        <v>-0.18458372172653448</v>
      </c>
      <c r="AR597" s="33"/>
    </row>
    <row r="598" spans="1:44">
      <c r="A598" s="6" t="s">
        <v>5538</v>
      </c>
      <c r="B598" s="6" t="s">
        <v>5591</v>
      </c>
      <c r="C598" s="119" t="s">
        <v>5613</v>
      </c>
      <c r="D598" s="30">
        <v>2208374</v>
      </c>
      <c r="E598" s="6" t="s">
        <v>5558</v>
      </c>
      <c r="F598" s="31" t="s">
        <v>4454</v>
      </c>
      <c r="G598" s="6" t="str">
        <f>+IF(AND(L598&gt;K598, AJ598&gt;0), "Float Increase", IF(AND(L598&lt;K598, AJ598&lt;0), "Float Decrease", IF(AND(J598&gt;I598, AJ598&gt;0), "Share Increase", IF(AND(J598&lt;I598, AJ598&lt;0), "Share Decrease", IF(AJ598&gt;0, "Reinvestment", "Funding")))))</f>
        <v>Share Decrease</v>
      </c>
      <c r="H598" s="32">
        <v>64.81</v>
      </c>
      <c r="I598" s="33">
        <v>25.119</v>
      </c>
      <c r="J598" s="33">
        <v>24.731999999999999</v>
      </c>
      <c r="K598" s="34">
        <v>1</v>
      </c>
      <c r="L598" s="34">
        <v>1</v>
      </c>
      <c r="M598" s="7">
        <v>0</v>
      </c>
      <c r="N598" s="7">
        <v>0</v>
      </c>
      <c r="O598" s="7">
        <v>1</v>
      </c>
      <c r="P598" s="7">
        <v>1</v>
      </c>
      <c r="Q598" s="35">
        <f>+I598*K598</f>
        <v>25.119</v>
      </c>
      <c r="R598" s="35">
        <f>+J598*L598</f>
        <v>24.731999999999999</v>
      </c>
      <c r="S598" s="35">
        <f>+$H598*Q598</f>
        <v>1627.9623900000001</v>
      </c>
      <c r="T598" s="35">
        <f>+$H598*R598</f>
        <v>1602.8809200000001</v>
      </c>
      <c r="U598" s="36">
        <f>+S598/SUM(S$20:S$619)</f>
        <v>2.3647574531703288E-3</v>
      </c>
      <c r="V598" s="37">
        <f>+T598/SUM(T$20:T$619)</f>
        <v>2.3255411282490693E-3</v>
      </c>
      <c r="W598" s="37">
        <f>+V598-U598</f>
        <v>-3.9216324921259507E-5</v>
      </c>
      <c r="X598" s="38">
        <f>+W598*Y$4</f>
        <v>-1.1878930273591131</v>
      </c>
      <c r="Y598" s="39">
        <f>+X598/$H598*10^6</f>
        <v>-18328.853994123023</v>
      </c>
      <c r="Z598" s="40">
        <f>+S598*M598/SUMPRODUCT(M$20:M$619, S$20:S$619)</f>
        <v>0</v>
      </c>
      <c r="AA598" s="41">
        <f>+T598*N598/SUMPRODUCT(N$20:N$619, T$20:T$619)</f>
        <v>0</v>
      </c>
      <c r="AB598" s="41">
        <f>+AA598-Z598</f>
        <v>0</v>
      </c>
      <c r="AC598" s="42">
        <f>+AB598*AD$4</f>
        <v>0</v>
      </c>
      <c r="AD598" s="43">
        <f>+AC598/$H598*10^6</f>
        <v>0</v>
      </c>
      <c r="AE598" s="40">
        <f>+S598*O598/SUMPRODUCT(O$20:O$619, S$20:S$619)</f>
        <v>4.8210937988066478E-3</v>
      </c>
      <c r="AF598" s="41">
        <f>+T598*P598/SUMPRODUCT(P$20:P$619, T$20:T$619)</f>
        <v>4.7505386951115216E-3</v>
      </c>
      <c r="AG598" s="41">
        <f>+AF598-AE598</f>
        <v>-7.0555103695126194E-5</v>
      </c>
      <c r="AH598" s="42">
        <f>+AG598*AI$4</f>
        <v>-0.23824687930080665</v>
      </c>
      <c r="AI598" s="43">
        <f>+AH598/$H598*10^6</f>
        <v>-3676.0820753094686</v>
      </c>
      <c r="AJ598" s="42">
        <f>+X598+AC598+AH598</f>
        <v>-1.4261399066599196</v>
      </c>
      <c r="AK598" s="31">
        <f>+Y598+AD598+AI598</f>
        <v>-22004.936069432493</v>
      </c>
      <c r="AL598" s="44">
        <f>+$AL$6*W598/H598*10^6</f>
        <v>-302.54841013161172</v>
      </c>
      <c r="AM598" s="31">
        <v>114704.703125</v>
      </c>
      <c r="AN598" s="45">
        <f>+AK598/AM598</f>
        <v>-0.19183987639506384</v>
      </c>
      <c r="AR598" s="33"/>
    </row>
    <row r="599" spans="1:44">
      <c r="A599" s="6" t="s">
        <v>1072</v>
      </c>
      <c r="B599" s="6" t="s">
        <v>1591</v>
      </c>
      <c r="C599" s="119" t="s">
        <v>2435</v>
      </c>
      <c r="D599" s="30" t="s">
        <v>2305</v>
      </c>
      <c r="E599" s="6" t="s">
        <v>3895</v>
      </c>
      <c r="F599" s="31" t="s">
        <v>4473</v>
      </c>
      <c r="G599" s="6" t="str">
        <f>+IF(AND(L599&gt;K599, AJ599&gt;0), "Float Increase", IF(AND(L599&lt;K599, AJ599&lt;0), "Float Decrease", IF(AND(J599&gt;I599, AJ599&gt;0), "Share Increase", IF(AND(J599&lt;I599, AJ599&lt;0), "Share Decrease", IF(AJ599&gt;0, "Reinvestment", "Funding")))))</f>
        <v>Share Decrease</v>
      </c>
      <c r="H599" s="32">
        <v>11.44</v>
      </c>
      <c r="I599" s="33">
        <v>82.497</v>
      </c>
      <c r="J599" s="33">
        <v>77.834000000000003</v>
      </c>
      <c r="K599" s="34">
        <v>1</v>
      </c>
      <c r="L599" s="34">
        <v>1</v>
      </c>
      <c r="M599" s="7">
        <v>0</v>
      </c>
      <c r="N599" s="7">
        <v>0</v>
      </c>
      <c r="O599" s="7">
        <v>1</v>
      </c>
      <c r="P599" s="7">
        <v>1</v>
      </c>
      <c r="Q599" s="35">
        <f>+I599*K599</f>
        <v>82.497</v>
      </c>
      <c r="R599" s="35">
        <f>+J599*L599</f>
        <v>77.834000000000003</v>
      </c>
      <c r="S599" s="35">
        <f>+$H599*Q599</f>
        <v>943.76567999999997</v>
      </c>
      <c r="T599" s="35">
        <f>+$H599*R599</f>
        <v>890.42096000000004</v>
      </c>
      <c r="U599" s="36">
        <f>+S599/SUM(S$20:S$619)</f>
        <v>1.3709020180904569E-3</v>
      </c>
      <c r="V599" s="37">
        <f>+T599/SUM(T$20:T$619)</f>
        <v>1.2918679972402562E-3</v>
      </c>
      <c r="W599" s="37">
        <f>+V599-U599</f>
        <v>-7.9034020850200651E-5</v>
      </c>
      <c r="X599" s="38">
        <f>+W599*Y$4</f>
        <v>-2.3940020509472273</v>
      </c>
      <c r="Y599" s="39">
        <f>+X599/$H599*10^6</f>
        <v>-209265.91354433808</v>
      </c>
      <c r="Z599" s="40">
        <f>+S599*M599/SUMPRODUCT(M$20:M$619, S$20:S$619)</f>
        <v>0</v>
      </c>
      <c r="AA599" s="41">
        <f>+T599*N599/SUMPRODUCT(N$20:N$619, T$20:T$619)</f>
        <v>0</v>
      </c>
      <c r="AB599" s="41">
        <f>+AA599-Z599</f>
        <v>0</v>
      </c>
      <c r="AC599" s="42">
        <f>+AB599*AD$4</f>
        <v>0</v>
      </c>
      <c r="AD599" s="43">
        <f>+AC599/$H599*10^6</f>
        <v>0</v>
      </c>
      <c r="AE599" s="40">
        <f>+S599*O599/SUMPRODUCT(O$20:O$619, S$20:S$619)</f>
        <v>2.7948943386674543E-3</v>
      </c>
      <c r="AF599" s="41">
        <f>+T599*P599/SUMPRODUCT(P$20:P$619, T$20:T$619)</f>
        <v>2.6389853248851127E-3</v>
      </c>
      <c r="AG599" s="41">
        <f>+AF599-AE599</f>
        <v>-1.5590901378234167E-4</v>
      </c>
      <c r="AH599" s="42">
        <f>+AG599*AI$4</f>
        <v>-0.52646561401163738</v>
      </c>
      <c r="AI599" s="43">
        <f>+AH599/$H599*10^6</f>
        <v>-46019.721504513756</v>
      </c>
      <c r="AJ599" s="42">
        <f>+X599+AC599+AH599</f>
        <v>-2.9204676649588648</v>
      </c>
      <c r="AK599" s="31">
        <f>+Y599+AD599+AI599</f>
        <v>-255285.63504885184</v>
      </c>
      <c r="AL599" s="44">
        <f>+$AL$6*W599/H599*10^6</f>
        <v>-3454.2841280682105</v>
      </c>
      <c r="AM599" s="31">
        <v>1320152.125</v>
      </c>
      <c r="AN599" s="45">
        <f>+AK599/AM599</f>
        <v>-0.19337592252775554</v>
      </c>
      <c r="AR599" s="33"/>
    </row>
    <row r="600" spans="1:44">
      <c r="A600" s="6" t="s">
        <v>4248</v>
      </c>
      <c r="B600" s="6" t="s">
        <v>1632</v>
      </c>
      <c r="C600" s="119" t="s">
        <v>2478</v>
      </c>
      <c r="D600" s="30">
        <v>2351546</v>
      </c>
      <c r="E600" s="6" t="s">
        <v>740</v>
      </c>
      <c r="F600" s="31" t="s">
        <v>4472</v>
      </c>
      <c r="G600" s="6" t="str">
        <f>+IF(AND(L600&gt;K600, AJ600&gt;0), "Float Increase", IF(AND(L600&lt;K600, AJ600&lt;0), "Float Decrease", IF(AND(J600&gt;I600, AJ600&gt;0), "Share Increase", IF(AND(J600&lt;I600, AJ600&lt;0), "Share Decrease", IF(AJ600&gt;0, "Reinvestment", "Funding")))))</f>
        <v>Share Decrease</v>
      </c>
      <c r="H600" s="32">
        <v>8.76</v>
      </c>
      <c r="I600" s="33">
        <v>91.722999999999999</v>
      </c>
      <c r="J600" s="33">
        <v>90.522999999999996</v>
      </c>
      <c r="K600" s="34">
        <v>1</v>
      </c>
      <c r="L600" s="34">
        <v>1</v>
      </c>
      <c r="M600" s="7">
        <v>0.42</v>
      </c>
      <c r="N600" s="7">
        <v>0.42</v>
      </c>
      <c r="O600" s="7">
        <v>0.57999999999999996</v>
      </c>
      <c r="P600" s="7">
        <v>0.57999999999999996</v>
      </c>
      <c r="Q600" s="35">
        <f>+I600*K600</f>
        <v>91.722999999999999</v>
      </c>
      <c r="R600" s="35">
        <f>+J600*L600</f>
        <v>90.522999999999996</v>
      </c>
      <c r="S600" s="35">
        <f>+$H600*Q600</f>
        <v>803.49347999999998</v>
      </c>
      <c r="T600" s="35">
        <f>+$H600*R600</f>
        <v>792.98147999999992</v>
      </c>
      <c r="U600" s="36">
        <f>+S600/SUM(S$20:S$619)</f>
        <v>1.1671444052241062E-3</v>
      </c>
      <c r="V600" s="37">
        <f>+T600/SUM(T$20:T$619)</f>
        <v>1.1504978458910201E-3</v>
      </c>
      <c r="W600" s="37">
        <f>+V600-U600</f>
        <v>-1.6646559333086076E-5</v>
      </c>
      <c r="X600" s="38">
        <f>+W600*Y$4</f>
        <v>-0.50423724816123405</v>
      </c>
      <c r="Y600" s="39">
        <f>+X600/$H600*10^6</f>
        <v>-57561.329698771013</v>
      </c>
      <c r="Z600" s="40">
        <f>+S600*M600/SUMPRODUCT(M$20:M$619, S$20:S$619)</f>
        <v>9.6212528834672452E-4</v>
      </c>
      <c r="AA600" s="41">
        <f>+T600*N600/SUMPRODUCT(N$20:N$619, T$20:T$619)</f>
        <v>9.4660033325313735E-4</v>
      </c>
      <c r="AB600" s="41">
        <f>+AA600-Z600</f>
        <v>-1.5524955093587168E-5</v>
      </c>
      <c r="AC600" s="42">
        <f>+AB600*AD$4</f>
        <v>-5.9899480451121395E-2</v>
      </c>
      <c r="AD600" s="43">
        <f>+AC600/$H600*10^6</f>
        <v>-6837.8402341462779</v>
      </c>
      <c r="AE600" s="40">
        <f>+S600*O600/SUMPRODUCT(O$20:O$619, S$20:S$619)</f>
        <v>1.3801032047242516E-3</v>
      </c>
      <c r="AF600" s="41">
        <f>+T600*P600/SUMPRODUCT(P$20:P$619, T$20:T$619)</f>
        <v>1.3631154453090286E-3</v>
      </c>
      <c r="AG600" s="41">
        <f>+AF600-AE600</f>
        <v>-1.6987759415222972E-5</v>
      </c>
      <c r="AH600" s="42">
        <f>+AG600*AI$4</f>
        <v>-5.7363400449078318E-2</v>
      </c>
      <c r="AI600" s="43">
        <f>+AH600/$H600*10^6</f>
        <v>-6548.3333845979814</v>
      </c>
      <c r="AJ600" s="42">
        <f>+X600+AC600+AH600</f>
        <v>-0.6215001290614337</v>
      </c>
      <c r="AK600" s="31">
        <f>+Y600+AD600+AI600</f>
        <v>-70947.503317515278</v>
      </c>
      <c r="AL600" s="44">
        <f>+$AL$6*W600/H600*10^6</f>
        <v>-950.1460806555981</v>
      </c>
      <c r="AM600" s="31">
        <v>361613.59375</v>
      </c>
      <c r="AN600" s="45">
        <f>+AK600/AM600</f>
        <v>-0.19619700294387862</v>
      </c>
      <c r="AR600" s="33"/>
    </row>
    <row r="601" spans="1:44">
      <c r="A601" s="6" t="s">
        <v>1381</v>
      </c>
      <c r="B601" s="6" t="s">
        <v>2178</v>
      </c>
      <c r="C601" s="119" t="s">
        <v>6366</v>
      </c>
      <c r="D601" s="30" t="s">
        <v>6352</v>
      </c>
      <c r="E601" s="6" t="s">
        <v>6358</v>
      </c>
      <c r="F601" s="31" t="s">
        <v>4464</v>
      </c>
      <c r="G601" s="6" t="str">
        <f>+IF(AND(L601&gt;K601, AJ601&gt;0), "Float Increase", IF(AND(L601&lt;K601, AJ601&lt;0), "Float Decrease", IF(AND(J601&gt;I601, AJ601&gt;0), "Share Increase", IF(AND(J601&lt;I601, AJ601&lt;0), "Share Decrease", IF(AJ601&gt;0, "Reinvestment", "Funding")))))</f>
        <v>Share Decrease</v>
      </c>
      <c r="H601" s="32">
        <v>51.58</v>
      </c>
      <c r="I601" s="33">
        <v>50.08</v>
      </c>
      <c r="J601" s="33">
        <v>48.475999999999999</v>
      </c>
      <c r="K601" s="34">
        <v>1</v>
      </c>
      <c r="L601" s="34">
        <v>1</v>
      </c>
      <c r="M601" s="7">
        <v>1</v>
      </c>
      <c r="N601" s="7">
        <v>1</v>
      </c>
      <c r="O601" s="7">
        <v>0</v>
      </c>
      <c r="P601" s="7">
        <v>0</v>
      </c>
      <c r="Q601" s="35">
        <f>+I601*K601</f>
        <v>50.08</v>
      </c>
      <c r="R601" s="35">
        <f>+J601*L601</f>
        <v>48.475999999999999</v>
      </c>
      <c r="S601" s="35">
        <f>+$H601*Q601</f>
        <v>2583.1263999999996</v>
      </c>
      <c r="T601" s="35">
        <f>+$H601*R601</f>
        <v>2500.3920800000001</v>
      </c>
      <c r="U601" s="36">
        <f>+S601/SUM(S$20:S$619)</f>
        <v>3.752216540383982E-3</v>
      </c>
      <c r="V601" s="37">
        <f>+T601/SUM(T$20:T$619)</f>
        <v>3.6276959481108787E-3</v>
      </c>
      <c r="W601" s="37">
        <f>+V601-U601</f>
        <v>-1.2452059227310332E-4</v>
      </c>
      <c r="X601" s="38">
        <f>+W601*Y$4</f>
        <v>-3.7718257287199122</v>
      </c>
      <c r="Y601" s="39">
        <f>+X601/$H601*10^6</f>
        <v>-73125.741153933923</v>
      </c>
      <c r="Z601" s="40">
        <f>+S601*M601/SUMPRODUCT(M$20:M$619, S$20:S$619)</f>
        <v>7.3645402539279569E-3</v>
      </c>
      <c r="AA601" s="41">
        <f>+T601*N601/SUMPRODUCT(N$20:N$619, T$20:T$619)</f>
        <v>7.1066091822505522E-3</v>
      </c>
      <c r="AB601" s="41">
        <f>+AA601-Z601</f>
        <v>-2.5793107167740477E-4</v>
      </c>
      <c r="AC601" s="42">
        <f>+AB601*AD$4</f>
        <v>-0.99516791466014243</v>
      </c>
      <c r="AD601" s="43">
        <f>+AC601/$H601*10^6</f>
        <v>-19293.67806630753</v>
      </c>
      <c r="AE601" s="40">
        <f>+S601*O601/SUMPRODUCT(O$20:O$619, S$20:S$619)</f>
        <v>0</v>
      </c>
      <c r="AF601" s="41">
        <f>+T601*P601/SUMPRODUCT(P$20:P$619, T$20:T$619)</f>
        <v>0</v>
      </c>
      <c r="AG601" s="41">
        <f>+AF601-AE601</f>
        <v>0</v>
      </c>
      <c r="AH601" s="42">
        <f>+AG601*AI$4</f>
        <v>0</v>
      </c>
      <c r="AI601" s="43">
        <f>+AH601/$H601*10^6</f>
        <v>0</v>
      </c>
      <c r="AJ601" s="42">
        <f>+X601+AC601+AH601</f>
        <v>-4.7669936433800544</v>
      </c>
      <c r="AK601" s="31">
        <f>+Y601+AD601+AI601</f>
        <v>-92419.419220241456</v>
      </c>
      <c r="AL601" s="44">
        <f>+$AL$6*W601/H601*10^6</f>
        <v>-1207.0627401425293</v>
      </c>
      <c r="AM601" s="31">
        <v>457610.5625</v>
      </c>
      <c r="AN601" s="45">
        <f>+AK601/AM601</f>
        <v>-0.201960852291825</v>
      </c>
      <c r="AR601" s="33"/>
    </row>
    <row r="602" spans="1:44">
      <c r="A602" s="6" t="s">
        <v>1369</v>
      </c>
      <c r="B602" s="6" t="s">
        <v>2166</v>
      </c>
      <c r="C602" s="119" t="s">
        <v>2791</v>
      </c>
      <c r="D602" s="30">
        <v>2667168</v>
      </c>
      <c r="E602" s="6" t="s">
        <v>4220</v>
      </c>
      <c r="F602" s="31" t="s">
        <v>4463</v>
      </c>
      <c r="G602" s="6" t="str">
        <f>+IF(AND(L602&gt;K602, AJ602&gt;0), "Float Increase", IF(AND(L602&lt;K602, AJ602&lt;0), "Float Decrease", IF(AND(J602&gt;I602, AJ602&gt;0), "Share Increase", IF(AND(J602&lt;I602, AJ602&lt;0), "Share Decrease", IF(AJ602&gt;0, "Reinvestment", "Funding")))))</f>
        <v>Share Decrease</v>
      </c>
      <c r="H602" s="32">
        <v>16.809999999999999</v>
      </c>
      <c r="I602" s="33">
        <v>115.331</v>
      </c>
      <c r="J602" s="33">
        <v>111.129</v>
      </c>
      <c r="K602" s="34">
        <v>0.73</v>
      </c>
      <c r="L602" s="34">
        <v>0.73</v>
      </c>
      <c r="M602" s="7">
        <v>0.56000000000000005</v>
      </c>
      <c r="N602" s="7">
        <v>0.56000000000000005</v>
      </c>
      <c r="O602" s="7">
        <v>0.44</v>
      </c>
      <c r="P602" s="7">
        <v>0.44</v>
      </c>
      <c r="Q602" s="35">
        <f>+I602*K602</f>
        <v>84.191630000000004</v>
      </c>
      <c r="R602" s="35">
        <f>+J602*L602</f>
        <v>81.124170000000007</v>
      </c>
      <c r="S602" s="35">
        <f>+$H602*Q602</f>
        <v>1415.2613002999999</v>
      </c>
      <c r="T602" s="35">
        <f>+$H602*R602</f>
        <v>1363.6972977</v>
      </c>
      <c r="U602" s="36">
        <f>+S602/SUM(S$20:S$619)</f>
        <v>2.0557905567265321E-3</v>
      </c>
      <c r="V602" s="37">
        <f>+T602/SUM(T$20:T$619)</f>
        <v>1.9785213690630648E-3</v>
      </c>
      <c r="W602" s="37">
        <f>+V602-U602</f>
        <v>-7.7269187663467267E-5</v>
      </c>
      <c r="X602" s="38">
        <f>+W602*Y$4</f>
        <v>-2.3405438790970634</v>
      </c>
      <c r="Y602" s="39">
        <f>+X602/$H602*10^6</f>
        <v>-139235.20994033691</v>
      </c>
      <c r="Z602" s="40">
        <f>+S602*M602/SUMPRODUCT(M$20:M$619, S$20:S$619)</f>
        <v>2.2595639674837568E-3</v>
      </c>
      <c r="AA602" s="41">
        <f>+T602*N602/SUMPRODUCT(N$20:N$619, T$20:T$619)</f>
        <v>2.170502672957294E-3</v>
      </c>
      <c r="AB602" s="41">
        <f>+AA602-Z602</f>
        <v>-8.9061294526462768E-5</v>
      </c>
      <c r="AC602" s="42">
        <f>+AB602*AD$4</f>
        <v>-0.34362258945554153</v>
      </c>
      <c r="AD602" s="43">
        <f>+AC602/$H602*10^6</f>
        <v>-20441.557968800807</v>
      </c>
      <c r="AE602" s="40">
        <f>+S602*O602/SUMPRODUCT(O$20:O$619, S$20:S$619)</f>
        <v>1.8441257052441114E-3</v>
      </c>
      <c r="AF602" s="41">
        <f>+T602*P602/SUMPRODUCT(P$20:P$619, T$20:T$619)</f>
        <v>1.7783295989965747E-3</v>
      </c>
      <c r="AG602" s="41">
        <f>+AF602-AE602</f>
        <v>-6.579610624753672E-5</v>
      </c>
      <c r="AH602" s="42">
        <f>+AG602*AI$4</f>
        <v>-0.22217693919572226</v>
      </c>
      <c r="AI602" s="43">
        <f>+AH602/$H602*10^6</f>
        <v>-13216.950576783003</v>
      </c>
      <c r="AJ602" s="42">
        <f>+X602+AC602+AH602</f>
        <v>-2.9063434077483272</v>
      </c>
      <c r="AK602" s="31">
        <f>+Y602+AD602+AI602</f>
        <v>-172893.71848592072</v>
      </c>
      <c r="AL602" s="44">
        <f>+$AL$6*W602/H602*10^6</f>
        <v>-2298.3101625064628</v>
      </c>
      <c r="AM602" s="31">
        <v>834775.6875</v>
      </c>
      <c r="AN602" s="45">
        <f>+AK602/AM602</f>
        <v>-0.2071139841215377</v>
      </c>
      <c r="AR602" s="33"/>
    </row>
    <row r="603" spans="1:44">
      <c r="A603" s="6" t="s">
        <v>1476</v>
      </c>
      <c r="B603" s="6" t="s">
        <v>2272</v>
      </c>
      <c r="C603" s="119" t="s">
        <v>2894</v>
      </c>
      <c r="D603" s="30">
        <v>2907217</v>
      </c>
      <c r="E603" s="6" t="s">
        <v>959</v>
      </c>
      <c r="F603" s="31" t="s">
        <v>4459</v>
      </c>
      <c r="G603" s="6" t="str">
        <f>+IF(AND(L603&gt;K603, AJ603&gt;0), "Float Increase", IF(AND(L603&lt;K603, AJ603&lt;0), "Float Decrease", IF(AND(J603&gt;I603, AJ603&gt;0), "Share Increase", IF(AND(J603&lt;I603, AJ603&lt;0), "Share Decrease", IF(AJ603&gt;0, "Reinvestment", "Funding")))))</f>
        <v>Share Decrease</v>
      </c>
      <c r="H603" s="32">
        <v>17.690000000000001</v>
      </c>
      <c r="I603" s="33">
        <v>28.271000000000001</v>
      </c>
      <c r="J603" s="33">
        <v>27.399000000000001</v>
      </c>
      <c r="K603" s="34">
        <v>1</v>
      </c>
      <c r="L603" s="34">
        <v>1</v>
      </c>
      <c r="M603" s="7">
        <v>0.33</v>
      </c>
      <c r="N603" s="7">
        <v>0.33</v>
      </c>
      <c r="O603" s="7">
        <v>0.67</v>
      </c>
      <c r="P603" s="7">
        <v>0.67</v>
      </c>
      <c r="Q603" s="35">
        <f>+I603*K603</f>
        <v>28.271000000000001</v>
      </c>
      <c r="R603" s="35">
        <f>+J603*L603</f>
        <v>27.399000000000001</v>
      </c>
      <c r="S603" s="35">
        <f>+$H603*Q603</f>
        <v>500.11399000000006</v>
      </c>
      <c r="T603" s="35">
        <f>+$H603*R603</f>
        <v>484.68831000000006</v>
      </c>
      <c r="U603" s="36">
        <f>+S603/SUM(S$20:S$619)</f>
        <v>7.2645921831600258E-4</v>
      </c>
      <c r="V603" s="37">
        <f>+T603/SUM(T$20:T$619)</f>
        <v>7.0321044141353605E-4</v>
      </c>
      <c r="W603" s="37">
        <f>+V603-U603</f>
        <v>-2.3248776902466532E-5</v>
      </c>
      <c r="X603" s="38">
        <f>+W603*Y$4</f>
        <v>-0.70422356078797554</v>
      </c>
      <c r="Y603" s="39">
        <f>+X603/$H603*10^6</f>
        <v>-39809.132887957916</v>
      </c>
      <c r="Z603" s="40">
        <f>+S603*M603/SUMPRODUCT(M$20:M$619, S$20:S$619)</f>
        <v>4.7052524088619246E-4</v>
      </c>
      <c r="AA603" s="41">
        <f>+T603*N603/SUMPRODUCT(N$20:N$619, T$20:T$619)</f>
        <v>4.5460143600515478E-4</v>
      </c>
      <c r="AB603" s="41">
        <f>+AA603-Z603</f>
        <v>-1.5923804881037677E-5</v>
      </c>
      <c r="AC603" s="42">
        <f>+AB603*AD$4</f>
        <v>-6.1438350927867202E-2</v>
      </c>
      <c r="AD603" s="43">
        <f>+AC603/$H603*10^6</f>
        <v>-3473.0554509817525</v>
      </c>
      <c r="AE603" s="40">
        <f>+S603*O603/SUMPRODUCT(O$20:O$619, S$20:S$619)</f>
        <v>9.9230463514777601E-4</v>
      </c>
      <c r="AF603" s="41">
        <f>+T603*P603/SUMPRODUCT(P$20:P$619, T$20:T$619)</f>
        <v>9.6245171042060322E-4</v>
      </c>
      <c r="AG603" s="41">
        <f>+AF603-AE603</f>
        <v>-2.985292472717279E-5</v>
      </c>
      <c r="AH603" s="42">
        <f>+AG603*AI$4</f>
        <v>-0.10080583518073846</v>
      </c>
      <c r="AI603" s="43">
        <f>+AH603/$H603*10^6</f>
        <v>-5698.4643968761138</v>
      </c>
      <c r="AJ603" s="42">
        <f>+X603+AC603+AH603</f>
        <v>-0.86646774689658124</v>
      </c>
      <c r="AK603" s="31">
        <f>+Y603+AD603+AI603</f>
        <v>-48980.652735815784</v>
      </c>
      <c r="AL603" s="44">
        <f>+$AL$6*W603/H603*10^6</f>
        <v>-657.11636242132647</v>
      </c>
      <c r="AM603" s="31">
        <v>235429.5</v>
      </c>
      <c r="AN603" s="45">
        <f>+AK603/AM603</f>
        <v>-0.20804806846982127</v>
      </c>
      <c r="AR603" s="33"/>
    </row>
    <row r="604" spans="1:44">
      <c r="A604" s="6" t="s">
        <v>4290</v>
      </c>
      <c r="B604" s="6" t="s">
        <v>1674</v>
      </c>
      <c r="C604" s="119" t="s">
        <v>2695</v>
      </c>
      <c r="D604" s="30">
        <v>2407632</v>
      </c>
      <c r="E604" s="6" t="s">
        <v>781</v>
      </c>
      <c r="F604" s="31" t="s">
        <v>4474</v>
      </c>
      <c r="G604" s="6" t="str">
        <f>+IF(AND(L604&gt;K604, AJ604&gt;0), "Float Increase", IF(AND(L604&lt;K604, AJ604&lt;0), "Float Decrease", IF(AND(J604&gt;I604, AJ604&gt;0), "Share Increase", IF(AND(J604&lt;I604, AJ604&lt;0), "Share Decrease", IF(AJ604&gt;0, "Reinvestment", "Funding")))))</f>
        <v>Share Decrease</v>
      </c>
      <c r="H604" s="32">
        <v>40.020000000000003</v>
      </c>
      <c r="I604" s="33">
        <v>37.412999999999997</v>
      </c>
      <c r="J604" s="33">
        <v>36.204999999999998</v>
      </c>
      <c r="K604" s="34">
        <v>0.93</v>
      </c>
      <c r="L604" s="34">
        <v>0.93</v>
      </c>
      <c r="M604" s="7">
        <v>0</v>
      </c>
      <c r="N604" s="7">
        <v>0</v>
      </c>
      <c r="O604" s="7">
        <v>1</v>
      </c>
      <c r="P604" s="7">
        <v>1</v>
      </c>
      <c r="Q604" s="35">
        <f>+I604*K604</f>
        <v>34.794089999999997</v>
      </c>
      <c r="R604" s="35">
        <f>+J604*L604</f>
        <v>33.670650000000002</v>
      </c>
      <c r="S604" s="35">
        <f>+$H604*Q604</f>
        <v>1392.4594818</v>
      </c>
      <c r="T604" s="35">
        <f>+$H604*R604</f>
        <v>1347.4994130000002</v>
      </c>
      <c r="U604" s="36">
        <f>+S604/SUM(S$20:S$619)</f>
        <v>2.0226689253086761E-3</v>
      </c>
      <c r="V604" s="37">
        <f>+T604/SUM(T$20:T$619)</f>
        <v>1.9550206544494764E-3</v>
      </c>
      <c r="W604" s="37">
        <f>+V604-U604</f>
        <v>-6.7648270859199666E-5</v>
      </c>
      <c r="X604" s="38">
        <f>+W604*Y$4</f>
        <v>-2.0491188153885553</v>
      </c>
      <c r="Y604" s="39">
        <f>+X604/$H604*10^6</f>
        <v>-51202.369200113826</v>
      </c>
      <c r="Z604" s="40">
        <f>+S604*M604/SUMPRODUCT(M$20:M$619, S$20:S$619)</f>
        <v>0</v>
      </c>
      <c r="AA604" s="41">
        <f>+T604*N604/SUMPRODUCT(N$20:N$619, T$20:T$619)</f>
        <v>0</v>
      </c>
      <c r="AB604" s="41">
        <f>+AA604-Z604</f>
        <v>0</v>
      </c>
      <c r="AC604" s="42">
        <f>+AB604*AD$4</f>
        <v>0</v>
      </c>
      <c r="AD604" s="43">
        <f>+AC604/$H604*10^6</f>
        <v>0</v>
      </c>
      <c r="AE604" s="40">
        <f>+S604*O604/SUMPRODUCT(O$20:O$619, S$20:S$619)</f>
        <v>4.1236688353687937E-3</v>
      </c>
      <c r="AF604" s="41">
        <f>+T604*P604/SUMPRODUCT(P$20:P$619, T$20:T$619)</f>
        <v>3.9936516950345646E-3</v>
      </c>
      <c r="AG604" s="41">
        <f>+AF604-AE604</f>
        <v>-1.3001714033422911E-4</v>
      </c>
      <c r="AH604" s="42">
        <f>+AG604*AI$4</f>
        <v>-0.43903525497029205</v>
      </c>
      <c r="AI604" s="43">
        <f>+AH604/$H604*10^6</f>
        <v>-10970.396176169217</v>
      </c>
      <c r="AJ604" s="42">
        <f>+X604+AC604+AH604</f>
        <v>-2.4881540703588474</v>
      </c>
      <c r="AK604" s="31">
        <f>+Y604+AD604+AI604</f>
        <v>-62172.765376283045</v>
      </c>
      <c r="AL604" s="44">
        <f>+$AL$6*W604/H604*10^6</f>
        <v>-845.18079534232459</v>
      </c>
      <c r="AM604" s="31">
        <v>284742.3125</v>
      </c>
      <c r="AN604" s="45">
        <f>+AK604/AM604</f>
        <v>-0.21834747646183791</v>
      </c>
      <c r="AR604" s="33"/>
    </row>
    <row r="605" spans="1:44">
      <c r="A605" s="6" t="s">
        <v>5168</v>
      </c>
      <c r="B605" s="6" t="s">
        <v>5156</v>
      </c>
      <c r="C605" s="119" t="s">
        <v>5196</v>
      </c>
      <c r="D605" s="30">
        <v>2622220</v>
      </c>
      <c r="E605" s="6" t="s">
        <v>5145</v>
      </c>
      <c r="F605" s="31" t="s">
        <v>4459</v>
      </c>
      <c r="G605" s="6" t="str">
        <f>+IF(AND(L605&gt;K605, AJ605&gt;0), "Float Increase", IF(AND(L605&lt;K605, AJ605&lt;0), "Float Decrease", IF(AND(J605&gt;I605, AJ605&gt;0), "Share Increase", IF(AND(J605&lt;I605, AJ605&lt;0), "Share Decrease", IF(AJ605&gt;0, "Reinvestment", "Funding")))))</f>
        <v>Share Decrease</v>
      </c>
      <c r="H605" s="32">
        <v>17.559999999999999</v>
      </c>
      <c r="I605" s="33">
        <v>24.158000000000001</v>
      </c>
      <c r="J605" s="33">
        <v>23.853000000000002</v>
      </c>
      <c r="K605" s="34">
        <v>1</v>
      </c>
      <c r="L605" s="34">
        <v>1</v>
      </c>
      <c r="M605" s="7">
        <v>0.37</v>
      </c>
      <c r="N605" s="7">
        <v>0.37</v>
      </c>
      <c r="O605" s="7">
        <v>0.63</v>
      </c>
      <c r="P605" s="7">
        <v>0.63</v>
      </c>
      <c r="Q605" s="35">
        <f>+I605*K605</f>
        <v>24.158000000000001</v>
      </c>
      <c r="R605" s="35">
        <f>+J605*L605</f>
        <v>23.853000000000002</v>
      </c>
      <c r="S605" s="35">
        <f>+$H605*Q605</f>
        <v>424.21447999999998</v>
      </c>
      <c r="T605" s="35">
        <f>+$H605*R605</f>
        <v>418.85867999999999</v>
      </c>
      <c r="U605" s="36">
        <f>+S605/SUM(S$20:S$619)</f>
        <v>6.1620855585169587E-4</v>
      </c>
      <c r="V605" s="37">
        <f>+T605/SUM(T$20:T$619)</f>
        <v>6.0770146747028209E-4</v>
      </c>
      <c r="W605" s="37">
        <f>+V605-U605</f>
        <v>-8.5070883814137785E-6</v>
      </c>
      <c r="X605" s="38">
        <f>+W605*Y$4</f>
        <v>-0.25768633322218493</v>
      </c>
      <c r="Y605" s="39">
        <f>+X605/$H605*10^6</f>
        <v>-14674.620342949029</v>
      </c>
      <c r="Z605" s="40">
        <f>+S605*M605/SUMPRODUCT(M$20:M$619, S$20:S$619)</f>
        <v>4.4749397755985661E-4</v>
      </c>
      <c r="AA605" s="41">
        <f>+T605*N605/SUMPRODUCT(N$20:N$619, T$20:T$619)</f>
        <v>4.4047733037961705E-4</v>
      </c>
      <c r="AB605" s="41">
        <f>+AA605-Z605</f>
        <v>-7.0166471802395633E-6</v>
      </c>
      <c r="AC605" s="42">
        <f>+AB605*AD$4</f>
        <v>-2.7072124722523981E-2</v>
      </c>
      <c r="AD605" s="43">
        <f>+AC605/$H605*10^6</f>
        <v>-1541.6927518521632</v>
      </c>
      <c r="AE605" s="40">
        <f>+S605*O605/SUMPRODUCT(O$20:O$619, S$20:S$619)</f>
        <v>7.9145686731863104E-4</v>
      </c>
      <c r="AF605" s="41">
        <f>+T605*P605/SUMPRODUCT(P$20:P$619, T$20:T$619)</f>
        <v>7.8207728075501738E-4</v>
      </c>
      <c r="AG605" s="41">
        <f>+AF605-AE605</f>
        <v>-9.3795865636136589E-6</v>
      </c>
      <c r="AH605" s="42">
        <f>+AG605*AI$4</f>
        <v>-3.1672510008189485E-2</v>
      </c>
      <c r="AI605" s="43">
        <f>+AH605/$H605*10^6</f>
        <v>-1803.6736906713832</v>
      </c>
      <c r="AJ605" s="42">
        <f>+X605+AC605+AH605</f>
        <v>-0.31643096795289838</v>
      </c>
      <c r="AK605" s="31">
        <f>+Y605+AD605+AI605</f>
        <v>-18019.986785472574</v>
      </c>
      <c r="AL605" s="44">
        <f>+$AL$6*W605/H605*10^6</f>
        <v>-242.22916803569987</v>
      </c>
      <c r="AM605" s="31">
        <v>76228.453125</v>
      </c>
      <c r="AN605" s="45">
        <f>+AK605/AM605</f>
        <v>-0.23639449636900361</v>
      </c>
      <c r="AR605" s="33"/>
    </row>
    <row r="606" spans="1:44">
      <c r="A606" s="6" t="s">
        <v>5259</v>
      </c>
      <c r="B606" s="6" t="s">
        <v>5245</v>
      </c>
      <c r="C606" s="119" t="s">
        <v>5270</v>
      </c>
      <c r="D606" s="30" t="s">
        <v>5271</v>
      </c>
      <c r="E606" s="6" t="s">
        <v>5252</v>
      </c>
      <c r="F606" s="31" t="s">
        <v>4472</v>
      </c>
      <c r="G606" s="6" t="str">
        <f>+IF(AND(L606&gt;K606, AJ606&gt;0), "Float Increase", IF(AND(L606&lt;K606, AJ606&lt;0), "Float Decrease", IF(AND(J606&gt;I606, AJ606&gt;0), "Share Increase", IF(AND(J606&lt;I606, AJ606&lt;0), "Share Decrease", IF(AJ606&gt;0, "Reinvestment", "Funding")))))</f>
        <v>Share Decrease</v>
      </c>
      <c r="H606" s="32">
        <v>14.41</v>
      </c>
      <c r="I606" s="33">
        <v>44.823</v>
      </c>
      <c r="J606" s="33">
        <v>44.139000000000003</v>
      </c>
      <c r="K606" s="34">
        <v>0.85</v>
      </c>
      <c r="L606" s="34">
        <v>0.85</v>
      </c>
      <c r="M606" s="7">
        <v>0.53</v>
      </c>
      <c r="N606" s="7">
        <v>0.53</v>
      </c>
      <c r="O606" s="7">
        <v>0.47</v>
      </c>
      <c r="P606" s="7">
        <v>0.47</v>
      </c>
      <c r="Q606" s="35">
        <f>+I606*K606</f>
        <v>38.099550000000001</v>
      </c>
      <c r="R606" s="35">
        <f>+J606*L606</f>
        <v>37.518149999999999</v>
      </c>
      <c r="S606" s="35">
        <f>+$H606*Q606</f>
        <v>549.01451550000002</v>
      </c>
      <c r="T606" s="35">
        <f>+$H606*R606</f>
        <v>540.63654150000002</v>
      </c>
      <c r="U606" s="36">
        <f>+S606/SUM(S$20:S$619)</f>
        <v>7.9749149943649617E-4</v>
      </c>
      <c r="V606" s="37">
        <f>+T606/SUM(T$20:T$619)</f>
        <v>7.8438298004856457E-4</v>
      </c>
      <c r="W606" s="37">
        <f>+V606-U606</f>
        <v>-1.31085193879316E-5</v>
      </c>
      <c r="X606" s="38">
        <f>+W606*Y$4</f>
        <v>-0.39706726245233254</v>
      </c>
      <c r="Y606" s="39">
        <f>+X606/$H606*10^6</f>
        <v>-27554.980045269433</v>
      </c>
      <c r="Z606" s="40">
        <f>+S606*M606/SUMPRODUCT(M$20:M$619, S$20:S$619)</f>
        <v>8.2958268502732494E-4</v>
      </c>
      <c r="AA606" s="41">
        <f>+T606*N606/SUMPRODUCT(N$20:N$619, T$20:T$619)</f>
        <v>8.1439590999846849E-4</v>
      </c>
      <c r="AB606" s="41">
        <f>+AA606-Z606</f>
        <v>-1.5186775028856454E-5</v>
      </c>
      <c r="AC606" s="42">
        <f>+AB606*AD$4</f>
        <v>-5.8594690192200538E-2</v>
      </c>
      <c r="AD606" s="43">
        <f>+AC606/$H606*10^6</f>
        <v>-4066.2519217349436</v>
      </c>
      <c r="AE606" s="40">
        <f>+S606*O606/SUMPRODUCT(O$20:O$619, S$20:S$619)</f>
        <v>7.6415753301400675E-4</v>
      </c>
      <c r="AF606" s="41">
        <f>+T606*P606/SUMPRODUCT(P$20:P$619, T$20:T$619)</f>
        <v>7.5308648685012579E-4</v>
      </c>
      <c r="AG606" s="41">
        <f>+AF606-AE606</f>
        <v>-1.1071046163880962E-5</v>
      </c>
      <c r="AH606" s="42">
        <f>+AG606*AI$4</f>
        <v>-3.7384144604722752E-2</v>
      </c>
      <c r="AI606" s="43">
        <f>+AH606/$H606*10^6</f>
        <v>-2594.3195423124739</v>
      </c>
      <c r="AJ606" s="42">
        <f>+X606+AC606+AH606</f>
        <v>-0.49304609724925585</v>
      </c>
      <c r="AK606" s="31">
        <f>+Y606+AD606+AI606</f>
        <v>-34215.551509316851</v>
      </c>
      <c r="AL606" s="44">
        <f>+$AL$6*W606/H606*10^6</f>
        <v>-454.84106134391391</v>
      </c>
      <c r="AM606" s="31">
        <v>143625.703125</v>
      </c>
      <c r="AN606" s="45">
        <f>+AK606/AM606</f>
        <v>-0.23822721675060102</v>
      </c>
      <c r="AR606" s="33"/>
    </row>
    <row r="607" spans="1:44">
      <c r="A607" s="6" t="s">
        <v>1400</v>
      </c>
      <c r="B607" s="6" t="s">
        <v>6014</v>
      </c>
      <c r="C607" s="119" t="s">
        <v>2822</v>
      </c>
      <c r="D607" s="30">
        <v>2518415</v>
      </c>
      <c r="E607" s="6" t="s">
        <v>888</v>
      </c>
      <c r="F607" s="31" t="s">
        <v>4459</v>
      </c>
      <c r="G607" s="6" t="str">
        <f>+IF(AND(L607&gt;K607, AJ607&gt;0), "Float Increase", IF(AND(L607&lt;K607, AJ607&lt;0), "Float Decrease", IF(AND(J607&gt;I607, AJ607&gt;0), "Share Increase", IF(AND(J607&lt;I607, AJ607&lt;0), "Share Decrease", IF(AJ607&gt;0, "Reinvestment", "Funding")))))</f>
        <v>Share Decrease</v>
      </c>
      <c r="H607" s="32">
        <v>12.21</v>
      </c>
      <c r="I607" s="33">
        <v>33.186</v>
      </c>
      <c r="J607" s="33">
        <v>32.273000000000003</v>
      </c>
      <c r="K607" s="34">
        <v>1</v>
      </c>
      <c r="L607" s="34">
        <v>1</v>
      </c>
      <c r="M607" s="7">
        <v>0</v>
      </c>
      <c r="N607" s="7">
        <v>0</v>
      </c>
      <c r="O607" s="7">
        <v>1</v>
      </c>
      <c r="P607" s="7">
        <v>1</v>
      </c>
      <c r="Q607" s="35">
        <f>+I607*K607</f>
        <v>33.186</v>
      </c>
      <c r="R607" s="35">
        <f>+J607*L607</f>
        <v>32.273000000000003</v>
      </c>
      <c r="S607" s="35">
        <f>+$H607*Q607</f>
        <v>405.20106000000004</v>
      </c>
      <c r="T607" s="35">
        <f>+$H607*R607</f>
        <v>394.05333000000007</v>
      </c>
      <c r="U607" s="36">
        <f>+S607/SUM(S$20:S$619)</f>
        <v>5.8858990389054242E-4</v>
      </c>
      <c r="V607" s="37">
        <f>+T607/SUM(T$20:T$619)</f>
        <v>5.7171260460103486E-4</v>
      </c>
      <c r="W607" s="37">
        <f>+V607-U607</f>
        <v>-1.687729928950756E-5</v>
      </c>
      <c r="X607" s="38">
        <f>+W607*Y$4</f>
        <v>-0.51122654116399679</v>
      </c>
      <c r="Y607" s="39">
        <f>+X607/$H607*10^6</f>
        <v>-41869.495590826926</v>
      </c>
      <c r="Z607" s="40">
        <f>+S607*M607/SUMPRODUCT(M$20:M$619, S$20:S$619)</f>
        <v>0</v>
      </c>
      <c r="AA607" s="41">
        <f>+T607*N607/SUMPRODUCT(N$20:N$619, T$20:T$619)</f>
        <v>0</v>
      </c>
      <c r="AB607" s="41">
        <f>+AA607-Z607</f>
        <v>0</v>
      </c>
      <c r="AC607" s="42">
        <f>+AB607*AD$4</f>
        <v>0</v>
      </c>
      <c r="AD607" s="43">
        <f>+AC607/$H607*10^6</f>
        <v>0</v>
      </c>
      <c r="AE607" s="40">
        <f>+S607*O607/SUMPRODUCT(O$20:O$619, S$20:S$619)</f>
        <v>1.1999738628088825E-3</v>
      </c>
      <c r="AF607" s="41">
        <f>+T607*P607/SUMPRODUCT(P$20:P$619, T$20:T$619)</f>
        <v>1.1678756473703299E-3</v>
      </c>
      <c r="AG607" s="41">
        <f>+AF607-AE607</f>
        <v>-3.2098215438552567E-5</v>
      </c>
      <c r="AH607" s="42">
        <f>+AG607*AI$4</f>
        <v>-0.1083876184549975</v>
      </c>
      <c r="AI607" s="43">
        <f>+AH607/$H607*10^6</f>
        <v>-8876.9548284191224</v>
      </c>
      <c r="AJ607" s="42">
        <f>+X607+AC607+AH607</f>
        <v>-0.61961415961899435</v>
      </c>
      <c r="AK607" s="31">
        <f>+Y607+AD607+AI607</f>
        <v>-50746.450419246044</v>
      </c>
      <c r="AL607" s="44">
        <f>+$AL$6*W607/H607*10^6</f>
        <v>-691.12609703143153</v>
      </c>
      <c r="AM607" s="31">
        <v>197754.953125</v>
      </c>
      <c r="AN607" s="45">
        <f>+AK607/AM607</f>
        <v>-0.25661279081677135</v>
      </c>
      <c r="AR607" s="33"/>
    </row>
    <row r="608" spans="1:44">
      <c r="A608" s="6" t="s">
        <v>5286</v>
      </c>
      <c r="B608" s="6" t="s">
        <v>5287</v>
      </c>
      <c r="C608" s="119" t="s">
        <v>5289</v>
      </c>
      <c r="D608" s="30" t="s">
        <v>5363</v>
      </c>
      <c r="E608" s="6" t="s">
        <v>5288</v>
      </c>
      <c r="F608" s="31" t="s">
        <v>4471</v>
      </c>
      <c r="G608" s="6" t="str">
        <f>+IF(AND(L608&gt;K608, AJ608&gt;0), "Float Increase", IF(AND(L608&lt;K608, AJ608&lt;0), "Float Decrease", IF(AND(J608&gt;I608, AJ608&gt;0), "Share Increase", IF(AND(J608&lt;I608, AJ608&lt;0), "Share Decrease", IF(AJ608&gt;0, "Reinvestment", "Funding")))))</f>
        <v>Share Decrease</v>
      </c>
      <c r="H608" s="32">
        <v>65.78</v>
      </c>
      <c r="I608" s="33">
        <v>45.357999999999997</v>
      </c>
      <c r="J608" s="33">
        <v>44.179000000000002</v>
      </c>
      <c r="K608" s="34">
        <v>1</v>
      </c>
      <c r="L608" s="34">
        <v>1</v>
      </c>
      <c r="M608" s="7">
        <v>0</v>
      </c>
      <c r="N608" s="7">
        <v>0</v>
      </c>
      <c r="O608" s="7">
        <v>1</v>
      </c>
      <c r="P608" s="7">
        <v>1</v>
      </c>
      <c r="Q608" s="35">
        <f>+I608*K608</f>
        <v>45.357999999999997</v>
      </c>
      <c r="R608" s="35">
        <f>+J608*L608</f>
        <v>44.179000000000002</v>
      </c>
      <c r="S608" s="35">
        <f>+$H608*Q608</f>
        <v>2983.6492399999997</v>
      </c>
      <c r="T608" s="35">
        <f>+$H608*R608</f>
        <v>2906.0946200000003</v>
      </c>
      <c r="U608" s="36">
        <f>+S608/SUM(S$20:S$619)</f>
        <v>4.3340109214292022E-3</v>
      </c>
      <c r="V608" s="37">
        <f>+T608/SUM(T$20:T$619)</f>
        <v>4.2163098188188249E-3</v>
      </c>
      <c r="W608" s="37">
        <f>+V608-U608</f>
        <v>-1.1770110261037723E-4</v>
      </c>
      <c r="X608" s="38">
        <f>+W608*Y$4</f>
        <v>-3.5652580751530594</v>
      </c>
      <c r="Y608" s="39">
        <f>+X608/$H608*10^6</f>
        <v>-54199.727503086942</v>
      </c>
      <c r="Z608" s="40">
        <f>+S608*M608/SUMPRODUCT(M$20:M$619, S$20:S$619)</f>
        <v>0</v>
      </c>
      <c r="AA608" s="41">
        <f>+T608*N608/SUMPRODUCT(N$20:N$619, T$20:T$619)</f>
        <v>0</v>
      </c>
      <c r="AB608" s="41">
        <f>+AA608-Z608</f>
        <v>0</v>
      </c>
      <c r="AC608" s="42">
        <f>+AB608*AD$4</f>
        <v>0</v>
      </c>
      <c r="AD608" s="43">
        <f>+AC608/$H608*10^6</f>
        <v>0</v>
      </c>
      <c r="AE608" s="40">
        <f>+S608*O608/SUMPRODUCT(O$20:O$619, S$20:S$619)</f>
        <v>8.8358631238269359E-3</v>
      </c>
      <c r="AF608" s="41">
        <f>+T608*P608/SUMPRODUCT(P$20:P$619, T$20:T$619)</f>
        <v>8.6129385980621784E-3</v>
      </c>
      <c r="AG608" s="41">
        <f>+AF608-AE608</f>
        <v>-2.2292452576475746E-4</v>
      </c>
      <c r="AH608" s="42">
        <f>+AG608*AI$4</f>
        <v>-0.75276018036289194</v>
      </c>
      <c r="AI608" s="43">
        <f>+AH608/$H608*10^6</f>
        <v>-11443.602620293279</v>
      </c>
      <c r="AJ608" s="42">
        <f>+X608+AC608+AH608</f>
        <v>-4.318018255515951</v>
      </c>
      <c r="AK608" s="31">
        <f>+Y608+AD608+AI608</f>
        <v>-65643.330123380219</v>
      </c>
      <c r="AL608" s="44">
        <f>+$AL$6*W608/H608*10^6</f>
        <v>-894.65721047717557</v>
      </c>
      <c r="AM608" s="31">
        <v>243126.5</v>
      </c>
      <c r="AN608" s="45">
        <f>+AK608/AM608</f>
        <v>-0.26999660721221347</v>
      </c>
      <c r="AR608" s="33"/>
    </row>
    <row r="609" spans="1:44">
      <c r="A609" s="6" t="s">
        <v>5027</v>
      </c>
      <c r="B609" s="6" t="s">
        <v>5041</v>
      </c>
      <c r="C609" s="119" t="s">
        <v>5091</v>
      </c>
      <c r="D609" s="30" t="s">
        <v>5051</v>
      </c>
      <c r="E609" s="6" t="s">
        <v>5059</v>
      </c>
      <c r="F609" s="31" t="s">
        <v>4455</v>
      </c>
      <c r="G609" s="6" t="str">
        <f>+IF(AND(L609&gt;K609, AJ609&gt;0), "Float Increase", IF(AND(L609&lt;K609, AJ609&lt;0), "Float Decrease", IF(AND(J609&gt;I609, AJ609&gt;0), "Share Increase", IF(AND(J609&lt;I609, AJ609&lt;0), "Share Decrease", IF(AJ609&gt;0, "Reinvestment", "Funding")))))</f>
        <v>Share Decrease</v>
      </c>
      <c r="H609" s="32">
        <v>19.46</v>
      </c>
      <c r="I609" s="33">
        <v>32.83</v>
      </c>
      <c r="J609" s="33">
        <v>31.504999999999999</v>
      </c>
      <c r="K609" s="34">
        <v>1</v>
      </c>
      <c r="L609" s="34">
        <v>1</v>
      </c>
      <c r="M609" s="7">
        <v>0</v>
      </c>
      <c r="N609" s="7">
        <v>0</v>
      </c>
      <c r="O609" s="7">
        <v>1</v>
      </c>
      <c r="P609" s="7">
        <v>1</v>
      </c>
      <c r="Q609" s="35">
        <f>+I609*K609</f>
        <v>32.83</v>
      </c>
      <c r="R609" s="35">
        <f>+J609*L609</f>
        <v>31.504999999999999</v>
      </c>
      <c r="S609" s="35">
        <f>+$H609*Q609</f>
        <v>638.87180000000001</v>
      </c>
      <c r="T609" s="35">
        <f>+$H609*R609</f>
        <v>613.08730000000003</v>
      </c>
      <c r="U609" s="36">
        <f>+S609/SUM(S$20:S$619)</f>
        <v>9.2801704753777737E-4</v>
      </c>
      <c r="V609" s="37">
        <f>+T609/SUM(T$20:T$619)</f>
        <v>8.8949822383385516E-4</v>
      </c>
      <c r="W609" s="37">
        <f>+V609-U609</f>
        <v>-3.8518823703922208E-5</v>
      </c>
      <c r="X609" s="38">
        <f>+W609*Y$4</f>
        <v>-1.1667651722040702</v>
      </c>
      <c r="Y609" s="39">
        <f>+X609/$H609*10^6</f>
        <v>-59957.100318811412</v>
      </c>
      <c r="Z609" s="40">
        <f>+S609*M609/SUMPRODUCT(M$20:M$619, S$20:S$619)</f>
        <v>0</v>
      </c>
      <c r="AA609" s="41">
        <f>+T609*N609/SUMPRODUCT(N$20:N$619, T$20:T$619)</f>
        <v>0</v>
      </c>
      <c r="AB609" s="41">
        <f>+AA609-Z609</f>
        <v>0</v>
      </c>
      <c r="AC609" s="42">
        <f>+AB609*AD$4</f>
        <v>0</v>
      </c>
      <c r="AD609" s="43">
        <f>+AC609/$H609*10^6</f>
        <v>0</v>
      </c>
      <c r="AE609" s="40">
        <f>+S609*O609/SUMPRODUCT(O$20:O$619, S$20:S$619)</f>
        <v>1.8919729915949967E-3</v>
      </c>
      <c r="AF609" s="41">
        <f>+T609*P609/SUMPRODUCT(P$20:P$619, T$20:T$619)</f>
        <v>1.8170376263081638E-3</v>
      </c>
      <c r="AG609" s="41">
        <f>+AF609-AE609</f>
        <v>-7.4935365286832832E-5</v>
      </c>
      <c r="AH609" s="42">
        <f>+AG609*AI$4</f>
        <v>-0.25303792346473691</v>
      </c>
      <c r="AI609" s="43">
        <f>+AH609/$H609*10^6</f>
        <v>-13002.976539811762</v>
      </c>
      <c r="AJ609" s="42">
        <f>+X609+AC609+AH609</f>
        <v>-1.419803095668807</v>
      </c>
      <c r="AK609" s="31">
        <f>+Y609+AD609+AI609</f>
        <v>-72960.076858623172</v>
      </c>
      <c r="AL609" s="44">
        <f>+$AL$6*W609/H609*10^6</f>
        <v>-989.69228427343785</v>
      </c>
      <c r="AM609" s="31">
        <v>259226.90625</v>
      </c>
      <c r="AN609" s="45">
        <f>+AK609/AM609</f>
        <v>-0.28145256182728207</v>
      </c>
      <c r="AR609" s="33"/>
    </row>
    <row r="610" spans="1:44">
      <c r="A610" s="6" t="s">
        <v>6458</v>
      </c>
      <c r="B610" s="6" t="s">
        <v>6445</v>
      </c>
      <c r="C610" s="119" t="s">
        <v>6500</v>
      </c>
      <c r="D610" s="30">
        <v>2230946</v>
      </c>
      <c r="E610" s="6" t="s">
        <v>6481</v>
      </c>
      <c r="F610" s="31" t="s">
        <v>4472</v>
      </c>
      <c r="G610" s="6" t="str">
        <f>+IF(AND(L610&gt;K610, AJ610&gt;0), "Float Increase", IF(AND(L610&lt;K610, AJ610&lt;0), "Float Decrease", IF(AND(J610&gt;I610, AJ610&gt;0), "Share Increase", IF(AND(J610&lt;I610, AJ610&lt;0), "Share Decrease", IF(AJ610&gt;0, "Reinvestment", "Funding")))))</f>
        <v>Share Decrease</v>
      </c>
      <c r="H610" s="32">
        <v>23.8</v>
      </c>
      <c r="I610" s="33">
        <v>35.902999999999999</v>
      </c>
      <c r="J610" s="33">
        <v>34.761000000000003</v>
      </c>
      <c r="K610" s="34">
        <v>0.76</v>
      </c>
      <c r="L610" s="34">
        <v>0.76</v>
      </c>
      <c r="M610" s="7">
        <v>0</v>
      </c>
      <c r="N610" s="7">
        <v>0</v>
      </c>
      <c r="O610" s="7">
        <v>1</v>
      </c>
      <c r="P610" s="7">
        <v>1</v>
      </c>
      <c r="Q610" s="35">
        <f>+I610*K610</f>
        <v>27.286279999999998</v>
      </c>
      <c r="R610" s="35">
        <f>+J610*L610</f>
        <v>26.418360000000003</v>
      </c>
      <c r="S610" s="35">
        <f>+$H610*Q610</f>
        <v>649.41346399999998</v>
      </c>
      <c r="T610" s="35">
        <f>+$H610*R610</f>
        <v>628.75696800000014</v>
      </c>
      <c r="U610" s="36">
        <f>+S610/SUM(S$20:S$619)</f>
        <v>9.4332973452977676E-4</v>
      </c>
      <c r="V610" s="37">
        <f>+T610/SUM(T$20:T$619)</f>
        <v>9.1223257480486095E-4</v>
      </c>
      <c r="W610" s="37">
        <f>+V610-U610</f>
        <v>-3.1097159724915806E-5</v>
      </c>
      <c r="X610" s="38">
        <f>+W610*Y$4</f>
        <v>-0.94195718956506758</v>
      </c>
      <c r="Y610" s="39">
        <f>+X610/$H610*10^6</f>
        <v>-39578.033175002834</v>
      </c>
      <c r="Z610" s="40">
        <f>+S610*M610/SUMPRODUCT(M$20:M$619, S$20:S$619)</f>
        <v>0</v>
      </c>
      <c r="AA610" s="41">
        <f>+T610*N610/SUMPRODUCT(N$20:N$619, T$20:T$619)</f>
        <v>0</v>
      </c>
      <c r="AB610" s="41">
        <f>+AA610-Z610</f>
        <v>0</v>
      </c>
      <c r="AC610" s="42">
        <f>+AB610*AD$4</f>
        <v>0</v>
      </c>
      <c r="AD610" s="43">
        <f>+AC610/$H610*10^6</f>
        <v>0</v>
      </c>
      <c r="AE610" s="40">
        <f>+S610*O610/SUMPRODUCT(O$20:O$619, S$20:S$619)</f>
        <v>1.923191373083222E-3</v>
      </c>
      <c r="AF610" s="41">
        <f>+T610*P610/SUMPRODUCT(P$20:P$619, T$20:T$619)</f>
        <v>1.8634786084452219E-3</v>
      </c>
      <c r="AG610" s="41">
        <f>+AF610-AE610</f>
        <v>-5.9712764638000012E-5</v>
      </c>
      <c r="AH610" s="42">
        <f>+AG610*AI$4</f>
        <v>-0.2016350212013053</v>
      </c>
      <c r="AI610" s="43">
        <f>+AH610/$H610*10^6</f>
        <v>-8472.0597143405594</v>
      </c>
      <c r="AJ610" s="42">
        <f>+X610+AC610+AH610</f>
        <v>-1.143592210766373</v>
      </c>
      <c r="AK610" s="31">
        <f>+Y610+AD610+AI610</f>
        <v>-48050.092889343396</v>
      </c>
      <c r="AL610" s="44">
        <f>+$AL$6*W610/H610*10^6</f>
        <v>-653.30167489318922</v>
      </c>
      <c r="AM610" s="31">
        <v>142328.296875</v>
      </c>
      <c r="AN610" s="45">
        <f>+AK610/AM610</f>
        <v>-0.33760042060745971</v>
      </c>
      <c r="AR610" s="33"/>
    </row>
    <row r="611" spans="1:44">
      <c r="A611" s="6" t="s">
        <v>1350</v>
      </c>
      <c r="B611" s="6" t="s">
        <v>1753</v>
      </c>
      <c r="C611" s="119" t="s">
        <v>2772</v>
      </c>
      <c r="D611" s="30">
        <v>2475060</v>
      </c>
      <c r="E611" s="6" t="s">
        <v>3932</v>
      </c>
      <c r="F611" s="31" t="s">
        <v>4454</v>
      </c>
      <c r="G611" s="6" t="str">
        <f>+IF(AND(L611&gt;K611, AJ611&gt;0), "Float Increase", IF(AND(L611&lt;K611, AJ611&lt;0), "Float Decrease", IF(AND(J611&gt;I611, AJ611&gt;0), "Share Increase", IF(AND(J611&lt;I611, AJ611&lt;0), "Share Decrease", IF(AJ611&gt;0, "Reinvestment", "Funding")))))</f>
        <v>Share Decrease</v>
      </c>
      <c r="H611" s="32">
        <v>27.15</v>
      </c>
      <c r="I611" s="33">
        <v>40.975000000000001</v>
      </c>
      <c r="J611" s="33">
        <v>39.753999999999998</v>
      </c>
      <c r="K611" s="34">
        <v>1</v>
      </c>
      <c r="L611" s="34">
        <v>1</v>
      </c>
      <c r="M611" s="7">
        <v>0</v>
      </c>
      <c r="N611" s="7">
        <v>0</v>
      </c>
      <c r="O611" s="7">
        <v>1</v>
      </c>
      <c r="P611" s="7">
        <v>1</v>
      </c>
      <c r="Q611" s="35">
        <f>+I611*K611</f>
        <v>40.975000000000001</v>
      </c>
      <c r="R611" s="35">
        <f>+J611*L611</f>
        <v>39.753999999999998</v>
      </c>
      <c r="S611" s="35">
        <f>+$H611*Q611</f>
        <v>1112.4712500000001</v>
      </c>
      <c r="T611" s="35">
        <f>+$H611*R611</f>
        <v>1079.3210999999999</v>
      </c>
      <c r="U611" s="36">
        <f>+S611/SUM(S$20:S$619)</f>
        <v>1.6159615824264909E-3</v>
      </c>
      <c r="V611" s="37">
        <f>+T611/SUM(T$20:T$619)</f>
        <v>1.5659339239230737E-3</v>
      </c>
      <c r="W611" s="37">
        <f>+V611-U611</f>
        <v>-5.0027658503417173E-5</v>
      </c>
      <c r="X611" s="38">
        <f>+W611*Y$4</f>
        <v>-1.515376742482464</v>
      </c>
      <c r="Y611" s="39">
        <f>+X611/$H611*10^6</f>
        <v>-55814.98130690476</v>
      </c>
      <c r="Z611" s="40">
        <f>+S611*M611/SUMPRODUCT(M$20:M$619, S$20:S$619)</f>
        <v>0</v>
      </c>
      <c r="AA611" s="41">
        <f>+T611*N611/SUMPRODUCT(N$20:N$619, T$20:T$619)</f>
        <v>0</v>
      </c>
      <c r="AB611" s="41">
        <f>+AA611-Z611</f>
        <v>0</v>
      </c>
      <c r="AC611" s="42">
        <f>+AB611*AD$4</f>
        <v>0</v>
      </c>
      <c r="AD611" s="43">
        <f>+AC611/$H611*10^6</f>
        <v>0</v>
      </c>
      <c r="AE611" s="40">
        <f>+S611*O611/SUMPRODUCT(O$20:O$619, S$20:S$619)</f>
        <v>3.2945037782633785E-3</v>
      </c>
      <c r="AF611" s="41">
        <f>+T611*P611/SUMPRODUCT(P$20:P$619, T$20:T$619)</f>
        <v>3.1988381582334457E-3</v>
      </c>
      <c r="AG611" s="41">
        <f>+AF611-AE611</f>
        <v>-9.5665620029932764E-5</v>
      </c>
      <c r="AH611" s="42">
        <f>+AG611*AI$4</f>
        <v>-0.32303879145290876</v>
      </c>
      <c r="AI611" s="43">
        <f>+AH611/$H611*10^6</f>
        <v>-11898.298027731447</v>
      </c>
      <c r="AJ611" s="42">
        <f>+X611+AC611+AH611</f>
        <v>-1.8384155339353727</v>
      </c>
      <c r="AK611" s="31">
        <f>+Y611+AD611+AI611</f>
        <v>-67713.279334636201</v>
      </c>
      <c r="AL611" s="44">
        <f>+$AL$6*W611/H611*10^6</f>
        <v>-921.31967777932175</v>
      </c>
      <c r="AM611" s="31">
        <v>190090.203125</v>
      </c>
      <c r="AN611" s="45">
        <f>+AK611/AM611</f>
        <v>-0.3562165657222699</v>
      </c>
      <c r="AR611" s="33"/>
    </row>
    <row r="612" spans="1:44">
      <c r="A612" s="6" t="s">
        <v>3478</v>
      </c>
      <c r="B612" s="6" t="s">
        <v>317</v>
      </c>
      <c r="C612" s="119" t="s">
        <v>615</v>
      </c>
      <c r="D612" s="30">
        <v>2437112</v>
      </c>
      <c r="E612" s="6" t="s">
        <v>2593</v>
      </c>
      <c r="F612" s="31" t="s">
        <v>4462</v>
      </c>
      <c r="G612" s="6" t="str">
        <f>+IF(AND(L612&gt;K612, AJ612&gt;0), "Float Increase", IF(AND(L612&lt;K612, AJ612&lt;0), "Float Decrease", IF(AND(J612&gt;I612, AJ612&gt;0), "Share Increase", IF(AND(J612&lt;I612, AJ612&lt;0), "Share Decrease", IF(AJ612&gt;0, "Reinvestment", "Funding")))))</f>
        <v>Share Decrease</v>
      </c>
      <c r="H612" s="32">
        <v>32.81</v>
      </c>
      <c r="I612" s="33">
        <v>41.914000000000001</v>
      </c>
      <c r="J612" s="33">
        <v>41.085999999999999</v>
      </c>
      <c r="K612" s="34">
        <v>1</v>
      </c>
      <c r="L612" s="34">
        <v>1</v>
      </c>
      <c r="M612" s="7">
        <v>0</v>
      </c>
      <c r="N612" s="7">
        <v>0</v>
      </c>
      <c r="O612" s="7">
        <v>1</v>
      </c>
      <c r="P612" s="7">
        <v>1</v>
      </c>
      <c r="Q612" s="35">
        <f>+I612*K612</f>
        <v>41.914000000000001</v>
      </c>
      <c r="R612" s="35">
        <f>+J612*L612</f>
        <v>41.085999999999999</v>
      </c>
      <c r="S612" s="35">
        <f>+$H612*Q612</f>
        <v>1375.1983400000001</v>
      </c>
      <c r="T612" s="35">
        <f>+$H612*R612</f>
        <v>1348.0316600000001</v>
      </c>
      <c r="U612" s="36">
        <f>+S612/SUM(S$20:S$619)</f>
        <v>1.9975956103644777E-3</v>
      </c>
      <c r="V612" s="37">
        <f>+T612/SUM(T$20:T$619)</f>
        <v>1.9557928654561976E-3</v>
      </c>
      <c r="W612" s="37">
        <f>+V612-U612</f>
        <v>-4.1802744908280096E-5</v>
      </c>
      <c r="X612" s="38">
        <f>+W612*Y$4</f>
        <v>-1.2662377033218124</v>
      </c>
      <c r="Y612" s="39">
        <f>+X612/$H612*10^6</f>
        <v>-38593.041856806223</v>
      </c>
      <c r="Z612" s="40">
        <f>+S612*M612/SUMPRODUCT(M$20:M$619, S$20:S$619)</f>
        <v>0</v>
      </c>
      <c r="AA612" s="41">
        <f>+T612*N612/SUMPRODUCT(N$20:N$619, T$20:T$619)</f>
        <v>0</v>
      </c>
      <c r="AB612" s="41">
        <f>+AA612-Z612</f>
        <v>0</v>
      </c>
      <c r="AC612" s="42">
        <f>+AB612*AD$4</f>
        <v>0</v>
      </c>
      <c r="AD612" s="43">
        <f>+AC612/$H612*10^6</f>
        <v>0</v>
      </c>
      <c r="AE612" s="40">
        <f>+S612*O612/SUMPRODUCT(O$20:O$619, S$20:S$619)</f>
        <v>4.07255120255155E-3</v>
      </c>
      <c r="AF612" s="41">
        <f>+T612*P612/SUMPRODUCT(P$20:P$619, T$20:T$619)</f>
        <v>3.9952291422031645E-3</v>
      </c>
      <c r="AG612" s="41">
        <f>+AF612-AE612</f>
        <v>-7.7322060348385471E-5</v>
      </c>
      <c r="AH612" s="42">
        <f>+AG612*AI$4</f>
        <v>-0.26109719374395901</v>
      </c>
      <c r="AI612" s="43">
        <f>+AH612/$H612*10^6</f>
        <v>-7957.8541220347142</v>
      </c>
      <c r="AJ612" s="42">
        <f>+X612+AC612+AH612</f>
        <v>-1.5273348970657714</v>
      </c>
      <c r="AK612" s="31">
        <f>+Y612+AD612+AI612</f>
        <v>-46550.895978840941</v>
      </c>
      <c r="AL612" s="44">
        <f>+$AL$6*W612/H612*10^6</f>
        <v>-637.04274471624649</v>
      </c>
      <c r="AM612" s="31">
        <v>122917.5</v>
      </c>
      <c r="AN612" s="45">
        <f>+AK612/AM612</f>
        <v>-0.37871658615608794</v>
      </c>
      <c r="AR612" s="33"/>
    </row>
    <row r="613" spans="1:44">
      <c r="A613" s="6" t="s">
        <v>4235</v>
      </c>
      <c r="B613" s="6" t="s">
        <v>1620</v>
      </c>
      <c r="C613" s="119" t="s">
        <v>2467</v>
      </c>
      <c r="D613" s="30">
        <v>2474164</v>
      </c>
      <c r="E613" s="6" t="s">
        <v>3926</v>
      </c>
      <c r="F613" s="31" t="s">
        <v>4471</v>
      </c>
      <c r="G613" s="6" t="str">
        <f>+IF(AND(L613&gt;K613, AJ613&gt;0), "Float Increase", IF(AND(L613&lt;K613, AJ613&lt;0), "Float Decrease", IF(AND(J613&gt;I613, AJ613&gt;0), "Share Increase", IF(AND(J613&lt;I613, AJ613&lt;0), "Share Decrease", IF(AJ613&gt;0, "Reinvestment", "Funding")))))</f>
        <v>Share Decrease</v>
      </c>
      <c r="H613" s="32">
        <v>44.74</v>
      </c>
      <c r="I613" s="33">
        <v>64.748000000000005</v>
      </c>
      <c r="J613" s="33">
        <v>62.98</v>
      </c>
      <c r="K613" s="34">
        <v>1</v>
      </c>
      <c r="L613" s="34">
        <v>1</v>
      </c>
      <c r="M613" s="7">
        <v>0</v>
      </c>
      <c r="N613" s="7">
        <v>0</v>
      </c>
      <c r="O613" s="7">
        <v>1</v>
      </c>
      <c r="P613" s="7">
        <v>1</v>
      </c>
      <c r="Q613" s="35">
        <f>+I613*K613</f>
        <v>64.748000000000005</v>
      </c>
      <c r="R613" s="35">
        <f>+J613*L613</f>
        <v>62.98</v>
      </c>
      <c r="S613" s="35">
        <f>+$H613*Q613</f>
        <v>2896.8255200000003</v>
      </c>
      <c r="T613" s="35">
        <f>+$H613*R613</f>
        <v>2817.7251999999999</v>
      </c>
      <c r="U613" s="36">
        <f>+S613/SUM(S$20:S$619)</f>
        <v>4.2078918905208949E-3</v>
      </c>
      <c r="V613" s="37">
        <f>+T613/SUM(T$20:T$619)</f>
        <v>4.0880989716340467E-3</v>
      </c>
      <c r="W613" s="37">
        <f>+V613-U613</f>
        <v>-1.197929188868482E-4</v>
      </c>
      <c r="X613" s="38">
        <f>+W613*Y$4</f>
        <v>-3.6286208194776584</v>
      </c>
      <c r="Y613" s="39">
        <f>+X613/$H613*10^6</f>
        <v>-81104.622697310202</v>
      </c>
      <c r="Z613" s="40">
        <f>+S613*M613/SUMPRODUCT(M$20:M$619, S$20:S$619)</f>
        <v>0</v>
      </c>
      <c r="AA613" s="41">
        <f>+T613*N613/SUMPRODUCT(N$20:N$619, T$20:T$619)</f>
        <v>0</v>
      </c>
      <c r="AB613" s="41">
        <f>+AA613-Z613</f>
        <v>0</v>
      </c>
      <c r="AC613" s="42">
        <f>+AB613*AD$4</f>
        <v>0</v>
      </c>
      <c r="AD613" s="43">
        <f>+AC613/$H613*10^6</f>
        <v>0</v>
      </c>
      <c r="AE613" s="40">
        <f>+S613*O613/SUMPRODUCT(O$20:O$619, S$20:S$619)</f>
        <v>8.5787409073356073E-3</v>
      </c>
      <c r="AF613" s="41">
        <f>+T613*P613/SUMPRODUCT(P$20:P$619, T$20:T$619)</f>
        <v>8.3510337092232972E-3</v>
      </c>
      <c r="AG613" s="41">
        <f>+AF613-AE613</f>
        <v>-2.2770719811231015E-4</v>
      </c>
      <c r="AH613" s="42">
        <f>+AG613*AI$4</f>
        <v>-0.76891006466391099</v>
      </c>
      <c r="AI613" s="43">
        <f>+AH613/$H613*10^6</f>
        <v>-17186.188302724873</v>
      </c>
      <c r="AJ613" s="42">
        <f>+X613+AC613+AH613</f>
        <v>-4.3975308841415695</v>
      </c>
      <c r="AK613" s="31">
        <f>+Y613+AD613+AI613</f>
        <v>-98290.811000035072</v>
      </c>
      <c r="AL613" s="44">
        <f>+$AL$6*W613/H613*10^6</f>
        <v>-1338.7675333800648</v>
      </c>
      <c r="AM613" s="31">
        <v>250838.84375</v>
      </c>
      <c r="AN613" s="45">
        <f>+AK613/AM613</f>
        <v>-0.39184844552224607</v>
      </c>
      <c r="AR613" s="33"/>
    </row>
    <row r="614" spans="1:44">
      <c r="A614" s="6" t="s">
        <v>1380</v>
      </c>
      <c r="B614" s="6" t="s">
        <v>2177</v>
      </c>
      <c r="C614" s="119" t="s">
        <v>2802</v>
      </c>
      <c r="D614" s="30">
        <v>2612737</v>
      </c>
      <c r="E614" s="6" t="s">
        <v>869</v>
      </c>
      <c r="F614" s="31" t="s">
        <v>4462</v>
      </c>
      <c r="G614" s="6" t="str">
        <f>+IF(AND(L614&gt;K614, AJ614&gt;0), "Float Increase", IF(AND(L614&lt;K614, AJ614&lt;0), "Float Decrease", IF(AND(J614&gt;I614, AJ614&gt;0), "Share Increase", IF(AND(J614&lt;I614, AJ614&lt;0), "Share Decrease", IF(AJ614&gt;0, "Reinvestment", "Funding")))))</f>
        <v>Share Decrease</v>
      </c>
      <c r="H614" s="32">
        <v>45.12</v>
      </c>
      <c r="I614" s="33">
        <v>57.183999999999997</v>
      </c>
      <c r="J614" s="33">
        <v>55.814</v>
      </c>
      <c r="K614" s="34">
        <v>1</v>
      </c>
      <c r="L614" s="34">
        <v>1</v>
      </c>
      <c r="M614" s="7">
        <v>0</v>
      </c>
      <c r="N614" s="7">
        <v>0</v>
      </c>
      <c r="O614" s="7">
        <v>1</v>
      </c>
      <c r="P614" s="7">
        <v>1</v>
      </c>
      <c r="Q614" s="35">
        <f>+I614*K614</f>
        <v>57.183999999999997</v>
      </c>
      <c r="R614" s="35">
        <f>+J614*L614</f>
        <v>55.814</v>
      </c>
      <c r="S614" s="35">
        <f>+$H614*Q614</f>
        <v>2580.1420799999996</v>
      </c>
      <c r="T614" s="35">
        <f>+$H614*R614</f>
        <v>2518.3276799999999</v>
      </c>
      <c r="U614" s="36">
        <f>+S614/SUM(S$20:S$619)</f>
        <v>3.7478815551251119E-3</v>
      </c>
      <c r="V614" s="37">
        <f>+T614/SUM(T$20:T$619)</f>
        <v>3.6537178284261197E-3</v>
      </c>
      <c r="W614" s="37">
        <f>+V614-U614</f>
        <v>-9.4163726698992187E-5</v>
      </c>
      <c r="X614" s="38">
        <f>+W614*Y$4</f>
        <v>-2.8522926255959198</v>
      </c>
      <c r="Y614" s="39">
        <f>+X614/$H614*10^6</f>
        <v>-63215.705354519509</v>
      </c>
      <c r="Z614" s="40">
        <f>+S614*M614/SUMPRODUCT(M$20:M$619, S$20:S$619)</f>
        <v>0</v>
      </c>
      <c r="AA614" s="41">
        <f>+T614*N614/SUMPRODUCT(N$20:N$619, T$20:T$619)</f>
        <v>0</v>
      </c>
      <c r="AB614" s="41">
        <f>+AA614-Z614</f>
        <v>0</v>
      </c>
      <c r="AC614" s="42">
        <f>+AB614*AD$4</f>
        <v>0</v>
      </c>
      <c r="AD614" s="43">
        <f>+AC614/$H614*10^6</f>
        <v>0</v>
      </c>
      <c r="AE614" s="40">
        <f>+S614*O614/SUMPRODUCT(O$20:O$619, S$20:S$619)</f>
        <v>7.6409056243173295E-3</v>
      </c>
      <c r="AF614" s="41">
        <f>+T614*P614/SUMPRODUCT(P$20:P$619, T$20:T$619)</f>
        <v>7.4636942404994275E-3</v>
      </c>
      <c r="AG614" s="41">
        <f>+AF614-AE614</f>
        <v>-1.7721138381790198E-4</v>
      </c>
      <c r="AH614" s="42">
        <f>+AG614*AI$4</f>
        <v>-0.59839837176951227</v>
      </c>
      <c r="AI614" s="43">
        <f>+AH614/$H614*10^6</f>
        <v>-13262.37526084912</v>
      </c>
      <c r="AJ614" s="42">
        <f>+X614+AC614+AH614</f>
        <v>-3.4506909973654318</v>
      </c>
      <c r="AK614" s="31">
        <f>+Y614+AD614+AI614</f>
        <v>-76478.080615368628</v>
      </c>
      <c r="AL614" s="44">
        <f>+$AL$6*W614/H614*10^6</f>
        <v>-1043.4810139515978</v>
      </c>
      <c r="AM614" s="31">
        <v>194124.453125</v>
      </c>
      <c r="AN614" s="45">
        <f>+AK614/AM614</f>
        <v>-0.39396417805294787</v>
      </c>
      <c r="AR614" s="33"/>
    </row>
    <row r="615" spans="1:44">
      <c r="A615" s="6" t="s">
        <v>1320</v>
      </c>
      <c r="B615" s="6" t="s">
        <v>1723</v>
      </c>
      <c r="C615" s="119" t="s">
        <v>2742</v>
      </c>
      <c r="D615" s="30">
        <v>2307787</v>
      </c>
      <c r="E615" s="6" t="s">
        <v>6162</v>
      </c>
      <c r="F615" s="31" t="s">
        <v>4456</v>
      </c>
      <c r="G615" s="6" t="str">
        <f>+IF(AND(L615&gt;K615, AJ615&gt;0), "Float Increase", IF(AND(L615&lt;K615, AJ615&lt;0), "Float Decrease", IF(AND(J615&gt;I615, AJ615&gt;0), "Share Increase", IF(AND(J615&lt;I615, AJ615&lt;0), "Share Decrease", IF(AJ615&gt;0, "Reinvestment", "Funding")))))</f>
        <v>Share Decrease</v>
      </c>
      <c r="H615" s="32">
        <v>64.760000000000005</v>
      </c>
      <c r="I615" s="33">
        <v>27.646000000000001</v>
      </c>
      <c r="J615" s="33">
        <v>26.664999999999999</v>
      </c>
      <c r="K615" s="34">
        <v>1</v>
      </c>
      <c r="L615" s="34">
        <v>1</v>
      </c>
      <c r="M615" s="7">
        <v>0</v>
      </c>
      <c r="N615" s="7">
        <v>0</v>
      </c>
      <c r="O615" s="7">
        <v>1</v>
      </c>
      <c r="P615" s="7">
        <v>1</v>
      </c>
      <c r="Q615" s="35">
        <f>+I615*K615</f>
        <v>27.646000000000001</v>
      </c>
      <c r="R615" s="35">
        <f>+J615*L615</f>
        <v>26.664999999999999</v>
      </c>
      <c r="S615" s="35">
        <f>+$H615*Q615</f>
        <v>1790.3549600000001</v>
      </c>
      <c r="T615" s="35">
        <f>+$H615*R615</f>
        <v>1726.8254000000002</v>
      </c>
      <c r="U615" s="36">
        <f>+S615/SUM(S$20:S$619)</f>
        <v>2.6006468340343328E-3</v>
      </c>
      <c r="V615" s="37">
        <f>+T615/SUM(T$20:T$619)</f>
        <v>2.5053660810967484E-3</v>
      </c>
      <c r="W615" s="37">
        <f>+V615-U615</f>
        <v>-9.5280752937584347E-5</v>
      </c>
      <c r="X615" s="38">
        <f>+W615*Y$4</f>
        <v>-2.8861282204117278</v>
      </c>
      <c r="Y615" s="39">
        <f>+X615/$H615*10^6</f>
        <v>-44566.525948297218</v>
      </c>
      <c r="Z615" s="40">
        <f>+S615*M615/SUMPRODUCT(M$20:M$619, S$20:S$619)</f>
        <v>0</v>
      </c>
      <c r="AA615" s="41">
        <f>+T615*N615/SUMPRODUCT(N$20:N$619, T$20:T$619)</f>
        <v>0</v>
      </c>
      <c r="AB615" s="41">
        <f>+AA615-Z615</f>
        <v>0</v>
      </c>
      <c r="AC615" s="42">
        <f>+AB615*AD$4</f>
        <v>0</v>
      </c>
      <c r="AD615" s="43">
        <f>+AC615/$H615*10^6</f>
        <v>0</v>
      </c>
      <c r="AE615" s="40">
        <f>+S615*O615/SUMPRODUCT(O$20:O$619, S$20:S$619)</f>
        <v>5.3020077419102564E-3</v>
      </c>
      <c r="AF615" s="41">
        <f>+T615*P615/SUMPRODUCT(P$20:P$619, T$20:T$619)</f>
        <v>5.1178791762032027E-3</v>
      </c>
      <c r="AG615" s="41">
        <f>+AF615-AE615</f>
        <v>-1.8412856570705367E-4</v>
      </c>
      <c r="AH615" s="42">
        <f>+AG615*AI$4</f>
        <v>-0.62175595913509196</v>
      </c>
      <c r="AI615" s="43">
        <f>+AH615/$H615*10^6</f>
        <v>-9600.9258668173552</v>
      </c>
      <c r="AJ615" s="42">
        <f>+X615+AC615+AH615</f>
        <v>-3.5078841795468199</v>
      </c>
      <c r="AK615" s="31">
        <f>+Y615+AD615+AI615</f>
        <v>-54167.451815114575</v>
      </c>
      <c r="AL615" s="44">
        <f>+$AL$6*W615/H615*10^6</f>
        <v>-735.64509680037327</v>
      </c>
      <c r="AM615" s="31">
        <v>136099.09375</v>
      </c>
      <c r="AN615" s="45">
        <f>+AK615/AM615</f>
        <v>-0.39800009186405455</v>
      </c>
      <c r="AR615" s="33"/>
    </row>
    <row r="616" spans="1:44">
      <c r="A616" s="6" t="s">
        <v>1327</v>
      </c>
      <c r="B616" s="6" t="s">
        <v>1730</v>
      </c>
      <c r="C616" s="119" t="s">
        <v>2749</v>
      </c>
      <c r="D616" s="30">
        <v>2601218</v>
      </c>
      <c r="E616" s="6" t="s">
        <v>832</v>
      </c>
      <c r="F616" s="31" t="s">
        <v>4471</v>
      </c>
      <c r="G616" s="6" t="str">
        <f>+IF(AND(L616&gt;K616, AJ616&gt;0), "Float Increase", IF(AND(L616&lt;K616, AJ616&lt;0), "Float Decrease", IF(AND(J616&gt;I616, AJ616&gt;0), "Share Increase", IF(AND(J616&lt;I616, AJ616&lt;0), "Share Decrease", IF(AJ616&gt;0, "Reinvestment", "Funding")))))</f>
        <v>Share Decrease</v>
      </c>
      <c r="H616" s="32">
        <v>74.61</v>
      </c>
      <c r="I616" s="33">
        <v>40.652000000000001</v>
      </c>
      <c r="J616" s="33">
        <v>39.853000000000002</v>
      </c>
      <c r="K616" s="34">
        <v>1</v>
      </c>
      <c r="L616" s="34">
        <v>1</v>
      </c>
      <c r="M616" s="7">
        <v>0.43</v>
      </c>
      <c r="N616" s="7">
        <v>0.43</v>
      </c>
      <c r="O616" s="7">
        <v>0.56999999999999995</v>
      </c>
      <c r="P616" s="7">
        <v>0.56999999999999995</v>
      </c>
      <c r="Q616" s="35">
        <f>+I616*K616</f>
        <v>40.652000000000001</v>
      </c>
      <c r="R616" s="35">
        <f>+J616*L616</f>
        <v>39.853000000000002</v>
      </c>
      <c r="S616" s="35">
        <f>+$H616*Q616</f>
        <v>3033.0457200000001</v>
      </c>
      <c r="T616" s="35">
        <f>+$H616*R616</f>
        <v>2973.4323300000001</v>
      </c>
      <c r="U616" s="36">
        <f>+S616/SUM(S$20:S$619)</f>
        <v>4.4057636197457643E-3</v>
      </c>
      <c r="V616" s="37">
        <f>+T616/SUM(T$20:T$619)</f>
        <v>4.3140067918959685E-3</v>
      </c>
      <c r="W616" s="37">
        <f>+V616-U616</f>
        <v>-9.1756827849795788E-5</v>
      </c>
      <c r="X616" s="38">
        <f>+W616*Y$4</f>
        <v>-2.7793857847264656</v>
      </c>
      <c r="Y616" s="39">
        <f>+X616/$H616*10^6</f>
        <v>-37252.188509937885</v>
      </c>
      <c r="Z616" s="40">
        <f>+S616*M616/SUMPRODUCT(M$20:M$619, S$20:S$619)</f>
        <v>3.7183254128353455E-3</v>
      </c>
      <c r="AA616" s="41">
        <f>+T616*N616/SUMPRODUCT(N$20:N$619, T$20:T$619)</f>
        <v>3.6339657757381875E-3</v>
      </c>
      <c r="AB616" s="41">
        <f>+AA616-Z616</f>
        <v>-8.4359637097158012E-5</v>
      </c>
      <c r="AC616" s="42">
        <f>+AB616*AD$4</f>
        <v>-0.32548232202308752</v>
      </c>
      <c r="AD616" s="43">
        <f>+AC616/$H616*10^6</f>
        <v>-4362.4490285898346</v>
      </c>
      <c r="AE616" s="40">
        <f>+S616*O616/SUMPRODUCT(O$20:O$619, S$20:S$619)</f>
        <v>5.1198239352125046E-3</v>
      </c>
      <c r="AF616" s="41">
        <f>+T616*P616/SUMPRODUCT(P$20:P$619, T$20:T$619)</f>
        <v>5.0231311283857241E-3</v>
      </c>
      <c r="AG616" s="41">
        <f>+AF616-AE616</f>
        <v>-9.6692806826780518E-5</v>
      </c>
      <c r="AH616" s="42">
        <f>+AG616*AI$4</f>
        <v>-0.32650734349225435</v>
      </c>
      <c r="AI616" s="43">
        <f>+AH616/$H616*10^6</f>
        <v>-4376.1874211533896</v>
      </c>
      <c r="AJ616" s="42">
        <f>+X616+AC616+AH616</f>
        <v>-3.4313754502418075</v>
      </c>
      <c r="AK616" s="31">
        <f>+Y616+AD616+AI616</f>
        <v>-45990.824959681107</v>
      </c>
      <c r="AL616" s="44">
        <f>+$AL$6*W616/H616*10^6</f>
        <v>-614.90971618949061</v>
      </c>
      <c r="AM616" s="31">
        <v>110959.546875</v>
      </c>
      <c r="AN616" s="45">
        <f>+AK616/AM616</f>
        <v>-0.41448281157358602</v>
      </c>
      <c r="AR616" s="33"/>
    </row>
    <row r="617" spans="1:44">
      <c r="A617" s="6" t="s">
        <v>1089</v>
      </c>
      <c r="B617" s="6" t="s">
        <v>1606</v>
      </c>
      <c r="C617" s="119" t="s">
        <v>2453</v>
      </c>
      <c r="D617" s="30">
        <v>2269661</v>
      </c>
      <c r="E617" s="6" t="s">
        <v>3912</v>
      </c>
      <c r="F617" s="31" t="s">
        <v>4454</v>
      </c>
      <c r="G617" s="6" t="str">
        <f>+IF(AND(L617&gt;K617, AJ617&gt;0), "Float Increase", IF(AND(L617&lt;K617, AJ617&lt;0), "Float Decrease", IF(AND(J617&gt;I617, AJ617&gt;0), "Share Increase", IF(AND(J617&lt;I617, AJ617&lt;0), "Share Decrease", IF(AJ617&gt;0, "Reinvestment", "Funding")))))</f>
        <v>Share Decrease</v>
      </c>
      <c r="H617" s="32">
        <v>10.15</v>
      </c>
      <c r="I617" s="33">
        <v>24.847999999999999</v>
      </c>
      <c r="J617" s="33">
        <v>24.358000000000001</v>
      </c>
      <c r="K617" s="34">
        <v>1</v>
      </c>
      <c r="L617" s="34">
        <v>1</v>
      </c>
      <c r="M617" s="7">
        <v>0</v>
      </c>
      <c r="N617" s="7">
        <v>0</v>
      </c>
      <c r="O617" s="7">
        <v>1</v>
      </c>
      <c r="P617" s="7">
        <v>1</v>
      </c>
      <c r="Q617" s="35">
        <f>+I617*K617</f>
        <v>24.847999999999999</v>
      </c>
      <c r="R617" s="35">
        <f>+J617*L617</f>
        <v>24.358000000000001</v>
      </c>
      <c r="S617" s="35">
        <f>+$H617*Q617</f>
        <v>252.2072</v>
      </c>
      <c r="T617" s="35">
        <f>+$H617*R617</f>
        <v>247.23370000000003</v>
      </c>
      <c r="U617" s="36">
        <f>+S617/SUM(S$20:S$619)</f>
        <v>3.6635296958133028E-4</v>
      </c>
      <c r="V617" s="37">
        <f>+T617/SUM(T$20:T$619)</f>
        <v>3.5869922117432904E-4</v>
      </c>
      <c r="W617" s="37">
        <f>+V617-U617</f>
        <v>-7.6537484070012375E-6</v>
      </c>
      <c r="X617" s="38">
        <f>+W617*Y$4</f>
        <v>-0.23183800073292765</v>
      </c>
      <c r="Y617" s="39">
        <f>+X617/$H617*10^6</f>
        <v>-22841.182338219471</v>
      </c>
      <c r="Z617" s="40">
        <f>+S617*M617/SUMPRODUCT(M$20:M$619, S$20:S$619)</f>
        <v>0</v>
      </c>
      <c r="AA617" s="41">
        <f>+T617*N617/SUMPRODUCT(N$20:N$619, T$20:T$619)</f>
        <v>0</v>
      </c>
      <c r="AB617" s="41">
        <f>+AA617-Z617</f>
        <v>0</v>
      </c>
      <c r="AC617" s="42">
        <f>+AB617*AD$4</f>
        <v>0</v>
      </c>
      <c r="AD617" s="43">
        <f>+AC617/$H617*10^6</f>
        <v>0</v>
      </c>
      <c r="AE617" s="40">
        <f>+S617*O617/SUMPRODUCT(O$20:O$619, S$20:S$619)</f>
        <v>7.4689352493848948E-4</v>
      </c>
      <c r="AF617" s="41">
        <f>+T617*P617/SUMPRODUCT(P$20:P$619, T$20:T$619)</f>
        <v>7.327389352077342E-4</v>
      </c>
      <c r="AG617" s="41">
        <f>+AF617-AE617</f>
        <v>-1.4154589730755278E-5</v>
      </c>
      <c r="AH617" s="42">
        <f>+AG617*AI$4</f>
        <v>-4.7796497411549274E-2</v>
      </c>
      <c r="AI617" s="43">
        <f>+AH617/$H617*10^6</f>
        <v>-4709.0145233053472</v>
      </c>
      <c r="AJ617" s="42">
        <f>+X617+AC617+AH617</f>
        <v>-0.27963449814447694</v>
      </c>
      <c r="AK617" s="31">
        <f>+Y617+AD617+AI617</f>
        <v>-27550.196861524819</v>
      </c>
      <c r="AL617" s="44">
        <f>+$AL$6*W617/H617*10^6</f>
        <v>-377.03194123158806</v>
      </c>
      <c r="AM617" s="31">
        <v>57640.19921875</v>
      </c>
      <c r="AN617" s="45">
        <f>+AK617/AM617</f>
        <v>-0.47796845317916442</v>
      </c>
      <c r="AR617" s="33"/>
    </row>
    <row r="618" spans="1:44">
      <c r="A618" s="6" t="s">
        <v>1347</v>
      </c>
      <c r="B618" s="6" t="s">
        <v>1750</v>
      </c>
      <c r="C618" s="119" t="s">
        <v>2769</v>
      </c>
      <c r="D618" s="30">
        <v>2605157</v>
      </c>
      <c r="E618" s="6" t="s">
        <v>3929</v>
      </c>
      <c r="F618" s="31" t="s">
        <v>4472</v>
      </c>
      <c r="G618" s="6" t="str">
        <f>+IF(AND(L618&gt;K618, AJ618&gt;0), "Float Increase", IF(AND(L618&lt;K618, AJ618&lt;0), "Float Decrease", IF(AND(J618&gt;I618, AJ618&gt;0), "Share Increase", IF(AND(J618&lt;I618, AJ618&lt;0), "Share Decrease", IF(AJ618&gt;0, "Reinvestment", "Funding")))))</f>
        <v>Share Decrease</v>
      </c>
      <c r="H618" s="32">
        <v>10.84</v>
      </c>
      <c r="I618" s="33">
        <v>147.35599999999999</v>
      </c>
      <c r="J618" s="33">
        <v>140.05500000000001</v>
      </c>
      <c r="K618" s="34">
        <v>0.84</v>
      </c>
      <c r="L618" s="34">
        <v>0.84</v>
      </c>
      <c r="M618" s="7">
        <v>0</v>
      </c>
      <c r="N618" s="7">
        <v>0</v>
      </c>
      <c r="O618" s="7">
        <v>1</v>
      </c>
      <c r="P618" s="7">
        <v>1</v>
      </c>
      <c r="Q618" s="35">
        <f>+I618*K618</f>
        <v>123.77903999999999</v>
      </c>
      <c r="R618" s="35">
        <f>+J618*L618</f>
        <v>117.64620000000001</v>
      </c>
      <c r="S618" s="35">
        <f>+$H618*Q618</f>
        <v>1341.7647935999998</v>
      </c>
      <c r="T618" s="35">
        <f>+$H618*R618</f>
        <v>1275.2848080000001</v>
      </c>
      <c r="U618" s="36">
        <f>+S618/SUM(S$20:S$619)</f>
        <v>1.9490304662794743E-3</v>
      </c>
      <c r="V618" s="37">
        <f>+T618/SUM(T$20:T$619)</f>
        <v>1.8502480341678893E-3</v>
      </c>
      <c r="W618" s="37">
        <f>+V618-U618</f>
        <v>-9.8782432111584962E-5</v>
      </c>
      <c r="X618" s="38">
        <f>+W618*Y$4</f>
        <v>-2.9921968100410679</v>
      </c>
      <c r="Y618" s="39">
        <f>+X618/$H618*10^6</f>
        <v>-276032.91605544905</v>
      </c>
      <c r="Z618" s="40">
        <f>+S618*M618/SUMPRODUCT(M$20:M$619, S$20:S$619)</f>
        <v>0</v>
      </c>
      <c r="AA618" s="41">
        <f>+T618*N618/SUMPRODUCT(N$20:N$619, T$20:T$619)</f>
        <v>0</v>
      </c>
      <c r="AB618" s="41">
        <f>+AA618-Z618</f>
        <v>0</v>
      </c>
      <c r="AC618" s="42">
        <f>+AB618*AD$4</f>
        <v>0</v>
      </c>
      <c r="AD618" s="43">
        <f>+AC618/$H618*10^6</f>
        <v>0</v>
      </c>
      <c r="AE618" s="40">
        <f>+S618*O618/SUMPRODUCT(O$20:O$619, S$20:S$619)</f>
        <v>3.9735401540093567E-3</v>
      </c>
      <c r="AF618" s="41">
        <f>+T618*P618/SUMPRODUCT(P$20:P$619, T$20:T$619)</f>
        <v>3.7796256428655147E-3</v>
      </c>
      <c r="AG618" s="41">
        <f>+AF618-AE618</f>
        <v>-1.9391451114384199E-4</v>
      </c>
      <c r="AH618" s="42">
        <f>+AG618*AI$4</f>
        <v>-0.6548006410818048</v>
      </c>
      <c r="AI618" s="43">
        <f>+AH618/$H618*10^6</f>
        <v>-60405.963199428486</v>
      </c>
      <c r="AJ618" s="42">
        <f>+X618+AC618+AH618</f>
        <v>-3.6469974511228727</v>
      </c>
      <c r="AK618" s="31">
        <f>+Y618+AD618+AI618</f>
        <v>-336438.87925487757</v>
      </c>
      <c r="AL618" s="44">
        <f>+$AL$6*W618/H618*10^6</f>
        <v>-4556.3852449993065</v>
      </c>
      <c r="AM618" s="31">
        <v>612447.5625</v>
      </c>
      <c r="AN618" s="45">
        <f>+AK618/AM618</f>
        <v>-0.54933499593261514</v>
      </c>
      <c r="AR618" s="33"/>
    </row>
    <row r="619" spans="1:44">
      <c r="A619" s="6" t="s">
        <v>1354</v>
      </c>
      <c r="B619" s="6" t="s">
        <v>1757</v>
      </c>
      <c r="C619" s="119" t="s">
        <v>2776</v>
      </c>
      <c r="D619" s="30" t="s">
        <v>2330</v>
      </c>
      <c r="E619" s="6" t="s">
        <v>3935</v>
      </c>
      <c r="F619" s="31" t="s">
        <v>4471</v>
      </c>
      <c r="G619" s="6" t="str">
        <f>+IF(AND(L619&gt;K619, AJ619&gt;0), "Float Increase", IF(AND(L619&lt;K619, AJ619&lt;0), "Float Decrease", IF(AND(J619&gt;I619, AJ619&gt;0), "Share Increase", IF(AND(J619&lt;I619, AJ619&lt;0), "Share Decrease", IF(AJ619&gt;0, "Reinvestment", "Funding")))))</f>
        <v>Share Decrease</v>
      </c>
      <c r="H619" s="32">
        <v>19.43</v>
      </c>
      <c r="I619" s="33">
        <v>37.536000000000001</v>
      </c>
      <c r="J619" s="33">
        <v>34.798999999999999</v>
      </c>
      <c r="K619" s="34">
        <v>1</v>
      </c>
      <c r="L619" s="34">
        <v>1</v>
      </c>
      <c r="M619" s="7">
        <v>0</v>
      </c>
      <c r="N619" s="7">
        <v>0</v>
      </c>
      <c r="O619" s="7">
        <v>1</v>
      </c>
      <c r="P619" s="7">
        <v>1</v>
      </c>
      <c r="Q619" s="35">
        <f>+I619*K619</f>
        <v>37.536000000000001</v>
      </c>
      <c r="R619" s="35">
        <f>+J619*L619</f>
        <v>34.798999999999999</v>
      </c>
      <c r="S619" s="35">
        <f>+$H619*Q619</f>
        <v>729.32447999999999</v>
      </c>
      <c r="T619" s="35">
        <f>+$H619*R619</f>
        <v>676.14456999999993</v>
      </c>
      <c r="U619" s="36">
        <f>+S619/SUM(S$20:S$619)</f>
        <v>1.0594074595664182E-3</v>
      </c>
      <c r="V619" s="37">
        <f>+T619/SUM(T$20:T$619)</f>
        <v>9.8098491694397459E-4</v>
      </c>
      <c r="W619" s="37">
        <f>+V619-U619</f>
        <v>-7.8422542622443589E-5</v>
      </c>
      <c r="X619" s="38">
        <f>+W619*Y$4</f>
        <v>-2.3754798991496542</v>
      </c>
      <c r="Y619" s="39">
        <f>+X619/$H619*10^6</f>
        <v>-122258.35816519066</v>
      </c>
      <c r="Z619" s="40">
        <f>+S619*M619/SUMPRODUCT(M$20:M$619, S$20:S$619)</f>
        <v>0</v>
      </c>
      <c r="AA619" s="41">
        <f>+T619*N619/SUMPRODUCT(N$20:N$619, T$20:T$619)</f>
        <v>0</v>
      </c>
      <c r="AB619" s="41">
        <f>+AA619-Z619</f>
        <v>0</v>
      </c>
      <c r="AC619" s="42">
        <f>+AB619*AD$4</f>
        <v>0</v>
      </c>
      <c r="AD619" s="43">
        <f>+AC619/$H619*10^6</f>
        <v>0</v>
      </c>
      <c r="AE619" s="40">
        <f>+S619*O619/SUMPRODUCT(O$20:O$619, S$20:S$619)</f>
        <v>2.1598421127197432E-3</v>
      </c>
      <c r="AF619" s="41">
        <f>+T619*P619/SUMPRODUCT(P$20:P$619, T$20:T$619)</f>
        <v>2.0039236247659247E-3</v>
      </c>
      <c r="AG619" s="41">
        <f>+AF619-AE619</f>
        <v>-1.5591848795381853E-4</v>
      </c>
      <c r="AH619" s="42">
        <f>+AG619*AI$4</f>
        <v>-0.52649760591116135</v>
      </c>
      <c r="AI619" s="43">
        <f>+AH619/$H619*10^6</f>
        <v>-27097.149043291884</v>
      </c>
      <c r="AJ619" s="42">
        <f>+X619+AC619+AH619</f>
        <v>-2.9019775050608154</v>
      </c>
      <c r="AK619" s="31">
        <f>+Y619+AD619+AI619</f>
        <v>-149355.50720848254</v>
      </c>
      <c r="AL619" s="44">
        <f>+$AL$6*W619/H619*10^6</f>
        <v>-2018.0788116943797</v>
      </c>
      <c r="AM619" s="31">
        <v>211446.90625</v>
      </c>
      <c r="AN619" s="45">
        <f>+AK619/AM619</f>
        <v>-0.70634992895992077</v>
      </c>
      <c r="AR619" s="33"/>
    </row>
    <row r="620" spans="1:44">
      <c r="D620" s="30"/>
      <c r="I620" s="35"/>
      <c r="J620" s="35"/>
      <c r="K620" s="34"/>
      <c r="L620" s="34"/>
      <c r="M620" s="92"/>
      <c r="N620" s="92"/>
      <c r="O620" s="92"/>
      <c r="P620" s="92"/>
      <c r="Q620" s="35"/>
      <c r="R620" s="35"/>
      <c r="S620" s="35"/>
      <c r="T620" s="35"/>
      <c r="U620" s="40"/>
      <c r="V620" s="41"/>
      <c r="W620" s="41"/>
      <c r="X620" s="42"/>
      <c r="Y620" s="43"/>
      <c r="Z620" s="40"/>
      <c r="AA620" s="41"/>
      <c r="AB620" s="41"/>
      <c r="AC620" s="42"/>
      <c r="AD620" s="43"/>
      <c r="AE620" s="40"/>
      <c r="AF620" s="41"/>
      <c r="AG620" s="41"/>
      <c r="AH620" s="42"/>
      <c r="AI620" s="43"/>
      <c r="AJ620" s="42"/>
      <c r="AK620" s="31"/>
      <c r="AL620" s="31"/>
      <c r="AM620" s="31"/>
      <c r="AN620" s="45"/>
    </row>
    <row r="621" spans="1:44">
      <c r="A621" s="47"/>
      <c r="D621" s="30"/>
      <c r="I621" s="35"/>
      <c r="J621" s="35"/>
      <c r="K621" s="34"/>
      <c r="L621" s="34"/>
      <c r="M621" s="92"/>
      <c r="N621" s="92"/>
      <c r="O621" s="92"/>
      <c r="P621" s="92"/>
      <c r="Q621" s="35"/>
      <c r="R621" s="35"/>
      <c r="S621" s="35"/>
      <c r="T621" s="35"/>
      <c r="U621" s="40"/>
      <c r="V621" s="41"/>
      <c r="W621" s="41"/>
      <c r="X621" s="42"/>
      <c r="Y621" s="43"/>
      <c r="Z621" s="40"/>
      <c r="AA621" s="41"/>
      <c r="AB621" s="41"/>
      <c r="AC621" s="42"/>
      <c r="AD621" s="43"/>
      <c r="AE621" s="40"/>
      <c r="AF621" s="41"/>
      <c r="AG621" s="41"/>
      <c r="AH621" s="42"/>
      <c r="AI621" s="43"/>
      <c r="AJ621" s="42"/>
      <c r="AK621" s="31"/>
      <c r="AL621" s="31"/>
      <c r="AM621" s="31"/>
      <c r="AN621" s="45"/>
    </row>
    <row r="622" spans="1:44">
      <c r="A622" s="47" t="s">
        <v>6392</v>
      </c>
      <c r="D622" s="30"/>
      <c r="I622" s="35"/>
      <c r="J622" s="35"/>
      <c r="K622" s="34"/>
      <c r="L622" s="34"/>
      <c r="M622" s="92"/>
      <c r="N622" s="92"/>
      <c r="O622" s="92"/>
      <c r="P622" s="92"/>
      <c r="Q622" s="35"/>
      <c r="R622" s="35"/>
      <c r="S622" s="35"/>
      <c r="T622" s="35"/>
      <c r="U622" s="40"/>
      <c r="V622" s="41"/>
      <c r="W622" s="41"/>
      <c r="X622" s="42"/>
      <c r="Y622" s="43"/>
      <c r="Z622" s="40"/>
      <c r="AA622" s="41"/>
      <c r="AB622" s="41"/>
      <c r="AC622" s="42"/>
      <c r="AD622" s="43"/>
      <c r="AE622" s="40"/>
      <c r="AF622" s="41"/>
      <c r="AG622" s="41"/>
      <c r="AH622" s="42"/>
      <c r="AI622" s="43"/>
      <c r="AJ622" s="42"/>
      <c r="AK622" s="31"/>
      <c r="AL622" s="31"/>
      <c r="AM622" s="31"/>
      <c r="AN622" s="45"/>
    </row>
    <row r="623" spans="1:44">
      <c r="A623" s="47" t="s">
        <v>5455</v>
      </c>
      <c r="D623" s="30"/>
      <c r="I623" s="35"/>
      <c r="J623" s="35"/>
      <c r="K623" s="34"/>
      <c r="L623" s="34"/>
      <c r="M623" s="92"/>
      <c r="N623" s="92"/>
      <c r="O623" s="92"/>
      <c r="P623" s="92"/>
      <c r="Q623" s="35"/>
      <c r="R623" s="35"/>
      <c r="S623" s="35"/>
      <c r="T623" s="35"/>
      <c r="U623" s="40"/>
      <c r="V623" s="41"/>
      <c r="W623" s="41"/>
      <c r="X623" s="42"/>
      <c r="Y623" s="43"/>
      <c r="Z623" s="40"/>
      <c r="AA623" s="41"/>
      <c r="AB623" s="41"/>
      <c r="AC623" s="42"/>
      <c r="AD623" s="43"/>
      <c r="AE623" s="40"/>
      <c r="AF623" s="41"/>
      <c r="AG623" s="41"/>
      <c r="AH623" s="42"/>
      <c r="AI623" s="43"/>
      <c r="AJ623" s="42"/>
      <c r="AK623" s="31"/>
      <c r="AL623" s="31"/>
      <c r="AM623" s="31"/>
      <c r="AN623" s="45"/>
    </row>
    <row r="624" spans="1:44">
      <c r="D624" s="30"/>
      <c r="I624" s="35"/>
      <c r="J624" s="35"/>
      <c r="K624" s="34"/>
      <c r="L624" s="34"/>
      <c r="M624" s="92"/>
      <c r="N624" s="92"/>
      <c r="O624" s="92"/>
      <c r="P624" s="92"/>
      <c r="Q624" s="35"/>
      <c r="R624" s="35"/>
      <c r="S624" s="35"/>
      <c r="T624" s="35"/>
      <c r="U624" s="40"/>
      <c r="V624" s="41"/>
      <c r="W624" s="41"/>
      <c r="X624" s="42"/>
      <c r="Y624" s="43"/>
      <c r="Z624" s="40"/>
      <c r="AA624" s="41"/>
      <c r="AB624" s="41"/>
      <c r="AC624" s="42"/>
      <c r="AD624" s="43"/>
      <c r="AE624" s="40"/>
      <c r="AF624" s="41"/>
      <c r="AG624" s="41"/>
      <c r="AH624" s="42"/>
      <c r="AI624" s="43"/>
      <c r="AJ624" s="42"/>
      <c r="AK624" s="31"/>
      <c r="AL624" s="31"/>
      <c r="AM624" s="31"/>
      <c r="AN624" s="45"/>
    </row>
    <row r="625" spans="4:40">
      <c r="D625" s="30"/>
      <c r="I625" s="35"/>
      <c r="J625" s="35"/>
      <c r="K625" s="34"/>
      <c r="L625" s="34"/>
      <c r="M625" s="92"/>
      <c r="N625" s="92"/>
      <c r="O625" s="92"/>
      <c r="P625" s="92"/>
      <c r="Q625" s="35"/>
      <c r="R625" s="35"/>
      <c r="S625" s="35"/>
      <c r="T625" s="35"/>
      <c r="U625" s="40"/>
      <c r="V625" s="41"/>
      <c r="W625" s="41"/>
      <c r="X625" s="42"/>
      <c r="Y625" s="43"/>
      <c r="Z625" s="40"/>
      <c r="AA625" s="41"/>
      <c r="AB625" s="41"/>
      <c r="AC625" s="42"/>
      <c r="AD625" s="43"/>
      <c r="AE625" s="40"/>
      <c r="AF625" s="41"/>
      <c r="AG625" s="41"/>
      <c r="AH625" s="42"/>
      <c r="AI625" s="43"/>
      <c r="AJ625" s="42"/>
      <c r="AK625" s="31"/>
      <c r="AL625" s="31"/>
      <c r="AM625" s="31"/>
      <c r="AN625" s="45"/>
    </row>
    <row r="626" spans="4:40">
      <c r="D626" s="30"/>
      <c r="I626" s="35"/>
      <c r="J626" s="35"/>
      <c r="K626" s="34"/>
      <c r="L626" s="34"/>
      <c r="M626" s="92"/>
      <c r="N626" s="92"/>
      <c r="O626" s="92"/>
      <c r="P626" s="92"/>
      <c r="Q626" s="35"/>
      <c r="R626" s="35"/>
      <c r="S626" s="35"/>
      <c r="T626" s="35"/>
      <c r="U626" s="40"/>
      <c r="V626" s="41"/>
      <c r="W626" s="41"/>
      <c r="X626" s="42"/>
      <c r="Y626" s="43"/>
      <c r="Z626" s="40"/>
      <c r="AA626" s="41"/>
      <c r="AB626" s="41"/>
      <c r="AC626" s="42"/>
      <c r="AD626" s="43"/>
      <c r="AE626" s="40"/>
      <c r="AF626" s="41"/>
      <c r="AG626" s="41"/>
      <c r="AH626" s="42"/>
      <c r="AI626" s="43"/>
      <c r="AJ626" s="42"/>
      <c r="AK626" s="31"/>
      <c r="AL626" s="31"/>
      <c r="AM626" s="31"/>
      <c r="AN626" s="45"/>
    </row>
    <row r="627" spans="4:40">
      <c r="D627" s="30"/>
      <c r="I627" s="35"/>
      <c r="J627" s="35"/>
      <c r="K627" s="34"/>
      <c r="L627" s="34"/>
      <c r="M627" s="92"/>
      <c r="N627" s="92"/>
      <c r="O627" s="92"/>
      <c r="P627" s="92"/>
      <c r="Q627" s="35"/>
      <c r="R627" s="35"/>
      <c r="S627" s="35"/>
      <c r="T627" s="35"/>
      <c r="U627" s="40"/>
      <c r="V627" s="41"/>
      <c r="W627" s="41"/>
      <c r="X627" s="42"/>
      <c r="Y627" s="43"/>
      <c r="Z627" s="40"/>
      <c r="AA627" s="41"/>
      <c r="AB627" s="41"/>
      <c r="AC627" s="42"/>
      <c r="AD627" s="43"/>
      <c r="AE627" s="40"/>
      <c r="AF627" s="41"/>
      <c r="AG627" s="41"/>
      <c r="AH627" s="42"/>
      <c r="AI627" s="43"/>
      <c r="AJ627" s="42"/>
      <c r="AK627" s="31"/>
      <c r="AL627" s="31"/>
      <c r="AM627" s="31"/>
      <c r="AN627" s="45"/>
    </row>
    <row r="628" spans="4:40">
      <c r="D628" s="30"/>
      <c r="I628" s="35"/>
      <c r="J628" s="35"/>
      <c r="K628" s="34"/>
      <c r="L628" s="34"/>
      <c r="M628" s="92"/>
      <c r="N628" s="92"/>
      <c r="O628" s="92"/>
      <c r="P628" s="92"/>
      <c r="Q628" s="35"/>
      <c r="R628" s="35"/>
      <c r="S628" s="35"/>
      <c r="T628" s="35"/>
      <c r="U628" s="40"/>
      <c r="V628" s="41"/>
      <c r="W628" s="41"/>
      <c r="X628" s="42"/>
      <c r="Y628" s="43"/>
      <c r="Z628" s="40"/>
      <c r="AA628" s="41"/>
      <c r="AB628" s="41"/>
      <c r="AC628" s="42"/>
      <c r="AD628" s="43"/>
      <c r="AE628" s="40"/>
      <c r="AF628" s="41"/>
      <c r="AG628" s="41"/>
      <c r="AH628" s="42"/>
      <c r="AI628" s="43"/>
      <c r="AJ628" s="42"/>
      <c r="AK628" s="31"/>
      <c r="AL628" s="31"/>
      <c r="AM628" s="31"/>
      <c r="AN628" s="45"/>
    </row>
    <row r="629" spans="4:40">
      <c r="D629" s="30"/>
      <c r="I629" s="35"/>
      <c r="J629" s="35"/>
      <c r="K629" s="34"/>
      <c r="L629" s="34"/>
      <c r="M629" s="92"/>
      <c r="N629" s="92"/>
      <c r="O629" s="92"/>
      <c r="P629" s="92"/>
      <c r="Q629" s="35"/>
      <c r="R629" s="35"/>
      <c r="S629" s="35"/>
      <c r="T629" s="35"/>
      <c r="U629" s="40"/>
      <c r="V629" s="41"/>
      <c r="W629" s="41"/>
      <c r="X629" s="42"/>
      <c r="Y629" s="43"/>
      <c r="Z629" s="40"/>
      <c r="AA629" s="41"/>
      <c r="AB629" s="41"/>
      <c r="AC629" s="42"/>
      <c r="AD629" s="43"/>
      <c r="AE629" s="40"/>
      <c r="AF629" s="41"/>
      <c r="AG629" s="41"/>
      <c r="AH629" s="42"/>
      <c r="AI629" s="43"/>
      <c r="AJ629" s="42"/>
      <c r="AK629" s="31"/>
      <c r="AL629" s="31"/>
      <c r="AM629" s="31"/>
      <c r="AN629" s="45"/>
    </row>
    <row r="630" spans="4:40">
      <c r="D630" s="30"/>
      <c r="I630" s="35"/>
      <c r="J630" s="35"/>
      <c r="K630" s="34"/>
      <c r="L630" s="34"/>
      <c r="M630" s="92"/>
      <c r="N630" s="92"/>
      <c r="O630" s="92"/>
      <c r="P630" s="92"/>
      <c r="Q630" s="35"/>
      <c r="R630" s="35"/>
      <c r="S630" s="35"/>
      <c r="T630" s="35"/>
      <c r="U630" s="40"/>
      <c r="V630" s="41"/>
      <c r="W630" s="41"/>
      <c r="X630" s="42"/>
      <c r="Y630" s="43"/>
      <c r="Z630" s="40"/>
      <c r="AA630" s="41"/>
      <c r="AB630" s="41"/>
      <c r="AC630" s="42"/>
      <c r="AD630" s="43"/>
      <c r="AE630" s="40"/>
      <c r="AF630" s="41"/>
      <c r="AG630" s="41"/>
      <c r="AH630" s="42"/>
      <c r="AI630" s="43"/>
      <c r="AJ630" s="42"/>
      <c r="AK630" s="31"/>
      <c r="AL630" s="31"/>
      <c r="AM630" s="31"/>
      <c r="AN630" s="45"/>
    </row>
    <row r="631" spans="4:40">
      <c r="D631" s="30"/>
      <c r="I631" s="35"/>
      <c r="J631" s="35"/>
      <c r="K631" s="34"/>
      <c r="L631" s="34"/>
      <c r="M631" s="92"/>
      <c r="N631" s="92"/>
      <c r="O631" s="92"/>
      <c r="P631" s="92"/>
      <c r="Q631" s="35"/>
      <c r="R631" s="35"/>
      <c r="S631" s="35"/>
      <c r="T631" s="35"/>
      <c r="U631" s="40"/>
      <c r="V631" s="41"/>
      <c r="W631" s="41"/>
      <c r="X631" s="42"/>
      <c r="Y631" s="43"/>
      <c r="Z631" s="40"/>
      <c r="AA631" s="41"/>
      <c r="AB631" s="41"/>
      <c r="AC631" s="42"/>
      <c r="AD631" s="43"/>
      <c r="AE631" s="40"/>
      <c r="AF631" s="41"/>
      <c r="AG631" s="41"/>
      <c r="AH631" s="42"/>
      <c r="AI631" s="43"/>
      <c r="AJ631" s="42"/>
      <c r="AK631" s="31"/>
      <c r="AL631" s="31"/>
      <c r="AM631" s="31"/>
      <c r="AN631" s="45"/>
    </row>
    <row r="632" spans="4:40">
      <c r="D632" s="30"/>
      <c r="I632" s="35"/>
      <c r="J632" s="35"/>
      <c r="K632" s="34"/>
      <c r="L632" s="34"/>
      <c r="M632" s="92"/>
      <c r="N632" s="92"/>
      <c r="O632" s="92"/>
      <c r="P632" s="92"/>
      <c r="Q632" s="35"/>
      <c r="R632" s="35"/>
      <c r="S632" s="35"/>
      <c r="T632" s="35"/>
      <c r="U632" s="40"/>
      <c r="V632" s="41"/>
      <c r="W632" s="41"/>
      <c r="X632" s="42"/>
      <c r="Y632" s="43"/>
      <c r="Z632" s="40"/>
      <c r="AA632" s="41"/>
      <c r="AB632" s="41"/>
      <c r="AC632" s="42"/>
      <c r="AD632" s="43"/>
      <c r="AE632" s="40"/>
      <c r="AF632" s="41"/>
      <c r="AG632" s="41"/>
      <c r="AH632" s="42"/>
      <c r="AI632" s="43"/>
      <c r="AJ632" s="42"/>
      <c r="AK632" s="31"/>
      <c r="AL632" s="31"/>
      <c r="AM632" s="31"/>
      <c r="AN632" s="45"/>
    </row>
    <row r="633" spans="4:40">
      <c r="D633" s="30"/>
      <c r="I633" s="35"/>
      <c r="J633" s="35"/>
      <c r="K633" s="34"/>
      <c r="L633" s="34"/>
      <c r="M633" s="92"/>
      <c r="N633" s="92"/>
      <c r="O633" s="92"/>
      <c r="P633" s="92"/>
      <c r="Q633" s="35"/>
      <c r="R633" s="35"/>
      <c r="S633" s="35"/>
      <c r="T633" s="35"/>
      <c r="U633" s="40"/>
      <c r="V633" s="41"/>
      <c r="W633" s="41"/>
      <c r="X633" s="42"/>
      <c r="Y633" s="43"/>
      <c r="Z633" s="40"/>
      <c r="AA633" s="41"/>
      <c r="AB633" s="41"/>
      <c r="AC633" s="42"/>
      <c r="AD633" s="43"/>
      <c r="AE633" s="40"/>
      <c r="AF633" s="41"/>
      <c r="AG633" s="41"/>
      <c r="AH633" s="42"/>
      <c r="AI633" s="43"/>
      <c r="AJ633" s="42"/>
      <c r="AK633" s="31"/>
      <c r="AL633" s="31"/>
      <c r="AM633" s="31"/>
      <c r="AN633" s="45"/>
    </row>
    <row r="634" spans="4:40">
      <c r="D634" s="30"/>
      <c r="I634" s="35"/>
      <c r="J634" s="35"/>
      <c r="K634" s="34"/>
      <c r="L634" s="34"/>
      <c r="M634" s="92"/>
      <c r="N634" s="92"/>
      <c r="O634" s="92"/>
      <c r="P634" s="92"/>
      <c r="Q634" s="35"/>
      <c r="R634" s="35"/>
      <c r="S634" s="35"/>
      <c r="T634" s="35"/>
      <c r="U634" s="40"/>
      <c r="V634" s="41"/>
      <c r="W634" s="41"/>
      <c r="X634" s="42"/>
      <c r="Y634" s="43"/>
      <c r="Z634" s="40"/>
      <c r="AA634" s="41"/>
      <c r="AB634" s="41"/>
      <c r="AC634" s="42"/>
      <c r="AD634" s="43"/>
      <c r="AE634" s="40"/>
      <c r="AF634" s="41"/>
      <c r="AG634" s="41"/>
      <c r="AH634" s="42"/>
      <c r="AI634" s="43"/>
      <c r="AJ634" s="42"/>
      <c r="AK634" s="31"/>
      <c r="AL634" s="31"/>
      <c r="AM634" s="31"/>
      <c r="AN634" s="45"/>
    </row>
    <row r="635" spans="4:40">
      <c r="D635" s="30"/>
      <c r="I635" s="35"/>
      <c r="J635" s="35"/>
      <c r="K635" s="34"/>
      <c r="L635" s="34"/>
      <c r="M635" s="92"/>
      <c r="N635" s="92"/>
      <c r="O635" s="92"/>
      <c r="P635" s="92"/>
      <c r="Q635" s="35"/>
      <c r="R635" s="35"/>
      <c r="S635" s="35"/>
      <c r="T635" s="35"/>
      <c r="U635" s="40"/>
      <c r="V635" s="41"/>
      <c r="W635" s="41"/>
      <c r="X635" s="42"/>
      <c r="Y635" s="43"/>
      <c r="Z635" s="40"/>
      <c r="AA635" s="41"/>
      <c r="AB635" s="41"/>
      <c r="AC635" s="42"/>
      <c r="AD635" s="43"/>
      <c r="AE635" s="40"/>
      <c r="AF635" s="41"/>
      <c r="AG635" s="41"/>
      <c r="AH635" s="42"/>
      <c r="AI635" s="43"/>
      <c r="AJ635" s="42"/>
      <c r="AK635" s="31"/>
      <c r="AL635" s="31"/>
      <c r="AM635" s="31"/>
      <c r="AN635" s="45"/>
    </row>
    <row r="636" spans="4:40">
      <c r="D636" s="30"/>
      <c r="I636" s="35"/>
      <c r="J636" s="35"/>
      <c r="K636" s="34"/>
      <c r="L636" s="34"/>
      <c r="M636" s="92"/>
      <c r="N636" s="92"/>
      <c r="O636" s="92"/>
      <c r="P636" s="92"/>
      <c r="Q636" s="35"/>
      <c r="R636" s="35"/>
      <c r="S636" s="35"/>
      <c r="T636" s="35"/>
      <c r="U636" s="40"/>
      <c r="V636" s="41"/>
      <c r="W636" s="41"/>
      <c r="X636" s="42"/>
      <c r="Y636" s="43"/>
      <c r="Z636" s="40"/>
      <c r="AA636" s="41"/>
      <c r="AB636" s="41"/>
      <c r="AC636" s="42"/>
      <c r="AD636" s="43"/>
      <c r="AE636" s="40"/>
      <c r="AF636" s="41"/>
      <c r="AG636" s="41"/>
      <c r="AH636" s="42"/>
      <c r="AI636" s="43"/>
      <c r="AJ636" s="42"/>
      <c r="AK636" s="31"/>
      <c r="AL636" s="31"/>
      <c r="AM636" s="31"/>
      <c r="AN636" s="45"/>
    </row>
    <row r="637" spans="4:40">
      <c r="D637" s="30"/>
      <c r="I637" s="35"/>
      <c r="J637" s="35"/>
      <c r="K637" s="34"/>
      <c r="L637" s="34"/>
      <c r="M637" s="92"/>
      <c r="N637" s="92"/>
      <c r="O637" s="92"/>
      <c r="P637" s="92"/>
      <c r="Q637" s="35"/>
      <c r="R637" s="35"/>
      <c r="S637" s="35"/>
      <c r="T637" s="35"/>
      <c r="U637" s="40"/>
      <c r="V637" s="41"/>
      <c r="W637" s="41"/>
      <c r="X637" s="42"/>
      <c r="Y637" s="43"/>
      <c r="Z637" s="40"/>
      <c r="AA637" s="41"/>
      <c r="AB637" s="41"/>
      <c r="AC637" s="42"/>
      <c r="AD637" s="43"/>
      <c r="AE637" s="40"/>
      <c r="AF637" s="41"/>
      <c r="AG637" s="41"/>
      <c r="AH637" s="42"/>
      <c r="AI637" s="43"/>
      <c r="AJ637" s="42"/>
      <c r="AK637" s="31"/>
      <c r="AL637" s="31"/>
      <c r="AM637" s="31"/>
      <c r="AN637" s="45"/>
    </row>
    <row r="638" spans="4:40">
      <c r="D638" s="30"/>
      <c r="I638" s="35"/>
      <c r="J638" s="35"/>
      <c r="K638" s="34"/>
      <c r="L638" s="34"/>
      <c r="M638" s="92"/>
      <c r="N638" s="92"/>
      <c r="O638" s="92"/>
      <c r="P638" s="92"/>
      <c r="Q638" s="35"/>
      <c r="R638" s="35"/>
      <c r="S638" s="35"/>
      <c r="T638" s="35"/>
      <c r="U638" s="40"/>
      <c r="V638" s="41"/>
      <c r="W638" s="41"/>
      <c r="X638" s="42"/>
      <c r="Y638" s="43"/>
      <c r="Z638" s="40"/>
      <c r="AA638" s="41"/>
      <c r="AB638" s="41"/>
      <c r="AC638" s="42"/>
      <c r="AD638" s="43"/>
      <c r="AE638" s="40"/>
      <c r="AF638" s="41"/>
      <c r="AG638" s="41"/>
      <c r="AH638" s="42"/>
      <c r="AI638" s="43"/>
      <c r="AJ638" s="42"/>
      <c r="AK638" s="31"/>
      <c r="AL638" s="31"/>
      <c r="AM638" s="31"/>
      <c r="AN638" s="45"/>
    </row>
    <row r="639" spans="4:40">
      <c r="D639" s="30"/>
      <c r="I639" s="35"/>
      <c r="J639" s="35"/>
      <c r="K639" s="34"/>
      <c r="L639" s="34"/>
      <c r="M639" s="92"/>
      <c r="N639" s="92"/>
      <c r="O639" s="92"/>
      <c r="P639" s="92"/>
      <c r="Q639" s="35"/>
      <c r="R639" s="35"/>
      <c r="S639" s="35"/>
      <c r="T639" s="35"/>
      <c r="U639" s="40"/>
      <c r="V639" s="41"/>
      <c r="W639" s="41"/>
      <c r="X639" s="42"/>
      <c r="Y639" s="43"/>
      <c r="Z639" s="40"/>
      <c r="AA639" s="41"/>
      <c r="AB639" s="41"/>
      <c r="AC639" s="42"/>
      <c r="AD639" s="43"/>
      <c r="AE639" s="40"/>
      <c r="AF639" s="41"/>
      <c r="AG639" s="41"/>
      <c r="AH639" s="42"/>
      <c r="AI639" s="43"/>
      <c r="AJ639" s="42"/>
      <c r="AK639" s="31"/>
      <c r="AL639" s="31"/>
      <c r="AM639" s="31"/>
      <c r="AN639" s="45"/>
    </row>
    <row r="640" spans="4:40">
      <c r="D640" s="30"/>
      <c r="I640" s="35"/>
      <c r="J640" s="35"/>
      <c r="K640" s="34"/>
      <c r="L640" s="34"/>
      <c r="M640" s="92"/>
      <c r="N640" s="92"/>
      <c r="O640" s="92"/>
      <c r="P640" s="92"/>
      <c r="Q640" s="35"/>
      <c r="R640" s="35"/>
      <c r="S640" s="35"/>
      <c r="T640" s="35"/>
      <c r="U640" s="40"/>
      <c r="V640" s="41"/>
      <c r="W640" s="41"/>
      <c r="X640" s="42"/>
      <c r="Y640" s="43"/>
      <c r="Z640" s="40"/>
      <c r="AA640" s="41"/>
      <c r="AB640" s="41"/>
      <c r="AC640" s="42"/>
      <c r="AD640" s="43"/>
      <c r="AE640" s="40"/>
      <c r="AF640" s="41"/>
      <c r="AG640" s="41"/>
      <c r="AH640" s="42"/>
      <c r="AI640" s="43"/>
      <c r="AJ640" s="42"/>
      <c r="AK640" s="31"/>
      <c r="AL640" s="31"/>
      <c r="AM640" s="31"/>
      <c r="AN640" s="45"/>
    </row>
    <row r="641" spans="4:40">
      <c r="D641" s="30"/>
      <c r="I641" s="35"/>
      <c r="J641" s="35"/>
      <c r="K641" s="34"/>
      <c r="L641" s="34"/>
      <c r="M641" s="92"/>
      <c r="N641" s="92"/>
      <c r="O641" s="92"/>
      <c r="P641" s="92"/>
      <c r="Q641" s="35"/>
      <c r="R641" s="35"/>
      <c r="S641" s="35"/>
      <c r="T641" s="35"/>
      <c r="U641" s="40"/>
      <c r="V641" s="41"/>
      <c r="W641" s="41"/>
      <c r="X641" s="42"/>
      <c r="Y641" s="43"/>
      <c r="Z641" s="40"/>
      <c r="AA641" s="41"/>
      <c r="AB641" s="41"/>
      <c r="AC641" s="42"/>
      <c r="AD641" s="43"/>
      <c r="AE641" s="40"/>
      <c r="AF641" s="41"/>
      <c r="AG641" s="41"/>
      <c r="AH641" s="42"/>
      <c r="AI641" s="43"/>
      <c r="AJ641" s="42"/>
      <c r="AK641" s="31"/>
      <c r="AL641" s="31"/>
      <c r="AM641" s="31"/>
      <c r="AN641" s="45"/>
    </row>
    <row r="642" spans="4:40">
      <c r="D642" s="30"/>
      <c r="I642" s="35"/>
      <c r="J642" s="35"/>
      <c r="K642" s="34"/>
      <c r="L642" s="34"/>
      <c r="M642" s="92"/>
      <c r="N642" s="92"/>
      <c r="O642" s="92"/>
      <c r="P642" s="92"/>
      <c r="Q642" s="35"/>
      <c r="R642" s="35"/>
      <c r="S642" s="35"/>
      <c r="T642" s="35"/>
      <c r="U642" s="40"/>
      <c r="V642" s="41"/>
      <c r="W642" s="41"/>
      <c r="X642" s="42"/>
      <c r="Y642" s="43"/>
      <c r="Z642" s="40"/>
      <c r="AA642" s="41"/>
      <c r="AB642" s="41"/>
      <c r="AC642" s="42"/>
      <c r="AD642" s="43"/>
      <c r="AE642" s="40"/>
      <c r="AF642" s="41"/>
      <c r="AG642" s="41"/>
      <c r="AH642" s="42"/>
      <c r="AI642" s="43"/>
      <c r="AJ642" s="42"/>
      <c r="AK642" s="31"/>
      <c r="AL642" s="31"/>
      <c r="AM642" s="31"/>
      <c r="AN642" s="45"/>
    </row>
    <row r="643" spans="4:40">
      <c r="D643" s="30"/>
      <c r="I643" s="35"/>
      <c r="J643" s="35"/>
      <c r="K643" s="34"/>
      <c r="L643" s="34"/>
      <c r="M643" s="92"/>
      <c r="N643" s="92"/>
      <c r="O643" s="92"/>
      <c r="P643" s="92"/>
      <c r="Q643" s="35"/>
      <c r="R643" s="35"/>
      <c r="S643" s="35"/>
      <c r="T643" s="35"/>
      <c r="U643" s="40"/>
      <c r="V643" s="41"/>
      <c r="W643" s="41"/>
      <c r="X643" s="42"/>
      <c r="Y643" s="43"/>
      <c r="Z643" s="40"/>
      <c r="AA643" s="41"/>
      <c r="AB643" s="41"/>
      <c r="AC643" s="42"/>
      <c r="AD643" s="43"/>
      <c r="AE643" s="40"/>
      <c r="AF643" s="41"/>
      <c r="AG643" s="41"/>
      <c r="AH643" s="42"/>
      <c r="AI643" s="43"/>
      <c r="AJ643" s="42"/>
      <c r="AK643" s="31"/>
      <c r="AL643" s="31"/>
      <c r="AM643" s="31"/>
      <c r="AN643" s="45"/>
    </row>
    <row r="644" spans="4:40">
      <c r="D644" s="30"/>
      <c r="I644" s="35"/>
      <c r="J644" s="35"/>
      <c r="K644" s="34"/>
      <c r="L644" s="34"/>
      <c r="M644" s="92"/>
      <c r="N644" s="92"/>
      <c r="O644" s="92"/>
      <c r="P644" s="92"/>
      <c r="Q644" s="35"/>
      <c r="R644" s="35"/>
      <c r="S644" s="35"/>
      <c r="T644" s="35"/>
      <c r="U644" s="40"/>
      <c r="V644" s="41"/>
      <c r="W644" s="41"/>
      <c r="X644" s="42"/>
      <c r="Y644" s="43"/>
      <c r="Z644" s="40"/>
      <c r="AA644" s="41"/>
      <c r="AB644" s="41"/>
      <c r="AC644" s="42"/>
      <c r="AD644" s="43"/>
      <c r="AE644" s="40"/>
      <c r="AF644" s="41"/>
      <c r="AG644" s="41"/>
      <c r="AH644" s="42"/>
      <c r="AI644" s="43"/>
      <c r="AJ644" s="42"/>
      <c r="AK644" s="31"/>
      <c r="AL644" s="31"/>
      <c r="AM644" s="31"/>
      <c r="AN644" s="45"/>
    </row>
    <row r="645" spans="4:40">
      <c r="D645" s="30"/>
      <c r="I645" s="35"/>
      <c r="J645" s="35"/>
      <c r="K645" s="34"/>
      <c r="L645" s="34"/>
      <c r="M645" s="92"/>
      <c r="N645" s="92"/>
      <c r="O645" s="92"/>
      <c r="P645" s="92"/>
      <c r="Q645" s="35"/>
      <c r="R645" s="35"/>
      <c r="S645" s="35"/>
      <c r="T645" s="35"/>
      <c r="U645" s="40"/>
      <c r="V645" s="41"/>
      <c r="W645" s="41"/>
      <c r="X645" s="42"/>
      <c r="Y645" s="43"/>
      <c r="Z645" s="40"/>
      <c r="AA645" s="41"/>
      <c r="AB645" s="41"/>
      <c r="AC645" s="42"/>
      <c r="AD645" s="43"/>
      <c r="AE645" s="40"/>
      <c r="AF645" s="41"/>
      <c r="AG645" s="41"/>
      <c r="AH645" s="42"/>
      <c r="AI645" s="43"/>
      <c r="AJ645" s="42"/>
      <c r="AK645" s="31"/>
      <c r="AL645" s="31"/>
      <c r="AM645" s="31"/>
      <c r="AN645" s="45"/>
    </row>
    <row r="646" spans="4:40">
      <c r="D646" s="30"/>
      <c r="I646" s="35"/>
      <c r="J646" s="35"/>
      <c r="K646" s="34"/>
      <c r="L646" s="34"/>
      <c r="M646" s="92"/>
      <c r="N646" s="92"/>
      <c r="O646" s="92"/>
      <c r="P646" s="92"/>
      <c r="Q646" s="35"/>
      <c r="R646" s="35"/>
      <c r="S646" s="35"/>
      <c r="T646" s="35"/>
      <c r="U646" s="40"/>
      <c r="V646" s="41"/>
      <c r="W646" s="41"/>
      <c r="X646" s="42"/>
      <c r="Y646" s="43"/>
      <c r="Z646" s="40"/>
      <c r="AA646" s="41"/>
      <c r="AB646" s="41"/>
      <c r="AC646" s="42"/>
      <c r="AD646" s="43"/>
      <c r="AE646" s="40"/>
      <c r="AF646" s="41"/>
      <c r="AG646" s="41"/>
      <c r="AH646" s="42"/>
      <c r="AI646" s="43"/>
      <c r="AJ646" s="42"/>
      <c r="AK646" s="31"/>
      <c r="AL646" s="31"/>
      <c r="AM646" s="31"/>
      <c r="AN646" s="45"/>
    </row>
    <row r="647" spans="4:40">
      <c r="D647" s="30"/>
      <c r="I647" s="35"/>
      <c r="J647" s="35"/>
      <c r="K647" s="34"/>
      <c r="L647" s="34"/>
      <c r="M647" s="92"/>
      <c r="N647" s="92"/>
      <c r="O647" s="92"/>
      <c r="P647" s="92"/>
      <c r="Q647" s="35"/>
      <c r="R647" s="35"/>
      <c r="S647" s="35"/>
      <c r="T647" s="35"/>
      <c r="U647" s="40"/>
      <c r="V647" s="41"/>
      <c r="W647" s="41"/>
      <c r="X647" s="42"/>
      <c r="Y647" s="43"/>
      <c r="Z647" s="40"/>
      <c r="AA647" s="41"/>
      <c r="AB647" s="41"/>
      <c r="AC647" s="42"/>
      <c r="AD647" s="43"/>
      <c r="AE647" s="40"/>
      <c r="AF647" s="41"/>
      <c r="AG647" s="41"/>
      <c r="AH647" s="42"/>
      <c r="AI647" s="43"/>
      <c r="AJ647" s="42"/>
      <c r="AK647" s="31"/>
      <c r="AL647" s="31"/>
      <c r="AM647" s="31"/>
      <c r="AN647" s="45"/>
    </row>
    <row r="648" spans="4:40">
      <c r="D648" s="30"/>
      <c r="I648" s="35"/>
      <c r="J648" s="35"/>
      <c r="K648" s="34"/>
      <c r="L648" s="34"/>
      <c r="M648" s="92"/>
      <c r="N648" s="92"/>
      <c r="O648" s="92"/>
      <c r="P648" s="92"/>
      <c r="Q648" s="35"/>
      <c r="R648" s="35"/>
      <c r="S648" s="35"/>
      <c r="T648" s="35"/>
      <c r="U648" s="40"/>
      <c r="V648" s="41"/>
      <c r="W648" s="41"/>
      <c r="X648" s="42"/>
      <c r="Y648" s="43"/>
      <c r="Z648" s="40"/>
      <c r="AA648" s="41"/>
      <c r="AB648" s="41"/>
      <c r="AC648" s="42"/>
      <c r="AD648" s="43"/>
      <c r="AE648" s="40"/>
      <c r="AF648" s="41"/>
      <c r="AG648" s="41"/>
      <c r="AH648" s="42"/>
      <c r="AI648" s="43"/>
      <c r="AJ648" s="42"/>
      <c r="AK648" s="31"/>
      <c r="AL648" s="31"/>
      <c r="AM648" s="31"/>
      <c r="AN648" s="45"/>
    </row>
    <row r="649" spans="4:40">
      <c r="D649" s="30"/>
      <c r="I649" s="35"/>
      <c r="J649" s="35"/>
      <c r="K649" s="34"/>
      <c r="L649" s="34"/>
      <c r="M649" s="92"/>
      <c r="N649" s="92"/>
      <c r="O649" s="92"/>
      <c r="P649" s="92"/>
      <c r="Q649" s="35"/>
      <c r="R649" s="35"/>
      <c r="S649" s="35"/>
      <c r="T649" s="35"/>
      <c r="U649" s="40"/>
      <c r="V649" s="41"/>
      <c r="W649" s="41"/>
      <c r="X649" s="42"/>
      <c r="Y649" s="43"/>
      <c r="Z649" s="40"/>
      <c r="AA649" s="41"/>
      <c r="AB649" s="41"/>
      <c r="AC649" s="42"/>
      <c r="AD649" s="43"/>
      <c r="AE649" s="40"/>
      <c r="AF649" s="41"/>
      <c r="AG649" s="41"/>
      <c r="AH649" s="42"/>
      <c r="AI649" s="43"/>
      <c r="AJ649" s="42"/>
      <c r="AK649" s="31"/>
      <c r="AL649" s="31"/>
      <c r="AM649" s="31"/>
      <c r="AN649" s="45"/>
    </row>
    <row r="650" spans="4:40">
      <c r="D650" s="30"/>
      <c r="I650" s="35"/>
      <c r="J650" s="35"/>
      <c r="K650" s="34"/>
      <c r="L650" s="34"/>
      <c r="M650" s="92"/>
      <c r="N650" s="92"/>
      <c r="O650" s="92"/>
      <c r="P650" s="92"/>
      <c r="Q650" s="35"/>
      <c r="R650" s="35"/>
      <c r="S650" s="35"/>
      <c r="T650" s="35"/>
      <c r="U650" s="40"/>
      <c r="V650" s="41"/>
      <c r="W650" s="41"/>
      <c r="X650" s="42"/>
      <c r="Y650" s="43"/>
      <c r="Z650" s="40"/>
      <c r="AA650" s="41"/>
      <c r="AB650" s="41"/>
      <c r="AC650" s="42"/>
      <c r="AD650" s="43"/>
      <c r="AE650" s="40"/>
      <c r="AF650" s="41"/>
      <c r="AG650" s="41"/>
      <c r="AH650" s="42"/>
      <c r="AI650" s="43"/>
      <c r="AJ650" s="42"/>
      <c r="AK650" s="31"/>
      <c r="AL650" s="31"/>
      <c r="AM650" s="31"/>
      <c r="AN650" s="45"/>
    </row>
    <row r="651" spans="4:40">
      <c r="D651" s="30"/>
      <c r="I651" s="35"/>
      <c r="J651" s="35"/>
      <c r="K651" s="34"/>
      <c r="L651" s="34"/>
      <c r="M651" s="92"/>
      <c r="N651" s="92"/>
      <c r="O651" s="92"/>
      <c r="P651" s="92"/>
      <c r="Q651" s="35"/>
      <c r="R651" s="35"/>
      <c r="S651" s="35"/>
      <c r="T651" s="35"/>
      <c r="U651" s="40"/>
      <c r="V651" s="41"/>
      <c r="W651" s="41"/>
      <c r="X651" s="42"/>
      <c r="Y651" s="43"/>
      <c r="Z651" s="40"/>
      <c r="AA651" s="41"/>
      <c r="AB651" s="41"/>
      <c r="AC651" s="42"/>
      <c r="AD651" s="43"/>
      <c r="AE651" s="40"/>
      <c r="AF651" s="41"/>
      <c r="AG651" s="41"/>
      <c r="AH651" s="42"/>
      <c r="AI651" s="43"/>
      <c r="AJ651" s="42"/>
      <c r="AK651" s="31"/>
      <c r="AL651" s="31"/>
      <c r="AM651" s="31"/>
      <c r="AN651" s="45"/>
    </row>
    <row r="652" spans="4:40">
      <c r="D652" s="30"/>
      <c r="I652" s="35"/>
      <c r="J652" s="35"/>
      <c r="K652" s="34"/>
      <c r="L652" s="34"/>
      <c r="M652" s="92"/>
      <c r="N652" s="92"/>
      <c r="O652" s="92"/>
      <c r="P652" s="92"/>
      <c r="Q652" s="35"/>
      <c r="R652" s="35"/>
      <c r="S652" s="35"/>
      <c r="T652" s="35"/>
      <c r="U652" s="40"/>
      <c r="V652" s="41"/>
      <c r="W652" s="41"/>
      <c r="X652" s="42"/>
      <c r="Y652" s="43"/>
      <c r="Z652" s="40"/>
      <c r="AA652" s="41"/>
      <c r="AB652" s="41"/>
      <c r="AC652" s="42"/>
      <c r="AD652" s="43"/>
      <c r="AE652" s="40"/>
      <c r="AF652" s="41"/>
      <c r="AG652" s="41"/>
      <c r="AH652" s="42"/>
      <c r="AI652" s="43"/>
      <c r="AJ652" s="42"/>
      <c r="AK652" s="31"/>
      <c r="AL652" s="31"/>
      <c r="AM652" s="31"/>
      <c r="AN652" s="45"/>
    </row>
    <row r="653" spans="4:40">
      <c r="D653" s="30"/>
      <c r="I653" s="35"/>
      <c r="J653" s="35"/>
      <c r="K653" s="34"/>
      <c r="L653" s="34"/>
      <c r="M653" s="92"/>
      <c r="N653" s="92"/>
      <c r="O653" s="92"/>
      <c r="P653" s="92"/>
      <c r="Q653" s="35"/>
      <c r="R653" s="35"/>
      <c r="S653" s="35"/>
      <c r="T653" s="35"/>
      <c r="U653" s="40"/>
      <c r="V653" s="41"/>
      <c r="W653" s="41"/>
      <c r="X653" s="42"/>
      <c r="Y653" s="43"/>
      <c r="Z653" s="40"/>
      <c r="AA653" s="41"/>
      <c r="AB653" s="41"/>
      <c r="AC653" s="42"/>
      <c r="AD653" s="43"/>
      <c r="AE653" s="40"/>
      <c r="AF653" s="41"/>
      <c r="AG653" s="41"/>
      <c r="AH653" s="42"/>
      <c r="AI653" s="43"/>
      <c r="AJ653" s="42"/>
      <c r="AK653" s="31"/>
      <c r="AL653" s="31"/>
      <c r="AM653" s="31"/>
      <c r="AN653" s="45"/>
    </row>
    <row r="654" spans="4:40">
      <c r="D654" s="30"/>
      <c r="I654" s="35"/>
      <c r="J654" s="35"/>
      <c r="K654" s="34"/>
      <c r="L654" s="34"/>
      <c r="M654" s="92"/>
      <c r="N654" s="92"/>
      <c r="O654" s="92"/>
      <c r="P654" s="92"/>
      <c r="Q654" s="35"/>
      <c r="R654" s="35"/>
      <c r="S654" s="35"/>
      <c r="T654" s="35"/>
      <c r="U654" s="40"/>
      <c r="V654" s="41"/>
      <c r="W654" s="41"/>
      <c r="X654" s="42"/>
      <c r="Y654" s="43"/>
      <c r="Z654" s="40"/>
      <c r="AA654" s="41"/>
      <c r="AB654" s="41"/>
      <c r="AC654" s="42"/>
      <c r="AD654" s="43"/>
      <c r="AE654" s="40"/>
      <c r="AF654" s="41"/>
      <c r="AG654" s="41"/>
      <c r="AH654" s="42"/>
      <c r="AI654" s="43"/>
      <c r="AJ654" s="42"/>
      <c r="AK654" s="31"/>
      <c r="AL654" s="31"/>
      <c r="AM654" s="31"/>
      <c r="AN654" s="45"/>
    </row>
    <row r="655" spans="4:40">
      <c r="D655" s="30"/>
      <c r="I655" s="35"/>
      <c r="J655" s="35"/>
      <c r="K655" s="34"/>
      <c r="L655" s="34"/>
      <c r="M655" s="92"/>
      <c r="N655" s="92"/>
      <c r="O655" s="92"/>
      <c r="P655" s="92"/>
      <c r="Q655" s="35"/>
      <c r="R655" s="35"/>
      <c r="S655" s="35"/>
      <c r="T655" s="35"/>
      <c r="U655" s="40"/>
      <c r="V655" s="41"/>
      <c r="W655" s="41"/>
      <c r="X655" s="42"/>
      <c r="Y655" s="43"/>
      <c r="Z655" s="40"/>
      <c r="AA655" s="41"/>
      <c r="AB655" s="41"/>
      <c r="AC655" s="42"/>
      <c r="AD655" s="43"/>
      <c r="AE655" s="40"/>
      <c r="AF655" s="41"/>
      <c r="AG655" s="41"/>
      <c r="AH655" s="42"/>
      <c r="AI655" s="43"/>
      <c r="AJ655" s="42"/>
      <c r="AK655" s="31"/>
      <c r="AL655" s="31"/>
      <c r="AM655" s="31"/>
      <c r="AN655" s="45"/>
    </row>
    <row r="656" spans="4:40">
      <c r="D656" s="30"/>
      <c r="I656" s="35"/>
      <c r="J656" s="35"/>
      <c r="K656" s="34"/>
      <c r="L656" s="34"/>
      <c r="M656" s="92"/>
      <c r="N656" s="92"/>
      <c r="O656" s="92"/>
      <c r="P656" s="92"/>
      <c r="Q656" s="35"/>
      <c r="R656" s="35"/>
      <c r="S656" s="35"/>
      <c r="T656" s="35"/>
      <c r="U656" s="40"/>
      <c r="V656" s="41"/>
      <c r="W656" s="41"/>
      <c r="X656" s="42"/>
      <c r="Y656" s="43"/>
      <c r="Z656" s="40"/>
      <c r="AA656" s="41"/>
      <c r="AB656" s="41"/>
      <c r="AC656" s="42"/>
      <c r="AD656" s="43"/>
      <c r="AE656" s="40"/>
      <c r="AF656" s="41"/>
      <c r="AG656" s="41"/>
      <c r="AH656" s="42"/>
      <c r="AI656" s="43"/>
      <c r="AJ656" s="42"/>
      <c r="AK656" s="31"/>
      <c r="AL656" s="31"/>
      <c r="AM656" s="31"/>
      <c r="AN656" s="45"/>
    </row>
    <row r="657" spans="4:40">
      <c r="D657" s="30"/>
      <c r="I657" s="35"/>
      <c r="J657" s="35"/>
      <c r="K657" s="34"/>
      <c r="L657" s="34"/>
      <c r="M657" s="92"/>
      <c r="N657" s="92"/>
      <c r="O657" s="92"/>
      <c r="P657" s="92"/>
      <c r="Q657" s="35"/>
      <c r="R657" s="35"/>
      <c r="S657" s="35"/>
      <c r="T657" s="35"/>
      <c r="U657" s="40"/>
      <c r="V657" s="41"/>
      <c r="W657" s="41"/>
      <c r="X657" s="42"/>
      <c r="Y657" s="43"/>
      <c r="Z657" s="40"/>
      <c r="AA657" s="41"/>
      <c r="AB657" s="41"/>
      <c r="AC657" s="42"/>
      <c r="AD657" s="43"/>
      <c r="AE657" s="40"/>
      <c r="AF657" s="41"/>
      <c r="AG657" s="41"/>
      <c r="AH657" s="42"/>
      <c r="AI657" s="43"/>
      <c r="AJ657" s="42"/>
      <c r="AK657" s="31"/>
      <c r="AL657" s="31"/>
      <c r="AM657" s="31"/>
      <c r="AN657" s="45"/>
    </row>
    <row r="658" spans="4:40">
      <c r="D658" s="30"/>
      <c r="I658" s="35"/>
      <c r="J658" s="35"/>
      <c r="K658" s="34"/>
      <c r="L658" s="34"/>
      <c r="M658" s="92"/>
      <c r="N658" s="92"/>
      <c r="O658" s="92"/>
      <c r="P658" s="92"/>
      <c r="Q658" s="35"/>
      <c r="R658" s="35"/>
      <c r="S658" s="35"/>
      <c r="T658" s="35"/>
      <c r="U658" s="40"/>
      <c r="V658" s="41"/>
      <c r="W658" s="41"/>
      <c r="X658" s="42"/>
      <c r="Y658" s="43"/>
      <c r="Z658" s="40"/>
      <c r="AA658" s="41"/>
      <c r="AB658" s="41"/>
      <c r="AC658" s="42"/>
      <c r="AD658" s="43"/>
      <c r="AE658" s="40"/>
      <c r="AF658" s="41"/>
      <c r="AG658" s="41"/>
      <c r="AH658" s="42"/>
      <c r="AI658" s="43"/>
      <c r="AJ658" s="42"/>
      <c r="AK658" s="31"/>
      <c r="AL658" s="31"/>
      <c r="AM658" s="31"/>
      <c r="AN658" s="45"/>
    </row>
    <row r="659" spans="4:40">
      <c r="D659" s="30"/>
      <c r="I659" s="35"/>
      <c r="J659" s="35"/>
      <c r="K659" s="34"/>
      <c r="L659" s="34"/>
      <c r="M659" s="92"/>
      <c r="N659" s="92"/>
      <c r="O659" s="92"/>
      <c r="P659" s="92"/>
      <c r="Q659" s="35"/>
      <c r="R659" s="35"/>
      <c r="S659" s="35"/>
      <c r="T659" s="35"/>
      <c r="U659" s="40"/>
      <c r="V659" s="41"/>
      <c r="W659" s="41"/>
      <c r="X659" s="42"/>
      <c r="Y659" s="43"/>
      <c r="Z659" s="40"/>
      <c r="AA659" s="41"/>
      <c r="AB659" s="41"/>
      <c r="AC659" s="42"/>
      <c r="AD659" s="43"/>
      <c r="AE659" s="40"/>
      <c r="AF659" s="41"/>
      <c r="AG659" s="41"/>
      <c r="AH659" s="42"/>
      <c r="AI659" s="43"/>
      <c r="AJ659" s="42"/>
      <c r="AK659" s="31"/>
      <c r="AL659" s="31"/>
      <c r="AM659" s="31"/>
      <c r="AN659" s="45"/>
    </row>
    <row r="660" spans="4:40">
      <c r="D660" s="30"/>
      <c r="I660" s="35"/>
      <c r="J660" s="35"/>
      <c r="K660" s="34"/>
      <c r="L660" s="34"/>
      <c r="M660" s="92"/>
      <c r="N660" s="92"/>
      <c r="O660" s="92"/>
      <c r="P660" s="92"/>
      <c r="Q660" s="35"/>
      <c r="R660" s="35"/>
      <c r="S660" s="35"/>
      <c r="T660" s="35"/>
      <c r="U660" s="40"/>
      <c r="V660" s="41"/>
      <c r="W660" s="41"/>
      <c r="X660" s="42"/>
      <c r="Y660" s="43"/>
      <c r="Z660" s="40"/>
      <c r="AA660" s="41"/>
      <c r="AB660" s="41"/>
      <c r="AC660" s="42"/>
      <c r="AD660" s="43"/>
      <c r="AE660" s="40"/>
      <c r="AF660" s="41"/>
      <c r="AG660" s="41"/>
      <c r="AH660" s="42"/>
      <c r="AI660" s="43"/>
      <c r="AJ660" s="42"/>
      <c r="AK660" s="31"/>
      <c r="AL660" s="31"/>
      <c r="AM660" s="31"/>
      <c r="AN660" s="45"/>
    </row>
    <row r="661" spans="4:40">
      <c r="D661" s="30"/>
      <c r="I661" s="35"/>
      <c r="J661" s="35"/>
      <c r="K661" s="34"/>
      <c r="L661" s="34"/>
      <c r="M661" s="92"/>
      <c r="N661" s="92"/>
      <c r="O661" s="92"/>
      <c r="P661" s="92"/>
      <c r="Q661" s="35"/>
      <c r="R661" s="35"/>
      <c r="S661" s="35"/>
      <c r="T661" s="35"/>
      <c r="U661" s="40"/>
      <c r="V661" s="41"/>
      <c r="W661" s="41"/>
      <c r="X661" s="42"/>
      <c r="Y661" s="43"/>
      <c r="Z661" s="40"/>
      <c r="AA661" s="41"/>
      <c r="AB661" s="41"/>
      <c r="AC661" s="42"/>
      <c r="AD661" s="43"/>
      <c r="AE661" s="40"/>
      <c r="AF661" s="41"/>
      <c r="AG661" s="41"/>
      <c r="AH661" s="42"/>
      <c r="AI661" s="43"/>
      <c r="AJ661" s="42"/>
      <c r="AK661" s="31"/>
      <c r="AL661" s="31"/>
      <c r="AM661" s="31"/>
      <c r="AN661" s="45"/>
    </row>
    <row r="662" spans="4:40">
      <c r="D662" s="30"/>
      <c r="I662" s="35"/>
      <c r="J662" s="35"/>
      <c r="K662" s="34"/>
      <c r="L662" s="34"/>
      <c r="M662" s="92"/>
      <c r="N662" s="92"/>
      <c r="O662" s="92"/>
      <c r="P662" s="92"/>
      <c r="Q662" s="35"/>
      <c r="R662" s="35"/>
      <c r="S662" s="35"/>
      <c r="T662" s="35"/>
      <c r="U662" s="40"/>
      <c r="V662" s="41"/>
      <c r="W662" s="41"/>
      <c r="X662" s="42"/>
      <c r="Y662" s="43"/>
      <c r="Z662" s="40"/>
      <c r="AA662" s="41"/>
      <c r="AB662" s="41"/>
      <c r="AC662" s="42"/>
      <c r="AD662" s="43"/>
      <c r="AE662" s="40"/>
      <c r="AF662" s="41"/>
      <c r="AG662" s="41"/>
      <c r="AH662" s="42"/>
      <c r="AI662" s="43"/>
      <c r="AJ662" s="42"/>
      <c r="AK662" s="31"/>
      <c r="AL662" s="31"/>
      <c r="AM662" s="31"/>
      <c r="AN662" s="45"/>
    </row>
    <row r="663" spans="4:40">
      <c r="D663" s="30"/>
      <c r="I663" s="35"/>
      <c r="J663" s="35"/>
      <c r="K663" s="34"/>
      <c r="L663" s="34"/>
      <c r="M663" s="92"/>
      <c r="N663" s="92"/>
      <c r="O663" s="92"/>
      <c r="P663" s="92"/>
      <c r="Q663" s="35"/>
      <c r="R663" s="35"/>
      <c r="S663" s="35"/>
      <c r="T663" s="35"/>
      <c r="U663" s="40"/>
      <c r="V663" s="41"/>
      <c r="W663" s="41"/>
      <c r="X663" s="42"/>
      <c r="Y663" s="43"/>
      <c r="Z663" s="40"/>
      <c r="AA663" s="41"/>
      <c r="AB663" s="41"/>
      <c r="AC663" s="42"/>
      <c r="AD663" s="43"/>
      <c r="AE663" s="40"/>
      <c r="AF663" s="41"/>
      <c r="AG663" s="41"/>
      <c r="AH663" s="42"/>
      <c r="AI663" s="43"/>
      <c r="AJ663" s="42"/>
      <c r="AK663" s="31"/>
      <c r="AL663" s="31"/>
      <c r="AM663" s="31"/>
      <c r="AN663" s="45"/>
    </row>
    <row r="664" spans="4:40">
      <c r="D664" s="30"/>
      <c r="I664" s="35"/>
      <c r="J664" s="35"/>
      <c r="K664" s="34"/>
      <c r="L664" s="34"/>
      <c r="M664" s="92"/>
      <c r="N664" s="92"/>
      <c r="O664" s="92"/>
      <c r="P664" s="92"/>
      <c r="Q664" s="35"/>
      <c r="R664" s="35"/>
      <c r="S664" s="35"/>
      <c r="T664" s="35"/>
      <c r="U664" s="40"/>
      <c r="V664" s="41"/>
      <c r="W664" s="41"/>
      <c r="X664" s="42"/>
      <c r="Y664" s="43"/>
      <c r="Z664" s="40"/>
      <c r="AA664" s="41"/>
      <c r="AB664" s="41"/>
      <c r="AC664" s="42"/>
      <c r="AD664" s="43"/>
      <c r="AE664" s="40"/>
      <c r="AF664" s="41"/>
      <c r="AG664" s="41"/>
      <c r="AH664" s="42"/>
      <c r="AI664" s="43"/>
      <c r="AJ664" s="42"/>
      <c r="AK664" s="31"/>
      <c r="AL664" s="31"/>
      <c r="AM664" s="31"/>
      <c r="AN664" s="45"/>
    </row>
    <row r="665" spans="4:40">
      <c r="D665" s="30"/>
      <c r="I665" s="35"/>
      <c r="J665" s="35"/>
      <c r="K665" s="34"/>
      <c r="L665" s="34"/>
      <c r="M665" s="92"/>
      <c r="N665" s="92"/>
      <c r="O665" s="92"/>
      <c r="P665" s="92"/>
      <c r="Q665" s="35"/>
      <c r="R665" s="35"/>
      <c r="S665" s="35"/>
      <c r="T665" s="35"/>
      <c r="U665" s="40"/>
      <c r="V665" s="41"/>
      <c r="W665" s="41"/>
      <c r="X665" s="42"/>
      <c r="Y665" s="43"/>
      <c r="Z665" s="40"/>
      <c r="AA665" s="41"/>
      <c r="AB665" s="41"/>
      <c r="AC665" s="42"/>
      <c r="AD665" s="43"/>
      <c r="AE665" s="40"/>
      <c r="AF665" s="41"/>
      <c r="AG665" s="41"/>
      <c r="AH665" s="42"/>
      <c r="AI665" s="43"/>
      <c r="AJ665" s="42"/>
      <c r="AK665" s="31"/>
      <c r="AL665" s="31"/>
      <c r="AM665" s="31"/>
      <c r="AN665" s="45"/>
    </row>
    <row r="666" spans="4:40">
      <c r="D666" s="30"/>
      <c r="I666" s="35"/>
      <c r="J666" s="35"/>
      <c r="K666" s="34"/>
      <c r="L666" s="34"/>
      <c r="M666" s="92"/>
      <c r="N666" s="92"/>
      <c r="O666" s="92"/>
      <c r="P666" s="92"/>
      <c r="Q666" s="35"/>
      <c r="R666" s="35"/>
      <c r="S666" s="35"/>
      <c r="T666" s="35"/>
      <c r="U666" s="40"/>
      <c r="V666" s="41"/>
      <c r="W666" s="41"/>
      <c r="X666" s="42"/>
      <c r="Y666" s="43"/>
      <c r="Z666" s="40"/>
      <c r="AA666" s="41"/>
      <c r="AB666" s="41"/>
      <c r="AC666" s="42"/>
      <c r="AD666" s="43"/>
      <c r="AE666" s="40"/>
      <c r="AF666" s="41"/>
      <c r="AG666" s="41"/>
      <c r="AH666" s="42"/>
      <c r="AI666" s="43"/>
      <c r="AJ666" s="42"/>
      <c r="AK666" s="31"/>
      <c r="AL666" s="31"/>
      <c r="AM666" s="31"/>
      <c r="AN666" s="45"/>
    </row>
    <row r="667" spans="4:40">
      <c r="D667" s="30"/>
      <c r="I667" s="35"/>
      <c r="J667" s="35"/>
      <c r="K667" s="34"/>
      <c r="L667" s="34"/>
      <c r="M667" s="92"/>
      <c r="N667" s="92"/>
      <c r="O667" s="92"/>
      <c r="P667" s="92"/>
      <c r="Q667" s="35"/>
      <c r="R667" s="35"/>
      <c r="S667" s="35"/>
      <c r="T667" s="35"/>
      <c r="U667" s="40"/>
      <c r="V667" s="41"/>
      <c r="W667" s="41"/>
      <c r="X667" s="42"/>
      <c r="Y667" s="43"/>
      <c r="Z667" s="40"/>
      <c r="AA667" s="41"/>
      <c r="AB667" s="41"/>
      <c r="AC667" s="42"/>
      <c r="AD667" s="43"/>
      <c r="AE667" s="40"/>
      <c r="AF667" s="41"/>
      <c r="AG667" s="41"/>
      <c r="AH667" s="42"/>
      <c r="AI667" s="43"/>
      <c r="AJ667" s="42"/>
      <c r="AK667" s="31"/>
      <c r="AL667" s="31"/>
      <c r="AM667" s="31"/>
      <c r="AN667" s="45"/>
    </row>
    <row r="668" spans="4:40">
      <c r="D668" s="30"/>
      <c r="I668" s="35"/>
      <c r="J668" s="35"/>
      <c r="K668" s="34"/>
      <c r="L668" s="34"/>
      <c r="M668" s="92"/>
      <c r="N668" s="92"/>
      <c r="O668" s="92"/>
      <c r="P668" s="92"/>
      <c r="Q668" s="35"/>
      <c r="R668" s="35"/>
      <c r="S668" s="35"/>
      <c r="T668" s="35"/>
      <c r="U668" s="40"/>
      <c r="V668" s="41"/>
      <c r="W668" s="41"/>
      <c r="X668" s="42"/>
      <c r="Y668" s="43"/>
      <c r="Z668" s="40"/>
      <c r="AA668" s="41"/>
      <c r="AB668" s="41"/>
      <c r="AC668" s="42"/>
      <c r="AD668" s="43"/>
      <c r="AE668" s="40"/>
      <c r="AF668" s="41"/>
      <c r="AG668" s="41"/>
      <c r="AH668" s="42"/>
      <c r="AI668" s="43"/>
      <c r="AJ668" s="42"/>
      <c r="AK668" s="31"/>
      <c r="AL668" s="31"/>
      <c r="AM668" s="31"/>
      <c r="AN668" s="45"/>
    </row>
    <row r="669" spans="4:40">
      <c r="D669" s="30"/>
      <c r="I669" s="35"/>
      <c r="J669" s="35"/>
      <c r="K669" s="34"/>
      <c r="L669" s="34"/>
      <c r="M669" s="92"/>
      <c r="N669" s="92"/>
      <c r="O669" s="92"/>
      <c r="P669" s="92"/>
      <c r="Q669" s="35"/>
      <c r="R669" s="35"/>
      <c r="S669" s="35"/>
      <c r="T669" s="35"/>
      <c r="U669" s="40"/>
      <c r="V669" s="41"/>
      <c r="W669" s="41"/>
      <c r="X669" s="42"/>
      <c r="Y669" s="43"/>
      <c r="Z669" s="40"/>
      <c r="AA669" s="41"/>
      <c r="AB669" s="41"/>
      <c r="AC669" s="42"/>
      <c r="AD669" s="43"/>
      <c r="AE669" s="40"/>
      <c r="AF669" s="41"/>
      <c r="AG669" s="41"/>
      <c r="AH669" s="42"/>
      <c r="AI669" s="43"/>
      <c r="AJ669" s="42"/>
      <c r="AK669" s="31"/>
      <c r="AL669" s="31"/>
      <c r="AM669" s="31"/>
      <c r="AN669" s="45"/>
    </row>
    <row r="670" spans="4:40">
      <c r="D670" s="30"/>
      <c r="I670" s="35"/>
      <c r="J670" s="35"/>
      <c r="K670" s="34"/>
      <c r="L670" s="34"/>
      <c r="M670" s="92"/>
      <c r="N670" s="92"/>
      <c r="O670" s="92"/>
      <c r="P670" s="92"/>
      <c r="Q670" s="35"/>
      <c r="R670" s="35"/>
      <c r="S670" s="35"/>
      <c r="T670" s="35"/>
      <c r="U670" s="40"/>
      <c r="V670" s="41"/>
      <c r="W670" s="41"/>
      <c r="X670" s="42"/>
      <c r="Y670" s="43"/>
      <c r="Z670" s="40"/>
      <c r="AA670" s="41"/>
      <c r="AB670" s="41"/>
      <c r="AC670" s="42"/>
      <c r="AD670" s="43"/>
      <c r="AE670" s="40"/>
      <c r="AF670" s="41"/>
      <c r="AG670" s="41"/>
      <c r="AH670" s="42"/>
      <c r="AI670" s="43"/>
      <c r="AJ670" s="42"/>
      <c r="AK670" s="31"/>
      <c r="AL670" s="31"/>
      <c r="AM670" s="31"/>
      <c r="AN670" s="45"/>
    </row>
    <row r="671" spans="4:40">
      <c r="D671" s="30"/>
      <c r="I671" s="35"/>
      <c r="J671" s="35"/>
      <c r="K671" s="34"/>
      <c r="L671" s="34"/>
      <c r="M671" s="92"/>
      <c r="N671" s="92"/>
      <c r="O671" s="92"/>
      <c r="P671" s="92"/>
      <c r="Q671" s="35"/>
      <c r="R671" s="35"/>
      <c r="S671" s="35"/>
      <c r="T671" s="35"/>
      <c r="U671" s="40"/>
      <c r="V671" s="41"/>
      <c r="W671" s="41"/>
      <c r="X671" s="42"/>
      <c r="Y671" s="43"/>
      <c r="Z671" s="40"/>
      <c r="AA671" s="41"/>
      <c r="AB671" s="41"/>
      <c r="AC671" s="42"/>
      <c r="AD671" s="43"/>
      <c r="AE671" s="40"/>
      <c r="AF671" s="41"/>
      <c r="AG671" s="41"/>
      <c r="AH671" s="42"/>
      <c r="AI671" s="43"/>
      <c r="AJ671" s="42"/>
      <c r="AK671" s="31"/>
      <c r="AL671" s="31"/>
      <c r="AM671" s="31"/>
      <c r="AN671" s="45"/>
    </row>
    <row r="672" spans="4:40">
      <c r="D672" s="30"/>
      <c r="I672" s="35"/>
      <c r="J672" s="35"/>
      <c r="K672" s="34"/>
      <c r="L672" s="34"/>
      <c r="M672" s="92"/>
      <c r="N672" s="92"/>
      <c r="O672" s="92"/>
      <c r="P672" s="92"/>
      <c r="Q672" s="35"/>
      <c r="R672" s="35"/>
      <c r="S672" s="35"/>
      <c r="T672" s="35"/>
      <c r="U672" s="40"/>
      <c r="V672" s="41"/>
      <c r="W672" s="41"/>
      <c r="X672" s="42"/>
      <c r="Y672" s="43"/>
      <c r="Z672" s="40"/>
      <c r="AA672" s="41"/>
      <c r="AB672" s="41"/>
      <c r="AC672" s="42"/>
      <c r="AD672" s="43"/>
      <c r="AE672" s="40"/>
      <c r="AF672" s="41"/>
      <c r="AG672" s="41"/>
      <c r="AH672" s="42"/>
      <c r="AI672" s="43"/>
      <c r="AJ672" s="42"/>
      <c r="AK672" s="31"/>
      <c r="AL672" s="31"/>
      <c r="AM672" s="31"/>
      <c r="AN672" s="45"/>
    </row>
    <row r="673" spans="4:40">
      <c r="D673" s="30"/>
      <c r="I673" s="35"/>
      <c r="J673" s="35"/>
      <c r="K673" s="34"/>
      <c r="L673" s="34"/>
      <c r="M673" s="92"/>
      <c r="N673" s="92"/>
      <c r="O673" s="92"/>
      <c r="P673" s="92"/>
      <c r="Q673" s="35"/>
      <c r="R673" s="35"/>
      <c r="S673" s="35"/>
      <c r="T673" s="35"/>
      <c r="U673" s="40"/>
      <c r="V673" s="41"/>
      <c r="W673" s="41"/>
      <c r="X673" s="42"/>
      <c r="Y673" s="43"/>
      <c r="Z673" s="40"/>
      <c r="AA673" s="41"/>
      <c r="AB673" s="41"/>
      <c r="AC673" s="42"/>
      <c r="AD673" s="43"/>
      <c r="AE673" s="40"/>
      <c r="AF673" s="41"/>
      <c r="AG673" s="41"/>
      <c r="AH673" s="42"/>
      <c r="AI673" s="43"/>
      <c r="AJ673" s="42"/>
      <c r="AK673" s="31"/>
      <c r="AL673" s="31"/>
      <c r="AM673" s="31"/>
      <c r="AN673" s="45"/>
    </row>
    <row r="674" spans="4:40">
      <c r="D674" s="30"/>
      <c r="I674" s="35"/>
      <c r="J674" s="35"/>
      <c r="K674" s="34"/>
      <c r="L674" s="34"/>
      <c r="M674" s="92"/>
      <c r="N674" s="92"/>
      <c r="O674" s="92"/>
      <c r="P674" s="92"/>
      <c r="Q674" s="35"/>
      <c r="R674" s="35"/>
      <c r="S674" s="35"/>
      <c r="T674" s="35"/>
      <c r="U674" s="40"/>
      <c r="V674" s="41"/>
      <c r="W674" s="41"/>
      <c r="X674" s="42"/>
      <c r="Y674" s="43"/>
      <c r="Z674" s="40"/>
      <c r="AA674" s="41"/>
      <c r="AB674" s="41"/>
      <c r="AC674" s="42"/>
      <c r="AD674" s="43"/>
      <c r="AE674" s="40"/>
      <c r="AF674" s="41"/>
      <c r="AG674" s="41"/>
      <c r="AH674" s="42"/>
      <c r="AI674" s="43"/>
      <c r="AJ674" s="42"/>
      <c r="AK674" s="31"/>
      <c r="AL674" s="31"/>
      <c r="AM674" s="31"/>
      <c r="AN674" s="45"/>
    </row>
    <row r="675" spans="4:40">
      <c r="D675" s="30"/>
      <c r="I675" s="35"/>
      <c r="J675" s="35"/>
      <c r="K675" s="34"/>
      <c r="L675" s="34"/>
      <c r="M675" s="92"/>
      <c r="N675" s="92"/>
      <c r="O675" s="92"/>
      <c r="P675" s="92"/>
      <c r="Q675" s="35"/>
      <c r="R675" s="35"/>
      <c r="S675" s="35"/>
      <c r="T675" s="35"/>
      <c r="U675" s="40"/>
      <c r="V675" s="41"/>
      <c r="W675" s="41"/>
      <c r="X675" s="42"/>
      <c r="Y675" s="43"/>
      <c r="Z675" s="40"/>
      <c r="AA675" s="41"/>
      <c r="AB675" s="41"/>
      <c r="AC675" s="42"/>
      <c r="AD675" s="43"/>
      <c r="AE675" s="40"/>
      <c r="AF675" s="41"/>
      <c r="AG675" s="41"/>
      <c r="AH675" s="42"/>
      <c r="AI675" s="43"/>
      <c r="AJ675" s="42"/>
      <c r="AK675" s="31"/>
      <c r="AL675" s="31"/>
      <c r="AM675" s="31"/>
      <c r="AN675" s="45"/>
    </row>
    <row r="676" spans="4:40">
      <c r="D676" s="30"/>
      <c r="I676" s="35"/>
      <c r="J676" s="35"/>
      <c r="K676" s="34"/>
      <c r="L676" s="34"/>
      <c r="M676" s="92"/>
      <c r="N676" s="92"/>
      <c r="O676" s="92"/>
      <c r="P676" s="92"/>
      <c r="Q676" s="35"/>
      <c r="R676" s="35"/>
      <c r="S676" s="35"/>
      <c r="T676" s="35"/>
      <c r="U676" s="40"/>
      <c r="V676" s="41"/>
      <c r="W676" s="41"/>
      <c r="X676" s="42"/>
      <c r="Y676" s="43"/>
      <c r="Z676" s="40"/>
      <c r="AA676" s="41"/>
      <c r="AB676" s="41"/>
      <c r="AC676" s="42"/>
      <c r="AD676" s="43"/>
      <c r="AE676" s="40"/>
      <c r="AF676" s="41"/>
      <c r="AG676" s="41"/>
      <c r="AH676" s="42"/>
      <c r="AI676" s="43"/>
      <c r="AJ676" s="42"/>
      <c r="AK676" s="31"/>
      <c r="AL676" s="31"/>
      <c r="AM676" s="31"/>
      <c r="AN676" s="45"/>
    </row>
    <row r="677" spans="4:40">
      <c r="D677" s="30"/>
      <c r="I677" s="35"/>
      <c r="J677" s="35"/>
      <c r="K677" s="34"/>
      <c r="L677" s="34"/>
      <c r="M677" s="92"/>
      <c r="N677" s="92"/>
      <c r="O677" s="92"/>
      <c r="P677" s="92"/>
      <c r="Q677" s="35"/>
      <c r="R677" s="35"/>
      <c r="S677" s="35"/>
      <c r="T677" s="35"/>
      <c r="U677" s="40"/>
      <c r="V677" s="41"/>
      <c r="W677" s="41"/>
      <c r="X677" s="42"/>
      <c r="Y677" s="43"/>
      <c r="Z677" s="40"/>
      <c r="AA677" s="41"/>
      <c r="AB677" s="41"/>
      <c r="AC677" s="42"/>
      <c r="AD677" s="43"/>
      <c r="AE677" s="40"/>
      <c r="AF677" s="41"/>
      <c r="AG677" s="41"/>
      <c r="AH677" s="42"/>
      <c r="AI677" s="43"/>
      <c r="AJ677" s="42"/>
      <c r="AK677" s="31"/>
      <c r="AL677" s="31"/>
      <c r="AM677" s="31"/>
      <c r="AN677" s="45"/>
    </row>
    <row r="678" spans="4:40">
      <c r="D678" s="30"/>
      <c r="I678" s="35"/>
      <c r="J678" s="35"/>
      <c r="K678" s="34"/>
      <c r="L678" s="34"/>
      <c r="M678" s="92"/>
      <c r="N678" s="92"/>
      <c r="O678" s="92"/>
      <c r="P678" s="92"/>
      <c r="Q678" s="35"/>
      <c r="R678" s="35"/>
      <c r="S678" s="35"/>
      <c r="T678" s="35"/>
      <c r="U678" s="40"/>
      <c r="V678" s="41"/>
      <c r="W678" s="41"/>
      <c r="X678" s="42"/>
      <c r="Y678" s="43"/>
      <c r="Z678" s="40"/>
      <c r="AA678" s="41"/>
      <c r="AB678" s="41"/>
      <c r="AC678" s="42"/>
      <c r="AD678" s="43"/>
      <c r="AE678" s="40"/>
      <c r="AF678" s="41"/>
      <c r="AG678" s="41"/>
      <c r="AH678" s="42"/>
      <c r="AI678" s="43"/>
      <c r="AJ678" s="42"/>
      <c r="AK678" s="31"/>
      <c r="AL678" s="31"/>
      <c r="AM678" s="31"/>
      <c r="AN678" s="45"/>
    </row>
    <row r="679" spans="4:40">
      <c r="D679" s="30"/>
      <c r="I679" s="35"/>
      <c r="J679" s="35"/>
      <c r="K679" s="34"/>
      <c r="L679" s="34"/>
      <c r="M679" s="92"/>
      <c r="N679" s="92"/>
      <c r="O679" s="92"/>
      <c r="P679" s="92"/>
      <c r="Q679" s="35"/>
      <c r="R679" s="35"/>
      <c r="S679" s="35"/>
      <c r="T679" s="35"/>
      <c r="U679" s="40"/>
      <c r="V679" s="41"/>
      <c r="W679" s="41"/>
      <c r="X679" s="42"/>
      <c r="Y679" s="43"/>
      <c r="Z679" s="40"/>
      <c r="AA679" s="41"/>
      <c r="AB679" s="41"/>
      <c r="AC679" s="42"/>
      <c r="AD679" s="43"/>
      <c r="AE679" s="40"/>
      <c r="AF679" s="41"/>
      <c r="AG679" s="41"/>
      <c r="AH679" s="42"/>
      <c r="AI679" s="43"/>
      <c r="AJ679" s="42"/>
      <c r="AK679" s="31"/>
      <c r="AL679" s="31"/>
      <c r="AM679" s="31"/>
      <c r="AN679" s="45"/>
    </row>
    <row r="680" spans="4:40">
      <c r="D680" s="30"/>
      <c r="I680" s="35"/>
      <c r="J680" s="35"/>
      <c r="K680" s="34"/>
      <c r="L680" s="34"/>
      <c r="M680" s="92"/>
      <c r="N680" s="92"/>
      <c r="O680" s="92"/>
      <c r="P680" s="92"/>
      <c r="Q680" s="35"/>
      <c r="R680" s="35"/>
      <c r="S680" s="35"/>
      <c r="T680" s="35"/>
      <c r="U680" s="40"/>
      <c r="V680" s="41"/>
      <c r="W680" s="41"/>
      <c r="X680" s="42"/>
      <c r="Y680" s="43"/>
      <c r="Z680" s="40"/>
      <c r="AA680" s="41"/>
      <c r="AB680" s="41"/>
      <c r="AC680" s="42"/>
      <c r="AD680" s="43"/>
      <c r="AE680" s="40"/>
      <c r="AF680" s="41"/>
      <c r="AG680" s="41"/>
      <c r="AH680" s="42"/>
      <c r="AI680" s="43"/>
      <c r="AJ680" s="42"/>
      <c r="AK680" s="31"/>
      <c r="AL680" s="31"/>
      <c r="AM680" s="31"/>
      <c r="AN680" s="45"/>
    </row>
    <row r="681" spans="4:40">
      <c r="D681" s="30"/>
      <c r="I681" s="35"/>
      <c r="J681" s="35"/>
      <c r="K681" s="34"/>
      <c r="L681" s="34"/>
      <c r="M681" s="92"/>
      <c r="N681" s="92"/>
      <c r="O681" s="92"/>
      <c r="P681" s="92"/>
      <c r="Q681" s="35"/>
      <c r="R681" s="35"/>
      <c r="S681" s="35"/>
      <c r="T681" s="35"/>
      <c r="U681" s="40"/>
      <c r="V681" s="41"/>
      <c r="W681" s="41"/>
      <c r="X681" s="42"/>
      <c r="Y681" s="43"/>
      <c r="Z681" s="40"/>
      <c r="AA681" s="41"/>
      <c r="AB681" s="41"/>
      <c r="AC681" s="42"/>
      <c r="AD681" s="43"/>
      <c r="AE681" s="40"/>
      <c r="AF681" s="41"/>
      <c r="AG681" s="41"/>
      <c r="AH681" s="42"/>
      <c r="AI681" s="43"/>
      <c r="AJ681" s="42"/>
      <c r="AK681" s="31"/>
      <c r="AL681" s="31"/>
      <c r="AM681" s="31"/>
      <c r="AN681" s="45"/>
    </row>
    <row r="682" spans="4:40">
      <c r="D682" s="30"/>
      <c r="I682" s="35"/>
      <c r="J682" s="35"/>
      <c r="K682" s="34"/>
      <c r="L682" s="34"/>
      <c r="M682" s="92"/>
      <c r="N682" s="92"/>
      <c r="O682" s="92"/>
      <c r="P682" s="92"/>
      <c r="Q682" s="35"/>
      <c r="R682" s="35"/>
      <c r="S682" s="35"/>
      <c r="T682" s="35"/>
      <c r="U682" s="40"/>
      <c r="V682" s="41"/>
      <c r="W682" s="41"/>
      <c r="X682" s="42"/>
      <c r="Y682" s="43"/>
      <c r="Z682" s="40"/>
      <c r="AA682" s="41"/>
      <c r="AB682" s="41"/>
      <c r="AC682" s="42"/>
      <c r="AD682" s="43"/>
      <c r="AE682" s="40"/>
      <c r="AF682" s="41"/>
      <c r="AG682" s="41"/>
      <c r="AH682" s="42"/>
      <c r="AI682" s="43"/>
      <c r="AJ682" s="42"/>
      <c r="AK682" s="31"/>
      <c r="AL682" s="31"/>
      <c r="AM682" s="31"/>
      <c r="AN682" s="45"/>
    </row>
    <row r="683" spans="4:40">
      <c r="D683" s="30"/>
      <c r="I683" s="35"/>
      <c r="J683" s="35"/>
      <c r="K683" s="34"/>
      <c r="L683" s="34"/>
      <c r="M683" s="92"/>
      <c r="N683" s="92"/>
      <c r="O683" s="92"/>
      <c r="P683" s="92"/>
      <c r="Q683" s="35"/>
      <c r="R683" s="35"/>
      <c r="S683" s="35"/>
      <c r="T683" s="35"/>
      <c r="U683" s="40"/>
      <c r="V683" s="41"/>
      <c r="W683" s="41"/>
      <c r="X683" s="42"/>
      <c r="Y683" s="43"/>
      <c r="Z683" s="40"/>
      <c r="AA683" s="41"/>
      <c r="AB683" s="41"/>
      <c r="AC683" s="42"/>
      <c r="AD683" s="43"/>
      <c r="AE683" s="40"/>
      <c r="AF683" s="41"/>
      <c r="AG683" s="41"/>
      <c r="AH683" s="42"/>
      <c r="AI683" s="43"/>
      <c r="AJ683" s="42"/>
      <c r="AK683" s="31"/>
      <c r="AL683" s="31"/>
      <c r="AM683" s="31"/>
      <c r="AN683" s="45"/>
    </row>
    <row r="684" spans="4:40">
      <c r="D684" s="30"/>
      <c r="I684" s="35"/>
      <c r="J684" s="35"/>
      <c r="K684" s="34"/>
      <c r="L684" s="34"/>
      <c r="M684" s="92"/>
      <c r="N684" s="92"/>
      <c r="O684" s="92"/>
      <c r="P684" s="92"/>
      <c r="Q684" s="35"/>
      <c r="R684" s="35"/>
      <c r="S684" s="35"/>
      <c r="T684" s="35"/>
      <c r="U684" s="40"/>
      <c r="V684" s="41"/>
      <c r="W684" s="41"/>
      <c r="X684" s="42"/>
      <c r="Y684" s="43"/>
      <c r="Z684" s="40"/>
      <c r="AA684" s="41"/>
      <c r="AB684" s="41"/>
      <c r="AC684" s="42"/>
      <c r="AD684" s="43"/>
      <c r="AE684" s="40"/>
      <c r="AF684" s="41"/>
      <c r="AG684" s="41"/>
      <c r="AH684" s="42"/>
      <c r="AI684" s="43"/>
      <c r="AJ684" s="42"/>
      <c r="AK684" s="31"/>
      <c r="AL684" s="31"/>
      <c r="AM684" s="31"/>
      <c r="AN684" s="45"/>
    </row>
    <row r="685" spans="4:40">
      <c r="D685" s="30"/>
      <c r="I685" s="35"/>
      <c r="J685" s="35"/>
      <c r="K685" s="34"/>
      <c r="L685" s="34"/>
      <c r="M685" s="92"/>
      <c r="N685" s="92"/>
      <c r="O685" s="92"/>
      <c r="P685" s="92"/>
      <c r="Q685" s="35"/>
      <c r="R685" s="35"/>
      <c r="S685" s="35"/>
      <c r="T685" s="35"/>
      <c r="U685" s="40"/>
      <c r="V685" s="41"/>
      <c r="W685" s="41"/>
      <c r="X685" s="42"/>
      <c r="Y685" s="43"/>
      <c r="Z685" s="40"/>
      <c r="AA685" s="41"/>
      <c r="AB685" s="41"/>
      <c r="AC685" s="42"/>
      <c r="AD685" s="43"/>
      <c r="AE685" s="40"/>
      <c r="AF685" s="41"/>
      <c r="AG685" s="41"/>
      <c r="AH685" s="42"/>
      <c r="AI685" s="43"/>
      <c r="AJ685" s="42"/>
      <c r="AK685" s="31"/>
      <c r="AL685" s="31"/>
      <c r="AM685" s="31"/>
      <c r="AN685" s="45"/>
    </row>
    <row r="686" spans="4:40">
      <c r="D686" s="30"/>
      <c r="I686" s="35"/>
      <c r="J686" s="35"/>
      <c r="K686" s="34"/>
      <c r="L686" s="34"/>
      <c r="M686" s="92"/>
      <c r="N686" s="92"/>
      <c r="O686" s="92"/>
      <c r="P686" s="92"/>
      <c r="Q686" s="35"/>
      <c r="R686" s="35"/>
      <c r="S686" s="35"/>
      <c r="T686" s="35"/>
      <c r="U686" s="40"/>
      <c r="V686" s="41"/>
      <c r="W686" s="41"/>
      <c r="X686" s="42"/>
      <c r="Y686" s="43"/>
      <c r="Z686" s="40"/>
      <c r="AA686" s="41"/>
      <c r="AB686" s="41"/>
      <c r="AC686" s="42"/>
      <c r="AD686" s="43"/>
      <c r="AE686" s="40"/>
      <c r="AF686" s="41"/>
      <c r="AG686" s="41"/>
      <c r="AH686" s="42"/>
      <c r="AI686" s="43"/>
      <c r="AJ686" s="42"/>
      <c r="AK686" s="31"/>
      <c r="AL686" s="31"/>
      <c r="AM686" s="31"/>
      <c r="AN686" s="45"/>
    </row>
    <row r="687" spans="4:40">
      <c r="D687" s="30"/>
      <c r="I687" s="35"/>
      <c r="J687" s="35"/>
      <c r="K687" s="34"/>
      <c r="L687" s="34"/>
      <c r="M687" s="92"/>
      <c r="N687" s="92"/>
      <c r="O687" s="92"/>
      <c r="P687" s="92"/>
      <c r="Q687" s="35"/>
      <c r="R687" s="35"/>
      <c r="S687" s="35"/>
      <c r="T687" s="35"/>
      <c r="U687" s="40"/>
      <c r="V687" s="41"/>
      <c r="W687" s="41"/>
      <c r="X687" s="42"/>
      <c r="Y687" s="43"/>
      <c r="Z687" s="40"/>
      <c r="AA687" s="41"/>
      <c r="AB687" s="41"/>
      <c r="AC687" s="42"/>
      <c r="AD687" s="43"/>
      <c r="AE687" s="40"/>
      <c r="AF687" s="41"/>
      <c r="AG687" s="41"/>
      <c r="AH687" s="42"/>
      <c r="AI687" s="43"/>
      <c r="AJ687" s="42"/>
      <c r="AK687" s="31"/>
      <c r="AL687" s="31"/>
      <c r="AM687" s="31"/>
      <c r="AN687" s="45"/>
    </row>
    <row r="688" spans="4:40">
      <c r="D688" s="30"/>
      <c r="I688" s="35"/>
      <c r="J688" s="35"/>
      <c r="K688" s="34"/>
      <c r="L688" s="34"/>
      <c r="M688" s="92"/>
      <c r="N688" s="92"/>
      <c r="O688" s="92"/>
      <c r="P688" s="92"/>
      <c r="Q688" s="35"/>
      <c r="R688" s="35"/>
      <c r="S688" s="35"/>
      <c r="T688" s="35"/>
      <c r="U688" s="40"/>
      <c r="V688" s="41"/>
      <c r="W688" s="41"/>
      <c r="X688" s="42"/>
      <c r="Y688" s="43"/>
      <c r="Z688" s="40"/>
      <c r="AA688" s="41"/>
      <c r="AB688" s="41"/>
      <c r="AC688" s="42"/>
      <c r="AD688" s="43"/>
      <c r="AE688" s="40"/>
      <c r="AF688" s="41"/>
      <c r="AG688" s="41"/>
      <c r="AH688" s="42"/>
      <c r="AI688" s="43"/>
      <c r="AJ688" s="42"/>
      <c r="AK688" s="31"/>
      <c r="AL688" s="31"/>
      <c r="AM688" s="31"/>
      <c r="AN688" s="45"/>
    </row>
    <row r="689" spans="4:40">
      <c r="D689" s="30"/>
      <c r="I689" s="35"/>
      <c r="J689" s="35"/>
      <c r="K689" s="34"/>
      <c r="L689" s="34"/>
      <c r="M689" s="92"/>
      <c r="N689" s="92"/>
      <c r="O689" s="92"/>
      <c r="P689" s="92"/>
      <c r="Q689" s="35"/>
      <c r="R689" s="35"/>
      <c r="S689" s="35"/>
      <c r="T689" s="35"/>
      <c r="U689" s="40"/>
      <c r="V689" s="41"/>
      <c r="W689" s="41"/>
      <c r="X689" s="42"/>
      <c r="Y689" s="43"/>
      <c r="Z689" s="40"/>
      <c r="AA689" s="41"/>
      <c r="AB689" s="41"/>
      <c r="AC689" s="42"/>
      <c r="AD689" s="43"/>
      <c r="AE689" s="40"/>
      <c r="AF689" s="41"/>
      <c r="AG689" s="41"/>
      <c r="AH689" s="42"/>
      <c r="AI689" s="43"/>
      <c r="AJ689" s="42"/>
      <c r="AK689" s="31"/>
      <c r="AL689" s="31"/>
      <c r="AM689" s="31"/>
      <c r="AN689" s="45"/>
    </row>
    <row r="690" spans="4:40">
      <c r="D690" s="30"/>
      <c r="I690" s="35"/>
      <c r="J690" s="35"/>
      <c r="K690" s="34"/>
      <c r="L690" s="34"/>
      <c r="M690" s="92"/>
      <c r="N690" s="92"/>
      <c r="O690" s="92"/>
      <c r="P690" s="92"/>
      <c r="Q690" s="35"/>
      <c r="R690" s="35"/>
      <c r="S690" s="35"/>
      <c r="T690" s="35"/>
      <c r="U690" s="40"/>
      <c r="V690" s="41"/>
      <c r="W690" s="41"/>
      <c r="X690" s="42"/>
      <c r="Y690" s="43"/>
      <c r="Z690" s="40"/>
      <c r="AA690" s="41"/>
      <c r="AB690" s="41"/>
      <c r="AC690" s="42"/>
      <c r="AD690" s="43"/>
      <c r="AE690" s="40"/>
      <c r="AF690" s="41"/>
      <c r="AG690" s="41"/>
      <c r="AH690" s="42"/>
      <c r="AI690" s="43"/>
      <c r="AJ690" s="42"/>
      <c r="AK690" s="31"/>
      <c r="AL690" s="31"/>
      <c r="AM690" s="31"/>
      <c r="AN690" s="45"/>
    </row>
    <row r="691" spans="4:40">
      <c r="D691" s="30"/>
      <c r="I691" s="35"/>
      <c r="J691" s="35"/>
      <c r="K691" s="34"/>
      <c r="L691" s="34"/>
      <c r="M691" s="92"/>
      <c r="N691" s="92"/>
      <c r="O691" s="92"/>
      <c r="P691" s="92"/>
      <c r="Q691" s="35"/>
      <c r="R691" s="35"/>
      <c r="S691" s="35"/>
      <c r="T691" s="35"/>
      <c r="U691" s="40"/>
      <c r="V691" s="41"/>
      <c r="W691" s="41"/>
      <c r="X691" s="42"/>
      <c r="Y691" s="43"/>
      <c r="Z691" s="40"/>
      <c r="AA691" s="41"/>
      <c r="AB691" s="41"/>
      <c r="AC691" s="42"/>
      <c r="AD691" s="43"/>
      <c r="AE691" s="40"/>
      <c r="AF691" s="41"/>
      <c r="AG691" s="41"/>
      <c r="AH691" s="42"/>
      <c r="AI691" s="43"/>
      <c r="AJ691" s="42"/>
      <c r="AK691" s="31"/>
      <c r="AL691" s="31"/>
      <c r="AM691" s="31"/>
      <c r="AN691" s="45"/>
    </row>
    <row r="692" spans="4:40">
      <c r="D692" s="30"/>
      <c r="I692" s="35"/>
      <c r="J692" s="35"/>
      <c r="K692" s="34"/>
      <c r="L692" s="34"/>
      <c r="M692" s="92"/>
      <c r="N692" s="92"/>
      <c r="O692" s="92"/>
      <c r="P692" s="92"/>
      <c r="Q692" s="35"/>
      <c r="R692" s="35"/>
      <c r="S692" s="35"/>
      <c r="T692" s="35"/>
      <c r="U692" s="40"/>
      <c r="V692" s="41"/>
      <c r="W692" s="41"/>
      <c r="X692" s="42"/>
      <c r="Y692" s="43"/>
      <c r="Z692" s="40"/>
      <c r="AA692" s="41"/>
      <c r="AB692" s="41"/>
      <c r="AC692" s="42"/>
      <c r="AD692" s="43"/>
      <c r="AE692" s="40"/>
      <c r="AF692" s="41"/>
      <c r="AG692" s="41"/>
      <c r="AH692" s="42"/>
      <c r="AI692" s="43"/>
      <c r="AJ692" s="42"/>
      <c r="AK692" s="31"/>
      <c r="AL692" s="31"/>
      <c r="AM692" s="31"/>
      <c r="AN692" s="45"/>
    </row>
    <row r="693" spans="4:40">
      <c r="D693" s="30"/>
      <c r="I693" s="35"/>
      <c r="J693" s="35"/>
      <c r="K693" s="34"/>
      <c r="L693" s="34"/>
      <c r="M693" s="92"/>
      <c r="N693" s="92"/>
      <c r="O693" s="92"/>
      <c r="P693" s="92"/>
      <c r="Q693" s="35"/>
      <c r="R693" s="35"/>
      <c r="S693" s="35"/>
      <c r="T693" s="35"/>
      <c r="U693" s="40"/>
      <c r="V693" s="41"/>
      <c r="W693" s="41"/>
      <c r="X693" s="42"/>
      <c r="Y693" s="43"/>
      <c r="Z693" s="40"/>
      <c r="AA693" s="41"/>
      <c r="AB693" s="41"/>
      <c r="AC693" s="42"/>
      <c r="AD693" s="43"/>
      <c r="AE693" s="40"/>
      <c r="AF693" s="41"/>
      <c r="AG693" s="41"/>
      <c r="AH693" s="42"/>
      <c r="AI693" s="43"/>
      <c r="AJ693" s="42"/>
      <c r="AK693" s="31"/>
      <c r="AL693" s="31"/>
      <c r="AM693" s="31"/>
      <c r="AN693" s="45"/>
    </row>
    <row r="694" spans="4:40">
      <c r="D694" s="30"/>
      <c r="I694" s="35"/>
      <c r="J694" s="35"/>
      <c r="K694" s="34"/>
      <c r="L694" s="34"/>
      <c r="M694" s="92"/>
      <c r="N694" s="92"/>
      <c r="O694" s="92"/>
      <c r="P694" s="92"/>
      <c r="Q694" s="35"/>
      <c r="R694" s="35"/>
      <c r="S694" s="35"/>
      <c r="T694" s="35"/>
      <c r="U694" s="40"/>
      <c r="V694" s="41"/>
      <c r="W694" s="41"/>
      <c r="X694" s="42"/>
      <c r="Y694" s="43"/>
      <c r="Z694" s="40"/>
      <c r="AA694" s="41"/>
      <c r="AB694" s="41"/>
      <c r="AC694" s="42"/>
      <c r="AD694" s="43"/>
      <c r="AE694" s="40"/>
      <c r="AF694" s="41"/>
      <c r="AG694" s="41"/>
      <c r="AH694" s="42"/>
      <c r="AI694" s="43"/>
      <c r="AJ694" s="42"/>
      <c r="AK694" s="31"/>
      <c r="AL694" s="31"/>
      <c r="AM694" s="31"/>
      <c r="AN694" s="45"/>
    </row>
    <row r="695" spans="4:40">
      <c r="D695" s="30"/>
      <c r="I695" s="35"/>
      <c r="J695" s="35"/>
      <c r="K695" s="34"/>
      <c r="L695" s="34"/>
      <c r="M695" s="92"/>
      <c r="N695" s="92"/>
      <c r="O695" s="92"/>
      <c r="P695" s="92"/>
      <c r="Q695" s="35"/>
      <c r="R695" s="35"/>
      <c r="S695" s="35"/>
      <c r="T695" s="35"/>
      <c r="U695" s="40"/>
      <c r="V695" s="41"/>
      <c r="W695" s="41"/>
      <c r="X695" s="42"/>
      <c r="Y695" s="43"/>
      <c r="Z695" s="40"/>
      <c r="AA695" s="41"/>
      <c r="AB695" s="41"/>
      <c r="AC695" s="42"/>
      <c r="AD695" s="43"/>
      <c r="AE695" s="40"/>
      <c r="AF695" s="41"/>
      <c r="AG695" s="41"/>
      <c r="AH695" s="42"/>
      <c r="AI695" s="43"/>
      <c r="AJ695" s="42"/>
      <c r="AK695" s="31"/>
      <c r="AL695" s="31"/>
      <c r="AM695" s="31"/>
      <c r="AN695" s="45"/>
    </row>
    <row r="696" spans="4:40">
      <c r="D696" s="30"/>
      <c r="I696" s="35"/>
      <c r="J696" s="35"/>
      <c r="K696" s="34"/>
      <c r="L696" s="34"/>
      <c r="M696" s="92"/>
      <c r="N696" s="92"/>
      <c r="O696" s="92"/>
      <c r="P696" s="92"/>
      <c r="Q696" s="35"/>
      <c r="R696" s="35"/>
      <c r="S696" s="35"/>
      <c r="T696" s="35"/>
      <c r="U696" s="40"/>
      <c r="V696" s="41"/>
      <c r="W696" s="41"/>
      <c r="X696" s="42"/>
      <c r="Y696" s="43"/>
      <c r="Z696" s="40"/>
      <c r="AA696" s="41"/>
      <c r="AB696" s="41"/>
      <c r="AC696" s="42"/>
      <c r="AD696" s="43"/>
      <c r="AE696" s="40"/>
      <c r="AF696" s="41"/>
      <c r="AG696" s="41"/>
      <c r="AH696" s="42"/>
      <c r="AI696" s="43"/>
      <c r="AJ696" s="42"/>
      <c r="AK696" s="31"/>
      <c r="AL696" s="31"/>
      <c r="AM696" s="31"/>
      <c r="AN696" s="45"/>
    </row>
    <row r="697" spans="4:40">
      <c r="D697" s="30"/>
      <c r="I697" s="35"/>
      <c r="J697" s="35"/>
      <c r="K697" s="34"/>
      <c r="L697" s="34"/>
      <c r="M697" s="92"/>
      <c r="N697" s="92"/>
      <c r="O697" s="92"/>
      <c r="P697" s="92"/>
      <c r="Q697" s="35"/>
      <c r="R697" s="35"/>
      <c r="S697" s="35"/>
      <c r="T697" s="35"/>
      <c r="U697" s="40"/>
      <c r="V697" s="41"/>
      <c r="W697" s="41"/>
      <c r="X697" s="42"/>
      <c r="Y697" s="43"/>
      <c r="Z697" s="40"/>
      <c r="AA697" s="41"/>
      <c r="AB697" s="41"/>
      <c r="AC697" s="42"/>
      <c r="AD697" s="43"/>
      <c r="AE697" s="40"/>
      <c r="AF697" s="41"/>
      <c r="AG697" s="41"/>
      <c r="AH697" s="42"/>
      <c r="AI697" s="43"/>
      <c r="AJ697" s="42"/>
      <c r="AK697" s="31"/>
      <c r="AL697" s="31"/>
      <c r="AM697" s="31"/>
      <c r="AN697" s="45"/>
    </row>
    <row r="698" spans="4:40">
      <c r="D698" s="30"/>
      <c r="I698" s="35"/>
      <c r="J698" s="35"/>
      <c r="K698" s="34"/>
      <c r="L698" s="34"/>
      <c r="M698" s="92"/>
      <c r="N698" s="92"/>
      <c r="O698" s="92"/>
      <c r="P698" s="92"/>
      <c r="Q698" s="35"/>
      <c r="R698" s="35"/>
      <c r="S698" s="35"/>
      <c r="T698" s="35"/>
      <c r="U698" s="40"/>
      <c r="V698" s="41"/>
      <c r="W698" s="41"/>
      <c r="X698" s="42"/>
      <c r="Y698" s="43"/>
      <c r="Z698" s="40"/>
      <c r="AA698" s="41"/>
      <c r="AB698" s="41"/>
      <c r="AC698" s="42"/>
      <c r="AD698" s="43"/>
      <c r="AE698" s="40"/>
      <c r="AF698" s="41"/>
      <c r="AG698" s="41"/>
      <c r="AH698" s="42"/>
      <c r="AI698" s="43"/>
      <c r="AJ698" s="42"/>
      <c r="AK698" s="31"/>
      <c r="AL698" s="31"/>
      <c r="AM698" s="31"/>
      <c r="AN698" s="45"/>
    </row>
    <row r="699" spans="4:40">
      <c r="D699" s="30"/>
      <c r="I699" s="35"/>
      <c r="J699" s="35"/>
      <c r="K699" s="34"/>
      <c r="L699" s="34"/>
      <c r="M699" s="92"/>
      <c r="N699" s="92"/>
      <c r="O699" s="92"/>
      <c r="P699" s="92"/>
      <c r="Q699" s="35"/>
      <c r="R699" s="35"/>
      <c r="S699" s="35"/>
      <c r="T699" s="35"/>
      <c r="U699" s="40"/>
      <c r="V699" s="41"/>
      <c r="W699" s="41"/>
      <c r="X699" s="42"/>
      <c r="Y699" s="43"/>
      <c r="Z699" s="40"/>
      <c r="AA699" s="41"/>
      <c r="AB699" s="41"/>
      <c r="AC699" s="42"/>
      <c r="AD699" s="43"/>
      <c r="AE699" s="40"/>
      <c r="AF699" s="41"/>
      <c r="AG699" s="41"/>
      <c r="AH699" s="42"/>
      <c r="AI699" s="43"/>
      <c r="AJ699" s="42"/>
      <c r="AK699" s="31"/>
      <c r="AL699" s="31"/>
      <c r="AM699" s="31"/>
      <c r="AN699" s="45"/>
    </row>
    <row r="700" spans="4:40">
      <c r="D700" s="30"/>
      <c r="I700" s="35"/>
      <c r="J700" s="35"/>
      <c r="K700" s="34"/>
      <c r="L700" s="34"/>
      <c r="M700" s="92"/>
      <c r="N700" s="92"/>
      <c r="O700" s="92"/>
      <c r="P700" s="92"/>
      <c r="Q700" s="35"/>
      <c r="R700" s="35"/>
      <c r="S700" s="35"/>
      <c r="T700" s="35"/>
      <c r="U700" s="40"/>
      <c r="V700" s="41"/>
      <c r="W700" s="41"/>
      <c r="X700" s="42"/>
      <c r="Y700" s="43"/>
      <c r="Z700" s="40"/>
      <c r="AA700" s="41"/>
      <c r="AB700" s="41"/>
      <c r="AC700" s="42"/>
      <c r="AD700" s="43"/>
      <c r="AE700" s="40"/>
      <c r="AF700" s="41"/>
      <c r="AG700" s="41"/>
      <c r="AH700" s="42"/>
      <c r="AI700" s="43"/>
      <c r="AJ700" s="42"/>
      <c r="AK700" s="31"/>
      <c r="AL700" s="31"/>
      <c r="AM700" s="31"/>
      <c r="AN700" s="45"/>
    </row>
    <row r="701" spans="4:40">
      <c r="D701" s="30"/>
      <c r="I701" s="35"/>
      <c r="J701" s="35"/>
      <c r="K701" s="34"/>
      <c r="L701" s="34"/>
      <c r="M701" s="92"/>
      <c r="N701" s="92"/>
      <c r="O701" s="92"/>
      <c r="P701" s="92"/>
      <c r="Q701" s="35"/>
      <c r="R701" s="35"/>
      <c r="S701" s="35"/>
      <c r="T701" s="35"/>
      <c r="U701" s="40"/>
      <c r="V701" s="41"/>
      <c r="W701" s="41"/>
      <c r="X701" s="42"/>
      <c r="Y701" s="43"/>
      <c r="Z701" s="40"/>
      <c r="AA701" s="41"/>
      <c r="AB701" s="41"/>
      <c r="AC701" s="42"/>
      <c r="AD701" s="43"/>
      <c r="AE701" s="40"/>
      <c r="AF701" s="41"/>
      <c r="AG701" s="41"/>
      <c r="AH701" s="42"/>
      <c r="AI701" s="43"/>
      <c r="AJ701" s="42"/>
      <c r="AK701" s="31"/>
      <c r="AL701" s="31"/>
      <c r="AM701" s="31"/>
      <c r="AN701" s="45"/>
    </row>
    <row r="702" spans="4:40">
      <c r="D702" s="30"/>
      <c r="I702" s="35"/>
      <c r="J702" s="35"/>
      <c r="K702" s="34"/>
      <c r="L702" s="34"/>
      <c r="M702" s="92"/>
      <c r="N702" s="92"/>
      <c r="O702" s="92"/>
      <c r="P702" s="92"/>
      <c r="Q702" s="35"/>
      <c r="R702" s="35"/>
      <c r="S702" s="35"/>
      <c r="T702" s="35"/>
      <c r="U702" s="40"/>
      <c r="V702" s="41"/>
      <c r="W702" s="41"/>
      <c r="X702" s="42"/>
      <c r="Y702" s="43"/>
      <c r="Z702" s="40"/>
      <c r="AA702" s="41"/>
      <c r="AB702" s="41"/>
      <c r="AC702" s="42"/>
      <c r="AD702" s="43"/>
      <c r="AE702" s="40"/>
      <c r="AF702" s="41"/>
      <c r="AG702" s="41"/>
      <c r="AH702" s="42"/>
      <c r="AI702" s="43"/>
      <c r="AJ702" s="42"/>
      <c r="AK702" s="31"/>
      <c r="AL702" s="31"/>
      <c r="AM702" s="31"/>
      <c r="AN702" s="45"/>
    </row>
    <row r="703" spans="4:40">
      <c r="D703" s="30"/>
      <c r="I703" s="35"/>
      <c r="J703" s="35"/>
      <c r="K703" s="34"/>
      <c r="L703" s="34"/>
      <c r="M703" s="92"/>
      <c r="N703" s="92"/>
      <c r="O703" s="92"/>
      <c r="P703" s="92"/>
      <c r="Q703" s="35"/>
      <c r="R703" s="35"/>
      <c r="S703" s="35"/>
      <c r="T703" s="35"/>
      <c r="U703" s="40"/>
      <c r="V703" s="41"/>
      <c r="W703" s="41"/>
      <c r="X703" s="42"/>
      <c r="Y703" s="43"/>
      <c r="Z703" s="40"/>
      <c r="AA703" s="41"/>
      <c r="AB703" s="41"/>
      <c r="AC703" s="42"/>
      <c r="AD703" s="43"/>
      <c r="AE703" s="40"/>
      <c r="AF703" s="41"/>
      <c r="AG703" s="41"/>
      <c r="AH703" s="42"/>
      <c r="AI703" s="43"/>
      <c r="AJ703" s="42"/>
      <c r="AK703" s="31"/>
      <c r="AL703" s="31"/>
      <c r="AM703" s="31"/>
      <c r="AN703" s="45"/>
    </row>
    <row r="704" spans="4:40">
      <c r="D704" s="30"/>
      <c r="I704" s="35"/>
      <c r="J704" s="35"/>
      <c r="K704" s="34"/>
      <c r="L704" s="34"/>
      <c r="M704" s="92"/>
      <c r="N704" s="92"/>
      <c r="O704" s="92"/>
      <c r="P704" s="92"/>
      <c r="Q704" s="35"/>
      <c r="R704" s="35"/>
      <c r="S704" s="35"/>
      <c r="T704" s="35"/>
      <c r="U704" s="40"/>
      <c r="V704" s="41"/>
      <c r="W704" s="41"/>
      <c r="X704" s="42"/>
      <c r="Y704" s="43"/>
      <c r="Z704" s="40"/>
      <c r="AA704" s="41"/>
      <c r="AB704" s="41"/>
      <c r="AC704" s="42"/>
      <c r="AD704" s="43"/>
      <c r="AE704" s="40"/>
      <c r="AF704" s="41"/>
      <c r="AG704" s="41"/>
      <c r="AH704" s="42"/>
      <c r="AI704" s="43"/>
      <c r="AJ704" s="42"/>
      <c r="AK704" s="31"/>
      <c r="AL704" s="31"/>
      <c r="AM704" s="31"/>
      <c r="AN704" s="45"/>
    </row>
    <row r="705" spans="4:40">
      <c r="D705" s="30"/>
      <c r="I705" s="35"/>
      <c r="J705" s="35"/>
      <c r="K705" s="34"/>
      <c r="L705" s="34"/>
      <c r="M705" s="92"/>
      <c r="N705" s="92"/>
      <c r="O705" s="92"/>
      <c r="P705" s="92"/>
      <c r="Q705" s="35"/>
      <c r="R705" s="35"/>
      <c r="S705" s="35"/>
      <c r="T705" s="35"/>
      <c r="U705" s="40"/>
      <c r="V705" s="41"/>
      <c r="W705" s="41"/>
      <c r="X705" s="42"/>
      <c r="Y705" s="43"/>
      <c r="Z705" s="40"/>
      <c r="AA705" s="41"/>
      <c r="AB705" s="41"/>
      <c r="AC705" s="42"/>
      <c r="AD705" s="43"/>
      <c r="AE705" s="40"/>
      <c r="AF705" s="41"/>
      <c r="AG705" s="41"/>
      <c r="AH705" s="42"/>
      <c r="AI705" s="43"/>
      <c r="AJ705" s="42"/>
      <c r="AK705" s="31"/>
      <c r="AL705" s="31"/>
      <c r="AM705" s="31"/>
      <c r="AN705" s="45"/>
    </row>
    <row r="706" spans="4:40">
      <c r="D706" s="30"/>
      <c r="I706" s="35"/>
      <c r="J706" s="35"/>
      <c r="K706" s="34"/>
      <c r="L706" s="34"/>
      <c r="M706" s="92"/>
      <c r="N706" s="92"/>
      <c r="O706" s="92"/>
      <c r="P706" s="92"/>
      <c r="Q706" s="35"/>
      <c r="R706" s="35"/>
      <c r="S706" s="35"/>
      <c r="T706" s="35"/>
      <c r="U706" s="40"/>
      <c r="V706" s="41"/>
      <c r="W706" s="41"/>
      <c r="X706" s="42"/>
      <c r="Y706" s="43"/>
      <c r="Z706" s="40"/>
      <c r="AA706" s="41"/>
      <c r="AB706" s="41"/>
      <c r="AC706" s="42"/>
      <c r="AD706" s="43"/>
      <c r="AE706" s="40"/>
      <c r="AF706" s="41"/>
      <c r="AG706" s="41"/>
      <c r="AH706" s="42"/>
      <c r="AI706" s="43"/>
      <c r="AJ706" s="42"/>
      <c r="AK706" s="31"/>
      <c r="AL706" s="31"/>
      <c r="AM706" s="31"/>
      <c r="AN706" s="45"/>
    </row>
    <row r="707" spans="4:40">
      <c r="D707" s="30"/>
      <c r="I707" s="35"/>
      <c r="J707" s="35"/>
      <c r="K707" s="34"/>
      <c r="L707" s="34"/>
      <c r="M707" s="92"/>
      <c r="N707" s="92"/>
      <c r="O707" s="92"/>
      <c r="P707" s="92"/>
      <c r="Q707" s="35"/>
      <c r="R707" s="35"/>
      <c r="S707" s="35"/>
      <c r="T707" s="35"/>
      <c r="U707" s="40"/>
      <c r="V707" s="41"/>
      <c r="W707" s="41"/>
      <c r="X707" s="42"/>
      <c r="Y707" s="43"/>
      <c r="Z707" s="40"/>
      <c r="AA707" s="41"/>
      <c r="AB707" s="41"/>
      <c r="AC707" s="42"/>
      <c r="AD707" s="43"/>
      <c r="AE707" s="40"/>
      <c r="AF707" s="41"/>
      <c r="AG707" s="41"/>
      <c r="AH707" s="42"/>
      <c r="AI707" s="43"/>
      <c r="AJ707" s="42"/>
      <c r="AK707" s="31"/>
      <c r="AL707" s="31"/>
      <c r="AM707" s="31"/>
      <c r="AN707" s="45"/>
    </row>
    <row r="708" spans="4:40">
      <c r="D708" s="30"/>
      <c r="I708" s="35"/>
      <c r="J708" s="35"/>
      <c r="K708" s="34"/>
      <c r="L708" s="34"/>
      <c r="M708" s="92"/>
      <c r="N708" s="92"/>
      <c r="O708" s="92"/>
      <c r="P708" s="92"/>
      <c r="Q708" s="35"/>
      <c r="R708" s="35"/>
      <c r="S708" s="35"/>
      <c r="T708" s="35"/>
      <c r="U708" s="40"/>
      <c r="V708" s="41"/>
      <c r="W708" s="41"/>
      <c r="X708" s="42"/>
      <c r="Y708" s="43"/>
      <c r="Z708" s="40"/>
      <c r="AA708" s="41"/>
      <c r="AB708" s="41"/>
      <c r="AC708" s="42"/>
      <c r="AD708" s="43"/>
      <c r="AE708" s="40"/>
      <c r="AF708" s="41"/>
      <c r="AG708" s="41"/>
      <c r="AH708" s="42"/>
      <c r="AI708" s="43"/>
      <c r="AJ708" s="42"/>
      <c r="AK708" s="31"/>
      <c r="AL708" s="31"/>
      <c r="AM708" s="31"/>
      <c r="AN708" s="45"/>
    </row>
    <row r="709" spans="4:40">
      <c r="D709" s="30"/>
      <c r="I709" s="35"/>
      <c r="J709" s="35"/>
      <c r="K709" s="34"/>
      <c r="L709" s="34"/>
      <c r="M709" s="92"/>
      <c r="N709" s="92"/>
      <c r="O709" s="92"/>
      <c r="P709" s="92"/>
      <c r="Q709" s="35"/>
      <c r="R709" s="35"/>
      <c r="S709" s="35"/>
      <c r="T709" s="35"/>
      <c r="U709" s="40"/>
      <c r="V709" s="41"/>
      <c r="W709" s="41"/>
      <c r="X709" s="42"/>
      <c r="Y709" s="43"/>
      <c r="Z709" s="40"/>
      <c r="AA709" s="41"/>
      <c r="AB709" s="41"/>
      <c r="AC709" s="42"/>
      <c r="AD709" s="43"/>
      <c r="AE709" s="40"/>
      <c r="AF709" s="41"/>
      <c r="AG709" s="41"/>
      <c r="AH709" s="42"/>
      <c r="AI709" s="43"/>
      <c r="AJ709" s="42"/>
      <c r="AK709" s="31"/>
      <c r="AL709" s="31"/>
      <c r="AM709" s="31"/>
      <c r="AN709" s="45"/>
    </row>
    <row r="710" spans="4:40">
      <c r="D710" s="30"/>
      <c r="I710" s="35"/>
      <c r="J710" s="35"/>
      <c r="K710" s="34"/>
      <c r="L710" s="34"/>
      <c r="M710" s="92"/>
      <c r="N710" s="92"/>
      <c r="O710" s="92"/>
      <c r="P710" s="92"/>
      <c r="Q710" s="35"/>
      <c r="R710" s="35"/>
      <c r="S710" s="35"/>
      <c r="T710" s="35"/>
      <c r="U710" s="40"/>
      <c r="V710" s="41"/>
      <c r="W710" s="41"/>
      <c r="X710" s="42"/>
      <c r="Y710" s="43"/>
      <c r="Z710" s="40"/>
      <c r="AA710" s="41"/>
      <c r="AB710" s="41"/>
      <c r="AC710" s="42"/>
      <c r="AD710" s="43"/>
      <c r="AE710" s="40"/>
      <c r="AF710" s="41"/>
      <c r="AG710" s="41"/>
      <c r="AH710" s="42"/>
      <c r="AI710" s="43"/>
      <c r="AJ710" s="42"/>
      <c r="AK710" s="31"/>
      <c r="AL710" s="31"/>
      <c r="AM710" s="31"/>
      <c r="AN710" s="45"/>
    </row>
    <row r="711" spans="4:40">
      <c r="D711" s="30"/>
      <c r="I711" s="35"/>
      <c r="J711" s="35"/>
      <c r="K711" s="34"/>
      <c r="L711" s="34"/>
      <c r="M711" s="92"/>
      <c r="N711" s="92"/>
      <c r="O711" s="92"/>
      <c r="P711" s="92"/>
      <c r="Q711" s="35"/>
      <c r="R711" s="35"/>
      <c r="S711" s="35"/>
      <c r="T711" s="35"/>
      <c r="U711" s="40"/>
      <c r="V711" s="41"/>
      <c r="W711" s="41"/>
      <c r="X711" s="42"/>
      <c r="Y711" s="43"/>
      <c r="Z711" s="40"/>
      <c r="AA711" s="41"/>
      <c r="AB711" s="41"/>
      <c r="AC711" s="42"/>
      <c r="AD711" s="43"/>
      <c r="AE711" s="40"/>
      <c r="AF711" s="41"/>
      <c r="AG711" s="41"/>
      <c r="AH711" s="42"/>
      <c r="AI711" s="43"/>
      <c r="AJ711" s="42"/>
      <c r="AK711" s="31"/>
      <c r="AL711" s="31"/>
      <c r="AM711" s="31"/>
      <c r="AN711" s="45"/>
    </row>
    <row r="712" spans="4:40">
      <c r="D712" s="30"/>
      <c r="I712" s="35"/>
      <c r="J712" s="35"/>
      <c r="K712" s="34"/>
      <c r="L712" s="34"/>
      <c r="M712" s="92"/>
      <c r="N712" s="92"/>
      <c r="O712" s="92"/>
      <c r="P712" s="92"/>
      <c r="Q712" s="35"/>
      <c r="R712" s="35"/>
      <c r="S712" s="35"/>
      <c r="T712" s="35"/>
      <c r="U712" s="40"/>
      <c r="V712" s="41"/>
      <c r="W712" s="41"/>
      <c r="X712" s="42"/>
      <c r="Y712" s="43"/>
      <c r="Z712" s="40"/>
      <c r="AA712" s="41"/>
      <c r="AB712" s="41"/>
      <c r="AC712" s="42"/>
      <c r="AD712" s="43"/>
      <c r="AE712" s="40"/>
      <c r="AF712" s="41"/>
      <c r="AG712" s="41"/>
      <c r="AH712" s="42"/>
      <c r="AI712" s="43"/>
      <c r="AJ712" s="42"/>
      <c r="AK712" s="31"/>
      <c r="AL712" s="31"/>
      <c r="AM712" s="31"/>
      <c r="AN712" s="45"/>
    </row>
    <row r="713" spans="4:40">
      <c r="D713" s="30"/>
      <c r="I713" s="35"/>
      <c r="J713" s="35"/>
      <c r="K713" s="34"/>
      <c r="L713" s="34"/>
      <c r="M713" s="92"/>
      <c r="N713" s="92"/>
      <c r="O713" s="92"/>
      <c r="P713" s="92"/>
      <c r="Q713" s="35"/>
      <c r="R713" s="35"/>
      <c r="S713" s="35"/>
      <c r="T713" s="35"/>
      <c r="U713" s="40"/>
      <c r="V713" s="41"/>
      <c r="W713" s="41"/>
      <c r="X713" s="42"/>
      <c r="Y713" s="43"/>
      <c r="Z713" s="40"/>
      <c r="AA713" s="41"/>
      <c r="AB713" s="41"/>
      <c r="AC713" s="42"/>
      <c r="AD713" s="43"/>
      <c r="AE713" s="40"/>
      <c r="AF713" s="41"/>
      <c r="AG713" s="41"/>
      <c r="AH713" s="42"/>
      <c r="AI713" s="43"/>
      <c r="AJ713" s="42"/>
      <c r="AK713" s="31"/>
      <c r="AL713" s="31"/>
      <c r="AM713" s="31"/>
      <c r="AN713" s="45"/>
    </row>
    <row r="714" spans="4:40">
      <c r="D714" s="30"/>
      <c r="I714" s="35"/>
      <c r="J714" s="35"/>
      <c r="K714" s="34"/>
      <c r="L714" s="34"/>
      <c r="M714" s="92"/>
      <c r="N714" s="92"/>
      <c r="O714" s="92"/>
      <c r="P714" s="92"/>
      <c r="Q714" s="35"/>
      <c r="R714" s="35"/>
      <c r="S714" s="35"/>
      <c r="T714" s="35"/>
      <c r="U714" s="40"/>
      <c r="V714" s="41"/>
      <c r="W714" s="41"/>
      <c r="X714" s="42"/>
      <c r="Y714" s="43"/>
      <c r="Z714" s="40"/>
      <c r="AA714" s="41"/>
      <c r="AB714" s="41"/>
      <c r="AC714" s="42"/>
      <c r="AD714" s="43"/>
      <c r="AE714" s="40"/>
      <c r="AF714" s="41"/>
      <c r="AG714" s="41"/>
      <c r="AH714" s="42"/>
      <c r="AI714" s="43"/>
      <c r="AJ714" s="42"/>
      <c r="AK714" s="31"/>
      <c r="AL714" s="31"/>
      <c r="AM714" s="31"/>
      <c r="AN714" s="45"/>
    </row>
    <row r="715" spans="4:40">
      <c r="D715" s="30"/>
      <c r="I715" s="35"/>
      <c r="J715" s="35"/>
      <c r="K715" s="34"/>
      <c r="L715" s="34"/>
      <c r="M715" s="92"/>
      <c r="N715" s="92"/>
      <c r="O715" s="92"/>
      <c r="P715" s="92"/>
      <c r="Q715" s="35"/>
      <c r="R715" s="35"/>
      <c r="S715" s="35"/>
      <c r="T715" s="35"/>
      <c r="U715" s="40"/>
      <c r="V715" s="41"/>
      <c r="W715" s="41"/>
      <c r="X715" s="42"/>
      <c r="Y715" s="43"/>
      <c r="Z715" s="40"/>
      <c r="AA715" s="41"/>
      <c r="AB715" s="41"/>
      <c r="AC715" s="42"/>
      <c r="AD715" s="43"/>
      <c r="AE715" s="40"/>
      <c r="AF715" s="41"/>
      <c r="AG715" s="41"/>
      <c r="AH715" s="42"/>
      <c r="AI715" s="43"/>
      <c r="AJ715" s="42"/>
      <c r="AK715" s="31"/>
      <c r="AL715" s="31"/>
      <c r="AM715" s="31"/>
      <c r="AN715" s="45"/>
    </row>
    <row r="716" spans="4:40">
      <c r="D716" s="30"/>
      <c r="I716" s="35"/>
      <c r="J716" s="35"/>
      <c r="K716" s="34"/>
      <c r="L716" s="34"/>
      <c r="M716" s="92"/>
      <c r="N716" s="92"/>
      <c r="O716" s="92"/>
      <c r="P716" s="92"/>
      <c r="Q716" s="35"/>
      <c r="R716" s="35"/>
      <c r="S716" s="35"/>
      <c r="T716" s="35"/>
      <c r="U716" s="40"/>
      <c r="V716" s="41"/>
      <c r="W716" s="41"/>
      <c r="X716" s="42"/>
      <c r="Y716" s="43"/>
      <c r="Z716" s="40"/>
      <c r="AA716" s="41"/>
      <c r="AB716" s="41"/>
      <c r="AC716" s="42"/>
      <c r="AD716" s="43"/>
      <c r="AE716" s="40"/>
      <c r="AF716" s="41"/>
      <c r="AG716" s="41"/>
      <c r="AH716" s="42"/>
      <c r="AI716" s="43"/>
      <c r="AJ716" s="42"/>
      <c r="AK716" s="31"/>
      <c r="AL716" s="31"/>
      <c r="AM716" s="31"/>
      <c r="AN716" s="45"/>
    </row>
    <row r="717" spans="4:40">
      <c r="D717" s="30"/>
      <c r="I717" s="35"/>
      <c r="J717" s="35"/>
      <c r="K717" s="34"/>
      <c r="L717" s="34"/>
      <c r="M717" s="92"/>
      <c r="N717" s="92"/>
      <c r="O717" s="92"/>
      <c r="P717" s="92"/>
      <c r="Q717" s="35"/>
      <c r="R717" s="35"/>
      <c r="S717" s="35"/>
      <c r="T717" s="35"/>
      <c r="U717" s="40"/>
      <c r="V717" s="41"/>
      <c r="W717" s="41"/>
      <c r="X717" s="42"/>
      <c r="Y717" s="43"/>
      <c r="Z717" s="40"/>
      <c r="AA717" s="41"/>
      <c r="AB717" s="41"/>
      <c r="AC717" s="42"/>
      <c r="AD717" s="43"/>
      <c r="AE717" s="40"/>
      <c r="AF717" s="41"/>
      <c r="AG717" s="41"/>
      <c r="AH717" s="42"/>
      <c r="AI717" s="43"/>
      <c r="AJ717" s="42"/>
      <c r="AK717" s="31"/>
      <c r="AL717" s="31"/>
      <c r="AM717" s="31"/>
      <c r="AN717" s="45"/>
    </row>
    <row r="718" spans="4:40">
      <c r="D718" s="30"/>
      <c r="I718" s="35"/>
      <c r="J718" s="35"/>
      <c r="K718" s="34"/>
      <c r="L718" s="34"/>
      <c r="M718" s="92"/>
      <c r="N718" s="92"/>
      <c r="O718" s="92"/>
      <c r="P718" s="92"/>
      <c r="Q718" s="35"/>
      <c r="R718" s="35"/>
      <c r="S718" s="35"/>
      <c r="T718" s="35"/>
      <c r="U718" s="40"/>
      <c r="V718" s="41"/>
      <c r="W718" s="41"/>
      <c r="X718" s="42"/>
      <c r="Y718" s="43"/>
      <c r="Z718" s="40"/>
      <c r="AA718" s="41"/>
      <c r="AB718" s="41"/>
      <c r="AC718" s="42"/>
      <c r="AD718" s="43"/>
      <c r="AE718" s="40"/>
      <c r="AF718" s="41"/>
      <c r="AG718" s="41"/>
      <c r="AH718" s="42"/>
      <c r="AI718" s="43"/>
      <c r="AJ718" s="42"/>
      <c r="AK718" s="31"/>
      <c r="AL718" s="31"/>
      <c r="AM718" s="31"/>
      <c r="AN718" s="45"/>
    </row>
    <row r="719" spans="4:40">
      <c r="D719" s="30"/>
      <c r="I719" s="35"/>
      <c r="J719" s="35"/>
      <c r="K719" s="34"/>
      <c r="L719" s="34"/>
      <c r="M719" s="92"/>
      <c r="N719" s="92"/>
      <c r="O719" s="92"/>
      <c r="P719" s="92"/>
      <c r="Q719" s="35"/>
      <c r="R719" s="35"/>
      <c r="S719" s="35"/>
      <c r="T719" s="35"/>
      <c r="U719" s="40"/>
      <c r="V719" s="41"/>
      <c r="W719" s="41"/>
      <c r="X719" s="42"/>
      <c r="Y719" s="43"/>
      <c r="Z719" s="40"/>
      <c r="AA719" s="41"/>
      <c r="AB719" s="41"/>
      <c r="AC719" s="42"/>
      <c r="AD719" s="43"/>
      <c r="AE719" s="40"/>
      <c r="AF719" s="41"/>
      <c r="AG719" s="41"/>
      <c r="AH719" s="42"/>
      <c r="AI719" s="43"/>
      <c r="AJ719" s="42"/>
      <c r="AK719" s="31"/>
      <c r="AL719" s="31"/>
      <c r="AM719" s="31"/>
      <c r="AN719" s="45"/>
    </row>
  </sheetData>
  <sortState ref="A20:AN619">
    <sortCondition descending="1" ref="AN20:AN619"/>
  </sortState>
  <phoneticPr fontId="4" type="noConversion"/>
  <pageMargins left="0.7" right="0.7" top="0.75" bottom="0.75" header="0.3" footer="0.3"/>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N220"/>
  <sheetViews>
    <sheetView zoomScale="85" zoomScaleNormal="85" workbookViewId="0"/>
  </sheetViews>
  <sheetFormatPr defaultRowHeight="12.75"/>
  <cols>
    <col min="1" max="1" width="8" style="6" customWidth="1"/>
    <col min="2" max="2" width="9.28515625" style="6" hidden="1" customWidth="1"/>
    <col min="3" max="4" width="9.140625" style="6" hidden="1" customWidth="1"/>
    <col min="5" max="6" width="16.42578125" style="6" customWidth="1"/>
    <col min="7" max="7" width="15.7109375" style="6" customWidth="1"/>
    <col min="8" max="8" width="10.140625" style="6" customWidth="1"/>
    <col min="9" max="10" width="10.28515625" style="6" bestFit="1" customWidth="1"/>
    <col min="11" max="11" width="9.140625" style="6"/>
    <col min="12" max="12" width="9.140625" style="6" hidden="1" customWidth="1"/>
    <col min="13" max="16" width="9.140625" style="7" hidden="1" customWidth="1"/>
    <col min="17" max="18" width="9.28515625" style="6" hidden="1" customWidth="1"/>
    <col min="19" max="20" width="9.140625" style="6" hidden="1" customWidth="1"/>
    <col min="21" max="23" width="9.140625" style="6"/>
    <col min="24" max="24" width="10.28515625" style="6" customWidth="1"/>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4115</v>
      </c>
      <c r="V1" s="8"/>
      <c r="W1" s="8"/>
      <c r="X1" s="8"/>
      <c r="Y1" s="9" t="s">
        <v>6296</v>
      </c>
      <c r="Z1" s="6" t="s">
        <v>4115</v>
      </c>
      <c r="AD1" s="10" t="s">
        <v>630</v>
      </c>
      <c r="AE1" s="6" t="s">
        <v>4115</v>
      </c>
      <c r="AI1" s="10" t="s">
        <v>631</v>
      </c>
      <c r="AK1" s="11" t="s">
        <v>637</v>
      </c>
      <c r="AL1" s="12"/>
      <c r="AM1" s="13"/>
    </row>
    <row r="2" spans="1:39">
      <c r="U2" s="8" t="s">
        <v>4092</v>
      </c>
      <c r="V2" s="8"/>
      <c r="W2" s="8"/>
      <c r="X2" s="8"/>
      <c r="Y2" s="14">
        <f>+SUM($S$20:$S$120)</f>
        <v>11329158.189334448</v>
      </c>
      <c r="Z2" s="6" t="s">
        <v>4092</v>
      </c>
      <c r="AD2" s="15">
        <f>+SUMPRODUCT($S$20:$S$120, $M$20:$M$120)</f>
        <v>5827098.8143110797</v>
      </c>
      <c r="AE2" s="6" t="s">
        <v>4092</v>
      </c>
      <c r="AI2" s="15">
        <f>+SUMPRODUCT($S$20:$S$120, $O$20:$O$120)</f>
        <v>5502059.3750233706</v>
      </c>
      <c r="AK2" s="16" t="s">
        <v>638</v>
      </c>
      <c r="AL2" s="17"/>
      <c r="AM2" s="18"/>
    </row>
    <row r="3" spans="1:39">
      <c r="U3" s="8" t="s">
        <v>4093</v>
      </c>
      <c r="V3" s="8"/>
      <c r="W3" s="8"/>
      <c r="X3" s="8"/>
      <c r="Y3" s="19" t="s">
        <v>6297</v>
      </c>
      <c r="Z3" s="6" t="s">
        <v>4093</v>
      </c>
      <c r="AD3" s="20">
        <v>2E-3</v>
      </c>
      <c r="AE3" s="6" t="s">
        <v>4093</v>
      </c>
      <c r="AI3" s="20">
        <v>1.5E-3</v>
      </c>
      <c r="AK3" s="21" t="s">
        <v>639</v>
      </c>
      <c r="AL3" s="22"/>
      <c r="AM3" s="23"/>
    </row>
    <row r="4" spans="1:39">
      <c r="U4" s="8" t="s">
        <v>4094</v>
      </c>
      <c r="V4" s="8"/>
      <c r="W4" s="8"/>
      <c r="X4" s="8"/>
      <c r="Y4" s="14">
        <v>500</v>
      </c>
      <c r="Z4" s="6" t="s">
        <v>4094</v>
      </c>
      <c r="AD4" s="15">
        <f>+AD2*AD3</f>
        <v>11654.19762862216</v>
      </c>
      <c r="AE4" s="6" t="s">
        <v>4094</v>
      </c>
      <c r="AI4" s="15">
        <f>+AI2*AI3</f>
        <v>8253.0890625350567</v>
      </c>
      <c r="AL4" s="123" t="s">
        <v>635</v>
      </c>
      <c r="AM4" s="24"/>
    </row>
    <row r="5" spans="1:39">
      <c r="U5" s="8" t="s">
        <v>4123</v>
      </c>
      <c r="V5" s="8"/>
      <c r="W5" s="8"/>
      <c r="X5" s="8">
        <f>+COUNTIF(X$20:X$120, "&gt;0")</f>
        <v>60</v>
      </c>
      <c r="Y5" s="14">
        <f>+SUMIF(X$20:X$120, "&gt;0")</f>
        <v>1.413029667640862</v>
      </c>
      <c r="Z5" s="6" t="s">
        <v>4123</v>
      </c>
      <c r="AD5" s="15">
        <f>+SUMIF(AC$20:AC$120, "&gt;0")</f>
        <v>29.487063497952253</v>
      </c>
      <c r="AE5" s="6" t="s">
        <v>4123</v>
      </c>
      <c r="AI5" s="15">
        <f>+SUMIF(AH$20:AH$120, "&gt;0")</f>
        <v>25.735233967130196</v>
      </c>
      <c r="AL5" s="124" t="s">
        <v>636</v>
      </c>
      <c r="AM5" s="24"/>
    </row>
    <row r="6" spans="1:39">
      <c r="U6" s="8" t="s">
        <v>4124</v>
      </c>
      <c r="V6" s="8"/>
      <c r="W6" s="8"/>
      <c r="X6" s="8">
        <f>+COUNTIF(X$20:X$120, "&lt;0")</f>
        <v>41</v>
      </c>
      <c r="Y6" s="14">
        <f>+SUMIF(X$20:X$120, "&lt;0")</f>
        <v>-1.4130296676408713</v>
      </c>
      <c r="Z6" s="6" t="s">
        <v>4124</v>
      </c>
      <c r="AD6" s="15">
        <f>+SUMIF(AC$20:AC$120, "&lt;0")</f>
        <v>-29.487063497953741</v>
      </c>
      <c r="AE6" s="6" t="s">
        <v>4124</v>
      </c>
      <c r="AI6" s="15">
        <f>+SUMIF(AH$20:AH$120, "&lt;0")</f>
        <v>-25.735233967126661</v>
      </c>
      <c r="AL6" s="25">
        <v>500</v>
      </c>
      <c r="AM6" s="24"/>
    </row>
    <row r="7" spans="1:39">
      <c r="U7" s="8" t="s">
        <v>4125</v>
      </c>
      <c r="V7" s="8"/>
      <c r="W7" s="8"/>
      <c r="X7" s="8"/>
      <c r="Y7" s="14">
        <f>+Y5-Y6</f>
        <v>2.8260593352817334</v>
      </c>
      <c r="Z7" s="6" t="s">
        <v>4125</v>
      </c>
      <c r="AD7" s="15">
        <f>+AD5-AD6</f>
        <v>58.974126995905991</v>
      </c>
      <c r="AE7" s="6" t="s">
        <v>4125</v>
      </c>
      <c r="AI7" s="15">
        <f>+AI5-AI6</f>
        <v>51.47046793425686</v>
      </c>
      <c r="AM7" s="24"/>
    </row>
    <row r="8" spans="1:39" ht="15.75">
      <c r="A8" s="4" t="s">
        <v>6494</v>
      </c>
      <c r="U8" s="8" t="s">
        <v>4126</v>
      </c>
      <c r="V8" s="8"/>
      <c r="W8" s="8"/>
      <c r="X8" s="8"/>
      <c r="Y8" s="26">
        <f>+Y7/Y$4</f>
        <v>5.652118670563467E-3</v>
      </c>
      <c r="Z8" s="6" t="s">
        <v>4126</v>
      </c>
      <c r="AD8" s="27">
        <f>+AD7/AD$4</f>
        <v>5.0603335274723949E-3</v>
      </c>
      <c r="AE8" s="6" t="s">
        <v>4126</v>
      </c>
      <c r="AI8" s="27">
        <f>+AI7/AI$4</f>
        <v>6.2365094504925837E-3</v>
      </c>
      <c r="AM8" s="27"/>
    </row>
    <row r="9" spans="1:39" ht="15.75">
      <c r="A9" s="5" t="str">
        <f>+Overall!$B$9</f>
        <v>Effective at the close on March 20, 2015</v>
      </c>
      <c r="B9" s="6">
        <v>2</v>
      </c>
      <c r="C9" s="6">
        <f t="shared" ref="C9:F9" si="0">+B9+1</f>
        <v>3</v>
      </c>
      <c r="D9" s="6">
        <f t="shared" si="0"/>
        <v>4</v>
      </c>
      <c r="E9" s="6">
        <f t="shared" si="0"/>
        <v>5</v>
      </c>
      <c r="F9" s="6">
        <f t="shared" si="0"/>
        <v>6</v>
      </c>
      <c r="H9" s="6">
        <v>8</v>
      </c>
      <c r="I9" s="6">
        <f>+H9+1</f>
        <v>9</v>
      </c>
      <c r="J9" s="6">
        <f t="shared" ref="J9:P9" si="1">+I9+1</f>
        <v>10</v>
      </c>
      <c r="K9" s="6">
        <f t="shared" si="1"/>
        <v>11</v>
      </c>
      <c r="L9" s="6">
        <f t="shared" si="1"/>
        <v>12</v>
      </c>
      <c r="M9" s="6">
        <f t="shared" si="1"/>
        <v>13</v>
      </c>
      <c r="N9" s="6">
        <f t="shared" si="1"/>
        <v>14</v>
      </c>
      <c r="O9" s="6">
        <f t="shared" si="1"/>
        <v>15</v>
      </c>
      <c r="P9" s="6">
        <f t="shared" si="1"/>
        <v>16</v>
      </c>
      <c r="U9" s="8"/>
      <c r="V9" s="8"/>
      <c r="W9" s="8"/>
      <c r="X9" s="8"/>
      <c r="Y9" s="8"/>
    </row>
    <row r="10" spans="1:39" hidden="1">
      <c r="U10" s="6" t="s">
        <v>4043</v>
      </c>
      <c r="X10" s="6">
        <f t="shared" ref="X10:X17" si="2">+COUNTIF($G$20:$G$120, $U10)</f>
        <v>0</v>
      </c>
      <c r="Y10" s="15">
        <f t="shared" ref="Y10:Y17" si="3">+SUMIF($G$20:$G$120, $U10, AJ$20:AJ$120)</f>
        <v>0</v>
      </c>
    </row>
    <row r="11" spans="1:39" hidden="1">
      <c r="U11" s="6" t="s">
        <v>4044</v>
      </c>
      <c r="X11" s="6">
        <f t="shared" si="2"/>
        <v>0</v>
      </c>
      <c r="Y11" s="15">
        <f t="shared" si="3"/>
        <v>0</v>
      </c>
    </row>
    <row r="12" spans="1:39" hidden="1">
      <c r="U12" s="6" t="s">
        <v>4119</v>
      </c>
      <c r="X12" s="6">
        <f t="shared" si="2"/>
        <v>37</v>
      </c>
      <c r="Y12" s="15">
        <f t="shared" si="3"/>
        <v>44.947855893784784</v>
      </c>
    </row>
    <row r="13" spans="1:39" hidden="1">
      <c r="U13" s="6" t="s">
        <v>4120</v>
      </c>
      <c r="X13" s="6">
        <f t="shared" si="2"/>
        <v>40</v>
      </c>
      <c r="Y13" s="15">
        <f t="shared" si="3"/>
        <v>-56.589749351978426</v>
      </c>
    </row>
    <row r="14" spans="1:39" hidden="1">
      <c r="U14" s="6" t="s">
        <v>4121</v>
      </c>
      <c r="X14" s="6">
        <f t="shared" si="2"/>
        <v>24</v>
      </c>
      <c r="Y14" s="15">
        <f t="shared" si="3"/>
        <v>11.641893458195682</v>
      </c>
    </row>
    <row r="15" spans="1:39" hidden="1">
      <c r="U15" s="6" t="s">
        <v>4122</v>
      </c>
      <c r="X15" s="6">
        <f t="shared" si="2"/>
        <v>0</v>
      </c>
      <c r="Y15" s="15">
        <f t="shared" si="3"/>
        <v>0</v>
      </c>
    </row>
    <row r="16" spans="1:39" hidden="1">
      <c r="U16" s="6" t="s">
        <v>4117</v>
      </c>
      <c r="X16" s="6">
        <f t="shared" si="2"/>
        <v>0</v>
      </c>
      <c r="Y16" s="15">
        <f t="shared" si="3"/>
        <v>0</v>
      </c>
    </row>
    <row r="17" spans="1:40" hidden="1">
      <c r="U17" s="6" t="s">
        <v>4118</v>
      </c>
      <c r="X17" s="6">
        <f t="shared" si="2"/>
        <v>0</v>
      </c>
      <c r="Y17" s="15">
        <f t="shared" si="3"/>
        <v>0</v>
      </c>
    </row>
    <row r="18" spans="1:40" hidden="1">
      <c r="Y18" s="15"/>
    </row>
    <row r="19" spans="1:40" s="48" customFormat="1" ht="64.5" thickBot="1">
      <c r="A19" s="110" t="s">
        <v>4079</v>
      </c>
      <c r="B19" s="110" t="s">
        <v>4303</v>
      </c>
      <c r="C19" s="110" t="s">
        <v>4080</v>
      </c>
      <c r="D19" s="110" t="s">
        <v>4081</v>
      </c>
      <c r="E19" s="110" t="s">
        <v>4082</v>
      </c>
      <c r="F19" s="110" t="s">
        <v>4083</v>
      </c>
      <c r="G19" s="110" t="s">
        <v>4103</v>
      </c>
      <c r="H19" s="110" t="str">
        <f>+Overall!$G$11</f>
        <v>Price (9Mar15)</v>
      </c>
      <c r="I19" s="110" t="s">
        <v>4085</v>
      </c>
      <c r="J19" s="110" t="s">
        <v>4084</v>
      </c>
      <c r="K19" s="110" t="s">
        <v>4086</v>
      </c>
      <c r="L19" s="110" t="s">
        <v>4087</v>
      </c>
      <c r="M19" s="120" t="s">
        <v>625</v>
      </c>
      <c r="N19" s="120" t="s">
        <v>627</v>
      </c>
      <c r="O19" s="120" t="s">
        <v>626</v>
      </c>
      <c r="P19" s="120" t="s">
        <v>628</v>
      </c>
      <c r="Q19" s="110" t="s">
        <v>4088</v>
      </c>
      <c r="R19" s="110" t="s">
        <v>4089</v>
      </c>
      <c r="S19" s="110" t="s">
        <v>4090</v>
      </c>
      <c r="T19" s="110" t="s">
        <v>4091</v>
      </c>
      <c r="U19" s="121" t="s">
        <v>851</v>
      </c>
      <c r="V19" s="110" t="s">
        <v>852</v>
      </c>
      <c r="W19" s="110" t="s">
        <v>853</v>
      </c>
      <c r="X19" s="110" t="s">
        <v>854</v>
      </c>
      <c r="Y19" s="111" t="s">
        <v>855</v>
      </c>
      <c r="Z19" s="110" t="s">
        <v>856</v>
      </c>
      <c r="AA19" s="110" t="s">
        <v>857</v>
      </c>
      <c r="AB19" s="110" t="s">
        <v>858</v>
      </c>
      <c r="AC19" s="110" t="s">
        <v>859</v>
      </c>
      <c r="AD19" s="111" t="s">
        <v>860</v>
      </c>
      <c r="AE19" s="110" t="s">
        <v>861</v>
      </c>
      <c r="AF19" s="110" t="s">
        <v>862</v>
      </c>
      <c r="AG19" s="110" t="s">
        <v>863</v>
      </c>
      <c r="AH19" s="110" t="s">
        <v>864</v>
      </c>
      <c r="AI19" s="111" t="s">
        <v>865</v>
      </c>
      <c r="AJ19" s="110" t="s">
        <v>4114</v>
      </c>
      <c r="AK19" s="110" t="s">
        <v>4108</v>
      </c>
      <c r="AL19" s="110" t="s">
        <v>5014</v>
      </c>
      <c r="AM19" s="110" t="s">
        <v>4109</v>
      </c>
      <c r="AN19" s="111" t="s">
        <v>5015</v>
      </c>
    </row>
    <row r="20" spans="1:40">
      <c r="A20" s="6" t="s">
        <v>1159</v>
      </c>
      <c r="B20" s="6" t="str">
        <f>+VLOOKUP($A20, 'S&amp;P500'!$A$20:$R$521, B$9, FALSE)</f>
        <v>SPG UN</v>
      </c>
      <c r="C20" s="6" t="str">
        <f>+VLOOKUP($A20, 'S&amp;P500'!$A$20:$R$521, C$9, FALSE)</f>
        <v>828806109</v>
      </c>
      <c r="D20" s="30">
        <f>+VLOOKUP($A20, 'S&amp;P500'!$A$20:$R$521, D$9, FALSE)</f>
        <v>2812452</v>
      </c>
      <c r="E20" s="6" t="str">
        <f>+VLOOKUP($A20, 'S&amp;P500'!$A$20:$R$521, E$9, FALSE)</f>
        <v>Simon Property Group</v>
      </c>
      <c r="F20" s="6" t="str">
        <f>+VLOOKUP($A20, 'S&amp;P500'!$A$20:$R$521, F$9, FALSE)</f>
        <v>Real Estate</v>
      </c>
      <c r="G20" s="6" t="str">
        <f t="shared" ref="G20:G51" si="4">+IF(AND(L20&gt;K20, AJ20&gt;0), "Float Increase", IF(AND(L20&lt;K20, AJ20&lt;0), "Float Decrease", IF(AND(J20&gt;I20, AJ20&gt;0), "Share Increase", IF(AND(J20&lt;I20, AJ20&lt;0), "Share Decrease", IF(AJ20&gt;0, "Reinvestment", "Funding")))))</f>
        <v>Share Increase</v>
      </c>
      <c r="H20" s="30">
        <f>+VLOOKUP($A20, 'S&amp;P500'!$A$20:$R$521, H$9, FALSE)</f>
        <v>180.44</v>
      </c>
      <c r="I20" s="33">
        <f>+VLOOKUP($A20, 'S&amp;P500'!$A$20:$R$521, I$9, FALSE)</f>
        <v>310.78199999999998</v>
      </c>
      <c r="J20" s="33">
        <f>+VLOOKUP($A20, 'S&amp;P500'!$A$20:$R$521, J$9, FALSE)</f>
        <v>314.38200000000001</v>
      </c>
      <c r="K20" s="34">
        <f>+VLOOKUP($A20, 'S&amp;P500'!$A$20:$R$521, K$9, FALSE)</f>
        <v>1</v>
      </c>
      <c r="L20" s="34">
        <f>+VLOOKUP($A20, 'S&amp;P500'!$A$20:$R$521, L$9, FALSE)</f>
        <v>1</v>
      </c>
      <c r="M20" s="7">
        <f>+VLOOKUP($A20, 'S&amp;P500'!$A$20:$R$521, M$9, FALSE)</f>
        <v>1</v>
      </c>
      <c r="N20" s="7">
        <f>+VLOOKUP($A20, 'S&amp;P500'!$A$20:$R$521, N$9, FALSE)</f>
        <v>1</v>
      </c>
      <c r="O20" s="7">
        <f>+VLOOKUP($A20, 'S&amp;P500'!$A$20:$R$521, O$9, FALSE)</f>
        <v>0</v>
      </c>
      <c r="P20" s="7">
        <f>+VLOOKUP($A20, 'S&amp;P500'!$A$20:$R$521, P$9, FALSE)</f>
        <v>0</v>
      </c>
      <c r="Q20" s="35">
        <f t="shared" ref="Q20:Q51" si="5">+I20*K20</f>
        <v>310.78199999999998</v>
      </c>
      <c r="R20" s="35">
        <f t="shared" ref="R20:R51" si="6">+J20*L20</f>
        <v>314.38200000000001</v>
      </c>
      <c r="S20" s="35">
        <f t="shared" ref="S20:S51" si="7">+$H20*Q20</f>
        <v>56077.504079999999</v>
      </c>
      <c r="T20" s="35">
        <f t="shared" ref="T20:T51" si="8">+$H20*R20</f>
        <v>56727.088080000001</v>
      </c>
      <c r="U20" s="36">
        <f t="shared" ref="U20:U51" si="9">+S20/SUM(S$20:S$120)</f>
        <v>4.9498385619500627E-3</v>
      </c>
      <c r="V20" s="37">
        <f t="shared" ref="V20:V51" si="10">+T20/SUM(T$20:T$120)</f>
        <v>5.0302350603665877E-3</v>
      </c>
      <c r="W20" s="37">
        <f t="shared" ref="W20:W51" si="11">+V20-U20</f>
        <v>8.0396498416525006E-5</v>
      </c>
      <c r="X20" s="38">
        <f t="shared" ref="X20:X51" si="12">+W20*Y$4</f>
        <v>4.0198249208262503E-2</v>
      </c>
      <c r="Y20" s="39">
        <f t="shared" ref="Y20:Y51" si="13">+X20/$H20*10^6</f>
        <v>222.77903573632511</v>
      </c>
      <c r="Z20" s="40">
        <f t="shared" ref="Z20:Z51" si="14">+S20*M20/SUMPRODUCT(M$20:M$120, S$20:S$120)</f>
        <v>9.6235718437237237E-3</v>
      </c>
      <c r="AA20" s="41">
        <f t="shared" ref="AA20:AA51" si="15">+T20*N20/SUMPRODUCT(N$20:N$120, T$20:T$120)</f>
        <v>9.7823996863455661E-3</v>
      </c>
      <c r="AB20" s="41">
        <f t="shared" ref="AB20:AB51" si="16">+AA20-Z20</f>
        <v>1.5882784262184237E-4</v>
      </c>
      <c r="AC20" s="42">
        <f t="shared" ref="AC20:AC51" si="17">+AB20*AD$4</f>
        <v>1.8510110668426489</v>
      </c>
      <c r="AD20" s="43">
        <f t="shared" ref="AD20:AD51" si="18">+AC20/$H20*10^6</f>
        <v>10258.318925086727</v>
      </c>
      <c r="AE20" s="40">
        <f t="shared" ref="AE20:AE51" si="19">+S20*O20/SUMPRODUCT(O$20:O$120, S$20:S$120)</f>
        <v>0</v>
      </c>
      <c r="AF20" s="41">
        <f t="shared" ref="AF20:AF51" si="20">+T20*P20/SUMPRODUCT(P$20:P$120, T$20:T$120)</f>
        <v>0</v>
      </c>
      <c r="AG20" s="41">
        <f t="shared" ref="AG20:AG51" si="21">+AF20-AE20</f>
        <v>0</v>
      </c>
      <c r="AH20" s="42">
        <f t="shared" ref="AH20:AH51" si="22">+AG20*AI$4</f>
        <v>0</v>
      </c>
      <c r="AI20" s="43">
        <f t="shared" ref="AI20:AI51" si="23">+AH20/$H20*10^6</f>
        <v>0</v>
      </c>
      <c r="AJ20" s="42">
        <f t="shared" ref="AJ20:AJ51" si="24">+X20+AC20+AH20</f>
        <v>1.8912093160509114</v>
      </c>
      <c r="AK20" s="31">
        <f t="shared" ref="AK20:AK51" si="25">+Y20+AD20+AI20</f>
        <v>10481.097960823052</v>
      </c>
      <c r="AL20" s="44">
        <f t="shared" ref="AL20:AL51" si="26">+$AL$6*W20/H20*10^6</f>
        <v>222.77903573632511</v>
      </c>
      <c r="AM20" s="31">
        <f>+VLOOKUP($A20, 'S&amp;P500'!$A$20:$AM$521, 39, FALSE)</f>
        <v>1329123.5</v>
      </c>
      <c r="AN20" s="45">
        <f t="shared" ref="AN20:AN51" si="27">+AK20/AM20</f>
        <v>7.8857216510151637E-3</v>
      </c>
    </row>
    <row r="21" spans="1:40">
      <c r="A21" s="6" t="s">
        <v>4159</v>
      </c>
      <c r="B21" s="6" t="str">
        <f>+VLOOKUP($A21, 'S&amp;P500'!$A$20:$R$521, B$9, FALSE)</f>
        <v>F UN</v>
      </c>
      <c r="C21" s="6" t="str">
        <f>+VLOOKUP($A21, 'S&amp;P500'!$A$20:$R$521, C$9, FALSE)</f>
        <v>345370860</v>
      </c>
      <c r="D21" s="30">
        <f>+VLOOKUP($A21, 'S&amp;P500'!$A$20:$R$521, D$9, FALSE)</f>
        <v>2615468</v>
      </c>
      <c r="E21" s="6" t="str">
        <f>+VLOOKUP($A21, 'S&amp;P500'!$A$20:$R$521, E$9, FALSE)</f>
        <v>Ford Motor Co</v>
      </c>
      <c r="F21" s="6" t="str">
        <f>+VLOOKUP($A21, 'S&amp;P500'!$A$20:$R$521, F$9, FALSE)</f>
        <v>Automobiles &amp; Components</v>
      </c>
      <c r="G21" s="6" t="str">
        <f t="shared" si="4"/>
        <v>Share Increase</v>
      </c>
      <c r="H21" s="30">
        <f>+VLOOKUP($A21, 'S&amp;P500'!$A$20:$R$521, H$9, FALSE)</f>
        <v>16.03</v>
      </c>
      <c r="I21" s="33">
        <f>+VLOOKUP($A21, 'S&amp;P500'!$A$20:$R$521, I$9, FALSE)</f>
        <v>3848.6869999999999</v>
      </c>
      <c r="J21" s="33">
        <f>+VLOOKUP($A21, 'S&amp;P500'!$A$20:$R$521, J$9, FALSE)</f>
        <v>3955.942</v>
      </c>
      <c r="K21" s="34">
        <f>+VLOOKUP($A21, 'S&amp;P500'!$A$20:$R$521, K$9, FALSE)</f>
        <v>1</v>
      </c>
      <c r="L21" s="34">
        <f>+VLOOKUP($A21, 'S&amp;P500'!$A$20:$R$521, L$9, FALSE)</f>
        <v>1</v>
      </c>
      <c r="M21" s="7">
        <f>+VLOOKUP($A21, 'S&amp;P500'!$A$20:$R$521, M$9, FALSE)</f>
        <v>0</v>
      </c>
      <c r="N21" s="7">
        <f>+VLOOKUP($A21, 'S&amp;P500'!$A$20:$R$521, N$9, FALSE)</f>
        <v>0</v>
      </c>
      <c r="O21" s="7">
        <f>+VLOOKUP($A21, 'S&amp;P500'!$A$20:$R$521, O$9, FALSE)</f>
        <v>1</v>
      </c>
      <c r="P21" s="7">
        <f>+VLOOKUP($A21, 'S&amp;P500'!$A$20:$R$521, P$9, FALSE)</f>
        <v>1</v>
      </c>
      <c r="Q21" s="35">
        <f t="shared" si="5"/>
        <v>3848.6869999999999</v>
      </c>
      <c r="R21" s="35">
        <f t="shared" si="6"/>
        <v>3955.942</v>
      </c>
      <c r="S21" s="35">
        <f t="shared" si="7"/>
        <v>61694.45261</v>
      </c>
      <c r="T21" s="35">
        <f t="shared" si="8"/>
        <v>63413.750260000008</v>
      </c>
      <c r="U21" s="36">
        <f t="shared" si="9"/>
        <v>5.4456343162443167E-3</v>
      </c>
      <c r="V21" s="37">
        <f t="shared" si="10"/>
        <v>5.6231701760775955E-3</v>
      </c>
      <c r="W21" s="37">
        <f t="shared" si="11"/>
        <v>1.7753585983327873E-4</v>
      </c>
      <c r="X21" s="38">
        <f t="shared" si="12"/>
        <v>8.8767929916639371E-2</v>
      </c>
      <c r="Y21" s="39">
        <f t="shared" si="13"/>
        <v>5537.6125961721373</v>
      </c>
      <c r="Z21" s="40">
        <f t="shared" si="14"/>
        <v>0</v>
      </c>
      <c r="AA21" s="41">
        <f t="shared" si="15"/>
        <v>0</v>
      </c>
      <c r="AB21" s="41">
        <f t="shared" si="16"/>
        <v>0</v>
      </c>
      <c r="AC21" s="42">
        <f t="shared" si="17"/>
        <v>0</v>
      </c>
      <c r="AD21" s="43">
        <f t="shared" si="18"/>
        <v>0</v>
      </c>
      <c r="AE21" s="40">
        <f t="shared" si="19"/>
        <v>1.1212974707263668E-2</v>
      </c>
      <c r="AF21" s="41">
        <f t="shared" si="20"/>
        <v>1.157537722199537E-2</v>
      </c>
      <c r="AG21" s="41">
        <f t="shared" si="21"/>
        <v>3.6240251473170122E-4</v>
      </c>
      <c r="AH21" s="42">
        <f t="shared" si="22"/>
        <v>2.9909402305674031</v>
      </c>
      <c r="AI21" s="43">
        <f t="shared" si="23"/>
        <v>186583.91956128529</v>
      </c>
      <c r="AJ21" s="42">
        <f t="shared" si="24"/>
        <v>3.0797081604840426</v>
      </c>
      <c r="AK21" s="31">
        <f t="shared" si="25"/>
        <v>192121.53215745743</v>
      </c>
      <c r="AL21" s="44">
        <f t="shared" si="26"/>
        <v>5537.6125961721373</v>
      </c>
      <c r="AM21" s="31">
        <f>+VLOOKUP($A21, 'S&amp;P500'!$A$20:$AM$521, 39, FALSE)</f>
        <v>24434672</v>
      </c>
      <c r="AN21" s="45">
        <f t="shared" si="27"/>
        <v>7.8626605733630242E-3</v>
      </c>
    </row>
    <row r="22" spans="1:40">
      <c r="A22" s="6" t="s">
        <v>4179</v>
      </c>
      <c r="B22" s="6" t="str">
        <f>+VLOOKUP($A22, 'S&amp;P500'!$A$20:$R$521, B$9, FALSE)</f>
        <v>MDT UN</v>
      </c>
      <c r="C22" s="6" t="str">
        <f>+VLOOKUP($A22, 'S&amp;P500'!$A$20:$R$521, C$9, FALSE)</f>
        <v>G5960L103</v>
      </c>
      <c r="D22" s="30" t="str">
        <f>+VLOOKUP($A22, 'S&amp;P500'!$A$20:$R$521, D$9, FALSE)</f>
        <v>BTN1Y11</v>
      </c>
      <c r="E22" s="6" t="str">
        <f>+VLOOKUP($A22, 'S&amp;P500'!$A$20:$R$521, E$9, FALSE)</f>
        <v>Medtronic plc</v>
      </c>
      <c r="F22" s="6" t="str">
        <f>+VLOOKUP($A22, 'S&amp;P500'!$A$20:$R$521, F$9, FALSE)</f>
        <v>Health Care Equipment &amp; Servic</v>
      </c>
      <c r="G22" s="6" t="str">
        <f t="shared" si="4"/>
        <v>Share Increase</v>
      </c>
      <c r="H22" s="30">
        <f>+VLOOKUP($A22, 'S&amp;P500'!$A$20:$R$521, H$9, FALSE)</f>
        <v>76.900000000000006</v>
      </c>
      <c r="I22" s="33">
        <f>+VLOOKUP($A22, 'S&amp;P500'!$A$20:$R$521, I$9, FALSE)</f>
        <v>1417.1790000000001</v>
      </c>
      <c r="J22" s="33">
        <f>+VLOOKUP($A22, 'S&amp;P500'!$A$20:$R$521, J$9, FALSE)</f>
        <v>1425.067</v>
      </c>
      <c r="K22" s="34">
        <f>+VLOOKUP($A22, 'S&amp;P500'!$A$20:$R$521, K$9, FALSE)</f>
        <v>1</v>
      </c>
      <c r="L22" s="34">
        <f>+VLOOKUP($A22, 'S&amp;P500'!$A$20:$R$521, L$9, FALSE)</f>
        <v>1</v>
      </c>
      <c r="M22" s="7">
        <f>+VLOOKUP($A22, 'S&amp;P500'!$A$20:$R$521, M$9, FALSE)</f>
        <v>1</v>
      </c>
      <c r="N22" s="7">
        <f>+VLOOKUP($A22, 'S&amp;P500'!$A$20:$R$521, N$9, FALSE)</f>
        <v>1</v>
      </c>
      <c r="O22" s="7">
        <f>+VLOOKUP($A22, 'S&amp;P500'!$A$20:$R$521, O$9, FALSE)</f>
        <v>0</v>
      </c>
      <c r="P22" s="7">
        <f>+VLOOKUP($A22, 'S&amp;P500'!$A$20:$R$521, P$9, FALSE)</f>
        <v>0</v>
      </c>
      <c r="Q22" s="35">
        <f t="shared" si="5"/>
        <v>1417.1790000000001</v>
      </c>
      <c r="R22" s="35">
        <f t="shared" si="6"/>
        <v>1425.067</v>
      </c>
      <c r="S22" s="35">
        <f t="shared" si="7"/>
        <v>108981.06510000002</v>
      </c>
      <c r="T22" s="35">
        <f t="shared" si="8"/>
        <v>109587.6523</v>
      </c>
      <c r="U22" s="36">
        <f t="shared" si="9"/>
        <v>9.6195201160309968E-3</v>
      </c>
      <c r="V22" s="37">
        <f t="shared" si="10"/>
        <v>9.7176088080762127E-3</v>
      </c>
      <c r="W22" s="37">
        <f t="shared" si="11"/>
        <v>9.8088692045215919E-5</v>
      </c>
      <c r="X22" s="38">
        <f t="shared" si="12"/>
        <v>4.904434602260796E-2</v>
      </c>
      <c r="Y22" s="39">
        <f t="shared" si="13"/>
        <v>637.76782864249617</v>
      </c>
      <c r="Z22" s="40">
        <f t="shared" si="14"/>
        <v>1.8702457015547371E-2</v>
      </c>
      <c r="AA22" s="41">
        <f t="shared" si="15"/>
        <v>1.8898030055324266E-2</v>
      </c>
      <c r="AB22" s="41">
        <f t="shared" si="16"/>
        <v>1.9557303977689455E-4</v>
      </c>
      <c r="AC22" s="42">
        <f t="shared" si="17"/>
        <v>2.2792468563903117</v>
      </c>
      <c r="AD22" s="43">
        <f t="shared" si="18"/>
        <v>29639.100863333049</v>
      </c>
      <c r="AE22" s="40">
        <f t="shared" si="19"/>
        <v>0</v>
      </c>
      <c r="AF22" s="41">
        <f t="shared" si="20"/>
        <v>0</v>
      </c>
      <c r="AG22" s="41">
        <f t="shared" si="21"/>
        <v>0</v>
      </c>
      <c r="AH22" s="42">
        <f t="shared" si="22"/>
        <v>0</v>
      </c>
      <c r="AI22" s="43">
        <f t="shared" si="23"/>
        <v>0</v>
      </c>
      <c r="AJ22" s="42">
        <f t="shared" si="24"/>
        <v>2.3282912024129194</v>
      </c>
      <c r="AK22" s="31">
        <f t="shared" si="25"/>
        <v>30276.868691975546</v>
      </c>
      <c r="AL22" s="44">
        <f t="shared" si="26"/>
        <v>637.76782864249617</v>
      </c>
      <c r="AM22" s="31">
        <f>+VLOOKUP($A22, 'S&amp;P500'!$A$20:$AM$521, 39, FALSE)</f>
        <v>6600469.5</v>
      </c>
      <c r="AN22" s="45">
        <f t="shared" si="27"/>
        <v>4.5870780392175958E-3</v>
      </c>
    </row>
    <row r="23" spans="1:40">
      <c r="A23" s="6" t="s">
        <v>4153</v>
      </c>
      <c r="B23" s="6" t="str">
        <f>+VLOOKUP($A23, 'S&amp;P500'!$A$20:$R$521, B$9, FALSE)</f>
        <v>DIS UN</v>
      </c>
      <c r="C23" s="6" t="str">
        <f>+VLOOKUP($A23, 'S&amp;P500'!$A$20:$R$521, C$9, FALSE)</f>
        <v>254687106</v>
      </c>
      <c r="D23" s="30">
        <f>+VLOOKUP($A23, 'S&amp;P500'!$A$20:$R$521, D$9, FALSE)</f>
        <v>2270726</v>
      </c>
      <c r="E23" s="6" t="str">
        <f>+VLOOKUP($A23, 'S&amp;P500'!$A$20:$R$521, E$9, FALSE)</f>
        <v>Walt Disney Co</v>
      </c>
      <c r="F23" s="6" t="str">
        <f>+VLOOKUP($A23, 'S&amp;P500'!$A$20:$R$521, F$9, FALSE)</f>
        <v>Media</v>
      </c>
      <c r="G23" s="6" t="str">
        <f t="shared" si="4"/>
        <v>Share Increase</v>
      </c>
      <c r="H23" s="30">
        <f>+VLOOKUP($A23, 'S&amp;P500'!$A$20:$R$521, H$9, FALSE)</f>
        <v>105.26</v>
      </c>
      <c r="I23" s="33">
        <f>+VLOOKUP($A23, 'S&amp;P500'!$A$20:$R$521, I$9, FALSE)</f>
        <v>1695.711</v>
      </c>
      <c r="J23" s="33">
        <f>+VLOOKUP($A23, 'S&amp;P500'!$A$20:$R$521, J$9, FALSE)</f>
        <v>1699.5630000000001</v>
      </c>
      <c r="K23" s="34">
        <f>+VLOOKUP($A23, 'S&amp;P500'!$A$20:$R$521, K$9, FALSE)</f>
        <v>0.92</v>
      </c>
      <c r="L23" s="34">
        <f>+VLOOKUP($A23, 'S&amp;P500'!$A$20:$R$521, L$9, FALSE)</f>
        <v>0.92</v>
      </c>
      <c r="M23" s="7">
        <f>+VLOOKUP($A23, 'S&amp;P500'!$A$20:$R$521, M$9, FALSE)</f>
        <v>1</v>
      </c>
      <c r="N23" s="7">
        <f>+VLOOKUP($A23, 'S&amp;P500'!$A$20:$R$521, N$9, FALSE)</f>
        <v>1</v>
      </c>
      <c r="O23" s="7">
        <f>+VLOOKUP($A23, 'S&amp;P500'!$A$20:$R$521, O$9, FALSE)</f>
        <v>0</v>
      </c>
      <c r="P23" s="7">
        <f>+VLOOKUP($A23, 'S&amp;P500'!$A$20:$R$521, P$9, FALSE)</f>
        <v>0</v>
      </c>
      <c r="Q23" s="35">
        <f t="shared" si="5"/>
        <v>1560.05412</v>
      </c>
      <c r="R23" s="35">
        <f t="shared" si="6"/>
        <v>1563.5979600000001</v>
      </c>
      <c r="S23" s="35">
        <f t="shared" si="7"/>
        <v>164211.29667120002</v>
      </c>
      <c r="T23" s="35">
        <f t="shared" si="8"/>
        <v>164584.32126960001</v>
      </c>
      <c r="U23" s="36">
        <f t="shared" si="9"/>
        <v>1.4494571787848512E-2</v>
      </c>
      <c r="V23" s="37">
        <f t="shared" si="10"/>
        <v>1.4594400157988513E-2</v>
      </c>
      <c r="W23" s="37">
        <f t="shared" si="11"/>
        <v>9.9828370140001704E-5</v>
      </c>
      <c r="X23" s="38">
        <f t="shared" si="12"/>
        <v>4.9914185070000852E-2</v>
      </c>
      <c r="Y23" s="39">
        <f t="shared" si="13"/>
        <v>474.19898413453211</v>
      </c>
      <c r="Z23" s="40">
        <f t="shared" si="14"/>
        <v>2.8180626741373397E-2</v>
      </c>
      <c r="AA23" s="41">
        <f t="shared" si="15"/>
        <v>2.8382024659798704E-2</v>
      </c>
      <c r="AB23" s="41">
        <f t="shared" si="16"/>
        <v>2.0139791842530702E-4</v>
      </c>
      <c r="AC23" s="42">
        <f t="shared" si="17"/>
        <v>2.3471311433216524</v>
      </c>
      <c r="AD23" s="43">
        <f t="shared" si="18"/>
        <v>22298.414814000116</v>
      </c>
      <c r="AE23" s="40">
        <f t="shared" si="19"/>
        <v>0</v>
      </c>
      <c r="AF23" s="41">
        <f t="shared" si="20"/>
        <v>0</v>
      </c>
      <c r="AG23" s="41">
        <f t="shared" si="21"/>
        <v>0</v>
      </c>
      <c r="AH23" s="42">
        <f t="shared" si="22"/>
        <v>0</v>
      </c>
      <c r="AI23" s="43">
        <f t="shared" si="23"/>
        <v>0</v>
      </c>
      <c r="AJ23" s="42">
        <f t="shared" si="24"/>
        <v>2.3970453283916533</v>
      </c>
      <c r="AK23" s="31">
        <f t="shared" si="25"/>
        <v>22772.613798134647</v>
      </c>
      <c r="AL23" s="44">
        <f t="shared" si="26"/>
        <v>474.19898413453211</v>
      </c>
      <c r="AM23" s="31">
        <f>+VLOOKUP($A23, 'S&amp;P500'!$A$20:$AM$521, 39, FALSE)</f>
        <v>5155629</v>
      </c>
      <c r="AN23" s="45">
        <f t="shared" si="27"/>
        <v>4.4170388905281294E-3</v>
      </c>
    </row>
    <row r="24" spans="1:40">
      <c r="A24" s="6" t="s">
        <v>4915</v>
      </c>
      <c r="B24" s="6" t="str">
        <f>+VLOOKUP($A24, 'S&amp;P500'!$A$20:$R$521, B$9, FALSE)</f>
        <v>BRK/B UN</v>
      </c>
      <c r="C24" s="6" t="str">
        <f>+VLOOKUP($A24, 'S&amp;P500'!$A$20:$R$521, C$9, FALSE)</f>
        <v>084670702</v>
      </c>
      <c r="D24" s="30">
        <f>+VLOOKUP($A24, 'S&amp;P500'!$A$20:$R$521, D$9, FALSE)</f>
        <v>2073390</v>
      </c>
      <c r="E24" s="6" t="str">
        <f>+VLOOKUP($A24, 'S&amp;P500'!$A$20:$R$521, E$9, FALSE)</f>
        <v>Berkshire Hathaway B</v>
      </c>
      <c r="F24" s="6" t="str">
        <f>+VLOOKUP($A24, 'S&amp;P500'!$A$20:$R$521, F$9, FALSE)</f>
        <v>Diversified Financials</v>
      </c>
      <c r="G24" s="6" t="str">
        <f t="shared" si="4"/>
        <v>Share Increase</v>
      </c>
      <c r="H24" s="30">
        <f>+VLOOKUP($A24, 'S&amp;P500'!$A$20:$R$521, H$9, FALSE)</f>
        <v>146.13</v>
      </c>
      <c r="I24" s="33">
        <f>+VLOOKUP($A24, 'S&amp;P500'!$A$20:$R$521, I$9, FALSE)</f>
        <v>2464.2539999999999</v>
      </c>
      <c r="J24" s="33">
        <f>+VLOOKUP($A24, 'S&amp;P500'!$A$20:$R$521, J$9, FALSE)</f>
        <v>2464.442</v>
      </c>
      <c r="K24" s="34">
        <f>+VLOOKUP($A24, 'S&amp;P500'!$A$20:$R$521, K$9, FALSE)</f>
        <v>0.74</v>
      </c>
      <c r="L24" s="34">
        <f>+VLOOKUP($A24, 'S&amp;P500'!$A$20:$R$521, L$9, FALSE)</f>
        <v>0.74</v>
      </c>
      <c r="M24" s="7">
        <f>+VLOOKUP($A24, 'S&amp;P500'!$A$20:$R$521, M$9, FALSE)</f>
        <v>0</v>
      </c>
      <c r="N24" s="7">
        <f>+VLOOKUP($A24, 'S&amp;P500'!$A$20:$R$521, N$9, FALSE)</f>
        <v>0</v>
      </c>
      <c r="O24" s="7">
        <f>+VLOOKUP($A24, 'S&amp;P500'!$A$20:$R$521, O$9, FALSE)</f>
        <v>1</v>
      </c>
      <c r="P24" s="7">
        <f>+VLOOKUP($A24, 'S&amp;P500'!$A$20:$R$521, P$9, FALSE)</f>
        <v>1</v>
      </c>
      <c r="Q24" s="35">
        <f t="shared" si="5"/>
        <v>1823.5479599999999</v>
      </c>
      <c r="R24" s="35">
        <f t="shared" si="6"/>
        <v>1823.6870799999999</v>
      </c>
      <c r="S24" s="35">
        <f t="shared" si="7"/>
        <v>266475.06339479994</v>
      </c>
      <c r="T24" s="35">
        <f t="shared" si="8"/>
        <v>266495.39300039998</v>
      </c>
      <c r="U24" s="36">
        <f t="shared" si="9"/>
        <v>2.3521170676711549E-2</v>
      </c>
      <c r="V24" s="37">
        <f t="shared" si="10"/>
        <v>2.3631293526053743E-2</v>
      </c>
      <c r="W24" s="37">
        <f t="shared" si="11"/>
        <v>1.1012284934219449E-4</v>
      </c>
      <c r="X24" s="38">
        <f t="shared" si="12"/>
        <v>5.5061424671097245E-2</v>
      </c>
      <c r="Y24" s="39">
        <f t="shared" si="13"/>
        <v>376.79754103262331</v>
      </c>
      <c r="Z24" s="40">
        <f t="shared" si="14"/>
        <v>0</v>
      </c>
      <c r="AA24" s="41">
        <f t="shared" si="15"/>
        <v>0</v>
      </c>
      <c r="AB24" s="41">
        <f t="shared" si="16"/>
        <v>0</v>
      </c>
      <c r="AC24" s="42">
        <f t="shared" si="17"/>
        <v>0</v>
      </c>
      <c r="AD24" s="43">
        <f t="shared" si="18"/>
        <v>0</v>
      </c>
      <c r="AE24" s="40">
        <f t="shared" si="19"/>
        <v>4.8431877090324579E-2</v>
      </c>
      <c r="AF24" s="41">
        <f t="shared" si="20"/>
        <v>4.8645359866838662E-2</v>
      </c>
      <c r="AG24" s="41">
        <f t="shared" si="21"/>
        <v>2.1348277651408315E-4</v>
      </c>
      <c r="AH24" s="42">
        <f t="shared" si="22"/>
        <v>1.7618923678879954</v>
      </c>
      <c r="AI24" s="43">
        <f t="shared" si="23"/>
        <v>12057.02024148358</v>
      </c>
      <c r="AJ24" s="42">
        <f t="shared" si="24"/>
        <v>1.8169537925590926</v>
      </c>
      <c r="AK24" s="31">
        <f t="shared" si="25"/>
        <v>12433.817782516204</v>
      </c>
      <c r="AL24" s="44">
        <f t="shared" si="26"/>
        <v>376.79754103262331</v>
      </c>
      <c r="AM24" s="31">
        <f>+VLOOKUP($A24, 'S&amp;P500'!$A$20:$AM$521, 39, FALSE)</f>
        <v>3241863.5</v>
      </c>
      <c r="AN24" s="45">
        <f t="shared" si="27"/>
        <v>3.835392138662286E-3</v>
      </c>
    </row>
    <row r="25" spans="1:40">
      <c r="A25" s="6" t="s">
        <v>4185</v>
      </c>
      <c r="B25" s="6" t="str">
        <f>+VLOOKUP($A25, 'S&amp;P500'!$A$20:$R$521, B$9, FALSE)</f>
        <v>MS UN</v>
      </c>
      <c r="C25" s="6" t="str">
        <f>+VLOOKUP($A25, 'S&amp;P500'!$A$20:$R$521, C$9, FALSE)</f>
        <v>617446448</v>
      </c>
      <c r="D25" s="30">
        <f>+VLOOKUP($A25, 'S&amp;P500'!$A$20:$R$521, D$9, FALSE)</f>
        <v>2262314</v>
      </c>
      <c r="E25" s="6" t="str">
        <f>+VLOOKUP($A25, 'S&amp;P500'!$A$20:$R$521, E$9, FALSE)</f>
        <v>Morgan Stanley</v>
      </c>
      <c r="F25" s="6" t="str">
        <f>+VLOOKUP($A25, 'S&amp;P500'!$A$20:$R$521, F$9, FALSE)</f>
        <v>Diversified Financials</v>
      </c>
      <c r="G25" s="6" t="str">
        <f t="shared" si="4"/>
        <v>Share Increase</v>
      </c>
      <c r="H25" s="30">
        <f>+VLOOKUP($A25, 'S&amp;P500'!$A$20:$R$521, H$9, FALSE)</f>
        <v>35.67</v>
      </c>
      <c r="I25" s="33">
        <f>+VLOOKUP($A25, 'S&amp;P500'!$A$20:$R$521, I$9, FALSE)</f>
        <v>1957.403</v>
      </c>
      <c r="J25" s="33">
        <f>+VLOOKUP($A25, 'S&amp;P500'!$A$20:$R$521, J$9, FALSE)</f>
        <v>1976.6130000000001</v>
      </c>
      <c r="K25" s="34">
        <f>+VLOOKUP($A25, 'S&amp;P500'!$A$20:$R$521, K$9, FALSE)</f>
        <v>0.78</v>
      </c>
      <c r="L25" s="34">
        <f>+VLOOKUP($A25, 'S&amp;P500'!$A$20:$R$521, L$9, FALSE)</f>
        <v>0.78</v>
      </c>
      <c r="M25" s="7">
        <f>+VLOOKUP($A25, 'S&amp;P500'!$A$20:$R$521, M$9, FALSE)</f>
        <v>0</v>
      </c>
      <c r="N25" s="7">
        <f>+VLOOKUP($A25, 'S&amp;P500'!$A$20:$R$521, N$9, FALSE)</f>
        <v>0</v>
      </c>
      <c r="O25" s="7">
        <f>+VLOOKUP($A25, 'S&amp;P500'!$A$20:$R$521, O$9, FALSE)</f>
        <v>1</v>
      </c>
      <c r="P25" s="7">
        <f>+VLOOKUP($A25, 'S&amp;P500'!$A$20:$R$521, P$9, FALSE)</f>
        <v>1</v>
      </c>
      <c r="Q25" s="35">
        <f t="shared" si="5"/>
        <v>1526.7743400000002</v>
      </c>
      <c r="R25" s="35">
        <f t="shared" si="6"/>
        <v>1541.7581400000001</v>
      </c>
      <c r="S25" s="35">
        <f t="shared" si="7"/>
        <v>54460.040707800006</v>
      </c>
      <c r="T25" s="35">
        <f t="shared" si="8"/>
        <v>54994.512853800006</v>
      </c>
      <c r="U25" s="36">
        <f t="shared" si="9"/>
        <v>4.8070686098345807E-3</v>
      </c>
      <c r="V25" s="37">
        <f t="shared" si="10"/>
        <v>4.8766001578441284E-3</v>
      </c>
      <c r="W25" s="37">
        <f t="shared" si="11"/>
        <v>6.9531548009547743E-5</v>
      </c>
      <c r="X25" s="38">
        <f t="shared" si="12"/>
        <v>3.4765774004773875E-2</v>
      </c>
      <c r="Y25" s="39">
        <f t="shared" si="13"/>
        <v>974.65023842932089</v>
      </c>
      <c r="Z25" s="40">
        <f t="shared" si="14"/>
        <v>0</v>
      </c>
      <c r="AA25" s="41">
        <f t="shared" si="15"/>
        <v>0</v>
      </c>
      <c r="AB25" s="41">
        <f t="shared" si="16"/>
        <v>0</v>
      </c>
      <c r="AC25" s="42">
        <f t="shared" si="17"/>
        <v>0</v>
      </c>
      <c r="AD25" s="43">
        <f t="shared" si="18"/>
        <v>0</v>
      </c>
      <c r="AE25" s="40">
        <f t="shared" si="19"/>
        <v>9.8981194123461593E-3</v>
      </c>
      <c r="AF25" s="41">
        <f t="shared" si="20"/>
        <v>1.0038552030318101E-2</v>
      </c>
      <c r="AG25" s="41">
        <f t="shared" si="21"/>
        <v>1.4043261797194208E-4</v>
      </c>
      <c r="AH25" s="42">
        <f t="shared" si="22"/>
        <v>1.1590029034073992</v>
      </c>
      <c r="AI25" s="43">
        <f t="shared" si="23"/>
        <v>32492.371836484417</v>
      </c>
      <c r="AJ25" s="42">
        <f t="shared" si="24"/>
        <v>1.193768677412173</v>
      </c>
      <c r="AK25" s="31">
        <f t="shared" si="25"/>
        <v>33467.022074913737</v>
      </c>
      <c r="AL25" s="44">
        <f t="shared" si="26"/>
        <v>974.65023842932089</v>
      </c>
      <c r="AM25" s="31">
        <f>+VLOOKUP($A25, 'S&amp;P500'!$A$20:$AM$521, 39, FALSE)</f>
        <v>8868305</v>
      </c>
      <c r="AN25" s="45">
        <f t="shared" si="27"/>
        <v>3.7737788759987095E-3</v>
      </c>
    </row>
    <row r="26" spans="1:40">
      <c r="A26" s="6" t="s">
        <v>4164</v>
      </c>
      <c r="B26" s="6" t="str">
        <f>+VLOOKUP($A26, 'S&amp;P500'!$A$20:$R$521, B$9, FALSE)</f>
        <v>GOOG UQ</v>
      </c>
      <c r="C26" s="6" t="str">
        <f>+VLOOKUP($A26, 'S&amp;P500'!$A$20:$R$521, C$9, FALSE)</f>
        <v>38259P706</v>
      </c>
      <c r="D26" s="30" t="str">
        <f>+VLOOKUP($A26, 'S&amp;P500'!$A$20:$R$521, D$9, FALSE)</f>
        <v>BKM4JZ7</v>
      </c>
      <c r="E26" s="6" t="str">
        <f>+VLOOKUP($A26, 'S&amp;P500'!$A$20:$R$521, E$9, FALSE)</f>
        <v>Google Inc C</v>
      </c>
      <c r="F26" s="6" t="str">
        <f>+VLOOKUP($A26, 'S&amp;P500'!$A$20:$R$521, F$9, FALSE)</f>
        <v>Software &amp; Services</v>
      </c>
      <c r="G26" s="6" t="str">
        <f t="shared" si="4"/>
        <v>Share Increase</v>
      </c>
      <c r="H26" s="30">
        <f>+VLOOKUP($A26, 'S&amp;P500'!$A$20:$R$521, H$9, FALSE)</f>
        <v>568.85</v>
      </c>
      <c r="I26" s="33">
        <f>+VLOOKUP($A26, 'S&amp;P500'!$A$20:$R$521, I$9, FALSE)</f>
        <v>339.02600000000001</v>
      </c>
      <c r="J26" s="33">
        <f>+VLOOKUP($A26, 'S&amp;P500'!$A$20:$R$521, J$9, FALSE)</f>
        <v>340.666</v>
      </c>
      <c r="K26" s="34">
        <f>+VLOOKUP($A26, 'S&amp;P500'!$A$20:$R$521, K$9, FALSE)</f>
        <v>0.84</v>
      </c>
      <c r="L26" s="34">
        <f>+VLOOKUP($A26, 'S&amp;P500'!$A$20:$R$521, L$9, FALSE)</f>
        <v>0.84</v>
      </c>
      <c r="M26" s="7">
        <f>+VLOOKUP($A26, 'S&amp;P500'!$A$20:$R$521, M$9, FALSE)</f>
        <v>1</v>
      </c>
      <c r="N26" s="7">
        <f>+VLOOKUP($A26, 'S&amp;P500'!$A$20:$R$521, N$9, FALSE)</f>
        <v>1</v>
      </c>
      <c r="O26" s="7">
        <f>+VLOOKUP($A26, 'S&amp;P500'!$A$20:$R$521, O$9, FALSE)</f>
        <v>0</v>
      </c>
      <c r="P26" s="7">
        <f>+VLOOKUP($A26, 'S&amp;P500'!$A$20:$R$521, P$9, FALSE)</f>
        <v>0</v>
      </c>
      <c r="Q26" s="35">
        <f t="shared" si="5"/>
        <v>284.78183999999999</v>
      </c>
      <c r="R26" s="35">
        <f t="shared" si="6"/>
        <v>286.15943999999996</v>
      </c>
      <c r="S26" s="35">
        <f t="shared" si="7"/>
        <v>161998.149684</v>
      </c>
      <c r="T26" s="35">
        <f t="shared" si="8"/>
        <v>162781.797444</v>
      </c>
      <c r="U26" s="36">
        <f t="shared" si="9"/>
        <v>1.4299222146664797E-2</v>
      </c>
      <c r="V26" s="37">
        <f t="shared" si="10"/>
        <v>1.4434562612089941E-2</v>
      </c>
      <c r="W26" s="37">
        <f t="shared" si="11"/>
        <v>1.3534046542514402E-4</v>
      </c>
      <c r="X26" s="38">
        <f t="shared" si="12"/>
        <v>6.7670232712572012E-2</v>
      </c>
      <c r="Y26" s="39">
        <f t="shared" si="13"/>
        <v>118.95971295169555</v>
      </c>
      <c r="Z26" s="40">
        <f t="shared" si="14"/>
        <v>2.7800824191644081E-2</v>
      </c>
      <c r="AA26" s="41">
        <f t="shared" si="15"/>
        <v>2.8071185357042446E-2</v>
      </c>
      <c r="AB26" s="41">
        <f t="shared" si="16"/>
        <v>2.7036116539836536E-4</v>
      </c>
      <c r="AC26" s="42">
        <f t="shared" si="17"/>
        <v>3.150842452657153</v>
      </c>
      <c r="AD26" s="43">
        <f t="shared" si="18"/>
        <v>5538.9688892628164</v>
      </c>
      <c r="AE26" s="40">
        <f t="shared" si="19"/>
        <v>0</v>
      </c>
      <c r="AF26" s="41">
        <f t="shared" si="20"/>
        <v>0</v>
      </c>
      <c r="AG26" s="41">
        <f t="shared" si="21"/>
        <v>0</v>
      </c>
      <c r="AH26" s="42">
        <f t="shared" si="22"/>
        <v>0</v>
      </c>
      <c r="AI26" s="43">
        <f t="shared" si="23"/>
        <v>0</v>
      </c>
      <c r="AJ26" s="42">
        <f t="shared" si="24"/>
        <v>3.218512685369725</v>
      </c>
      <c r="AK26" s="31">
        <f t="shared" si="25"/>
        <v>5657.9286022145116</v>
      </c>
      <c r="AL26" s="44">
        <f t="shared" si="26"/>
        <v>118.95971295169555</v>
      </c>
      <c r="AM26" s="31">
        <f>+VLOOKUP($A26, 'S&amp;P500'!$A$20:$AM$521, 39, FALSE)</f>
        <v>1608294.625</v>
      </c>
      <c r="AN26" s="45">
        <f t="shared" si="27"/>
        <v>3.5179677369216547E-3</v>
      </c>
    </row>
    <row r="27" spans="1:40">
      <c r="A27" s="6" t="s">
        <v>4147</v>
      </c>
      <c r="B27" s="6" t="str">
        <f>+VLOOKUP($A27, 'S&amp;P500'!$A$20:$R$521, B$9, FALSE)</f>
        <v>COST UQ</v>
      </c>
      <c r="C27" s="6" t="str">
        <f>+VLOOKUP($A27, 'S&amp;P500'!$A$20:$R$521, C$9, FALSE)</f>
        <v>22160K105</v>
      </c>
      <c r="D27" s="30">
        <f>+VLOOKUP($A27, 'S&amp;P500'!$A$20:$R$521, D$9, FALSE)</f>
        <v>2701271</v>
      </c>
      <c r="E27" s="6" t="str">
        <f>+VLOOKUP($A27, 'S&amp;P500'!$A$20:$R$521, E$9, FALSE)</f>
        <v>Costco Wholesale Corp</v>
      </c>
      <c r="F27" s="6" t="str">
        <f>+VLOOKUP($A27, 'S&amp;P500'!$A$20:$R$521, F$9, FALSE)</f>
        <v>Food &amp; Staples Retailing</v>
      </c>
      <c r="G27" s="6" t="str">
        <f t="shared" si="4"/>
        <v>Share Increase</v>
      </c>
      <c r="H27" s="30">
        <f>+VLOOKUP($A27, 'S&amp;P500'!$A$20:$R$521, H$9, FALSE)</f>
        <v>150.68</v>
      </c>
      <c r="I27" s="33">
        <f>+VLOOKUP($A27, 'S&amp;P500'!$A$20:$R$521, I$9, FALSE)</f>
        <v>437.762</v>
      </c>
      <c r="J27" s="33">
        <f>+VLOOKUP($A27, 'S&amp;P500'!$A$20:$R$521, J$9, FALSE)</f>
        <v>440.50400000000002</v>
      </c>
      <c r="K27" s="34">
        <f>+VLOOKUP($A27, 'S&amp;P500'!$A$20:$R$521, K$9, FALSE)</f>
        <v>1</v>
      </c>
      <c r="L27" s="34">
        <f>+VLOOKUP($A27, 'S&amp;P500'!$A$20:$R$521, L$9, FALSE)</f>
        <v>1</v>
      </c>
      <c r="M27" s="7">
        <f>+VLOOKUP($A27, 'S&amp;P500'!$A$20:$R$521, M$9, FALSE)</f>
        <v>0</v>
      </c>
      <c r="N27" s="7">
        <f>+VLOOKUP($A27, 'S&amp;P500'!$A$20:$R$521, N$9, FALSE)</f>
        <v>0</v>
      </c>
      <c r="O27" s="7">
        <f>+VLOOKUP($A27, 'S&amp;P500'!$A$20:$R$521, O$9, FALSE)</f>
        <v>1</v>
      </c>
      <c r="P27" s="7">
        <f>+VLOOKUP($A27, 'S&amp;P500'!$A$20:$R$521, P$9, FALSE)</f>
        <v>1</v>
      </c>
      <c r="Q27" s="35">
        <f t="shared" si="5"/>
        <v>437.762</v>
      </c>
      <c r="R27" s="35">
        <f t="shared" si="6"/>
        <v>440.50400000000002</v>
      </c>
      <c r="S27" s="35">
        <f t="shared" si="7"/>
        <v>65961.978159999999</v>
      </c>
      <c r="T27" s="35">
        <f t="shared" si="8"/>
        <v>66375.142720000003</v>
      </c>
      <c r="U27" s="36">
        <f t="shared" si="9"/>
        <v>5.8223194572477807E-3</v>
      </c>
      <c r="V27" s="37">
        <f t="shared" si="10"/>
        <v>5.8857695917005036E-3</v>
      </c>
      <c r="W27" s="37">
        <f t="shared" si="11"/>
        <v>6.3450134452722878E-5</v>
      </c>
      <c r="X27" s="38">
        <f t="shared" si="12"/>
        <v>3.1725067226361439E-2</v>
      </c>
      <c r="Y27" s="39">
        <f t="shared" si="13"/>
        <v>210.54597309770003</v>
      </c>
      <c r="Z27" s="40">
        <f t="shared" si="14"/>
        <v>0</v>
      </c>
      <c r="AA27" s="41">
        <f t="shared" si="15"/>
        <v>0</v>
      </c>
      <c r="AB27" s="41">
        <f t="shared" si="16"/>
        <v>0</v>
      </c>
      <c r="AC27" s="42">
        <f t="shared" si="17"/>
        <v>0</v>
      </c>
      <c r="AD27" s="43">
        <f t="shared" si="18"/>
        <v>0</v>
      </c>
      <c r="AE27" s="40">
        <f t="shared" si="19"/>
        <v>1.1988598025574709E-2</v>
      </c>
      <c r="AF27" s="41">
        <f t="shared" si="20"/>
        <v>1.2115941921076026E-2</v>
      </c>
      <c r="AG27" s="41">
        <f t="shared" si="21"/>
        <v>1.2734389550131744E-4</v>
      </c>
      <c r="AH27" s="42">
        <f t="shared" si="22"/>
        <v>1.0509805111425301</v>
      </c>
      <c r="AI27" s="43">
        <f t="shared" si="23"/>
        <v>6974.9171166878823</v>
      </c>
      <c r="AJ27" s="42">
        <f t="shared" si="24"/>
        <v>1.0827055783688915</v>
      </c>
      <c r="AK27" s="31">
        <f t="shared" si="25"/>
        <v>7185.4630897855823</v>
      </c>
      <c r="AL27" s="44">
        <f t="shared" si="26"/>
        <v>210.54597309770003</v>
      </c>
      <c r="AM27" s="31">
        <f>+VLOOKUP($A27, 'S&amp;P500'!$A$20:$AM$521, 39, FALSE)</f>
        <v>2067030.25</v>
      </c>
      <c r="AN27" s="45">
        <f t="shared" si="27"/>
        <v>3.4762254155620521E-3</v>
      </c>
    </row>
    <row r="28" spans="1:40">
      <c r="A28" s="6" t="s">
        <v>3950</v>
      </c>
      <c r="B28" s="6" t="str">
        <f>+VLOOKUP($A28, 'S&amp;P500'!$A$20:$R$521, B$9, FALSE)</f>
        <v>SO UN</v>
      </c>
      <c r="C28" s="6" t="str">
        <f>+VLOOKUP($A28, 'S&amp;P500'!$A$20:$R$521, C$9, FALSE)</f>
        <v>842587107</v>
      </c>
      <c r="D28" s="30">
        <f>+VLOOKUP($A28, 'S&amp;P500'!$A$20:$R$521, D$9, FALSE)</f>
        <v>2829601</v>
      </c>
      <c r="E28" s="6" t="str">
        <f>+VLOOKUP($A28, 'S&amp;P500'!$A$20:$R$521, E$9, FALSE)</f>
        <v>Southern Co</v>
      </c>
      <c r="F28" s="6" t="str">
        <f>+VLOOKUP($A28, 'S&amp;P500'!$A$20:$R$521, F$9, FALSE)</f>
        <v>Utilities</v>
      </c>
      <c r="G28" s="6" t="str">
        <f t="shared" si="4"/>
        <v>Share Increase</v>
      </c>
      <c r="H28" s="30">
        <f>+VLOOKUP($A28, 'S&amp;P500'!$A$20:$R$521, H$9, FALSE)</f>
        <v>44.01</v>
      </c>
      <c r="I28" s="33">
        <f>+VLOOKUP($A28, 'S&amp;P500'!$A$20:$R$521, I$9, FALSE)</f>
        <v>899.81299999999999</v>
      </c>
      <c r="J28" s="33">
        <f>+VLOOKUP($A28, 'S&amp;P500'!$A$20:$R$521, J$9, FALSE)</f>
        <v>909.87800000000004</v>
      </c>
      <c r="K28" s="34">
        <f>+VLOOKUP($A28, 'S&amp;P500'!$A$20:$R$521, K$9, FALSE)</f>
        <v>1</v>
      </c>
      <c r="L28" s="34">
        <f>+VLOOKUP($A28, 'S&amp;P500'!$A$20:$R$521, L$9, FALSE)</f>
        <v>1</v>
      </c>
      <c r="M28" s="7">
        <f>+VLOOKUP($A28, 'S&amp;P500'!$A$20:$R$521, M$9, FALSE)</f>
        <v>0</v>
      </c>
      <c r="N28" s="7">
        <f>+VLOOKUP($A28, 'S&amp;P500'!$A$20:$R$521, N$9, FALSE)</f>
        <v>0</v>
      </c>
      <c r="O28" s="7">
        <f>+VLOOKUP($A28, 'S&amp;P500'!$A$20:$R$521, O$9, FALSE)</f>
        <v>1</v>
      </c>
      <c r="P28" s="7">
        <f>+VLOOKUP($A28, 'S&amp;P500'!$A$20:$R$521, P$9, FALSE)</f>
        <v>1</v>
      </c>
      <c r="Q28" s="35">
        <f t="shared" si="5"/>
        <v>899.81299999999999</v>
      </c>
      <c r="R28" s="35">
        <f t="shared" si="6"/>
        <v>909.87800000000004</v>
      </c>
      <c r="S28" s="35">
        <f t="shared" si="7"/>
        <v>39600.770129999997</v>
      </c>
      <c r="T28" s="35">
        <f t="shared" si="8"/>
        <v>40043.730779999998</v>
      </c>
      <c r="U28" s="36">
        <f t="shared" si="9"/>
        <v>3.4954733148029613E-3</v>
      </c>
      <c r="V28" s="37">
        <f t="shared" si="10"/>
        <v>3.5508499613688734E-3</v>
      </c>
      <c r="W28" s="37">
        <f t="shared" si="11"/>
        <v>5.5376646565912131E-5</v>
      </c>
      <c r="X28" s="38">
        <f t="shared" si="12"/>
        <v>2.7688323282956066E-2</v>
      </c>
      <c r="Y28" s="39">
        <f t="shared" si="13"/>
        <v>629.13708891061265</v>
      </c>
      <c r="Z28" s="40">
        <f t="shared" si="14"/>
        <v>0</v>
      </c>
      <c r="AA28" s="41">
        <f t="shared" si="15"/>
        <v>0</v>
      </c>
      <c r="AB28" s="41">
        <f t="shared" si="16"/>
        <v>0</v>
      </c>
      <c r="AC28" s="42">
        <f t="shared" si="17"/>
        <v>0</v>
      </c>
      <c r="AD28" s="43">
        <f t="shared" si="18"/>
        <v>0</v>
      </c>
      <c r="AE28" s="40">
        <f t="shared" si="19"/>
        <v>7.1974450711615214E-3</v>
      </c>
      <c r="AF28" s="41">
        <f t="shared" si="20"/>
        <v>7.3094760561244684E-3</v>
      </c>
      <c r="AG28" s="41">
        <f t="shared" si="21"/>
        <v>1.1203098496294708E-4</v>
      </c>
      <c r="AH28" s="42">
        <f t="shared" si="22"/>
        <v>0.92460169666272796</v>
      </c>
      <c r="AI28" s="43">
        <f t="shared" si="23"/>
        <v>21008.90017411334</v>
      </c>
      <c r="AJ28" s="42">
        <f t="shared" si="24"/>
        <v>0.95229001994568407</v>
      </c>
      <c r="AK28" s="31">
        <f t="shared" si="25"/>
        <v>21638.037263023951</v>
      </c>
      <c r="AL28" s="44">
        <f t="shared" si="26"/>
        <v>629.13708891061265</v>
      </c>
      <c r="AM28" s="31">
        <f>+VLOOKUP($A28, 'S&amp;P500'!$A$20:$AM$521, 39, FALSE)</f>
        <v>6415403.5</v>
      </c>
      <c r="AN28" s="45">
        <f t="shared" si="27"/>
        <v>3.3728256161945154E-3</v>
      </c>
    </row>
    <row r="29" spans="1:40">
      <c r="A29" s="6" t="s">
        <v>850</v>
      </c>
      <c r="B29" s="6" t="str">
        <f>+VLOOKUP($A29, 'S&amp;P500'!$A$20:$R$521, B$9, FALSE)</f>
        <v>BMY UN</v>
      </c>
      <c r="C29" s="6" t="str">
        <f>+VLOOKUP($A29, 'S&amp;P500'!$A$20:$R$521, C$9, FALSE)</f>
        <v>110122108</v>
      </c>
      <c r="D29" s="30">
        <f>+VLOOKUP($A29, 'S&amp;P500'!$A$20:$R$521, D$9, FALSE)</f>
        <v>2126335</v>
      </c>
      <c r="E29" s="6" t="str">
        <f>+VLOOKUP($A29, 'S&amp;P500'!$A$20:$R$521, E$9, FALSE)</f>
        <v>Bristol-Myers Squibb</v>
      </c>
      <c r="F29" s="6" t="str">
        <f>+VLOOKUP($A29, 'S&amp;P500'!$A$20:$R$521, F$9, FALSE)</f>
        <v>Pharmaceuticals, Biotechnology</v>
      </c>
      <c r="G29" s="6" t="str">
        <f t="shared" si="4"/>
        <v>Share Increase</v>
      </c>
      <c r="H29" s="30">
        <f>+VLOOKUP($A29, 'S&amp;P500'!$A$20:$R$521, H$9, FALSE)</f>
        <v>66.36</v>
      </c>
      <c r="I29" s="33">
        <f>+VLOOKUP($A29, 'S&amp;P500'!$A$20:$R$521, I$9, FALSE)</f>
        <v>1658.7760000000001</v>
      </c>
      <c r="J29" s="33">
        <f>+VLOOKUP($A29, 'S&amp;P500'!$A$20:$R$521, J$9, FALSE)</f>
        <v>1662.1179999999999</v>
      </c>
      <c r="K29" s="34">
        <f>+VLOOKUP($A29, 'S&amp;P500'!$A$20:$R$521, K$9, FALSE)</f>
        <v>1</v>
      </c>
      <c r="L29" s="34">
        <f>+VLOOKUP($A29, 'S&amp;P500'!$A$20:$R$521, L$9, FALSE)</f>
        <v>1</v>
      </c>
      <c r="M29" s="7">
        <f>+VLOOKUP($A29, 'S&amp;P500'!$A$20:$R$521, M$9, FALSE)</f>
        <v>0.53</v>
      </c>
      <c r="N29" s="7">
        <f>+VLOOKUP($A29, 'S&amp;P500'!$A$20:$R$521, N$9, FALSE)</f>
        <v>0.53</v>
      </c>
      <c r="O29" s="7">
        <f>+VLOOKUP($A29, 'S&amp;P500'!$A$20:$R$521, O$9, FALSE)</f>
        <v>0.47</v>
      </c>
      <c r="P29" s="7">
        <f>+VLOOKUP($A29, 'S&amp;P500'!$A$20:$R$521, P$9, FALSE)</f>
        <v>0.47</v>
      </c>
      <c r="Q29" s="35">
        <f t="shared" si="5"/>
        <v>1658.7760000000001</v>
      </c>
      <c r="R29" s="35">
        <f t="shared" si="6"/>
        <v>1662.1179999999999</v>
      </c>
      <c r="S29" s="35">
        <f t="shared" si="7"/>
        <v>110076.37536000001</v>
      </c>
      <c r="T29" s="35">
        <f t="shared" si="8"/>
        <v>110298.15048</v>
      </c>
      <c r="U29" s="36">
        <f t="shared" si="9"/>
        <v>9.7162007556420779E-3</v>
      </c>
      <c r="V29" s="37">
        <f t="shared" si="10"/>
        <v>9.7806117397677243E-3</v>
      </c>
      <c r="W29" s="37">
        <f t="shared" si="11"/>
        <v>6.4410984125646414E-5</v>
      </c>
      <c r="X29" s="38">
        <f t="shared" si="12"/>
        <v>3.2205492062823207E-2</v>
      </c>
      <c r="Y29" s="39">
        <f t="shared" si="13"/>
        <v>485.31482915646785</v>
      </c>
      <c r="Z29" s="40">
        <f t="shared" si="14"/>
        <v>1.0011925453798474E-2</v>
      </c>
      <c r="AA29" s="41">
        <f t="shared" si="15"/>
        <v>1.0080893158191974E-2</v>
      </c>
      <c r="AB29" s="41">
        <f t="shared" si="16"/>
        <v>6.8967704393499765E-5</v>
      </c>
      <c r="AC29" s="42">
        <f t="shared" si="17"/>
        <v>0.80376325699423912</v>
      </c>
      <c r="AD29" s="43">
        <f t="shared" si="18"/>
        <v>12112.164813053632</v>
      </c>
      <c r="AE29" s="40">
        <f t="shared" si="19"/>
        <v>9.4030058370608276E-3</v>
      </c>
      <c r="AF29" s="41">
        <f t="shared" si="20"/>
        <v>9.4627595107694296E-3</v>
      </c>
      <c r="AG29" s="41">
        <f t="shared" si="21"/>
        <v>5.975367370860199E-5</v>
      </c>
      <c r="AH29" s="42">
        <f t="shared" si="22"/>
        <v>0.49315239093075164</v>
      </c>
      <c r="AI29" s="43">
        <f t="shared" si="23"/>
        <v>7431.4706288540028</v>
      </c>
      <c r="AJ29" s="42">
        <f t="shared" si="24"/>
        <v>1.329121139987814</v>
      </c>
      <c r="AK29" s="31">
        <f t="shared" si="25"/>
        <v>20028.950271064103</v>
      </c>
      <c r="AL29" s="44">
        <f t="shared" si="26"/>
        <v>485.31482915646785</v>
      </c>
      <c r="AM29" s="31">
        <f>+VLOOKUP($A29, 'S&amp;P500'!$A$20:$AM$521, 39, FALSE)</f>
        <v>6170489</v>
      </c>
      <c r="AN29" s="45">
        <f t="shared" si="27"/>
        <v>3.2459259340814161E-3</v>
      </c>
    </row>
    <row r="30" spans="1:40">
      <c r="A30" s="6" t="s">
        <v>4129</v>
      </c>
      <c r="B30" s="6" t="str">
        <f>+VLOOKUP($A30, 'S&amp;P500'!$A$20:$R$521, B$9, FALSE)</f>
        <v>ABT UN</v>
      </c>
      <c r="C30" s="6" t="str">
        <f>+VLOOKUP($A30, 'S&amp;P500'!$A$20:$R$521, C$9, FALSE)</f>
        <v>002824100</v>
      </c>
      <c r="D30" s="30">
        <f>+VLOOKUP($A30, 'S&amp;P500'!$A$20:$R$521, D$9, FALSE)</f>
        <v>2002305</v>
      </c>
      <c r="E30" s="6" t="str">
        <f>+VLOOKUP($A30, 'S&amp;P500'!$A$20:$R$521, E$9, FALSE)</f>
        <v>Abbott Laboratories</v>
      </c>
      <c r="F30" s="6" t="str">
        <f>+VLOOKUP($A30, 'S&amp;P500'!$A$20:$R$521, F$9, FALSE)</f>
        <v>Health Care Equipment &amp; Servic</v>
      </c>
      <c r="G30" s="6" t="str">
        <f t="shared" si="4"/>
        <v>Share Increase</v>
      </c>
      <c r="H30" s="30">
        <f>+VLOOKUP($A30, 'S&amp;P500'!$A$20:$R$521, H$9, FALSE)</f>
        <v>46.83</v>
      </c>
      <c r="I30" s="33">
        <f>+VLOOKUP($A30, 'S&amp;P500'!$A$20:$R$521, I$9, FALSE)</f>
        <v>1505.7909999999999</v>
      </c>
      <c r="J30" s="33">
        <f>+VLOOKUP($A30, 'S&amp;P500'!$A$20:$R$521, J$9, FALSE)</f>
        <v>1508.9780000000001</v>
      </c>
      <c r="K30" s="34">
        <f>+VLOOKUP($A30, 'S&amp;P500'!$A$20:$R$521, K$9, FALSE)</f>
        <v>1</v>
      </c>
      <c r="L30" s="34">
        <f>+VLOOKUP($A30, 'S&amp;P500'!$A$20:$R$521, L$9, FALSE)</f>
        <v>1</v>
      </c>
      <c r="M30" s="7">
        <f>+VLOOKUP($A30, 'S&amp;P500'!$A$20:$R$521, M$9, FALSE)</f>
        <v>0.4</v>
      </c>
      <c r="N30" s="7">
        <f>+VLOOKUP($A30, 'S&amp;P500'!$A$20:$R$521, N$9, FALSE)</f>
        <v>0.4</v>
      </c>
      <c r="O30" s="7">
        <f>+VLOOKUP($A30, 'S&amp;P500'!$A$20:$R$521, O$9, FALSE)</f>
        <v>0.6</v>
      </c>
      <c r="P30" s="7">
        <f>+VLOOKUP($A30, 'S&amp;P500'!$A$20:$R$521, P$9, FALSE)</f>
        <v>0.6</v>
      </c>
      <c r="Q30" s="35">
        <f t="shared" si="5"/>
        <v>1505.7909999999999</v>
      </c>
      <c r="R30" s="35">
        <f t="shared" si="6"/>
        <v>1508.9780000000001</v>
      </c>
      <c r="S30" s="35">
        <f t="shared" si="7"/>
        <v>70516.19253</v>
      </c>
      <c r="T30" s="35">
        <f t="shared" si="8"/>
        <v>70665.439740000002</v>
      </c>
      <c r="U30" s="36">
        <f t="shared" si="9"/>
        <v>6.2243099929865662E-3</v>
      </c>
      <c r="V30" s="37">
        <f t="shared" si="10"/>
        <v>6.2662086944260858E-3</v>
      </c>
      <c r="W30" s="37">
        <f t="shared" si="11"/>
        <v>4.1898701439519598E-5</v>
      </c>
      <c r="X30" s="38">
        <f t="shared" si="12"/>
        <v>2.0949350719759799E-2</v>
      </c>
      <c r="Y30" s="39">
        <f t="shared" si="13"/>
        <v>447.3489370010634</v>
      </c>
      <c r="Z30" s="40">
        <f t="shared" si="14"/>
        <v>4.8405695374044841E-3</v>
      </c>
      <c r="AA30" s="41">
        <f t="shared" si="15"/>
        <v>4.8744090271171034E-3</v>
      </c>
      <c r="AB30" s="41">
        <f t="shared" si="16"/>
        <v>3.3839489712619332E-5</v>
      </c>
      <c r="AC30" s="42">
        <f t="shared" si="17"/>
        <v>0.39437210076259221</v>
      </c>
      <c r="AD30" s="43">
        <f t="shared" si="18"/>
        <v>8421.3559846805947</v>
      </c>
      <c r="AE30" s="40">
        <f t="shared" si="19"/>
        <v>7.6897962443053941E-3</v>
      </c>
      <c r="AF30" s="41">
        <f t="shared" si="20"/>
        <v>7.7394487933130068E-3</v>
      </c>
      <c r="AG30" s="41">
        <f t="shared" si="21"/>
        <v>4.9652549007612665E-5</v>
      </c>
      <c r="AH30" s="42">
        <f t="shared" si="22"/>
        <v>0.40978690914171395</v>
      </c>
      <c r="AI30" s="43">
        <f t="shared" si="23"/>
        <v>8750.5212287361501</v>
      </c>
      <c r="AJ30" s="42">
        <f t="shared" si="24"/>
        <v>0.8251083606240659</v>
      </c>
      <c r="AK30" s="31">
        <f t="shared" si="25"/>
        <v>17619.22615041781</v>
      </c>
      <c r="AL30" s="44">
        <f t="shared" si="26"/>
        <v>447.3489370010634</v>
      </c>
      <c r="AM30" s="31">
        <f>+VLOOKUP($A30, 'S&amp;P500'!$A$20:$AM$521, 39, FALSE)</f>
        <v>5604439.5</v>
      </c>
      <c r="AN30" s="45">
        <f t="shared" si="27"/>
        <v>3.1437980819344754E-3</v>
      </c>
    </row>
    <row r="31" spans="1:40">
      <c r="A31" s="6" t="s">
        <v>4187</v>
      </c>
      <c r="B31" s="6" t="str">
        <f>+VLOOKUP($A31, 'S&amp;P500'!$A$20:$R$521, B$9, FALSE)</f>
        <v>NKE UN</v>
      </c>
      <c r="C31" s="6" t="str">
        <f>+VLOOKUP($A31, 'S&amp;P500'!$A$20:$R$521, C$9, FALSE)</f>
        <v>654106103</v>
      </c>
      <c r="D31" s="30">
        <f>+VLOOKUP($A31, 'S&amp;P500'!$A$20:$R$521, D$9, FALSE)</f>
        <v>2640147</v>
      </c>
      <c r="E31" s="6" t="str">
        <f>+VLOOKUP($A31, 'S&amp;P500'!$A$20:$R$521, E$9, FALSE)</f>
        <v>NIKE Inc B</v>
      </c>
      <c r="F31" s="6" t="str">
        <f>+VLOOKUP($A31, 'S&amp;P500'!$A$20:$R$521, F$9, FALSE)</f>
        <v>Consumer Durables &amp; Apparel</v>
      </c>
      <c r="G31" s="6" t="str">
        <f t="shared" si="4"/>
        <v>Share Increase</v>
      </c>
      <c r="H31" s="30">
        <f>+VLOOKUP($A31, 'S&amp;P500'!$A$20:$R$521, H$9, FALSE)</f>
        <v>97.43</v>
      </c>
      <c r="I31" s="33">
        <f>+VLOOKUP($A31, 'S&amp;P500'!$A$20:$R$521, I$9, FALSE)</f>
        <v>861.50800000000004</v>
      </c>
      <c r="J31" s="33">
        <f>+VLOOKUP($A31, 'S&amp;P500'!$A$20:$R$521, J$9, FALSE)</f>
        <v>863.93799999999999</v>
      </c>
      <c r="K31" s="34">
        <f>+VLOOKUP($A31, 'S&amp;P500'!$A$20:$R$521, K$9, FALSE)</f>
        <v>0.81</v>
      </c>
      <c r="L31" s="34">
        <f>+VLOOKUP($A31, 'S&amp;P500'!$A$20:$R$521, L$9, FALSE)</f>
        <v>0.81</v>
      </c>
      <c r="M31" s="7">
        <f>+VLOOKUP($A31, 'S&amp;P500'!$A$20:$R$521, M$9, FALSE)</f>
        <v>1</v>
      </c>
      <c r="N31" s="7">
        <f>+VLOOKUP($A31, 'S&amp;P500'!$A$20:$R$521, N$9, FALSE)</f>
        <v>1</v>
      </c>
      <c r="O31" s="7">
        <f>+VLOOKUP($A31, 'S&amp;P500'!$A$20:$R$521, O$9, FALSE)</f>
        <v>0</v>
      </c>
      <c r="P31" s="7">
        <f>+VLOOKUP($A31, 'S&amp;P500'!$A$20:$R$521, P$9, FALSE)</f>
        <v>0</v>
      </c>
      <c r="Q31" s="35">
        <f t="shared" si="5"/>
        <v>697.82148000000007</v>
      </c>
      <c r="R31" s="35">
        <f t="shared" si="6"/>
        <v>699.78978000000006</v>
      </c>
      <c r="S31" s="35">
        <f t="shared" si="7"/>
        <v>67988.74679640001</v>
      </c>
      <c r="T31" s="35">
        <f t="shared" si="8"/>
        <v>68180.518265400009</v>
      </c>
      <c r="U31" s="36">
        <f t="shared" si="9"/>
        <v>6.0012178892873353E-3</v>
      </c>
      <c r="V31" s="37">
        <f t="shared" si="10"/>
        <v>6.0458600118678905E-3</v>
      </c>
      <c r="W31" s="37">
        <f t="shared" si="11"/>
        <v>4.46421225805552E-5</v>
      </c>
      <c r="X31" s="38">
        <f t="shared" si="12"/>
        <v>2.23210612902776E-2</v>
      </c>
      <c r="Y31" s="39">
        <f t="shared" si="13"/>
        <v>229.0984428849184</v>
      </c>
      <c r="Z31" s="40">
        <f t="shared" si="14"/>
        <v>1.1667683861722553E-2</v>
      </c>
      <c r="AA31" s="41">
        <f t="shared" si="15"/>
        <v>1.1757506035806504E-2</v>
      </c>
      <c r="AB31" s="41">
        <f t="shared" si="16"/>
        <v>8.9822174083951933E-5</v>
      </c>
      <c r="AC31" s="42">
        <f t="shared" si="17"/>
        <v>1.0468053682068794</v>
      </c>
      <c r="AD31" s="43">
        <f t="shared" si="18"/>
        <v>10744.179084541511</v>
      </c>
      <c r="AE31" s="40">
        <f t="shared" si="19"/>
        <v>0</v>
      </c>
      <c r="AF31" s="41">
        <f t="shared" si="20"/>
        <v>0</v>
      </c>
      <c r="AG31" s="41">
        <f t="shared" si="21"/>
        <v>0</v>
      </c>
      <c r="AH31" s="42">
        <f t="shared" si="22"/>
        <v>0</v>
      </c>
      <c r="AI31" s="43">
        <f t="shared" si="23"/>
        <v>0</v>
      </c>
      <c r="AJ31" s="42">
        <f t="shared" si="24"/>
        <v>1.069126429497157</v>
      </c>
      <c r="AK31" s="31">
        <f t="shared" si="25"/>
        <v>10973.27752742643</v>
      </c>
      <c r="AL31" s="44">
        <f t="shared" si="26"/>
        <v>229.0984428849184</v>
      </c>
      <c r="AM31" s="31">
        <f>+VLOOKUP($A31, 'S&amp;P500'!$A$20:$AM$521, 39, FALSE)</f>
        <v>3631919.25</v>
      </c>
      <c r="AN31" s="45">
        <f t="shared" si="27"/>
        <v>3.0213440255937489E-3</v>
      </c>
    </row>
    <row r="32" spans="1:40">
      <c r="A32" s="6" t="s">
        <v>5110</v>
      </c>
      <c r="B32" s="6" t="str">
        <f>+VLOOKUP($A32, 'S&amp;P500'!$A$20:$R$521, B$9, FALSE)</f>
        <v>ACN UN</v>
      </c>
      <c r="C32" s="6" t="str">
        <f>+VLOOKUP($A32, 'S&amp;P500'!$A$20:$R$521, C$9, FALSE)</f>
        <v>G1151C101</v>
      </c>
      <c r="D32" s="30" t="str">
        <f>+VLOOKUP($A32, 'S&amp;P500'!$A$20:$R$521, D$9, FALSE)</f>
        <v>B4BNMY3</v>
      </c>
      <c r="E32" s="6" t="str">
        <f>+VLOOKUP($A32, 'S&amp;P500'!$A$20:$R$521, E$9, FALSE)</f>
        <v>Accenture plc</v>
      </c>
      <c r="F32" s="6" t="str">
        <f>+VLOOKUP($A32, 'S&amp;P500'!$A$20:$R$521, F$9, FALSE)</f>
        <v>Software &amp; Services</v>
      </c>
      <c r="G32" s="6" t="str">
        <f t="shared" si="4"/>
        <v>Share Increase</v>
      </c>
      <c r="H32" s="30">
        <f>+VLOOKUP($A32, 'S&amp;P500'!$A$20:$R$521, H$9, FALSE)</f>
        <v>90.79</v>
      </c>
      <c r="I32" s="33">
        <f>+VLOOKUP($A32, 'S&amp;P500'!$A$20:$R$521, I$9, FALSE)</f>
        <v>627.505</v>
      </c>
      <c r="J32" s="33">
        <f>+VLOOKUP($A32, 'S&amp;P500'!$A$20:$R$521, J$9, FALSE)</f>
        <v>628.13</v>
      </c>
      <c r="K32" s="34">
        <f>+VLOOKUP($A32, 'S&amp;P500'!$A$20:$R$521, K$9, FALSE)</f>
        <v>1</v>
      </c>
      <c r="L32" s="34">
        <f>+VLOOKUP($A32, 'S&amp;P500'!$A$20:$R$521, L$9, FALSE)</f>
        <v>1</v>
      </c>
      <c r="M32" s="7">
        <f>+VLOOKUP($A32, 'S&amp;P500'!$A$20:$R$521, M$9, FALSE)</f>
        <v>0.56999999999999995</v>
      </c>
      <c r="N32" s="7">
        <f>+VLOOKUP($A32, 'S&amp;P500'!$A$20:$R$521, N$9, FALSE)</f>
        <v>0.56999999999999995</v>
      </c>
      <c r="O32" s="7">
        <f>+VLOOKUP($A32, 'S&amp;P500'!$A$20:$R$521, O$9, FALSE)</f>
        <v>0.43</v>
      </c>
      <c r="P32" s="7">
        <f>+VLOOKUP($A32, 'S&amp;P500'!$A$20:$R$521, P$9, FALSE)</f>
        <v>0.43</v>
      </c>
      <c r="Q32" s="35">
        <f t="shared" si="5"/>
        <v>627.505</v>
      </c>
      <c r="R32" s="35">
        <f t="shared" si="6"/>
        <v>628.13</v>
      </c>
      <c r="S32" s="35">
        <f t="shared" si="7"/>
        <v>56971.178950000001</v>
      </c>
      <c r="T32" s="35">
        <f t="shared" si="8"/>
        <v>57027.922700000003</v>
      </c>
      <c r="U32" s="36">
        <f t="shared" si="9"/>
        <v>5.028721286956174E-3</v>
      </c>
      <c r="V32" s="37">
        <f t="shared" si="10"/>
        <v>5.0569113609509218E-3</v>
      </c>
      <c r="W32" s="37">
        <f t="shared" si="11"/>
        <v>2.8190073994747815E-5</v>
      </c>
      <c r="X32" s="38">
        <f t="shared" si="12"/>
        <v>1.4095036997373907E-2</v>
      </c>
      <c r="Y32" s="39">
        <f t="shared" si="13"/>
        <v>155.24878287668142</v>
      </c>
      <c r="Z32" s="40">
        <f t="shared" si="14"/>
        <v>5.5728541828991189E-3</v>
      </c>
      <c r="AA32" s="41">
        <f t="shared" si="15"/>
        <v>5.6055382472233704E-3</v>
      </c>
      <c r="AB32" s="41">
        <f t="shared" si="16"/>
        <v>3.2684064324251492E-5</v>
      </c>
      <c r="AC32" s="42">
        <f t="shared" si="17"/>
        <v>0.3809065449414259</v>
      </c>
      <c r="AD32" s="43">
        <f t="shared" si="18"/>
        <v>4195.4680575110233</v>
      </c>
      <c r="AE32" s="40">
        <f t="shared" si="19"/>
        <v>4.4524432178443991E-3</v>
      </c>
      <c r="AF32" s="41">
        <f t="shared" si="20"/>
        <v>4.4761818585888477E-3</v>
      </c>
      <c r="AG32" s="41">
        <f t="shared" si="21"/>
        <v>2.3738640744448529E-5</v>
      </c>
      <c r="AH32" s="42">
        <f t="shared" si="22"/>
        <v>0.1959171162874572</v>
      </c>
      <c r="AI32" s="43">
        <f t="shared" si="23"/>
        <v>2157.9151480059168</v>
      </c>
      <c r="AJ32" s="42">
        <f t="shared" si="24"/>
        <v>0.59091869822625698</v>
      </c>
      <c r="AK32" s="31">
        <f t="shared" si="25"/>
        <v>6508.6319883936212</v>
      </c>
      <c r="AL32" s="44">
        <f t="shared" si="26"/>
        <v>155.24878287668142</v>
      </c>
      <c r="AM32" s="31">
        <f>+VLOOKUP($A32, 'S&amp;P500'!$A$20:$AM$521, 39, FALSE)</f>
        <v>2173264.25</v>
      </c>
      <c r="AN32" s="45">
        <f t="shared" si="27"/>
        <v>2.9948645170018422E-3</v>
      </c>
    </row>
    <row r="33" spans="1:40">
      <c r="A33" s="6" t="s">
        <v>4162</v>
      </c>
      <c r="B33" s="6" t="str">
        <f>+VLOOKUP($A33, 'S&amp;P500'!$A$20:$R$521, B$9, FALSE)</f>
        <v>GE UN</v>
      </c>
      <c r="C33" s="6" t="str">
        <f>+VLOOKUP($A33, 'S&amp;P500'!$A$20:$R$521, C$9, FALSE)</f>
        <v>369604103</v>
      </c>
      <c r="D33" s="30">
        <f>+VLOOKUP($A33, 'S&amp;P500'!$A$20:$R$521, D$9, FALSE)</f>
        <v>2380498</v>
      </c>
      <c r="E33" s="6" t="str">
        <f>+VLOOKUP($A33, 'S&amp;P500'!$A$20:$R$521, E$9, FALSE)</f>
        <v>General Electric Co</v>
      </c>
      <c r="F33" s="6" t="str">
        <f>+VLOOKUP($A33, 'S&amp;P500'!$A$20:$R$521, F$9, FALSE)</f>
        <v>Capital Goods</v>
      </c>
      <c r="G33" s="6" t="str">
        <f t="shared" si="4"/>
        <v>Share Increase</v>
      </c>
      <c r="H33" s="30">
        <f>+VLOOKUP($A33, 'S&amp;P500'!$A$20:$R$521, H$9, FALSE)</f>
        <v>25.64</v>
      </c>
      <c r="I33" s="33">
        <f>+VLOOKUP($A33, 'S&amp;P500'!$A$20:$R$521, I$9, FALSE)</f>
        <v>10042.191999999999</v>
      </c>
      <c r="J33" s="33">
        <f>+VLOOKUP($A33, 'S&amp;P500'!$A$20:$R$521, J$9, FALSE)</f>
        <v>10064.91</v>
      </c>
      <c r="K33" s="34">
        <f>+VLOOKUP($A33, 'S&amp;P500'!$A$20:$R$521, K$9, FALSE)</f>
        <v>1</v>
      </c>
      <c r="L33" s="34">
        <f>+VLOOKUP($A33, 'S&amp;P500'!$A$20:$R$521, L$9, FALSE)</f>
        <v>1</v>
      </c>
      <c r="M33" s="7">
        <f>+VLOOKUP($A33, 'S&amp;P500'!$A$20:$R$521, M$9, FALSE)</f>
        <v>0</v>
      </c>
      <c r="N33" s="7">
        <f>+VLOOKUP($A33, 'S&amp;P500'!$A$20:$R$521, N$9, FALSE)</f>
        <v>0</v>
      </c>
      <c r="O33" s="7">
        <f>+VLOOKUP($A33, 'S&amp;P500'!$A$20:$R$521, O$9, FALSE)</f>
        <v>1</v>
      </c>
      <c r="P33" s="7">
        <f>+VLOOKUP($A33, 'S&amp;P500'!$A$20:$R$521, P$9, FALSE)</f>
        <v>1</v>
      </c>
      <c r="Q33" s="35">
        <f t="shared" si="5"/>
        <v>10042.191999999999</v>
      </c>
      <c r="R33" s="35">
        <f t="shared" si="6"/>
        <v>10064.91</v>
      </c>
      <c r="S33" s="35">
        <f t="shared" si="7"/>
        <v>257481.80287999997</v>
      </c>
      <c r="T33" s="35">
        <f t="shared" si="8"/>
        <v>258064.29240000001</v>
      </c>
      <c r="U33" s="36">
        <f t="shared" si="9"/>
        <v>2.2727355252431709E-2</v>
      </c>
      <c r="V33" s="37">
        <f t="shared" si="10"/>
        <v>2.2883671547329929E-2</v>
      </c>
      <c r="W33" s="37">
        <f t="shared" si="11"/>
        <v>1.5631629489822052E-4</v>
      </c>
      <c r="X33" s="38">
        <f t="shared" si="12"/>
        <v>7.815814744911026E-2</v>
      </c>
      <c r="Y33" s="39">
        <f t="shared" si="13"/>
        <v>3048.2896821025843</v>
      </c>
      <c r="Z33" s="40">
        <f t="shared" si="14"/>
        <v>0</v>
      </c>
      <c r="AA33" s="41">
        <f t="shared" si="15"/>
        <v>0</v>
      </c>
      <c r="AB33" s="41">
        <f t="shared" si="16"/>
        <v>0</v>
      </c>
      <c r="AC33" s="42">
        <f t="shared" si="17"/>
        <v>0</v>
      </c>
      <c r="AD33" s="43">
        <f t="shared" si="18"/>
        <v>0</v>
      </c>
      <c r="AE33" s="40">
        <f t="shared" si="19"/>
        <v>4.6797350833551535E-2</v>
      </c>
      <c r="AF33" s="41">
        <f t="shared" si="20"/>
        <v>4.7106369199261304E-2</v>
      </c>
      <c r="AG33" s="41">
        <f t="shared" si="21"/>
        <v>3.090183657097692E-4</v>
      </c>
      <c r="AH33" s="42">
        <f t="shared" si="22"/>
        <v>2.5503560941617542</v>
      </c>
      <c r="AI33" s="43">
        <f t="shared" si="23"/>
        <v>99467.866386963899</v>
      </c>
      <c r="AJ33" s="42">
        <f t="shared" si="24"/>
        <v>2.6285142416108647</v>
      </c>
      <c r="AK33" s="31">
        <f t="shared" si="25"/>
        <v>102516.15606906648</v>
      </c>
      <c r="AL33" s="44">
        <f t="shared" si="26"/>
        <v>3048.2896821025843</v>
      </c>
      <c r="AM33" s="31">
        <f>+VLOOKUP($A33, 'S&amp;P500'!$A$20:$AM$521, 39, FALSE)</f>
        <v>34812528</v>
      </c>
      <c r="AN33" s="45">
        <f t="shared" si="27"/>
        <v>2.9448064233963843E-3</v>
      </c>
    </row>
    <row r="34" spans="1:40">
      <c r="A34" s="6" t="s">
        <v>4161</v>
      </c>
      <c r="B34" s="6" t="str">
        <f>+VLOOKUP($A34, 'S&amp;P500'!$A$20:$R$521, B$9, FALSE)</f>
        <v>GD UN</v>
      </c>
      <c r="C34" s="6" t="str">
        <f>+VLOOKUP($A34, 'S&amp;P500'!$A$20:$R$521, C$9, FALSE)</f>
        <v>369550108</v>
      </c>
      <c r="D34" s="30">
        <f>+VLOOKUP($A34, 'S&amp;P500'!$A$20:$R$521, D$9, FALSE)</f>
        <v>2365161</v>
      </c>
      <c r="E34" s="6" t="str">
        <f>+VLOOKUP($A34, 'S&amp;P500'!$A$20:$R$521, E$9, FALSE)</f>
        <v>General Dynamics</v>
      </c>
      <c r="F34" s="6" t="str">
        <f>+VLOOKUP($A34, 'S&amp;P500'!$A$20:$R$521, F$9, FALSE)</f>
        <v>Capital Goods</v>
      </c>
      <c r="G34" s="6" t="str">
        <f t="shared" si="4"/>
        <v>Share Increase</v>
      </c>
      <c r="H34" s="30">
        <f>+VLOOKUP($A34, 'S&amp;P500'!$A$20:$R$521, H$9, FALSE)</f>
        <v>135.91999999999999</v>
      </c>
      <c r="I34" s="33">
        <f>+VLOOKUP($A34, 'S&amp;P500'!$A$20:$R$521, I$9, FALSE)</f>
        <v>331.39</v>
      </c>
      <c r="J34" s="33">
        <f>+VLOOKUP($A34, 'S&amp;P500'!$A$20:$R$521, J$9, FALSE)</f>
        <v>331.70499999999998</v>
      </c>
      <c r="K34" s="34">
        <f>+VLOOKUP($A34, 'S&amp;P500'!$A$20:$R$521, K$9, FALSE)</f>
        <v>0.95</v>
      </c>
      <c r="L34" s="34">
        <f>+VLOOKUP($A34, 'S&amp;P500'!$A$20:$R$521, L$9, FALSE)</f>
        <v>0.95</v>
      </c>
      <c r="M34" s="7">
        <f>+VLOOKUP($A34, 'S&amp;P500'!$A$20:$R$521, M$9, FALSE)</f>
        <v>0.67</v>
      </c>
      <c r="N34" s="7">
        <f>+VLOOKUP($A34, 'S&amp;P500'!$A$20:$R$521, N$9, FALSE)</f>
        <v>0.67</v>
      </c>
      <c r="O34" s="7">
        <f>+VLOOKUP($A34, 'S&amp;P500'!$A$20:$R$521, O$9, FALSE)</f>
        <v>0.33</v>
      </c>
      <c r="P34" s="7">
        <f>+VLOOKUP($A34, 'S&amp;P500'!$A$20:$R$521, P$9, FALSE)</f>
        <v>0.33</v>
      </c>
      <c r="Q34" s="35">
        <f t="shared" si="5"/>
        <v>314.82049999999998</v>
      </c>
      <c r="R34" s="35">
        <f t="shared" si="6"/>
        <v>315.11974999999995</v>
      </c>
      <c r="S34" s="35">
        <f t="shared" si="7"/>
        <v>42790.402359999993</v>
      </c>
      <c r="T34" s="35">
        <f t="shared" si="8"/>
        <v>42831.07641999999</v>
      </c>
      <c r="U34" s="36">
        <f t="shared" si="9"/>
        <v>3.7770151713729218E-3</v>
      </c>
      <c r="V34" s="37">
        <f t="shared" si="10"/>
        <v>3.7980158963436183E-3</v>
      </c>
      <c r="W34" s="37">
        <f t="shared" si="11"/>
        <v>2.1000724970696508E-5</v>
      </c>
      <c r="X34" s="38">
        <f t="shared" si="12"/>
        <v>1.0500362485348254E-2</v>
      </c>
      <c r="Y34" s="39">
        <f t="shared" si="13"/>
        <v>77.25399121062577</v>
      </c>
      <c r="Z34" s="40">
        <f t="shared" si="14"/>
        <v>4.9200417728954395E-3</v>
      </c>
      <c r="AA34" s="41">
        <f t="shared" si="15"/>
        <v>4.9486723930513817E-3</v>
      </c>
      <c r="AB34" s="41">
        <f t="shared" si="16"/>
        <v>2.8630620155942199E-5</v>
      </c>
      <c r="AC34" s="42">
        <f t="shared" si="17"/>
        <v>0.33366690552736339</v>
      </c>
      <c r="AD34" s="43">
        <f t="shared" si="18"/>
        <v>2454.8771742743043</v>
      </c>
      <c r="AE34" s="40">
        <f t="shared" si="19"/>
        <v>2.5664631761157645E-3</v>
      </c>
      <c r="AF34" s="41">
        <f t="shared" si="20"/>
        <v>2.5800293349067661E-3</v>
      </c>
      <c r="AG34" s="41">
        <f t="shared" si="21"/>
        <v>1.3566158791001627E-5</v>
      </c>
      <c r="AH34" s="42">
        <f t="shared" si="22"/>
        <v>0.11196271673862934</v>
      </c>
      <c r="AI34" s="43">
        <f t="shared" si="23"/>
        <v>823.73982297402404</v>
      </c>
      <c r="AJ34" s="42">
        <f t="shared" si="24"/>
        <v>0.45612998475134098</v>
      </c>
      <c r="AK34" s="31">
        <f t="shared" si="25"/>
        <v>3355.8709884589543</v>
      </c>
      <c r="AL34" s="44">
        <f t="shared" si="26"/>
        <v>77.25399121062577</v>
      </c>
      <c r="AM34" s="31">
        <f>+VLOOKUP($A34, 'S&amp;P500'!$A$20:$AM$521, 39, FALSE)</f>
        <v>1213350.5</v>
      </c>
      <c r="AN34" s="45">
        <f t="shared" si="27"/>
        <v>2.7657886063911083E-3</v>
      </c>
    </row>
    <row r="35" spans="1:40">
      <c r="A35" s="6" t="s">
        <v>1147</v>
      </c>
      <c r="B35" s="6" t="str">
        <f>+VLOOKUP($A35, 'S&amp;P500'!$A$20:$R$521, B$9, FALSE)</f>
        <v>SBUX UQ</v>
      </c>
      <c r="C35" s="6" t="str">
        <f>+VLOOKUP($A35, 'S&amp;P500'!$A$20:$R$521, C$9, FALSE)</f>
        <v>855244109</v>
      </c>
      <c r="D35" s="30">
        <f>+VLOOKUP($A35, 'S&amp;P500'!$A$20:$R$521, D$9, FALSE)</f>
        <v>2842255</v>
      </c>
      <c r="E35" s="6" t="str">
        <f>+VLOOKUP($A35, 'S&amp;P500'!$A$20:$R$521, E$9, FALSE)</f>
        <v>Starbucks Corp</v>
      </c>
      <c r="F35" s="6" t="str">
        <f>+VLOOKUP($A35, 'S&amp;P500'!$A$20:$R$521, F$9, FALSE)</f>
        <v>Consumer Services</v>
      </c>
      <c r="G35" s="6" t="str">
        <f t="shared" si="4"/>
        <v>Share Increase</v>
      </c>
      <c r="H35" s="30">
        <f>+VLOOKUP($A35, 'S&amp;P500'!$A$20:$R$521, H$9, FALSE)</f>
        <v>93.04</v>
      </c>
      <c r="I35" s="33">
        <f>+VLOOKUP($A35, 'S&amp;P500'!$A$20:$R$521, I$9, FALSE)</f>
        <v>748.3</v>
      </c>
      <c r="J35" s="33">
        <f>+VLOOKUP($A35, 'S&amp;P500'!$A$20:$R$521, J$9, FALSE)</f>
        <v>749.8</v>
      </c>
      <c r="K35" s="34">
        <f>+VLOOKUP($A35, 'S&amp;P500'!$A$20:$R$521, K$9, FALSE)</f>
        <v>1</v>
      </c>
      <c r="L35" s="34">
        <f>+VLOOKUP($A35, 'S&amp;P500'!$A$20:$R$521, L$9, FALSE)</f>
        <v>1</v>
      </c>
      <c r="M35" s="7">
        <f>+VLOOKUP($A35, 'S&amp;P500'!$A$20:$R$521, M$9, FALSE)</f>
        <v>0.67</v>
      </c>
      <c r="N35" s="7">
        <f>+VLOOKUP($A35, 'S&amp;P500'!$A$20:$R$521, N$9, FALSE)</f>
        <v>0.67</v>
      </c>
      <c r="O35" s="7">
        <f>+VLOOKUP($A35, 'S&amp;P500'!$A$20:$R$521, O$9, FALSE)</f>
        <v>0.33</v>
      </c>
      <c r="P35" s="7">
        <f>+VLOOKUP($A35, 'S&amp;P500'!$A$20:$R$521, P$9, FALSE)</f>
        <v>0.33</v>
      </c>
      <c r="Q35" s="35">
        <f t="shared" si="5"/>
        <v>748.3</v>
      </c>
      <c r="R35" s="35">
        <f t="shared" si="6"/>
        <v>749.8</v>
      </c>
      <c r="S35" s="35">
        <f t="shared" si="7"/>
        <v>69621.831999999995</v>
      </c>
      <c r="T35" s="35">
        <f t="shared" si="8"/>
        <v>69761.392000000007</v>
      </c>
      <c r="U35" s="36">
        <f t="shared" si="9"/>
        <v>6.145366746272792E-3</v>
      </c>
      <c r="V35" s="37">
        <f t="shared" si="10"/>
        <v>6.186042890188437E-3</v>
      </c>
      <c r="W35" s="37">
        <f t="shared" si="11"/>
        <v>4.0676143915644933E-5</v>
      </c>
      <c r="X35" s="38">
        <f t="shared" si="12"/>
        <v>2.0338071957822466E-2</v>
      </c>
      <c r="Y35" s="39">
        <f t="shared" si="13"/>
        <v>218.59492645982874</v>
      </c>
      <c r="Z35" s="40">
        <f t="shared" si="14"/>
        <v>8.0051203740424109E-3</v>
      </c>
      <c r="AA35" s="41">
        <f t="shared" si="15"/>
        <v>8.0601820814858623E-3</v>
      </c>
      <c r="AB35" s="41">
        <f t="shared" si="16"/>
        <v>5.5061707443451388E-5</v>
      </c>
      <c r="AC35" s="42">
        <f t="shared" si="17"/>
        <v>0.64170002031535833</v>
      </c>
      <c r="AD35" s="43">
        <f t="shared" si="18"/>
        <v>6897.0337523146845</v>
      </c>
      <c r="AE35" s="40">
        <f t="shared" si="19"/>
        <v>4.1757463876700551E-3</v>
      </c>
      <c r="AF35" s="41">
        <f t="shared" si="20"/>
        <v>4.2022394216523935E-3</v>
      </c>
      <c r="AG35" s="41">
        <f t="shared" si="21"/>
        <v>2.6493033982338474E-5</v>
      </c>
      <c r="AH35" s="42">
        <f t="shared" si="22"/>
        <v>0.21864936899300724</v>
      </c>
      <c r="AI35" s="43">
        <f t="shared" si="23"/>
        <v>2350.057706287696</v>
      </c>
      <c r="AJ35" s="42">
        <f t="shared" si="24"/>
        <v>0.88068746126618802</v>
      </c>
      <c r="AK35" s="31">
        <f t="shared" si="25"/>
        <v>9465.6863850622085</v>
      </c>
      <c r="AL35" s="44">
        <f t="shared" si="26"/>
        <v>218.59492645982874</v>
      </c>
      <c r="AM35" s="31">
        <f>+VLOOKUP($A35, 'S&amp;P500'!$A$20:$AM$521, 39, FALSE)</f>
        <v>3559791.75</v>
      </c>
      <c r="AN35" s="45">
        <f t="shared" si="27"/>
        <v>2.6590562172807463E-3</v>
      </c>
    </row>
    <row r="36" spans="1:40">
      <c r="A36" s="6" t="s">
        <v>4168</v>
      </c>
      <c r="B36" s="6" t="str">
        <f>+VLOOKUP($A36, 'S&amp;P500'!$A$20:$R$521, B$9, FALSE)</f>
        <v>HON UN</v>
      </c>
      <c r="C36" s="6" t="str">
        <f>+VLOOKUP($A36, 'S&amp;P500'!$A$20:$R$521, C$9, FALSE)</f>
        <v>438516106</v>
      </c>
      <c r="D36" s="30">
        <f>+VLOOKUP($A36, 'S&amp;P500'!$A$20:$R$521, D$9, FALSE)</f>
        <v>2020459</v>
      </c>
      <c r="E36" s="6" t="str">
        <f>+VLOOKUP($A36, 'S&amp;P500'!$A$20:$R$521, E$9, FALSE)</f>
        <v>Honeywell Intl Inc</v>
      </c>
      <c r="F36" s="6" t="str">
        <f>+VLOOKUP($A36, 'S&amp;P500'!$A$20:$R$521, F$9, FALSE)</f>
        <v>Capital Goods</v>
      </c>
      <c r="G36" s="6" t="str">
        <f t="shared" si="4"/>
        <v>Reinvestment</v>
      </c>
      <c r="H36" s="30">
        <f>+VLOOKUP($A36, 'S&amp;P500'!$A$20:$R$521, H$9, FALSE)</f>
        <v>103.14</v>
      </c>
      <c r="I36" s="33">
        <f>+VLOOKUP($A36, 'S&amp;P500'!$A$20:$R$521, I$9, FALSE)</f>
        <v>782.81</v>
      </c>
      <c r="J36" s="33">
        <f>+VLOOKUP($A36, 'S&amp;P500'!$A$20:$R$521, J$9, FALSE)</f>
        <v>782.66300000000001</v>
      </c>
      <c r="K36" s="34">
        <f>+VLOOKUP($A36, 'S&amp;P500'!$A$20:$R$521, K$9, FALSE)</f>
        <v>1</v>
      </c>
      <c r="L36" s="34">
        <f>+VLOOKUP($A36, 'S&amp;P500'!$A$20:$R$521, L$9, FALSE)</f>
        <v>1</v>
      </c>
      <c r="M36" s="7">
        <f>+VLOOKUP($A36, 'S&amp;P500'!$A$20:$R$521, M$9, FALSE)</f>
        <v>0.51</v>
      </c>
      <c r="N36" s="7">
        <f>+VLOOKUP($A36, 'S&amp;P500'!$A$20:$R$521, N$9, FALSE)</f>
        <v>0.51</v>
      </c>
      <c r="O36" s="7">
        <f>+VLOOKUP($A36, 'S&amp;P500'!$A$20:$R$521, O$9, FALSE)</f>
        <v>0.49</v>
      </c>
      <c r="P36" s="7">
        <f>+VLOOKUP($A36, 'S&amp;P500'!$A$20:$R$521, P$9, FALSE)</f>
        <v>0.49</v>
      </c>
      <c r="Q36" s="35">
        <f t="shared" si="5"/>
        <v>782.81</v>
      </c>
      <c r="R36" s="35">
        <f t="shared" si="6"/>
        <v>782.66300000000001</v>
      </c>
      <c r="S36" s="35">
        <f t="shared" si="7"/>
        <v>80739.023399999991</v>
      </c>
      <c r="T36" s="35">
        <f t="shared" si="8"/>
        <v>80723.861820000006</v>
      </c>
      <c r="U36" s="36">
        <f t="shared" si="9"/>
        <v>7.126656901658388E-3</v>
      </c>
      <c r="V36" s="37">
        <f t="shared" si="10"/>
        <v>7.1581322729363656E-3</v>
      </c>
      <c r="W36" s="37">
        <f t="shared" si="11"/>
        <v>3.1475371277977539E-5</v>
      </c>
      <c r="X36" s="38">
        <f t="shared" si="12"/>
        <v>1.5737685638988769E-2</v>
      </c>
      <c r="Y36" s="39">
        <f t="shared" si="13"/>
        <v>152.58566646295102</v>
      </c>
      <c r="Z36" s="40">
        <f t="shared" si="14"/>
        <v>7.0664499172163452E-3</v>
      </c>
      <c r="AA36" s="41">
        <f t="shared" si="15"/>
        <v>7.0994878233801122E-3</v>
      </c>
      <c r="AB36" s="41">
        <f t="shared" si="16"/>
        <v>3.3037906163766936E-5</v>
      </c>
      <c r="AC36" s="42">
        <f t="shared" si="17"/>
        <v>0.38503028766841407</v>
      </c>
      <c r="AD36" s="43">
        <f t="shared" si="18"/>
        <v>3733.0840378942607</v>
      </c>
      <c r="AE36" s="40">
        <f t="shared" si="19"/>
        <v>7.1904206715021051E-3</v>
      </c>
      <c r="AF36" s="41">
        <f t="shared" si="20"/>
        <v>7.220208271869798E-3</v>
      </c>
      <c r="AG36" s="41">
        <f t="shared" si="21"/>
        <v>2.9787600367692929E-5</v>
      </c>
      <c r="AH36" s="42">
        <f t="shared" si="22"/>
        <v>0.24583971879377176</v>
      </c>
      <c r="AI36" s="43">
        <f t="shared" si="23"/>
        <v>2383.5536047486112</v>
      </c>
      <c r="AJ36" s="42">
        <f t="shared" si="24"/>
        <v>0.64660769210117452</v>
      </c>
      <c r="AK36" s="31">
        <f t="shared" si="25"/>
        <v>6269.2233091058224</v>
      </c>
      <c r="AL36" s="44">
        <f t="shared" si="26"/>
        <v>152.58566646295102</v>
      </c>
      <c r="AM36" s="31">
        <f>+VLOOKUP($A36, 'S&amp;P500'!$A$20:$AM$521, 39, FALSE)</f>
        <v>2377167</v>
      </c>
      <c r="AN36" s="45">
        <f t="shared" si="27"/>
        <v>2.6372666746197564E-3</v>
      </c>
    </row>
    <row r="37" spans="1:40">
      <c r="A37" s="6" t="s">
        <v>3945</v>
      </c>
      <c r="B37" s="6" t="str">
        <f>+VLOOKUP($A37, 'S&amp;P500'!$A$20:$R$521, B$9, FALSE)</f>
        <v>PG UN</v>
      </c>
      <c r="C37" s="6" t="str">
        <f>+VLOOKUP($A37, 'S&amp;P500'!$A$20:$R$521, C$9, FALSE)</f>
        <v>742718109</v>
      </c>
      <c r="D37" s="30">
        <f>+VLOOKUP($A37, 'S&amp;P500'!$A$20:$R$521, D$9, FALSE)</f>
        <v>2704407</v>
      </c>
      <c r="E37" s="6" t="str">
        <f>+VLOOKUP($A37, 'S&amp;P500'!$A$20:$R$521, E$9, FALSE)</f>
        <v>Procter &amp; Gamble</v>
      </c>
      <c r="F37" s="6" t="str">
        <f>+VLOOKUP($A37, 'S&amp;P500'!$A$20:$R$521, F$9, FALSE)</f>
        <v>Household &amp; Personal Products</v>
      </c>
      <c r="G37" s="6" t="str">
        <f t="shared" si="4"/>
        <v>Reinvestment</v>
      </c>
      <c r="H37" s="30">
        <f>+VLOOKUP($A37, 'S&amp;P500'!$A$20:$R$521, H$9, FALSE)</f>
        <v>83.09</v>
      </c>
      <c r="I37" s="33">
        <f>+VLOOKUP($A37, 'S&amp;P500'!$A$20:$R$521, I$9, FALSE)</f>
        <v>2702.1190000000001</v>
      </c>
      <c r="J37" s="33">
        <f>+VLOOKUP($A37, 'S&amp;P500'!$A$20:$R$521, J$9, FALSE)</f>
        <v>2700.51</v>
      </c>
      <c r="K37" s="34">
        <f>+VLOOKUP($A37, 'S&amp;P500'!$A$20:$R$521, K$9, FALSE)</f>
        <v>1</v>
      </c>
      <c r="L37" s="34">
        <f>+VLOOKUP($A37, 'S&amp;P500'!$A$20:$R$521, L$9, FALSE)</f>
        <v>1</v>
      </c>
      <c r="M37" s="7">
        <f>+VLOOKUP($A37, 'S&amp;P500'!$A$20:$R$521, M$9, FALSE)</f>
        <v>0.49</v>
      </c>
      <c r="N37" s="7">
        <f>+VLOOKUP($A37, 'S&amp;P500'!$A$20:$R$521, N$9, FALSE)</f>
        <v>0.49</v>
      </c>
      <c r="O37" s="7">
        <f>+VLOOKUP($A37, 'S&amp;P500'!$A$20:$R$521, O$9, FALSE)</f>
        <v>0.51</v>
      </c>
      <c r="P37" s="7">
        <f>+VLOOKUP($A37, 'S&amp;P500'!$A$20:$R$521, P$9, FALSE)</f>
        <v>0.51</v>
      </c>
      <c r="Q37" s="35">
        <f t="shared" si="5"/>
        <v>2702.1190000000001</v>
      </c>
      <c r="R37" s="35">
        <f t="shared" si="6"/>
        <v>2700.51</v>
      </c>
      <c r="S37" s="35">
        <f t="shared" si="7"/>
        <v>224519.06771000003</v>
      </c>
      <c r="T37" s="35">
        <f t="shared" si="8"/>
        <v>224385.37590000001</v>
      </c>
      <c r="U37" s="36">
        <f t="shared" si="9"/>
        <v>1.981780675649563E-2</v>
      </c>
      <c r="V37" s="37">
        <f t="shared" si="10"/>
        <v>1.9897217063106407E-2</v>
      </c>
      <c r="W37" s="37">
        <f t="shared" si="11"/>
        <v>7.9410306610776943E-5</v>
      </c>
      <c r="X37" s="38">
        <f t="shared" si="12"/>
        <v>3.9705153305388471E-2</v>
      </c>
      <c r="Y37" s="39">
        <f t="shared" si="13"/>
        <v>477.85718263796446</v>
      </c>
      <c r="Z37" s="40">
        <f t="shared" si="14"/>
        <v>1.8879779918560841E-2</v>
      </c>
      <c r="AA37" s="41">
        <f t="shared" si="15"/>
        <v>1.8960314684005532E-2</v>
      </c>
      <c r="AB37" s="41">
        <f t="shared" si="16"/>
        <v>8.0534765444690432E-5</v>
      </c>
      <c r="AC37" s="42">
        <f t="shared" si="17"/>
        <v>0.93856807246715312</v>
      </c>
      <c r="AD37" s="43">
        <f t="shared" si="18"/>
        <v>11295.800607379384</v>
      </c>
      <c r="AE37" s="40">
        <f t="shared" si="19"/>
        <v>2.0811248430341347E-2</v>
      </c>
      <c r="AF37" s="41">
        <f t="shared" si="20"/>
        <v>2.0888941796237515E-2</v>
      </c>
      <c r="AG37" s="41">
        <f t="shared" si="21"/>
        <v>7.7693365896167738E-5</v>
      </c>
      <c r="AH37" s="42">
        <f t="shared" si="22"/>
        <v>0.64121026830919614</v>
      </c>
      <c r="AI37" s="43">
        <f t="shared" si="23"/>
        <v>7717.0570262269357</v>
      </c>
      <c r="AJ37" s="42">
        <f t="shared" si="24"/>
        <v>1.6194834940817378</v>
      </c>
      <c r="AK37" s="31">
        <f t="shared" si="25"/>
        <v>19490.714816244283</v>
      </c>
      <c r="AL37" s="44">
        <f t="shared" si="26"/>
        <v>477.85718263796446</v>
      </c>
      <c r="AM37" s="31">
        <f>+VLOOKUP($A37, 'S&amp;P500'!$A$20:$AM$521, 39, FALSE)</f>
        <v>7601248.5</v>
      </c>
      <c r="AN37" s="45">
        <f t="shared" si="27"/>
        <v>2.5641465104376316E-3</v>
      </c>
    </row>
    <row r="38" spans="1:40">
      <c r="A38" s="6" t="s">
        <v>3959</v>
      </c>
      <c r="B38" s="6" t="str">
        <f>+VLOOKUP($A38, 'S&amp;P500'!$A$20:$R$521, B$9, FALSE)</f>
        <v>VZ UN</v>
      </c>
      <c r="C38" s="6" t="str">
        <f>+VLOOKUP($A38, 'S&amp;P500'!$A$20:$R$521, C$9, FALSE)</f>
        <v>92343V104</v>
      </c>
      <c r="D38" s="30">
        <f>+VLOOKUP($A38, 'S&amp;P500'!$A$20:$R$521, D$9, FALSE)</f>
        <v>2090571</v>
      </c>
      <c r="E38" s="6" t="str">
        <f>+VLOOKUP($A38, 'S&amp;P500'!$A$20:$R$521, E$9, FALSE)</f>
        <v>Verizon Communications Inc</v>
      </c>
      <c r="F38" s="6" t="str">
        <f>+VLOOKUP($A38, 'S&amp;P500'!$A$20:$R$521, F$9, FALSE)</f>
        <v>Telecommunication Services</v>
      </c>
      <c r="G38" s="6" t="str">
        <f t="shared" si="4"/>
        <v>Share Increase</v>
      </c>
      <c r="H38" s="30">
        <f>+VLOOKUP($A38, 'S&amp;P500'!$A$20:$R$521, H$9, FALSE)</f>
        <v>48.23</v>
      </c>
      <c r="I38" s="33">
        <f>+VLOOKUP($A38, 'S&amp;P500'!$A$20:$R$521, I$9, FALSE)</f>
        <v>4149.7240000000002</v>
      </c>
      <c r="J38" s="33">
        <f>+VLOOKUP($A38, 'S&amp;P500'!$A$20:$R$521, J$9, FALSE)</f>
        <v>4155.4080000000004</v>
      </c>
      <c r="K38" s="34">
        <f>+VLOOKUP($A38, 'S&amp;P500'!$A$20:$R$521, K$9, FALSE)</f>
        <v>1</v>
      </c>
      <c r="L38" s="34">
        <f>+VLOOKUP($A38, 'S&amp;P500'!$A$20:$R$521, L$9, FALSE)</f>
        <v>1</v>
      </c>
      <c r="M38" s="7">
        <f>+VLOOKUP($A38, 'S&amp;P500'!$A$20:$R$521, M$9, FALSE)</f>
        <v>0</v>
      </c>
      <c r="N38" s="7">
        <f>+VLOOKUP($A38, 'S&amp;P500'!$A$20:$R$521, N$9, FALSE)</f>
        <v>0</v>
      </c>
      <c r="O38" s="7">
        <f>+VLOOKUP($A38, 'S&amp;P500'!$A$20:$R$521, O$9, FALSE)</f>
        <v>1</v>
      </c>
      <c r="P38" s="7">
        <f>+VLOOKUP($A38, 'S&amp;P500'!$A$20:$R$521, P$9, FALSE)</f>
        <v>1</v>
      </c>
      <c r="Q38" s="35">
        <f t="shared" si="5"/>
        <v>4149.7240000000002</v>
      </c>
      <c r="R38" s="35">
        <f t="shared" si="6"/>
        <v>4155.4080000000004</v>
      </c>
      <c r="S38" s="35">
        <f t="shared" si="7"/>
        <v>200141.18852</v>
      </c>
      <c r="T38" s="35">
        <f t="shared" si="8"/>
        <v>200415.32784000001</v>
      </c>
      <c r="U38" s="36">
        <f t="shared" si="9"/>
        <v>1.7666024710328247E-2</v>
      </c>
      <c r="V38" s="37">
        <f t="shared" si="10"/>
        <v>1.7771689731612819E-2</v>
      </c>
      <c r="W38" s="37">
        <f t="shared" si="11"/>
        <v>1.0566502128457264E-4</v>
      </c>
      <c r="X38" s="38">
        <f t="shared" si="12"/>
        <v>5.2832510642286321E-2</v>
      </c>
      <c r="Y38" s="39">
        <f t="shared" si="13"/>
        <v>1095.4283774058952</v>
      </c>
      <c r="Z38" s="40">
        <f t="shared" si="14"/>
        <v>0</v>
      </c>
      <c r="AA38" s="41">
        <f t="shared" si="15"/>
        <v>0</v>
      </c>
      <c r="AB38" s="41">
        <f t="shared" si="16"/>
        <v>0</v>
      </c>
      <c r="AC38" s="42">
        <f t="shared" si="17"/>
        <v>0</v>
      </c>
      <c r="AD38" s="43">
        <f t="shared" si="18"/>
        <v>0</v>
      </c>
      <c r="AE38" s="40">
        <f t="shared" si="19"/>
        <v>3.63756867889398E-2</v>
      </c>
      <c r="AF38" s="41">
        <f t="shared" si="20"/>
        <v>3.6583280618260508E-2</v>
      </c>
      <c r="AG38" s="41">
        <f t="shared" si="21"/>
        <v>2.075938293207083E-4</v>
      </c>
      <c r="AH38" s="42">
        <f t="shared" si="22"/>
        <v>1.713290362216507</v>
      </c>
      <c r="AI38" s="43">
        <f t="shared" si="23"/>
        <v>35523.333241063796</v>
      </c>
      <c r="AJ38" s="42">
        <f t="shared" si="24"/>
        <v>1.7661228728587932</v>
      </c>
      <c r="AK38" s="31">
        <f t="shared" si="25"/>
        <v>36618.761618469689</v>
      </c>
      <c r="AL38" s="44">
        <f t="shared" si="26"/>
        <v>1095.4283774058952</v>
      </c>
      <c r="AM38" s="31">
        <f>+VLOOKUP($A38, 'S&amp;P500'!$A$20:$AM$521, 39, FALSE)</f>
        <v>14514490</v>
      </c>
      <c r="AN38" s="45">
        <f t="shared" si="27"/>
        <v>2.5229106650298903E-3</v>
      </c>
    </row>
    <row r="39" spans="1:40">
      <c r="A39" s="6" t="s">
        <v>4167</v>
      </c>
      <c r="B39" s="6" t="str">
        <f>+VLOOKUP($A39, 'S&amp;P500'!$A$20:$R$521, B$9, FALSE)</f>
        <v>HD UN</v>
      </c>
      <c r="C39" s="6" t="str">
        <f>+VLOOKUP($A39, 'S&amp;P500'!$A$20:$R$521, C$9, FALSE)</f>
        <v>437076102</v>
      </c>
      <c r="D39" s="30">
        <f>+VLOOKUP($A39, 'S&amp;P500'!$A$20:$R$521, D$9, FALSE)</f>
        <v>2434209</v>
      </c>
      <c r="E39" s="6" t="str">
        <f>+VLOOKUP($A39, 'S&amp;P500'!$A$20:$R$521, E$9, FALSE)</f>
        <v>Home Depot Inc</v>
      </c>
      <c r="F39" s="6" t="str">
        <f>+VLOOKUP($A39, 'S&amp;P500'!$A$20:$R$521, F$9, FALSE)</f>
        <v>Retailing</v>
      </c>
      <c r="G39" s="6" t="str">
        <f t="shared" si="4"/>
        <v>Reinvestment</v>
      </c>
      <c r="H39" s="30">
        <f>+VLOOKUP($A39, 'S&amp;P500'!$A$20:$R$521, H$9, FALSE)</f>
        <v>115.25</v>
      </c>
      <c r="I39" s="33">
        <f>+VLOOKUP($A39, 'S&amp;P500'!$A$20:$R$521, I$9, FALSE)</f>
        <v>1317.827</v>
      </c>
      <c r="J39" s="33">
        <f>+VLOOKUP($A39, 'S&amp;P500'!$A$20:$R$521, J$9, FALSE)</f>
        <v>1317.827</v>
      </c>
      <c r="K39" s="34">
        <f>+VLOOKUP($A39, 'S&amp;P500'!$A$20:$R$521, K$9, FALSE)</f>
        <v>1</v>
      </c>
      <c r="L39" s="34">
        <f>+VLOOKUP($A39, 'S&amp;P500'!$A$20:$R$521, L$9, FALSE)</f>
        <v>1</v>
      </c>
      <c r="M39" s="7">
        <f>+VLOOKUP($A39, 'S&amp;P500'!$A$20:$R$521, M$9, FALSE)</f>
        <v>1</v>
      </c>
      <c r="N39" s="7">
        <f>+VLOOKUP($A39, 'S&amp;P500'!$A$20:$R$521, N$9, FALSE)</f>
        <v>1</v>
      </c>
      <c r="O39" s="7">
        <f>+VLOOKUP($A39, 'S&amp;P500'!$A$20:$R$521, O$9, FALSE)</f>
        <v>0</v>
      </c>
      <c r="P39" s="7">
        <f>+VLOOKUP($A39, 'S&amp;P500'!$A$20:$R$521, P$9, FALSE)</f>
        <v>0</v>
      </c>
      <c r="Q39" s="35">
        <f t="shared" si="5"/>
        <v>1317.827</v>
      </c>
      <c r="R39" s="35">
        <f t="shared" si="6"/>
        <v>1317.827</v>
      </c>
      <c r="S39" s="35">
        <f t="shared" si="7"/>
        <v>151879.56174999999</v>
      </c>
      <c r="T39" s="35">
        <f t="shared" si="8"/>
        <v>151879.56174999999</v>
      </c>
      <c r="U39" s="36">
        <f t="shared" si="9"/>
        <v>1.3406076533822539E-2</v>
      </c>
      <c r="V39" s="37">
        <f t="shared" si="10"/>
        <v>1.3467814448549465E-2</v>
      </c>
      <c r="W39" s="37">
        <f t="shared" si="11"/>
        <v>6.1737914726925358E-5</v>
      </c>
      <c r="X39" s="38">
        <f t="shared" si="12"/>
        <v>3.0868957363462679E-2</v>
      </c>
      <c r="Y39" s="39">
        <f t="shared" si="13"/>
        <v>267.84344783915554</v>
      </c>
      <c r="Z39" s="40">
        <f t="shared" si="14"/>
        <v>2.6064353221021574E-2</v>
      </c>
      <c r="AA39" s="41">
        <f t="shared" si="15"/>
        <v>2.6191130683990187E-2</v>
      </c>
      <c r="AB39" s="41">
        <f t="shared" si="16"/>
        <v>1.2677746296861289E-4</v>
      </c>
      <c r="AC39" s="42">
        <f t="shared" si="17"/>
        <v>1.4774896082915421</v>
      </c>
      <c r="AD39" s="43">
        <f t="shared" si="18"/>
        <v>12819.866449384313</v>
      </c>
      <c r="AE39" s="40">
        <f t="shared" si="19"/>
        <v>0</v>
      </c>
      <c r="AF39" s="41">
        <f t="shared" si="20"/>
        <v>0</v>
      </c>
      <c r="AG39" s="41">
        <f t="shared" si="21"/>
        <v>0</v>
      </c>
      <c r="AH39" s="42">
        <f t="shared" si="22"/>
        <v>0</v>
      </c>
      <c r="AI39" s="43">
        <f t="shared" si="23"/>
        <v>0</v>
      </c>
      <c r="AJ39" s="42">
        <f t="shared" si="24"/>
        <v>1.5083585656550047</v>
      </c>
      <c r="AK39" s="31">
        <f t="shared" si="25"/>
        <v>13087.709897223469</v>
      </c>
      <c r="AL39" s="44">
        <f t="shared" si="26"/>
        <v>267.84344783915554</v>
      </c>
      <c r="AM39" s="31">
        <f>+VLOOKUP($A39, 'S&amp;P500'!$A$20:$AM$521, 39, FALSE)</f>
        <v>5607068</v>
      </c>
      <c r="AN39" s="45">
        <f t="shared" si="27"/>
        <v>2.334145028600236E-3</v>
      </c>
    </row>
    <row r="40" spans="1:40">
      <c r="A40" s="6" t="s">
        <v>4133</v>
      </c>
      <c r="B40" s="6" t="str">
        <f>+VLOOKUP($A40, 'S&amp;P500'!$A$20:$R$521, B$9, FALSE)</f>
        <v>AMZN UQ</v>
      </c>
      <c r="C40" s="6" t="str">
        <f>+VLOOKUP($A40, 'S&amp;P500'!$A$20:$R$521, C$9, FALSE)</f>
        <v>023135106</v>
      </c>
      <c r="D40" s="30">
        <f>+VLOOKUP($A40, 'S&amp;P500'!$A$20:$R$521, D$9, FALSE)</f>
        <v>2000019</v>
      </c>
      <c r="E40" s="6" t="str">
        <f>+VLOOKUP($A40, 'S&amp;P500'!$A$20:$R$521, E$9, FALSE)</f>
        <v>Amazon.com Inc</v>
      </c>
      <c r="F40" s="6" t="str">
        <f>+VLOOKUP($A40, 'S&amp;P500'!$A$20:$R$521, F$9, FALSE)</f>
        <v>Retailing</v>
      </c>
      <c r="G40" s="6" t="str">
        <f t="shared" si="4"/>
        <v>Share Increase</v>
      </c>
      <c r="H40" s="30">
        <f>+VLOOKUP($A40, 'S&amp;P500'!$A$20:$R$521, H$9, FALSE)</f>
        <v>378.56</v>
      </c>
      <c r="I40" s="33">
        <f>+VLOOKUP($A40, 'S&amp;P500'!$A$20:$R$521, I$9, FALSE)</f>
        <v>463.00599999999997</v>
      </c>
      <c r="J40" s="33">
        <f>+VLOOKUP($A40, 'S&amp;P500'!$A$20:$R$521, J$9, FALSE)</f>
        <v>464.38400000000001</v>
      </c>
      <c r="K40" s="34">
        <f>+VLOOKUP($A40, 'S&amp;P500'!$A$20:$R$521, K$9, FALSE)</f>
        <v>0.82</v>
      </c>
      <c r="L40" s="34">
        <f>+VLOOKUP($A40, 'S&amp;P500'!$A$20:$R$521, L$9, FALSE)</f>
        <v>0.82</v>
      </c>
      <c r="M40" s="7">
        <f>+VLOOKUP($A40, 'S&amp;P500'!$A$20:$R$521, M$9, FALSE)</f>
        <v>1</v>
      </c>
      <c r="N40" s="7">
        <f>+VLOOKUP($A40, 'S&amp;P500'!$A$20:$R$521, N$9, FALSE)</f>
        <v>1</v>
      </c>
      <c r="O40" s="7">
        <f>+VLOOKUP($A40, 'S&amp;P500'!$A$20:$R$521, O$9, FALSE)</f>
        <v>0</v>
      </c>
      <c r="P40" s="7">
        <f>+VLOOKUP($A40, 'S&amp;P500'!$A$20:$R$521, P$9, FALSE)</f>
        <v>0</v>
      </c>
      <c r="Q40" s="35">
        <f t="shared" si="5"/>
        <v>379.66491999999994</v>
      </c>
      <c r="R40" s="35">
        <f t="shared" si="6"/>
        <v>380.79487999999998</v>
      </c>
      <c r="S40" s="35">
        <f t="shared" si="7"/>
        <v>143725.95211519997</v>
      </c>
      <c r="T40" s="35">
        <f t="shared" si="8"/>
        <v>144153.70977279998</v>
      </c>
      <c r="U40" s="36">
        <f t="shared" si="9"/>
        <v>1.2686375255180668E-2</v>
      </c>
      <c r="V40" s="37">
        <f t="shared" si="10"/>
        <v>1.278272990072097E-2</v>
      </c>
      <c r="W40" s="37">
        <f t="shared" si="11"/>
        <v>9.6354645540301653E-5</v>
      </c>
      <c r="X40" s="38">
        <f t="shared" si="12"/>
        <v>4.8177322770150827E-2</v>
      </c>
      <c r="Y40" s="39">
        <f t="shared" si="13"/>
        <v>127.26469455344154</v>
      </c>
      <c r="Z40" s="40">
        <f t="shared" si="14"/>
        <v>2.466509607872374E-2</v>
      </c>
      <c r="AA40" s="41">
        <f t="shared" si="15"/>
        <v>2.4858832931425663E-2</v>
      </c>
      <c r="AB40" s="41">
        <f t="shared" si="16"/>
        <v>1.9373685270192287E-4</v>
      </c>
      <c r="AC40" s="42">
        <f t="shared" si="17"/>
        <v>2.2578475693354703</v>
      </c>
      <c r="AD40" s="43">
        <f t="shared" si="18"/>
        <v>5964.3057093603929</v>
      </c>
      <c r="AE40" s="40">
        <f t="shared" si="19"/>
        <v>0</v>
      </c>
      <c r="AF40" s="41">
        <f t="shared" si="20"/>
        <v>0</v>
      </c>
      <c r="AG40" s="41">
        <f t="shared" si="21"/>
        <v>0</v>
      </c>
      <c r="AH40" s="42">
        <f t="shared" si="22"/>
        <v>0</v>
      </c>
      <c r="AI40" s="43">
        <f t="shared" si="23"/>
        <v>0</v>
      </c>
      <c r="AJ40" s="42">
        <f t="shared" si="24"/>
        <v>2.3060248921056212</v>
      </c>
      <c r="AK40" s="31">
        <f t="shared" si="25"/>
        <v>6091.5704039138345</v>
      </c>
      <c r="AL40" s="44">
        <f t="shared" si="26"/>
        <v>127.26469455344154</v>
      </c>
      <c r="AM40" s="31">
        <f>+VLOOKUP($A40, 'S&amp;P500'!$A$20:$AM$521, 39, FALSE)</f>
        <v>2653482</v>
      </c>
      <c r="AN40" s="45">
        <f t="shared" si="27"/>
        <v>2.2956893636036854E-3</v>
      </c>
    </row>
    <row r="41" spans="1:40">
      <c r="A41" s="6" t="s">
        <v>4176</v>
      </c>
      <c r="B41" s="6" t="str">
        <f>+VLOOKUP($A41, 'S&amp;P500'!$A$20:$R$521, B$9, FALSE)</f>
        <v>LOW UN</v>
      </c>
      <c r="C41" s="6" t="str">
        <f>+VLOOKUP($A41, 'S&amp;P500'!$A$20:$R$521, C$9, FALSE)</f>
        <v>548661107</v>
      </c>
      <c r="D41" s="30">
        <f>+VLOOKUP($A41, 'S&amp;P500'!$A$20:$R$521, D$9, FALSE)</f>
        <v>2536763</v>
      </c>
      <c r="E41" s="6" t="str">
        <f>+VLOOKUP($A41, 'S&amp;P500'!$A$20:$R$521, E$9, FALSE)</f>
        <v>Lowe's Cos Inc</v>
      </c>
      <c r="F41" s="6" t="str">
        <f>+VLOOKUP($A41, 'S&amp;P500'!$A$20:$R$521, F$9, FALSE)</f>
        <v>Retailing</v>
      </c>
      <c r="G41" s="6" t="str">
        <f t="shared" si="4"/>
        <v>Reinvestment</v>
      </c>
      <c r="H41" s="30">
        <f>+VLOOKUP($A41, 'S&amp;P500'!$A$20:$R$521, H$9, FALSE)</f>
        <v>74.260000000000005</v>
      </c>
      <c r="I41" s="33">
        <f>+VLOOKUP($A41, 'S&amp;P500'!$A$20:$R$521, I$9, FALSE)</f>
        <v>972.90899999999999</v>
      </c>
      <c r="J41" s="33">
        <f>+VLOOKUP($A41, 'S&amp;P500'!$A$20:$R$521, J$9, FALSE)</f>
        <v>972.90899999999999</v>
      </c>
      <c r="K41" s="34">
        <f>+VLOOKUP($A41, 'S&amp;P500'!$A$20:$R$521, K$9, FALSE)</f>
        <v>1</v>
      </c>
      <c r="L41" s="34">
        <f>+VLOOKUP($A41, 'S&amp;P500'!$A$20:$R$521, L$9, FALSE)</f>
        <v>1</v>
      </c>
      <c r="M41" s="7">
        <f>+VLOOKUP($A41, 'S&amp;P500'!$A$20:$R$521, M$9, FALSE)</f>
        <v>1</v>
      </c>
      <c r="N41" s="7">
        <f>+VLOOKUP($A41, 'S&amp;P500'!$A$20:$R$521, N$9, FALSE)</f>
        <v>1</v>
      </c>
      <c r="O41" s="7">
        <f>+VLOOKUP($A41, 'S&amp;P500'!$A$20:$R$521, O$9, FALSE)</f>
        <v>0</v>
      </c>
      <c r="P41" s="7">
        <f>+VLOOKUP($A41, 'S&amp;P500'!$A$20:$R$521, P$9, FALSE)</f>
        <v>0</v>
      </c>
      <c r="Q41" s="35">
        <f t="shared" si="5"/>
        <v>972.90899999999999</v>
      </c>
      <c r="R41" s="35">
        <f t="shared" si="6"/>
        <v>972.90899999999999</v>
      </c>
      <c r="S41" s="35">
        <f t="shared" si="7"/>
        <v>72248.222340000008</v>
      </c>
      <c r="T41" s="35">
        <f t="shared" si="8"/>
        <v>72248.222340000008</v>
      </c>
      <c r="U41" s="36">
        <f t="shared" si="9"/>
        <v>6.3771924738429625E-3</v>
      </c>
      <c r="V41" s="37">
        <f t="shared" si="10"/>
        <v>6.406560840057641E-3</v>
      </c>
      <c r="W41" s="37">
        <f t="shared" si="11"/>
        <v>2.9368366214678476E-5</v>
      </c>
      <c r="X41" s="38">
        <f t="shared" si="12"/>
        <v>1.4684183107339238E-2</v>
      </c>
      <c r="Y41" s="39">
        <f t="shared" si="13"/>
        <v>197.7401441871699</v>
      </c>
      <c r="Z41" s="40">
        <f t="shared" si="14"/>
        <v>1.2398660918974257E-2</v>
      </c>
      <c r="AA41" s="41">
        <f t="shared" si="15"/>
        <v>1.2458968219224004E-2</v>
      </c>
      <c r="AB41" s="41">
        <f t="shared" si="16"/>
        <v>6.0307300249747703E-5</v>
      </c>
      <c r="AC41" s="42">
        <f t="shared" si="17"/>
        <v>0.70283319555921431</v>
      </c>
      <c r="AD41" s="43">
        <f t="shared" si="18"/>
        <v>9464.4922644655853</v>
      </c>
      <c r="AE41" s="40">
        <f t="shared" si="19"/>
        <v>0</v>
      </c>
      <c r="AF41" s="41">
        <f t="shared" si="20"/>
        <v>0</v>
      </c>
      <c r="AG41" s="41">
        <f t="shared" si="21"/>
        <v>0</v>
      </c>
      <c r="AH41" s="42">
        <f t="shared" si="22"/>
        <v>0</v>
      </c>
      <c r="AI41" s="43">
        <f t="shared" si="23"/>
        <v>0</v>
      </c>
      <c r="AJ41" s="42">
        <f t="shared" si="24"/>
        <v>0.71751737866655352</v>
      </c>
      <c r="AK41" s="31">
        <f t="shared" si="25"/>
        <v>9662.2324086527551</v>
      </c>
      <c r="AL41" s="44">
        <f t="shared" si="26"/>
        <v>197.7401441871699</v>
      </c>
      <c r="AM41" s="31">
        <f>+VLOOKUP($A41, 'S&amp;P500'!$A$20:$AM$521, 39, FALSE)</f>
        <v>4679173</v>
      </c>
      <c r="AN41" s="45">
        <f t="shared" si="27"/>
        <v>2.064944469600238E-3</v>
      </c>
    </row>
    <row r="42" spans="1:40">
      <c r="A42" s="6" t="s">
        <v>6233</v>
      </c>
      <c r="B42" s="6" t="str">
        <f>+VLOOKUP($A42, 'S&amp;P500'!$A$20:$R$521, B$9, FALSE)</f>
        <v>GOOGL UQ</v>
      </c>
      <c r="C42" s="6" t="str">
        <f>+VLOOKUP($A42, 'S&amp;P500'!$A$20:$R$521, C$9, FALSE)</f>
        <v>38259P508</v>
      </c>
      <c r="D42" s="30" t="str">
        <f>+VLOOKUP($A42, 'S&amp;P500'!$A$20:$R$521, D$9, FALSE)</f>
        <v>B020QX2</v>
      </c>
      <c r="E42" s="6" t="str">
        <f>+VLOOKUP($A42, 'S&amp;P500'!$A$20:$R$521, E$9, FALSE)</f>
        <v>Google Inc A</v>
      </c>
      <c r="F42" s="6" t="str">
        <f>+VLOOKUP($A42, 'S&amp;P500'!$A$20:$R$521, F$9, FALSE)</f>
        <v>Software &amp; Services</v>
      </c>
      <c r="G42" s="6" t="str">
        <f t="shared" si="4"/>
        <v>Share Increase</v>
      </c>
      <c r="H42" s="30">
        <f>+VLOOKUP($A42, 'S&amp;P500'!$A$20:$R$521, H$9, FALSE)</f>
        <v>574.1</v>
      </c>
      <c r="I42" s="33">
        <f>+VLOOKUP($A42, 'S&amp;P500'!$A$20:$R$521, I$9, FALSE)</f>
        <v>339.339</v>
      </c>
      <c r="J42" s="33">
        <f>+VLOOKUP($A42, 'S&amp;P500'!$A$20:$R$521, J$9, FALSE)</f>
        <v>339.95699999999999</v>
      </c>
      <c r="K42" s="34">
        <f>+VLOOKUP($A42, 'S&amp;P500'!$A$20:$R$521, K$9, FALSE)</f>
        <v>0.84</v>
      </c>
      <c r="L42" s="34">
        <f>+VLOOKUP($A42, 'S&amp;P500'!$A$20:$R$521, L$9, FALSE)</f>
        <v>0.84</v>
      </c>
      <c r="M42" s="7">
        <f>+VLOOKUP($A42, 'S&amp;P500'!$A$20:$R$521, M$9, FALSE)</f>
        <v>1</v>
      </c>
      <c r="N42" s="7">
        <f>+VLOOKUP($A42, 'S&amp;P500'!$A$20:$R$521, N$9, FALSE)</f>
        <v>1</v>
      </c>
      <c r="O42" s="7">
        <f>+VLOOKUP($A42, 'S&amp;P500'!$A$20:$R$521, O$9, FALSE)</f>
        <v>0</v>
      </c>
      <c r="P42" s="7">
        <f>+VLOOKUP($A42, 'S&amp;P500'!$A$20:$R$521, P$9, FALSE)</f>
        <v>0</v>
      </c>
      <c r="Q42" s="35">
        <f t="shared" si="5"/>
        <v>285.04476</v>
      </c>
      <c r="R42" s="35">
        <f t="shared" si="6"/>
        <v>285.56387999999998</v>
      </c>
      <c r="S42" s="35">
        <f t="shared" si="7"/>
        <v>163644.19671600001</v>
      </c>
      <c r="T42" s="35">
        <f t="shared" si="8"/>
        <v>163942.223508</v>
      </c>
      <c r="U42" s="36">
        <f t="shared" si="9"/>
        <v>1.4444515115876723E-2</v>
      </c>
      <c r="V42" s="37">
        <f t="shared" si="10"/>
        <v>1.4537462585800279E-2</v>
      </c>
      <c r="W42" s="37">
        <f t="shared" si="11"/>
        <v>9.2947469923556139E-5</v>
      </c>
      <c r="X42" s="38">
        <f t="shared" si="12"/>
        <v>4.647373496177807E-2</v>
      </c>
      <c r="Y42" s="39">
        <f t="shared" si="13"/>
        <v>80.950592164741451</v>
      </c>
      <c r="Z42" s="40">
        <f t="shared" si="14"/>
        <v>2.8083305591814847E-2</v>
      </c>
      <c r="AA42" s="41">
        <f t="shared" si="15"/>
        <v>2.8271297013549333E-2</v>
      </c>
      <c r="AB42" s="41">
        <f t="shared" si="16"/>
        <v>1.8799142173448607E-4</v>
      </c>
      <c r="AC42" s="42">
        <f t="shared" si="17"/>
        <v>2.1908891813793558</v>
      </c>
      <c r="AD42" s="43">
        <f t="shared" si="18"/>
        <v>3816.2152610683779</v>
      </c>
      <c r="AE42" s="40">
        <f t="shared" si="19"/>
        <v>0</v>
      </c>
      <c r="AF42" s="41">
        <f t="shared" si="20"/>
        <v>0</v>
      </c>
      <c r="AG42" s="41">
        <f t="shared" si="21"/>
        <v>0</v>
      </c>
      <c r="AH42" s="42">
        <f t="shared" si="22"/>
        <v>0</v>
      </c>
      <c r="AI42" s="43">
        <f t="shared" si="23"/>
        <v>0</v>
      </c>
      <c r="AJ42" s="42">
        <f t="shared" si="24"/>
        <v>2.2373629163411337</v>
      </c>
      <c r="AK42" s="31">
        <f t="shared" si="25"/>
        <v>3897.1658532331194</v>
      </c>
      <c r="AL42" s="44">
        <f t="shared" si="26"/>
        <v>80.950592164741451</v>
      </c>
      <c r="AM42" s="31">
        <f>+VLOOKUP($A42, 'S&amp;P500'!$A$20:$AM$521, 39, FALSE)</f>
        <v>2029617.5</v>
      </c>
      <c r="AN42" s="45">
        <f t="shared" si="27"/>
        <v>1.9201479358712267E-3</v>
      </c>
    </row>
    <row r="43" spans="1:40">
      <c r="A43" s="6" t="s">
        <v>3951</v>
      </c>
      <c r="B43" s="6" t="str">
        <f>+VLOOKUP($A43, 'S&amp;P500'!$A$20:$R$521, B$9, FALSE)</f>
        <v>T UN</v>
      </c>
      <c r="C43" s="6" t="str">
        <f>+VLOOKUP($A43, 'S&amp;P500'!$A$20:$R$521, C$9, FALSE)</f>
        <v>00206R102</v>
      </c>
      <c r="D43" s="30">
        <f>+VLOOKUP($A43, 'S&amp;P500'!$A$20:$R$521, D$9, FALSE)</f>
        <v>2831811</v>
      </c>
      <c r="E43" s="6" t="str">
        <f>+VLOOKUP($A43, 'S&amp;P500'!$A$20:$R$521, E$9, FALSE)</f>
        <v>AT&amp;T Inc</v>
      </c>
      <c r="F43" s="6" t="str">
        <f>+VLOOKUP($A43, 'S&amp;P500'!$A$20:$R$521, F$9, FALSE)</f>
        <v>Telecommunication Services</v>
      </c>
      <c r="G43" s="6" t="str">
        <f t="shared" si="4"/>
        <v>Share Increase</v>
      </c>
      <c r="H43" s="30">
        <f>+VLOOKUP($A43, 'S&amp;P500'!$A$20:$R$521, H$9, FALSE)</f>
        <v>33.35</v>
      </c>
      <c r="I43" s="33">
        <f>+VLOOKUP($A43, 'S&amp;P500'!$A$20:$R$521, I$9, FALSE)</f>
        <v>5187</v>
      </c>
      <c r="J43" s="33">
        <f>+VLOOKUP($A43, 'S&amp;P500'!$A$20:$R$521, J$9, FALSE)</f>
        <v>5190.1679999999997</v>
      </c>
      <c r="K43" s="34">
        <f>+VLOOKUP($A43, 'S&amp;P500'!$A$20:$R$521, K$9, FALSE)</f>
        <v>1</v>
      </c>
      <c r="L43" s="34">
        <f>+VLOOKUP($A43, 'S&amp;P500'!$A$20:$R$521, L$9, FALSE)</f>
        <v>1</v>
      </c>
      <c r="M43" s="7">
        <f>+VLOOKUP($A43, 'S&amp;P500'!$A$20:$R$521, M$9, FALSE)</f>
        <v>0</v>
      </c>
      <c r="N43" s="7">
        <f>+VLOOKUP($A43, 'S&amp;P500'!$A$20:$R$521, N$9, FALSE)</f>
        <v>0</v>
      </c>
      <c r="O43" s="7">
        <f>+VLOOKUP($A43, 'S&amp;P500'!$A$20:$R$521, O$9, FALSE)</f>
        <v>1</v>
      </c>
      <c r="P43" s="7">
        <f>+VLOOKUP($A43, 'S&amp;P500'!$A$20:$R$521, P$9, FALSE)</f>
        <v>1</v>
      </c>
      <c r="Q43" s="35">
        <f t="shared" si="5"/>
        <v>5187</v>
      </c>
      <c r="R43" s="35">
        <f t="shared" si="6"/>
        <v>5190.1679999999997</v>
      </c>
      <c r="S43" s="35">
        <f t="shared" si="7"/>
        <v>172986.45</v>
      </c>
      <c r="T43" s="35">
        <f t="shared" si="8"/>
        <v>173092.10279999999</v>
      </c>
      <c r="U43" s="36">
        <f t="shared" si="9"/>
        <v>1.5269135368138275E-2</v>
      </c>
      <c r="V43" s="37">
        <f t="shared" si="10"/>
        <v>1.5348821764819514E-2</v>
      </c>
      <c r="W43" s="37">
        <f t="shared" si="11"/>
        <v>7.9686396681238891E-5</v>
      </c>
      <c r="X43" s="38">
        <f t="shared" si="12"/>
        <v>3.9843198340619446E-2</v>
      </c>
      <c r="Y43" s="39">
        <f t="shared" si="13"/>
        <v>1194.6986009181242</v>
      </c>
      <c r="Z43" s="40">
        <f t="shared" si="14"/>
        <v>0</v>
      </c>
      <c r="AA43" s="41">
        <f t="shared" si="15"/>
        <v>0</v>
      </c>
      <c r="AB43" s="41">
        <f t="shared" si="16"/>
        <v>0</v>
      </c>
      <c r="AC43" s="42">
        <f t="shared" si="17"/>
        <v>0</v>
      </c>
      <c r="AD43" s="43">
        <f t="shared" si="18"/>
        <v>0</v>
      </c>
      <c r="AE43" s="40">
        <f t="shared" si="19"/>
        <v>3.144030956577331E-2</v>
      </c>
      <c r="AF43" s="41">
        <f t="shared" si="20"/>
        <v>3.1595771829350888E-2</v>
      </c>
      <c r="AG43" s="41">
        <f t="shared" si="21"/>
        <v>1.5546226357757847E-4</v>
      </c>
      <c r="AH43" s="42">
        <f t="shared" si="22"/>
        <v>1.2830439071690549</v>
      </c>
      <c r="AI43" s="43">
        <f t="shared" si="23"/>
        <v>38472.081174484403</v>
      </c>
      <c r="AJ43" s="42">
        <f t="shared" si="24"/>
        <v>1.3228871055096745</v>
      </c>
      <c r="AK43" s="31">
        <f t="shared" si="25"/>
        <v>39666.779775402531</v>
      </c>
      <c r="AL43" s="44">
        <f t="shared" si="26"/>
        <v>1194.6986009181242</v>
      </c>
      <c r="AM43" s="31">
        <f>+VLOOKUP($A43, 'S&amp;P500'!$A$20:$AM$521, 39, FALSE)</f>
        <v>21351508</v>
      </c>
      <c r="AN43" s="45">
        <f t="shared" si="27"/>
        <v>1.8577975745508247E-3</v>
      </c>
    </row>
    <row r="44" spans="1:40">
      <c r="A44" s="6" t="s">
        <v>4152</v>
      </c>
      <c r="B44" s="6" t="str">
        <f>+VLOOKUP($A44, 'S&amp;P500'!$A$20:$R$521, B$9, FALSE)</f>
        <v>DD UN</v>
      </c>
      <c r="C44" s="6" t="str">
        <f>+VLOOKUP($A44, 'S&amp;P500'!$A$20:$R$521, C$9, FALSE)</f>
        <v>263534109</v>
      </c>
      <c r="D44" s="30">
        <f>+VLOOKUP($A44, 'S&amp;P500'!$A$20:$R$521, D$9, FALSE)</f>
        <v>2018175</v>
      </c>
      <c r="E44" s="6" t="str">
        <f>+VLOOKUP($A44, 'S&amp;P500'!$A$20:$R$521, E$9, FALSE)</f>
        <v>E. I. du Pont de Nemours and Company</v>
      </c>
      <c r="F44" s="6" t="str">
        <f>+VLOOKUP($A44, 'S&amp;P500'!$A$20:$R$521, F$9, FALSE)</f>
        <v>Materials</v>
      </c>
      <c r="G44" s="6" t="str">
        <f t="shared" si="4"/>
        <v>Reinvestment</v>
      </c>
      <c r="H44" s="30">
        <f>+VLOOKUP($A44, 'S&amp;P500'!$A$20:$R$521, H$9, FALSE)</f>
        <v>78.569999999999993</v>
      </c>
      <c r="I44" s="33">
        <f>+VLOOKUP($A44, 'S&amp;P500'!$A$20:$R$521, I$9, FALSE)</f>
        <v>905.947</v>
      </c>
      <c r="J44" s="33">
        <f>+VLOOKUP($A44, 'S&amp;P500'!$A$20:$R$521, J$9, FALSE)</f>
        <v>905.41399999999999</v>
      </c>
      <c r="K44" s="34">
        <f>+VLOOKUP($A44, 'S&amp;P500'!$A$20:$R$521, K$9, FALSE)</f>
        <v>1</v>
      </c>
      <c r="L44" s="34">
        <f>+VLOOKUP($A44, 'S&amp;P500'!$A$20:$R$521, L$9, FALSE)</f>
        <v>1</v>
      </c>
      <c r="M44" s="7">
        <f>+VLOOKUP($A44, 'S&amp;P500'!$A$20:$R$521, M$9, FALSE)</f>
        <v>0.5</v>
      </c>
      <c r="N44" s="7">
        <f>+VLOOKUP($A44, 'S&amp;P500'!$A$20:$R$521, N$9, FALSE)</f>
        <v>0.5</v>
      </c>
      <c r="O44" s="7">
        <f>+VLOOKUP($A44, 'S&amp;P500'!$A$20:$R$521, O$9, FALSE)</f>
        <v>0.5</v>
      </c>
      <c r="P44" s="7">
        <f>+VLOOKUP($A44, 'S&amp;P500'!$A$20:$R$521, P$9, FALSE)</f>
        <v>0.5</v>
      </c>
      <c r="Q44" s="35">
        <f t="shared" si="5"/>
        <v>905.947</v>
      </c>
      <c r="R44" s="35">
        <f t="shared" si="6"/>
        <v>905.41399999999999</v>
      </c>
      <c r="S44" s="35">
        <f t="shared" si="7"/>
        <v>71180.255789999996</v>
      </c>
      <c r="T44" s="35">
        <f t="shared" si="8"/>
        <v>71138.37797999999</v>
      </c>
      <c r="U44" s="36">
        <f t="shared" si="9"/>
        <v>6.2829254036730516E-3</v>
      </c>
      <c r="V44" s="37">
        <f t="shared" si="10"/>
        <v>6.3081461637508112E-3</v>
      </c>
      <c r="W44" s="37">
        <f t="shared" si="11"/>
        <v>2.5220760077759689E-5</v>
      </c>
      <c r="X44" s="38">
        <f t="shared" si="12"/>
        <v>1.2610380038879845E-2</v>
      </c>
      <c r="Y44" s="39">
        <f t="shared" si="13"/>
        <v>160.49866410690908</v>
      </c>
      <c r="Z44" s="40">
        <f t="shared" si="14"/>
        <v>6.1076925291866212E-3</v>
      </c>
      <c r="AA44" s="41">
        <f t="shared" si="15"/>
        <v>6.1337896055697226E-3</v>
      </c>
      <c r="AB44" s="41">
        <f t="shared" si="16"/>
        <v>2.6097076383101332E-5</v>
      </c>
      <c r="AC44" s="42">
        <f t="shared" si="17"/>
        <v>0.30414048569791091</v>
      </c>
      <c r="AD44" s="43">
        <f t="shared" si="18"/>
        <v>3870.9492897786804</v>
      </c>
      <c r="AE44" s="40">
        <f t="shared" si="19"/>
        <v>6.4685103284347649E-3</v>
      </c>
      <c r="AF44" s="41">
        <f t="shared" si="20"/>
        <v>6.492705104990496E-3</v>
      </c>
      <c r="AG44" s="41">
        <f t="shared" si="21"/>
        <v>2.4194776555731129E-5</v>
      </c>
      <c r="AH44" s="42">
        <f t="shared" si="22"/>
        <v>0.19968164576258418</v>
      </c>
      <c r="AI44" s="43">
        <f t="shared" si="23"/>
        <v>2541.4489724142063</v>
      </c>
      <c r="AJ44" s="42">
        <f t="shared" si="24"/>
        <v>0.51643251149937486</v>
      </c>
      <c r="AK44" s="31">
        <f t="shared" si="25"/>
        <v>6572.8969262997962</v>
      </c>
      <c r="AL44" s="44">
        <f t="shared" si="26"/>
        <v>160.49866410690908</v>
      </c>
      <c r="AM44" s="31">
        <f>+VLOOKUP($A44, 'S&amp;P500'!$A$20:$AM$521, 39, FALSE)</f>
        <v>3718259</v>
      </c>
      <c r="AN44" s="45">
        <f t="shared" si="27"/>
        <v>1.7677350949193685E-3</v>
      </c>
    </row>
    <row r="45" spans="1:40">
      <c r="A45" s="6" t="s">
        <v>4160</v>
      </c>
      <c r="B45" s="6" t="str">
        <f>+VLOOKUP($A45, 'S&amp;P500'!$A$20:$R$521, B$9, FALSE)</f>
        <v>FDX UN</v>
      </c>
      <c r="C45" s="6" t="str">
        <f>+VLOOKUP($A45, 'S&amp;P500'!$A$20:$R$521, C$9, FALSE)</f>
        <v>31428X106</v>
      </c>
      <c r="D45" s="30">
        <f>+VLOOKUP($A45, 'S&amp;P500'!$A$20:$R$521, D$9, FALSE)</f>
        <v>2142784</v>
      </c>
      <c r="E45" s="6" t="str">
        <f>+VLOOKUP($A45, 'S&amp;P500'!$A$20:$R$521, E$9, FALSE)</f>
        <v>FedEx Corp</v>
      </c>
      <c r="F45" s="6" t="str">
        <f>+VLOOKUP($A45, 'S&amp;P500'!$A$20:$R$521, F$9, FALSE)</f>
        <v>Transportation</v>
      </c>
      <c r="G45" s="6" t="str">
        <f t="shared" si="4"/>
        <v>Share Increase</v>
      </c>
      <c r="H45" s="30">
        <f>+VLOOKUP($A45, 'S&amp;P500'!$A$20:$R$521, H$9, FALSE)</f>
        <v>172.91</v>
      </c>
      <c r="I45" s="33">
        <f>+VLOOKUP($A45, 'S&amp;P500'!$A$20:$R$521, I$9, FALSE)</f>
        <v>283.24599999999998</v>
      </c>
      <c r="J45" s="33">
        <f>+VLOOKUP($A45, 'S&amp;P500'!$A$20:$R$521, J$9, FALSE)</f>
        <v>283.31299999999999</v>
      </c>
      <c r="K45" s="34">
        <f>+VLOOKUP($A45, 'S&amp;P500'!$A$20:$R$521, K$9, FALSE)</f>
        <v>0.93</v>
      </c>
      <c r="L45" s="34">
        <f>+VLOOKUP($A45, 'S&amp;P500'!$A$20:$R$521, L$9, FALSE)</f>
        <v>0.93</v>
      </c>
      <c r="M45" s="7">
        <f>+VLOOKUP($A45, 'S&amp;P500'!$A$20:$R$521, M$9, FALSE)</f>
        <v>0.55000000000000004</v>
      </c>
      <c r="N45" s="7">
        <f>+VLOOKUP($A45, 'S&amp;P500'!$A$20:$R$521, N$9, FALSE)</f>
        <v>0.55000000000000004</v>
      </c>
      <c r="O45" s="7">
        <f>+VLOOKUP($A45, 'S&amp;P500'!$A$20:$R$521, O$9, FALSE)</f>
        <v>0.45</v>
      </c>
      <c r="P45" s="7">
        <f>+VLOOKUP($A45, 'S&amp;P500'!$A$20:$R$521, P$9, FALSE)</f>
        <v>0.45</v>
      </c>
      <c r="Q45" s="35">
        <f t="shared" si="5"/>
        <v>263.41877999999997</v>
      </c>
      <c r="R45" s="35">
        <f t="shared" si="6"/>
        <v>263.48108999999999</v>
      </c>
      <c r="S45" s="35">
        <f t="shared" si="7"/>
        <v>45547.74124979999</v>
      </c>
      <c r="T45" s="35">
        <f t="shared" si="8"/>
        <v>45558.515271899996</v>
      </c>
      <c r="U45" s="36">
        <f t="shared" si="9"/>
        <v>4.0203994408587011E-3</v>
      </c>
      <c r="V45" s="37">
        <f t="shared" si="10"/>
        <v>4.0398696385714073E-3</v>
      </c>
      <c r="W45" s="37">
        <f t="shared" si="11"/>
        <v>1.947019771270618E-5</v>
      </c>
      <c r="X45" s="38">
        <f t="shared" si="12"/>
        <v>9.7350988563530902E-3</v>
      </c>
      <c r="Y45" s="39">
        <f t="shared" si="13"/>
        <v>56.301537541802617</v>
      </c>
      <c r="Z45" s="40">
        <f t="shared" si="14"/>
        <v>4.2990960829195632E-3</v>
      </c>
      <c r="AA45" s="41">
        <f t="shared" si="15"/>
        <v>4.3210288298727766E-3</v>
      </c>
      <c r="AB45" s="41">
        <f t="shared" si="16"/>
        <v>2.1932746953213372E-5</v>
      </c>
      <c r="AC45" s="42">
        <f t="shared" si="17"/>
        <v>0.25560856753130917</v>
      </c>
      <c r="AD45" s="43">
        <f t="shared" si="18"/>
        <v>1478.2752156110646</v>
      </c>
      <c r="AE45" s="40">
        <f t="shared" si="19"/>
        <v>3.7252385271329311E-3</v>
      </c>
      <c r="AF45" s="41">
        <f t="shared" si="20"/>
        <v>3.7422585638420451E-3</v>
      </c>
      <c r="AG45" s="41">
        <f t="shared" si="21"/>
        <v>1.7020036709114016E-5</v>
      </c>
      <c r="AH45" s="42">
        <f t="shared" si="22"/>
        <v>0.14046787880793404</v>
      </c>
      <c r="AI45" s="43">
        <f t="shared" si="23"/>
        <v>812.37567987932482</v>
      </c>
      <c r="AJ45" s="42">
        <f t="shared" si="24"/>
        <v>0.40581154519559631</v>
      </c>
      <c r="AK45" s="31">
        <f t="shared" si="25"/>
        <v>2346.9524330321919</v>
      </c>
      <c r="AL45" s="44">
        <f t="shared" si="26"/>
        <v>56.301537541802617</v>
      </c>
      <c r="AM45" s="31">
        <f>+VLOOKUP($A45, 'S&amp;P500'!$A$20:$AM$521, 39, FALSE)</f>
        <v>1453674</v>
      </c>
      <c r="AN45" s="45">
        <f t="shared" si="27"/>
        <v>1.6144970832746488E-3</v>
      </c>
    </row>
    <row r="46" spans="1:40">
      <c r="A46" s="6" t="s">
        <v>4138</v>
      </c>
      <c r="B46" s="6" t="str">
        <f>+VLOOKUP($A46, 'S&amp;P500'!$A$20:$R$521, B$9, FALSE)</f>
        <v>BAX UN</v>
      </c>
      <c r="C46" s="6" t="str">
        <f>+VLOOKUP($A46, 'S&amp;P500'!$A$20:$R$521, C$9, FALSE)</f>
        <v>071813109</v>
      </c>
      <c r="D46" s="30">
        <f>+VLOOKUP($A46, 'S&amp;P500'!$A$20:$R$521, D$9, FALSE)</f>
        <v>2085102</v>
      </c>
      <c r="E46" s="6" t="str">
        <f>+VLOOKUP($A46, 'S&amp;P500'!$A$20:$R$521, E$9, FALSE)</f>
        <v>Baxter Intl Inc</v>
      </c>
      <c r="F46" s="6" t="str">
        <f>+VLOOKUP($A46, 'S&amp;P500'!$A$20:$R$521, F$9, FALSE)</f>
        <v>Health Care Equipment &amp; Servic</v>
      </c>
      <c r="G46" s="6" t="str">
        <f t="shared" si="4"/>
        <v>Share Increase</v>
      </c>
      <c r="H46" s="30">
        <f>+VLOOKUP($A46, 'S&amp;P500'!$A$20:$R$521, H$9, FALSE)</f>
        <v>67.7</v>
      </c>
      <c r="I46" s="33">
        <f>+VLOOKUP($A46, 'S&amp;P500'!$A$20:$R$521, I$9, FALSE)</f>
        <v>541.97799999999995</v>
      </c>
      <c r="J46" s="33">
        <f>+VLOOKUP($A46, 'S&amp;P500'!$A$20:$R$521, J$9, FALSE)</f>
        <v>542.58199999999999</v>
      </c>
      <c r="K46" s="34">
        <f>+VLOOKUP($A46, 'S&amp;P500'!$A$20:$R$521, K$9, FALSE)</f>
        <v>1</v>
      </c>
      <c r="L46" s="34">
        <f>+VLOOKUP($A46, 'S&amp;P500'!$A$20:$R$521, L$9, FALSE)</f>
        <v>1</v>
      </c>
      <c r="M46" s="7">
        <f>+VLOOKUP($A46, 'S&amp;P500'!$A$20:$R$521, M$9, FALSE)</f>
        <v>0.59</v>
      </c>
      <c r="N46" s="7">
        <f>+VLOOKUP($A46, 'S&amp;P500'!$A$20:$R$521, N$9, FALSE)</f>
        <v>0.59</v>
      </c>
      <c r="O46" s="7">
        <f>+VLOOKUP($A46, 'S&amp;P500'!$A$20:$R$521, O$9, FALSE)</f>
        <v>0.41</v>
      </c>
      <c r="P46" s="7">
        <f>+VLOOKUP($A46, 'S&amp;P500'!$A$20:$R$521, P$9, FALSE)</f>
        <v>0.41</v>
      </c>
      <c r="Q46" s="35">
        <f t="shared" si="5"/>
        <v>541.97799999999995</v>
      </c>
      <c r="R46" s="35">
        <f t="shared" si="6"/>
        <v>542.58199999999999</v>
      </c>
      <c r="S46" s="35">
        <f t="shared" si="7"/>
        <v>36691.910599999996</v>
      </c>
      <c r="T46" s="35">
        <f t="shared" si="8"/>
        <v>36732.801400000004</v>
      </c>
      <c r="U46" s="36">
        <f t="shared" si="9"/>
        <v>3.2387146500030932E-3</v>
      </c>
      <c r="V46" s="37">
        <f t="shared" si="10"/>
        <v>3.2572556025999861E-3</v>
      </c>
      <c r="W46" s="37">
        <f t="shared" si="11"/>
        <v>1.854095259689291E-5</v>
      </c>
      <c r="X46" s="38">
        <f t="shared" si="12"/>
        <v>9.2704762984464548E-3</v>
      </c>
      <c r="Y46" s="39">
        <f t="shared" si="13"/>
        <v>136.93465728872161</v>
      </c>
      <c r="Z46" s="40">
        <f t="shared" si="14"/>
        <v>3.7150952719100924E-3</v>
      </c>
      <c r="AA46" s="41">
        <f t="shared" si="15"/>
        <v>3.7373259348064329E-3</v>
      </c>
      <c r="AB46" s="41">
        <f t="shared" si="16"/>
        <v>2.2230662896340504E-5</v>
      </c>
      <c r="AC46" s="42">
        <f t="shared" si="17"/>
        <v>0.25908053880923015</v>
      </c>
      <c r="AD46" s="43">
        <f t="shared" si="18"/>
        <v>3826.8912674923213</v>
      </c>
      <c r="AE46" s="40">
        <f t="shared" si="19"/>
        <v>2.7341913855548129E-3</v>
      </c>
      <c r="AF46" s="41">
        <f t="shared" si="20"/>
        <v>2.7490942053063844E-3</v>
      </c>
      <c r="AG46" s="41">
        <f t="shared" si="21"/>
        <v>1.4902819751571542E-5</v>
      </c>
      <c r="AH46" s="42">
        <f t="shared" si="22"/>
        <v>0.1229942986926265</v>
      </c>
      <c r="AI46" s="43">
        <f t="shared" si="23"/>
        <v>1816.7547812795642</v>
      </c>
      <c r="AJ46" s="42">
        <f t="shared" si="24"/>
        <v>0.39134531380030313</v>
      </c>
      <c r="AK46" s="31">
        <f t="shared" si="25"/>
        <v>5780.5807060606076</v>
      </c>
      <c r="AL46" s="44">
        <f t="shared" si="26"/>
        <v>136.93465728872161</v>
      </c>
      <c r="AM46" s="31">
        <f>+VLOOKUP($A46, 'S&amp;P500'!$A$20:$AM$521, 39, FALSE)</f>
        <v>3634110.75</v>
      </c>
      <c r="AN46" s="45">
        <f t="shared" si="27"/>
        <v>1.5906451684392414E-3</v>
      </c>
    </row>
    <row r="47" spans="1:40">
      <c r="A47" s="6" t="s">
        <v>6231</v>
      </c>
      <c r="B47" s="6" t="str">
        <f>+VLOOKUP($A47, 'S&amp;P500'!$A$20:$R$521, B$9, FALSE)</f>
        <v>FB UQ</v>
      </c>
      <c r="C47" s="6" t="str">
        <f>+VLOOKUP($A47, 'S&amp;P500'!$A$20:$R$521, C$9, FALSE)</f>
        <v>30303M102</v>
      </c>
      <c r="D47" s="30" t="str">
        <f>+VLOOKUP($A47, 'S&amp;P500'!$A$20:$R$521, D$9, FALSE)</f>
        <v>B7TL820</v>
      </c>
      <c r="E47" s="6" t="str">
        <f>+VLOOKUP($A47, 'S&amp;P500'!$A$20:$R$521, E$9, FALSE)</f>
        <v>Facebook Inc</v>
      </c>
      <c r="F47" s="6" t="str">
        <f>+VLOOKUP($A47, 'S&amp;P500'!$A$20:$R$521, F$9, FALSE)</f>
        <v>Software &amp; Services</v>
      </c>
      <c r="G47" s="6" t="str">
        <f t="shared" si="4"/>
        <v>Share Increase</v>
      </c>
      <c r="H47" s="30">
        <f>+VLOOKUP($A47, 'S&amp;P500'!$A$20:$R$521, H$9, FALSE)</f>
        <v>79.44</v>
      </c>
      <c r="I47" s="33">
        <f>+VLOOKUP($A47, 'S&amp;P500'!$A$20:$R$521, I$9, FALSE)</f>
        <v>2787.848</v>
      </c>
      <c r="J47" s="33">
        <f>+VLOOKUP($A47, 'S&amp;P500'!$A$20:$R$521, J$9, FALSE)</f>
        <v>2799.0120000000002</v>
      </c>
      <c r="K47" s="34">
        <f>+VLOOKUP($A47, 'S&amp;P500'!$A$20:$R$521, K$9, FALSE)</f>
        <v>0.75</v>
      </c>
      <c r="L47" s="34">
        <f>+VLOOKUP($A47, 'S&amp;P500'!$A$20:$R$521, L$9, FALSE)</f>
        <v>0.75</v>
      </c>
      <c r="M47" s="7">
        <f>+VLOOKUP($A47, 'S&amp;P500'!$A$20:$R$521, M$9, FALSE)</f>
        <v>1</v>
      </c>
      <c r="N47" s="7">
        <f>+VLOOKUP($A47, 'S&amp;P500'!$A$20:$R$521, N$9, FALSE)</f>
        <v>1</v>
      </c>
      <c r="O47" s="7">
        <f>+VLOOKUP($A47, 'S&amp;P500'!$A$20:$R$521, O$9, FALSE)</f>
        <v>0</v>
      </c>
      <c r="P47" s="7">
        <f>+VLOOKUP($A47, 'S&amp;P500'!$A$20:$R$521, P$9, FALSE)</f>
        <v>0</v>
      </c>
      <c r="Q47" s="35">
        <f t="shared" si="5"/>
        <v>2090.886</v>
      </c>
      <c r="R47" s="35">
        <f t="shared" si="6"/>
        <v>2099.259</v>
      </c>
      <c r="S47" s="35">
        <f t="shared" si="7"/>
        <v>166099.98384</v>
      </c>
      <c r="T47" s="35">
        <f t="shared" si="8"/>
        <v>166765.13496</v>
      </c>
      <c r="U47" s="36">
        <f t="shared" si="9"/>
        <v>1.4661282070928329E-2</v>
      </c>
      <c r="V47" s="37">
        <f t="shared" si="10"/>
        <v>1.4787782294404661E-2</v>
      </c>
      <c r="W47" s="37">
        <f t="shared" si="11"/>
        <v>1.265002234763328E-4</v>
      </c>
      <c r="X47" s="38">
        <f t="shared" si="12"/>
        <v>6.3250111738166401E-2</v>
      </c>
      <c r="Y47" s="39">
        <f t="shared" si="13"/>
        <v>796.19979529413899</v>
      </c>
      <c r="Z47" s="40">
        <f t="shared" si="14"/>
        <v>2.8504748097297798E-2</v>
      </c>
      <c r="AA47" s="41">
        <f t="shared" si="15"/>
        <v>2.8758098805026482E-2</v>
      </c>
      <c r="AB47" s="41">
        <f t="shared" si="16"/>
        <v>2.5335070772868409E-4</v>
      </c>
      <c r="AC47" s="42">
        <f t="shared" si="17"/>
        <v>2.9525992172213762</v>
      </c>
      <c r="AD47" s="43">
        <f t="shared" si="18"/>
        <v>37167.663862303329</v>
      </c>
      <c r="AE47" s="40">
        <f t="shared" si="19"/>
        <v>0</v>
      </c>
      <c r="AF47" s="41">
        <f t="shared" si="20"/>
        <v>0</v>
      </c>
      <c r="AG47" s="41">
        <f t="shared" si="21"/>
        <v>0</v>
      </c>
      <c r="AH47" s="42">
        <f t="shared" si="22"/>
        <v>0</v>
      </c>
      <c r="AI47" s="43">
        <f t="shared" si="23"/>
        <v>0</v>
      </c>
      <c r="AJ47" s="42">
        <f t="shared" si="24"/>
        <v>3.0158493289595425</v>
      </c>
      <c r="AK47" s="31">
        <f t="shared" si="25"/>
        <v>37963.863657597467</v>
      </c>
      <c r="AL47" s="44">
        <f t="shared" si="26"/>
        <v>796.19979529413899</v>
      </c>
      <c r="AM47" s="31">
        <f>+VLOOKUP($A47, 'S&amp;P500'!$A$20:$AM$521, 39, FALSE)</f>
        <v>24467416</v>
      </c>
      <c r="AN47" s="45">
        <f t="shared" si="27"/>
        <v>1.5516090320938454E-3</v>
      </c>
    </row>
    <row r="48" spans="1:40">
      <c r="A48" s="6" t="s">
        <v>3962</v>
      </c>
      <c r="B48" s="6" t="str">
        <f>+VLOOKUP($A48, 'S&amp;P500'!$A$20:$R$521, B$9, FALSE)</f>
        <v>WMT UN</v>
      </c>
      <c r="C48" s="6" t="str">
        <f>+VLOOKUP($A48, 'S&amp;P500'!$A$20:$R$521, C$9, FALSE)</f>
        <v>931142103</v>
      </c>
      <c r="D48" s="30">
        <f>+VLOOKUP($A48, 'S&amp;P500'!$A$20:$R$521, D$9, FALSE)</f>
        <v>2936921</v>
      </c>
      <c r="E48" s="6" t="str">
        <f>+VLOOKUP($A48, 'S&amp;P500'!$A$20:$R$521, E$9, FALSE)</f>
        <v>Wal-Mart Stores</v>
      </c>
      <c r="F48" s="6" t="str">
        <f>+VLOOKUP($A48, 'S&amp;P500'!$A$20:$R$521, F$9, FALSE)</f>
        <v>Food &amp; Staples Retailing</v>
      </c>
      <c r="G48" s="6" t="str">
        <f t="shared" si="4"/>
        <v>Reinvestment</v>
      </c>
      <c r="H48" s="30">
        <f>+VLOOKUP($A48, 'S&amp;P500'!$A$20:$R$521, H$9, FALSE)</f>
        <v>82.88</v>
      </c>
      <c r="I48" s="33">
        <f>+VLOOKUP($A48, 'S&amp;P500'!$A$20:$R$521, I$9, FALSE)</f>
        <v>3223.19</v>
      </c>
      <c r="J48" s="33">
        <f>+VLOOKUP($A48, 'S&amp;P500'!$A$20:$R$521, J$9, FALSE)</f>
        <v>3223.19</v>
      </c>
      <c r="K48" s="34">
        <f>+VLOOKUP($A48, 'S&amp;P500'!$A$20:$R$521, K$9, FALSE)</f>
        <v>0.49</v>
      </c>
      <c r="L48" s="34">
        <f>+VLOOKUP($A48, 'S&amp;P500'!$A$20:$R$521, L$9, FALSE)</f>
        <v>0.49</v>
      </c>
      <c r="M48" s="7">
        <f>+VLOOKUP($A48, 'S&amp;P500'!$A$20:$R$521, M$9, FALSE)</f>
        <v>0</v>
      </c>
      <c r="N48" s="7">
        <f>+VLOOKUP($A48, 'S&amp;P500'!$A$20:$R$521, N$9, FALSE)</f>
        <v>0</v>
      </c>
      <c r="O48" s="7">
        <f>+VLOOKUP($A48, 'S&amp;P500'!$A$20:$R$521, O$9, FALSE)</f>
        <v>1</v>
      </c>
      <c r="P48" s="7">
        <f>+VLOOKUP($A48, 'S&amp;P500'!$A$20:$R$521, P$9, FALSE)</f>
        <v>1</v>
      </c>
      <c r="Q48" s="35">
        <f t="shared" si="5"/>
        <v>1579.3631</v>
      </c>
      <c r="R48" s="35">
        <f t="shared" si="6"/>
        <v>1579.3631</v>
      </c>
      <c r="S48" s="35">
        <f t="shared" si="7"/>
        <v>130897.613728</v>
      </c>
      <c r="T48" s="35">
        <f t="shared" si="8"/>
        <v>130897.613728</v>
      </c>
      <c r="U48" s="36">
        <f t="shared" si="9"/>
        <v>1.1554045900006081E-2</v>
      </c>
      <c r="V48" s="37">
        <f t="shared" si="10"/>
        <v>1.1607254808572722E-2</v>
      </c>
      <c r="W48" s="37">
        <f t="shared" si="11"/>
        <v>5.3208908566641094E-5</v>
      </c>
      <c r="X48" s="38">
        <f t="shared" si="12"/>
        <v>2.6604454283320547E-2</v>
      </c>
      <c r="Y48" s="39">
        <f t="shared" si="13"/>
        <v>320.99968971187923</v>
      </c>
      <c r="Z48" s="40">
        <f t="shared" si="14"/>
        <v>0</v>
      </c>
      <c r="AA48" s="41">
        <f t="shared" si="15"/>
        <v>0</v>
      </c>
      <c r="AB48" s="41">
        <f t="shared" si="16"/>
        <v>0</v>
      </c>
      <c r="AC48" s="42">
        <f t="shared" si="17"/>
        <v>0</v>
      </c>
      <c r="AD48" s="43">
        <f t="shared" si="18"/>
        <v>0</v>
      </c>
      <c r="AE48" s="40">
        <f t="shared" si="19"/>
        <v>2.3790658152874622E-2</v>
      </c>
      <c r="AF48" s="41">
        <f t="shared" si="20"/>
        <v>2.3893702077992181E-2</v>
      </c>
      <c r="AG48" s="41">
        <f t="shared" si="21"/>
        <v>1.0304392511755953E-4</v>
      </c>
      <c r="AH48" s="42">
        <f t="shared" si="22"/>
        <v>0.85043069134841198</v>
      </c>
      <c r="AI48" s="43">
        <f t="shared" si="23"/>
        <v>10260.988071288755</v>
      </c>
      <c r="AJ48" s="42">
        <f t="shared" si="24"/>
        <v>0.87703514563173257</v>
      </c>
      <c r="AK48" s="31">
        <f t="shared" si="25"/>
        <v>10581.987761000635</v>
      </c>
      <c r="AL48" s="44">
        <f t="shared" si="26"/>
        <v>320.99968971187923</v>
      </c>
      <c r="AM48" s="31">
        <f>+VLOOKUP($A48, 'S&amp;P500'!$A$20:$AM$521, 39, FALSE)</f>
        <v>6941293.5</v>
      </c>
      <c r="AN48" s="45">
        <f t="shared" si="27"/>
        <v>1.5244979571891948E-3</v>
      </c>
    </row>
    <row r="49" spans="1:40">
      <c r="A49" s="6" t="s">
        <v>4141</v>
      </c>
      <c r="B49" s="6" t="str">
        <f>+VLOOKUP($A49, 'S&amp;P500'!$A$20:$R$521, B$9, FALSE)</f>
        <v>C UN</v>
      </c>
      <c r="C49" s="6" t="str">
        <f>+VLOOKUP($A49, 'S&amp;P500'!$A$20:$R$521, C$9, FALSE)</f>
        <v>172967424</v>
      </c>
      <c r="D49" s="30">
        <f>+VLOOKUP($A49, 'S&amp;P500'!$A$20:$R$521, D$9, FALSE)</f>
        <v>2297907</v>
      </c>
      <c r="E49" s="6" t="str">
        <f>+VLOOKUP($A49, 'S&amp;P500'!$A$20:$R$521, E$9, FALSE)</f>
        <v>Citigroup Inc</v>
      </c>
      <c r="F49" s="6" t="str">
        <f>+VLOOKUP($A49, 'S&amp;P500'!$A$20:$R$521, F$9, FALSE)</f>
        <v>Banks</v>
      </c>
      <c r="G49" s="6" t="str">
        <f t="shared" si="4"/>
        <v>Share Increase</v>
      </c>
      <c r="H49" s="30">
        <f>+VLOOKUP($A49, 'S&amp;P500'!$A$20:$R$521, H$9, FALSE)</f>
        <v>52.95</v>
      </c>
      <c r="I49" s="33">
        <f>+VLOOKUP($A49, 'S&amp;P500'!$A$20:$R$521, I$9, FALSE)</f>
        <v>3029.4879999999998</v>
      </c>
      <c r="J49" s="33">
        <f>+VLOOKUP($A49, 'S&amp;P500'!$A$20:$R$521, J$9, FALSE)</f>
        <v>3033.8510000000001</v>
      </c>
      <c r="K49" s="34">
        <f>+VLOOKUP($A49, 'S&amp;P500'!$A$20:$R$521, K$9, FALSE)</f>
        <v>1</v>
      </c>
      <c r="L49" s="34">
        <f>+VLOOKUP($A49, 'S&amp;P500'!$A$20:$R$521, L$9, FALSE)</f>
        <v>1</v>
      </c>
      <c r="M49" s="7">
        <f>+VLOOKUP($A49, 'S&amp;P500'!$A$20:$R$521, M$9, FALSE)</f>
        <v>0</v>
      </c>
      <c r="N49" s="7">
        <f>+VLOOKUP($A49, 'S&amp;P500'!$A$20:$R$521, N$9, FALSE)</f>
        <v>0</v>
      </c>
      <c r="O49" s="7">
        <f>+VLOOKUP($A49, 'S&amp;P500'!$A$20:$R$521, O$9, FALSE)</f>
        <v>1</v>
      </c>
      <c r="P49" s="7">
        <f>+VLOOKUP($A49, 'S&amp;P500'!$A$20:$R$521, P$9, FALSE)</f>
        <v>1</v>
      </c>
      <c r="Q49" s="35">
        <f t="shared" si="5"/>
        <v>3029.4879999999998</v>
      </c>
      <c r="R49" s="35">
        <f t="shared" si="6"/>
        <v>3033.8510000000001</v>
      </c>
      <c r="S49" s="35">
        <f t="shared" si="7"/>
        <v>160411.38959999999</v>
      </c>
      <c r="T49" s="35">
        <f t="shared" si="8"/>
        <v>160642.41045000002</v>
      </c>
      <c r="U49" s="36">
        <f t="shared" si="9"/>
        <v>1.415916230660591E-2</v>
      </c>
      <c r="V49" s="37">
        <f t="shared" si="10"/>
        <v>1.424485395914914E-2</v>
      </c>
      <c r="W49" s="37">
        <f t="shared" si="11"/>
        <v>8.5691652543230107E-5</v>
      </c>
      <c r="X49" s="38">
        <f t="shared" si="12"/>
        <v>4.2845826271615053E-2</v>
      </c>
      <c r="Y49" s="39">
        <f t="shared" si="13"/>
        <v>809.17518926562889</v>
      </c>
      <c r="Z49" s="40">
        <f t="shared" si="14"/>
        <v>0</v>
      </c>
      <c r="AA49" s="41">
        <f t="shared" si="15"/>
        <v>0</v>
      </c>
      <c r="AB49" s="41">
        <f t="shared" si="16"/>
        <v>0</v>
      </c>
      <c r="AC49" s="42">
        <f t="shared" si="17"/>
        <v>0</v>
      </c>
      <c r="AD49" s="43">
        <f t="shared" si="18"/>
        <v>0</v>
      </c>
      <c r="AE49" s="40">
        <f t="shared" si="19"/>
        <v>2.9154790718578648E-2</v>
      </c>
      <c r="AF49" s="41">
        <f t="shared" si="20"/>
        <v>2.9323238117684558E-2</v>
      </c>
      <c r="AG49" s="41">
        <f t="shared" si="21"/>
        <v>1.6844739910591017E-4</v>
      </c>
      <c r="AH49" s="42">
        <f t="shared" si="22"/>
        <v>1.3902113871734647</v>
      </c>
      <c r="AI49" s="43">
        <f t="shared" si="23"/>
        <v>26255.172562293952</v>
      </c>
      <c r="AJ49" s="42">
        <f t="shared" si="24"/>
        <v>1.4330572134450799</v>
      </c>
      <c r="AK49" s="31">
        <f t="shared" si="25"/>
        <v>27064.347751559581</v>
      </c>
      <c r="AL49" s="44">
        <f t="shared" si="26"/>
        <v>809.17518926562889</v>
      </c>
      <c r="AM49" s="31">
        <f>+VLOOKUP($A49, 'S&amp;P500'!$A$20:$AM$521, 39, FALSE)</f>
        <v>18359216</v>
      </c>
      <c r="AN49" s="45">
        <f t="shared" si="27"/>
        <v>1.4741559634986363E-3</v>
      </c>
    </row>
    <row r="50" spans="1:40">
      <c r="A50" s="6" t="s">
        <v>4175</v>
      </c>
      <c r="B50" s="6" t="str">
        <f>+VLOOKUP($A50, 'S&amp;P500'!$A$20:$R$521, B$9, FALSE)</f>
        <v>LMT UN</v>
      </c>
      <c r="C50" s="6" t="str">
        <f>+VLOOKUP($A50, 'S&amp;P500'!$A$20:$R$521, C$9, FALSE)</f>
        <v>539830109</v>
      </c>
      <c r="D50" s="30">
        <f>+VLOOKUP($A50, 'S&amp;P500'!$A$20:$R$521, D$9, FALSE)</f>
        <v>2522096</v>
      </c>
      <c r="E50" s="6" t="str">
        <f>+VLOOKUP($A50, 'S&amp;P500'!$A$20:$R$521, E$9, FALSE)</f>
        <v>Lockheed Martin</v>
      </c>
      <c r="F50" s="6" t="str">
        <f>+VLOOKUP($A50, 'S&amp;P500'!$A$20:$R$521, F$9, FALSE)</f>
        <v>Capital Goods</v>
      </c>
      <c r="G50" s="6" t="str">
        <f t="shared" si="4"/>
        <v>Reinvestment</v>
      </c>
      <c r="H50" s="30">
        <f>+VLOOKUP($A50, 'S&amp;P500'!$A$20:$R$521, H$9, FALSE)</f>
        <v>199.74</v>
      </c>
      <c r="I50" s="33">
        <f>+VLOOKUP($A50, 'S&amp;P500'!$A$20:$R$521, I$9, FALSE)</f>
        <v>315.92500000000001</v>
      </c>
      <c r="J50" s="33">
        <f>+VLOOKUP($A50, 'S&amp;P500'!$A$20:$R$521, J$9, FALSE)</f>
        <v>315.584</v>
      </c>
      <c r="K50" s="34">
        <f>+VLOOKUP($A50, 'S&amp;P500'!$A$20:$R$521, K$9, FALSE)</f>
        <v>0.85</v>
      </c>
      <c r="L50" s="34">
        <f>+VLOOKUP($A50, 'S&amp;P500'!$A$20:$R$521, L$9, FALSE)</f>
        <v>0.85</v>
      </c>
      <c r="M50" s="7">
        <f>+VLOOKUP($A50, 'S&amp;P500'!$A$20:$R$521, M$9, FALSE)</f>
        <v>0.66</v>
      </c>
      <c r="N50" s="7">
        <f>+VLOOKUP($A50, 'S&amp;P500'!$A$20:$R$521, N$9, FALSE)</f>
        <v>0.66</v>
      </c>
      <c r="O50" s="7">
        <f>+VLOOKUP($A50, 'S&amp;P500'!$A$20:$R$521, O$9, FALSE)</f>
        <v>0.34</v>
      </c>
      <c r="P50" s="7">
        <f>+VLOOKUP($A50, 'S&amp;P500'!$A$20:$R$521, P$9, FALSE)</f>
        <v>0.34</v>
      </c>
      <c r="Q50" s="35">
        <f t="shared" si="5"/>
        <v>268.53625</v>
      </c>
      <c r="R50" s="35">
        <f t="shared" si="6"/>
        <v>268.24639999999999</v>
      </c>
      <c r="S50" s="35">
        <f t="shared" si="7"/>
        <v>53637.430574999998</v>
      </c>
      <c r="T50" s="35">
        <f t="shared" si="8"/>
        <v>53579.535936</v>
      </c>
      <c r="U50" s="36">
        <f t="shared" si="9"/>
        <v>4.7344586136590103E-3</v>
      </c>
      <c r="V50" s="37">
        <f t="shared" si="10"/>
        <v>4.7511280643093906E-3</v>
      </c>
      <c r="W50" s="37">
        <f t="shared" si="11"/>
        <v>1.6669450650380266E-5</v>
      </c>
      <c r="X50" s="38">
        <f t="shared" si="12"/>
        <v>8.3347253251901329E-3</v>
      </c>
      <c r="Y50" s="39">
        <f t="shared" si="13"/>
        <v>41.727872860669535</v>
      </c>
      <c r="Z50" s="40">
        <f t="shared" si="14"/>
        <v>6.0751851491787894E-3</v>
      </c>
      <c r="AA50" s="41">
        <f t="shared" si="15"/>
        <v>6.0981456859756462E-3</v>
      </c>
      <c r="AB50" s="41">
        <f t="shared" si="16"/>
        <v>2.2960536796856786E-5</v>
      </c>
      <c r="AC50" s="42">
        <f t="shared" si="17"/>
        <v>0.2675866334898202</v>
      </c>
      <c r="AD50" s="43">
        <f t="shared" si="18"/>
        <v>1339.6747446171032</v>
      </c>
      <c r="AE50" s="40">
        <f t="shared" si="19"/>
        <v>3.3145273710214257E-3</v>
      </c>
      <c r="AF50" s="41">
        <f t="shared" si="20"/>
        <v>3.3252904091079262E-3</v>
      </c>
      <c r="AG50" s="41">
        <f t="shared" si="21"/>
        <v>1.0763038086500538E-5</v>
      </c>
      <c r="AH50" s="42">
        <f t="shared" si="22"/>
        <v>8.8828311911345839E-2</v>
      </c>
      <c r="AI50" s="43">
        <f t="shared" si="23"/>
        <v>444.71969516043771</v>
      </c>
      <c r="AJ50" s="42">
        <f t="shared" si="24"/>
        <v>0.36474967072635617</v>
      </c>
      <c r="AK50" s="31">
        <f t="shared" si="25"/>
        <v>1826.1223126382106</v>
      </c>
      <c r="AL50" s="44">
        <f t="shared" si="26"/>
        <v>41.727872860669535</v>
      </c>
      <c r="AM50" s="31">
        <f>+VLOOKUP($A50, 'S&amp;P500'!$A$20:$AM$521, 39, FALSE)</f>
        <v>1280878.625</v>
      </c>
      <c r="AN50" s="45">
        <f t="shared" si="27"/>
        <v>1.4256794336295609E-3</v>
      </c>
    </row>
    <row r="51" spans="1:40">
      <c r="A51" s="6" t="s">
        <v>4155</v>
      </c>
      <c r="B51" s="6" t="str">
        <f>+VLOOKUP($A51, 'S&amp;P500'!$A$20:$R$521, B$9, FALSE)</f>
        <v>DVN UN</v>
      </c>
      <c r="C51" s="6" t="str">
        <f>+VLOOKUP($A51, 'S&amp;P500'!$A$20:$R$521, C$9, FALSE)</f>
        <v>25179M103</v>
      </c>
      <c r="D51" s="30">
        <f>+VLOOKUP($A51, 'S&amp;P500'!$A$20:$R$521, D$9, FALSE)</f>
        <v>2480677</v>
      </c>
      <c r="E51" s="6" t="str">
        <f>+VLOOKUP($A51, 'S&amp;P500'!$A$20:$R$521, E$9, FALSE)</f>
        <v>Devon Energy Corp</v>
      </c>
      <c r="F51" s="6" t="str">
        <f>+VLOOKUP($A51, 'S&amp;P500'!$A$20:$R$521, F$9, FALSE)</f>
        <v>Energy</v>
      </c>
      <c r="G51" s="6" t="str">
        <f t="shared" si="4"/>
        <v>Share Increase</v>
      </c>
      <c r="H51" s="30">
        <f>+VLOOKUP($A51, 'S&amp;P500'!$A$20:$R$521, H$9, FALSE)</f>
        <v>58.04</v>
      </c>
      <c r="I51" s="33">
        <f>+VLOOKUP($A51, 'S&amp;P500'!$A$20:$R$521, I$9, FALSE)</f>
        <v>409.1</v>
      </c>
      <c r="J51" s="33">
        <f>+VLOOKUP($A51, 'S&amp;P500'!$A$20:$R$521, J$9, FALSE)</f>
        <v>411.1</v>
      </c>
      <c r="K51" s="34">
        <f>+VLOOKUP($A51, 'S&amp;P500'!$A$20:$R$521, K$9, FALSE)</f>
        <v>0.94</v>
      </c>
      <c r="L51" s="34">
        <f>+VLOOKUP($A51, 'S&amp;P500'!$A$20:$R$521, L$9, FALSE)</f>
        <v>0.94</v>
      </c>
      <c r="M51" s="7">
        <f>+VLOOKUP($A51, 'S&amp;P500'!$A$20:$R$521, M$9, FALSE)</f>
        <v>0</v>
      </c>
      <c r="N51" s="7">
        <f>+VLOOKUP($A51, 'S&amp;P500'!$A$20:$R$521, N$9, FALSE)</f>
        <v>0</v>
      </c>
      <c r="O51" s="7">
        <f>+VLOOKUP($A51, 'S&amp;P500'!$A$20:$R$521, O$9, FALSE)</f>
        <v>1</v>
      </c>
      <c r="P51" s="7">
        <f>+VLOOKUP($A51, 'S&amp;P500'!$A$20:$R$521, P$9, FALSE)</f>
        <v>1</v>
      </c>
      <c r="Q51" s="35">
        <f t="shared" si="5"/>
        <v>384.55399999999997</v>
      </c>
      <c r="R51" s="35">
        <f t="shared" si="6"/>
        <v>386.43400000000003</v>
      </c>
      <c r="S51" s="35">
        <f t="shared" si="7"/>
        <v>22319.514159999999</v>
      </c>
      <c r="T51" s="35">
        <f t="shared" si="8"/>
        <v>22428.629360000003</v>
      </c>
      <c r="U51" s="36">
        <f t="shared" si="9"/>
        <v>1.970094669612094E-3</v>
      </c>
      <c r="V51" s="37">
        <f t="shared" si="10"/>
        <v>1.9888431009103093E-3</v>
      </c>
      <c r="W51" s="37">
        <f t="shared" si="11"/>
        <v>1.8748431298215313E-5</v>
      </c>
      <c r="X51" s="38">
        <f t="shared" si="12"/>
        <v>9.3742156491076565E-3</v>
      </c>
      <c r="Y51" s="39">
        <f t="shared" si="13"/>
        <v>161.51301945395687</v>
      </c>
      <c r="Z51" s="40">
        <f t="shared" si="14"/>
        <v>0</v>
      </c>
      <c r="AA51" s="41">
        <f t="shared" si="15"/>
        <v>0</v>
      </c>
      <c r="AB51" s="41">
        <f t="shared" si="16"/>
        <v>0</v>
      </c>
      <c r="AC51" s="42">
        <f t="shared" si="17"/>
        <v>0</v>
      </c>
      <c r="AD51" s="43">
        <f t="shared" si="18"/>
        <v>0</v>
      </c>
      <c r="AE51" s="40">
        <f t="shared" si="19"/>
        <v>4.0565745730261581E-3</v>
      </c>
      <c r="AF51" s="41">
        <f t="shared" si="20"/>
        <v>4.0940623185013406E-3</v>
      </c>
      <c r="AG51" s="41">
        <f t="shared" si="21"/>
        <v>3.7487745475182563E-5</v>
      </c>
      <c r="AH51" s="42">
        <f t="shared" si="22"/>
        <v>0.3093897021603273</v>
      </c>
      <c r="AI51" s="43">
        <f t="shared" si="23"/>
        <v>5330.6289138581542</v>
      </c>
      <c r="AJ51" s="42">
        <f t="shared" si="24"/>
        <v>0.31876391780943497</v>
      </c>
      <c r="AK51" s="31">
        <f t="shared" si="25"/>
        <v>5492.1419333121112</v>
      </c>
      <c r="AL51" s="44">
        <f t="shared" si="26"/>
        <v>161.51301945395687</v>
      </c>
      <c r="AM51" s="31">
        <f>+VLOOKUP($A51, 'S&amp;P500'!$A$20:$AM$521, 39, FALSE)</f>
        <v>3876310.75</v>
      </c>
      <c r="AN51" s="45">
        <f t="shared" si="27"/>
        <v>1.4168476903746975E-3</v>
      </c>
    </row>
    <row r="52" spans="1:40">
      <c r="A52" s="6" t="s">
        <v>6398</v>
      </c>
      <c r="B52" s="6" t="str">
        <f>+VLOOKUP($A52, 'S&amp;P500'!$A$20:$R$521, B$9, FALSE)</f>
        <v>WBA UQ</v>
      </c>
      <c r="C52" s="6" t="str">
        <f>+VLOOKUP($A52, 'S&amp;P500'!$A$20:$R$521, C$9, FALSE)</f>
        <v>931427108</v>
      </c>
      <c r="D52" s="30" t="str">
        <f>+VLOOKUP($A52, 'S&amp;P500'!$A$20:$R$521, D$9, FALSE)</f>
        <v>BTN1Y44</v>
      </c>
      <c r="E52" s="6" t="str">
        <f>+VLOOKUP($A52, 'S&amp;P500'!$A$20:$R$521, E$9, FALSE)</f>
        <v>Walgreens Boots Alliance Inc</v>
      </c>
      <c r="F52" s="6" t="str">
        <f>+VLOOKUP($A52, 'S&amp;P500'!$A$20:$R$521, F$9, FALSE)</f>
        <v>Food &amp; Staples Retailing</v>
      </c>
      <c r="G52" s="6" t="str">
        <f t="shared" ref="G52:G83" si="28">+IF(AND(L52&gt;K52, AJ52&gt;0), "Float Increase", IF(AND(L52&lt;K52, AJ52&lt;0), "Float Decrease", IF(AND(J52&gt;I52, AJ52&gt;0), "Share Increase", IF(AND(J52&lt;I52, AJ52&lt;0), "Share Decrease", IF(AJ52&gt;0, "Reinvestment", "Funding")))))</f>
        <v>Share Increase</v>
      </c>
      <c r="H52" s="30">
        <f>+VLOOKUP($A52, 'S&amp;P500'!$A$20:$R$521, H$9, FALSE)</f>
        <v>83.5</v>
      </c>
      <c r="I52" s="33">
        <f>+VLOOKUP($A52, 'S&amp;P500'!$A$20:$R$521, I$9, FALSE)</f>
        <v>1089.829</v>
      </c>
      <c r="J52" s="33">
        <f>+VLOOKUP($A52, 'S&amp;P500'!$A$20:$R$521, J$9, FALSE)</f>
        <v>1089.942</v>
      </c>
      <c r="K52" s="34">
        <f>+VLOOKUP($A52, 'S&amp;P500'!$A$20:$R$521, K$9, FALSE)</f>
        <v>0.8</v>
      </c>
      <c r="L52" s="34">
        <f>+VLOOKUP($A52, 'S&amp;P500'!$A$20:$R$521, L$9, FALSE)</f>
        <v>0.8</v>
      </c>
      <c r="M52" s="7">
        <f>+VLOOKUP($A52, 'S&amp;P500'!$A$20:$R$521, M$9, FALSE)</f>
        <v>0</v>
      </c>
      <c r="N52" s="7">
        <f>+VLOOKUP($A52, 'S&amp;P500'!$A$20:$R$521, N$9, FALSE)</f>
        <v>0</v>
      </c>
      <c r="O52" s="7">
        <f>+VLOOKUP($A52, 'S&amp;P500'!$A$20:$R$521, O$9, FALSE)</f>
        <v>1</v>
      </c>
      <c r="P52" s="7">
        <f>+VLOOKUP($A52, 'S&amp;P500'!$A$20:$R$521, P$9, FALSE)</f>
        <v>1</v>
      </c>
      <c r="Q52" s="35">
        <f t="shared" ref="Q52:Q83" si="29">+I52*K52</f>
        <v>871.86320000000001</v>
      </c>
      <c r="R52" s="35">
        <f t="shared" ref="R52:R83" si="30">+J52*L52</f>
        <v>871.95360000000005</v>
      </c>
      <c r="S52" s="35">
        <f t="shared" ref="S52:S83" si="31">+$H52*Q52</f>
        <v>72800.5772</v>
      </c>
      <c r="T52" s="35">
        <f t="shared" ref="T52:T83" si="32">+$H52*R52</f>
        <v>72808.125599999999</v>
      </c>
      <c r="U52" s="36">
        <f t="shared" ref="U52:U83" si="33">+S52/SUM(S$20:S$120)</f>
        <v>6.4259476285304477E-3</v>
      </c>
      <c r="V52" s="37">
        <f t="shared" ref="V52:V83" si="34">+T52/SUM(T$20:T$120)</f>
        <v>6.456209872013831E-3</v>
      </c>
      <c r="W52" s="37">
        <f t="shared" ref="W52:W83" si="35">+V52-U52</f>
        <v>3.0262243483383279E-5</v>
      </c>
      <c r="X52" s="38">
        <f t="shared" ref="X52:X83" si="36">+W52*Y$4</f>
        <v>1.513112174169164E-2</v>
      </c>
      <c r="Y52" s="39">
        <f t="shared" ref="Y52:Y83" si="37">+X52/$H52*10^6</f>
        <v>181.21103882265436</v>
      </c>
      <c r="Z52" s="40">
        <f t="shared" ref="Z52:Z83" si="38">+S52*M52/SUMPRODUCT(M$20:M$120, S$20:S$120)</f>
        <v>0</v>
      </c>
      <c r="AA52" s="41">
        <f t="shared" ref="AA52:AA83" si="39">+T52*N52/SUMPRODUCT(N$20:N$120, T$20:T$120)</f>
        <v>0</v>
      </c>
      <c r="AB52" s="41">
        <f t="shared" ref="AB52:AB83" si="40">+AA52-Z52</f>
        <v>0</v>
      </c>
      <c r="AC52" s="42">
        <f t="shared" ref="AC52:AC83" si="41">+AB52*AD$4</f>
        <v>0</v>
      </c>
      <c r="AD52" s="43">
        <f t="shared" ref="AD52:AD83" si="42">+AC52/$H52*10^6</f>
        <v>0</v>
      </c>
      <c r="AE52" s="40">
        <f t="shared" ref="AE52:AE83" si="43">+S52*O52/SUMPRODUCT(O$20:O$120, S$20:S$120)</f>
        <v>1.323151428181212E-2</v>
      </c>
      <c r="AF52" s="41">
        <f t="shared" ref="AF52:AF83" si="44">+T52*P52/SUMPRODUCT(P$20:P$120, T$20:T$120)</f>
        <v>1.3290201497166866E-2</v>
      </c>
      <c r="AG52" s="41">
        <f t="shared" ref="AG52:AG83" si="45">+AF52-AE52</f>
        <v>5.8687215354746164E-5</v>
      </c>
      <c r="AH52" s="42">
        <f t="shared" ref="AH52:AH83" si="46">+AG52*AI$4</f>
        <v>0.48435081515489498</v>
      </c>
      <c r="AI52" s="43">
        <f t="shared" ref="AI52:AI83" si="47">+AH52/$H52*10^6</f>
        <v>5800.6085647292812</v>
      </c>
      <c r="AJ52" s="42">
        <f t="shared" ref="AJ52:AJ83" si="48">+X52+AC52+AH52</f>
        <v>0.4994819368965866</v>
      </c>
      <c r="AK52" s="31">
        <f t="shared" ref="AK52:AK83" si="49">+Y52+AD52+AI52</f>
        <v>5981.8196035519359</v>
      </c>
      <c r="AL52" s="44">
        <f t="shared" ref="AL52:AL83" si="50">+$AL$6*W52/H52*10^6</f>
        <v>181.21103882265436</v>
      </c>
      <c r="AM52" s="31">
        <f>+VLOOKUP($A52, 'S&amp;P500'!$A$20:$AM$521, 39, FALSE)</f>
        <v>4742521</v>
      </c>
      <c r="AN52" s="45">
        <f t="shared" ref="AN52:AN83" si="51">+AK52/AM52</f>
        <v>1.2613164187468935E-3</v>
      </c>
    </row>
    <row r="53" spans="1:40">
      <c r="A53" s="6" t="s">
        <v>4146</v>
      </c>
      <c r="B53" s="6" t="str">
        <f>+VLOOKUP($A53, 'S&amp;P500'!$A$20:$R$521, B$9, FALSE)</f>
        <v>COP UN</v>
      </c>
      <c r="C53" s="6" t="str">
        <f>+VLOOKUP($A53, 'S&amp;P500'!$A$20:$R$521, C$9, FALSE)</f>
        <v>20825C104</v>
      </c>
      <c r="D53" s="30">
        <f>+VLOOKUP($A53, 'S&amp;P500'!$A$20:$R$521, D$9, FALSE)</f>
        <v>2685717</v>
      </c>
      <c r="E53" s="6" t="str">
        <f>+VLOOKUP($A53, 'S&amp;P500'!$A$20:$R$521, E$9, FALSE)</f>
        <v>ConocoPhillips</v>
      </c>
      <c r="F53" s="6" t="str">
        <f>+VLOOKUP($A53, 'S&amp;P500'!$A$20:$R$521, F$9, FALSE)</f>
        <v>Energy</v>
      </c>
      <c r="G53" s="6" t="str">
        <f t="shared" si="28"/>
        <v>Share Increase</v>
      </c>
      <c r="H53" s="30">
        <f>+VLOOKUP($A53, 'S&amp;P500'!$A$20:$R$521, H$9, FALSE)</f>
        <v>61.97</v>
      </c>
      <c r="I53" s="33">
        <f>+VLOOKUP($A53, 'S&amp;P500'!$A$20:$R$521, I$9, FALSE)</f>
        <v>1230.913</v>
      </c>
      <c r="J53" s="33">
        <f>+VLOOKUP($A53, 'S&amp;P500'!$A$20:$R$521, J$9, FALSE)</f>
        <v>1231.462</v>
      </c>
      <c r="K53" s="34">
        <f>+VLOOKUP($A53, 'S&amp;P500'!$A$20:$R$521, K$9, FALSE)</f>
        <v>1</v>
      </c>
      <c r="L53" s="34">
        <f>+VLOOKUP($A53, 'S&amp;P500'!$A$20:$R$521, L$9, FALSE)</f>
        <v>1</v>
      </c>
      <c r="M53" s="7">
        <f>+VLOOKUP($A53, 'S&amp;P500'!$A$20:$R$521, M$9, FALSE)</f>
        <v>0</v>
      </c>
      <c r="N53" s="7">
        <f>+VLOOKUP($A53, 'S&amp;P500'!$A$20:$R$521, N$9, FALSE)</f>
        <v>0</v>
      </c>
      <c r="O53" s="7">
        <f>+VLOOKUP($A53, 'S&amp;P500'!$A$20:$R$521, O$9, FALSE)</f>
        <v>1</v>
      </c>
      <c r="P53" s="7">
        <f>+VLOOKUP($A53, 'S&amp;P500'!$A$20:$R$521, P$9, FALSE)</f>
        <v>1</v>
      </c>
      <c r="Q53" s="35">
        <f t="shared" si="29"/>
        <v>1230.913</v>
      </c>
      <c r="R53" s="35">
        <f t="shared" si="30"/>
        <v>1231.462</v>
      </c>
      <c r="S53" s="35">
        <f t="shared" si="31"/>
        <v>76279.678610000003</v>
      </c>
      <c r="T53" s="35">
        <f t="shared" si="32"/>
        <v>76313.700140000001</v>
      </c>
      <c r="U53" s="36">
        <f t="shared" si="33"/>
        <v>6.7330402961282322E-3</v>
      </c>
      <c r="V53" s="37">
        <f t="shared" si="34"/>
        <v>6.7670642548964518E-3</v>
      </c>
      <c r="W53" s="37">
        <f t="shared" si="35"/>
        <v>3.4023958768219544E-5</v>
      </c>
      <c r="X53" s="38">
        <f t="shared" si="36"/>
        <v>1.7011979384109772E-2</v>
      </c>
      <c r="Y53" s="39">
        <f t="shared" si="37"/>
        <v>274.51959632257177</v>
      </c>
      <c r="Z53" s="40">
        <f t="shared" si="38"/>
        <v>0</v>
      </c>
      <c r="AA53" s="41">
        <f t="shared" si="39"/>
        <v>0</v>
      </c>
      <c r="AB53" s="41">
        <f t="shared" si="40"/>
        <v>0</v>
      </c>
      <c r="AC53" s="42">
        <f t="shared" si="41"/>
        <v>0</v>
      </c>
      <c r="AD53" s="43">
        <f t="shared" si="42"/>
        <v>0</v>
      </c>
      <c r="AE53" s="40">
        <f t="shared" si="43"/>
        <v>1.3863841411139987E-2</v>
      </c>
      <c r="AF53" s="41">
        <f t="shared" si="44"/>
        <v>1.3930099745006639E-2</v>
      </c>
      <c r="AG53" s="41">
        <f t="shared" si="45"/>
        <v>6.6258333866652669E-5</v>
      </c>
      <c r="AH53" s="42">
        <f t="shared" si="46"/>
        <v>0.54683593053666724</v>
      </c>
      <c r="AI53" s="43">
        <f t="shared" si="47"/>
        <v>8824.2041396912573</v>
      </c>
      <c r="AJ53" s="42">
        <f t="shared" si="48"/>
        <v>0.56384790992077705</v>
      </c>
      <c r="AK53" s="31">
        <f t="shared" si="49"/>
        <v>9098.7237360138297</v>
      </c>
      <c r="AL53" s="44">
        <f t="shared" si="50"/>
        <v>274.51959632257177</v>
      </c>
      <c r="AM53" s="31">
        <f>+VLOOKUP($A53, 'S&amp;P500'!$A$20:$AM$521, 39, FALSE)</f>
        <v>7292108</v>
      </c>
      <c r="AN53" s="45">
        <f t="shared" si="51"/>
        <v>1.2477494485838429E-3</v>
      </c>
    </row>
    <row r="54" spans="1:40">
      <c r="A54" s="6" t="s">
        <v>5689</v>
      </c>
      <c r="B54" s="6" t="str">
        <f>+VLOOKUP($A54, 'S&amp;P500'!$A$20:$R$521, B$9, FALSE)</f>
        <v>ABBV UN</v>
      </c>
      <c r="C54" s="6" t="str">
        <f>+VLOOKUP($A54, 'S&amp;P500'!$A$20:$R$521, C$9, FALSE)</f>
        <v>00287Y109</v>
      </c>
      <c r="D54" s="30" t="str">
        <f>+VLOOKUP($A54, 'S&amp;P500'!$A$20:$R$521, D$9, FALSE)</f>
        <v>B92SR70</v>
      </c>
      <c r="E54" s="6" t="str">
        <f>+VLOOKUP($A54, 'S&amp;P500'!$A$20:$R$521, E$9, FALSE)</f>
        <v>AbbVie Inc.</v>
      </c>
      <c r="F54" s="6" t="str">
        <f>+VLOOKUP($A54, 'S&amp;P500'!$A$20:$R$521, F$9, FALSE)</f>
        <v>Pharmaceuticals, Biotechnology</v>
      </c>
      <c r="G54" s="6" t="str">
        <f t="shared" si="28"/>
        <v>Share Increase</v>
      </c>
      <c r="H54" s="30">
        <f>+VLOOKUP($A54, 'S&amp;P500'!$A$20:$R$521, H$9, FALSE)</f>
        <v>55.54</v>
      </c>
      <c r="I54" s="33">
        <f>+VLOOKUP($A54, 'S&amp;P500'!$A$20:$R$521, I$9, FALSE)</f>
        <v>1593.2650000000001</v>
      </c>
      <c r="J54" s="33">
        <f>+VLOOKUP($A54, 'S&amp;P500'!$A$20:$R$521, J$9, FALSE)</f>
        <v>1593.8869999999999</v>
      </c>
      <c r="K54" s="34">
        <f>+VLOOKUP($A54, 'S&amp;P500'!$A$20:$R$521, K$9, FALSE)</f>
        <v>1</v>
      </c>
      <c r="L54" s="34">
        <f>+VLOOKUP($A54, 'S&amp;P500'!$A$20:$R$521, L$9, FALSE)</f>
        <v>1</v>
      </c>
      <c r="M54" s="7">
        <f>+VLOOKUP($A54, 'S&amp;P500'!$A$20:$R$521, M$9, FALSE)</f>
        <v>1</v>
      </c>
      <c r="N54" s="7">
        <f>+VLOOKUP($A54, 'S&amp;P500'!$A$20:$R$521, N$9, FALSE)</f>
        <v>1</v>
      </c>
      <c r="O54" s="7">
        <f>+VLOOKUP($A54, 'S&amp;P500'!$A$20:$R$521, O$9, FALSE)</f>
        <v>0</v>
      </c>
      <c r="P54" s="7">
        <f>+VLOOKUP($A54, 'S&amp;P500'!$A$20:$R$521, P$9, FALSE)</f>
        <v>0</v>
      </c>
      <c r="Q54" s="35">
        <f t="shared" si="29"/>
        <v>1593.2650000000001</v>
      </c>
      <c r="R54" s="35">
        <f t="shared" si="30"/>
        <v>1593.8869999999999</v>
      </c>
      <c r="S54" s="35">
        <f t="shared" si="31"/>
        <v>88489.938099999999</v>
      </c>
      <c r="T54" s="35">
        <f t="shared" si="32"/>
        <v>88524.48397999999</v>
      </c>
      <c r="U54" s="36">
        <f t="shared" si="33"/>
        <v>7.810813179685904E-3</v>
      </c>
      <c r="V54" s="37">
        <f t="shared" si="34"/>
        <v>7.8498470146937307E-3</v>
      </c>
      <c r="W54" s="37">
        <f t="shared" si="35"/>
        <v>3.9033835007826721E-5</v>
      </c>
      <c r="X54" s="38">
        <f t="shared" si="36"/>
        <v>1.9516917503913361E-2</v>
      </c>
      <c r="Y54" s="39">
        <f t="shared" si="37"/>
        <v>351.40290788464824</v>
      </c>
      <c r="Z54" s="40">
        <f t="shared" si="38"/>
        <v>1.5185934016199089E-2</v>
      </c>
      <c r="AA54" s="41">
        <f t="shared" si="39"/>
        <v>1.5265755984135737E-2</v>
      </c>
      <c r="AB54" s="41">
        <f t="shared" si="40"/>
        <v>7.9821967936648253E-5</v>
      </c>
      <c r="AC54" s="42">
        <f t="shared" si="41"/>
        <v>0.93026098943924018</v>
      </c>
      <c r="AD54" s="43">
        <f t="shared" si="42"/>
        <v>16749.387638445089</v>
      </c>
      <c r="AE54" s="40">
        <f t="shared" si="43"/>
        <v>0</v>
      </c>
      <c r="AF54" s="41">
        <f t="shared" si="44"/>
        <v>0</v>
      </c>
      <c r="AG54" s="41">
        <f t="shared" si="45"/>
        <v>0</v>
      </c>
      <c r="AH54" s="42">
        <f t="shared" si="46"/>
        <v>0</v>
      </c>
      <c r="AI54" s="43">
        <f t="shared" si="47"/>
        <v>0</v>
      </c>
      <c r="AJ54" s="42">
        <f t="shared" si="48"/>
        <v>0.94977790694315356</v>
      </c>
      <c r="AK54" s="31">
        <f t="shared" si="49"/>
        <v>17100.790546329736</v>
      </c>
      <c r="AL54" s="44">
        <f t="shared" si="50"/>
        <v>351.40290788464824</v>
      </c>
      <c r="AM54" s="31">
        <f>+VLOOKUP($A54, 'S&amp;P500'!$A$20:$AM$521, 39, FALSE)</f>
        <v>13968634</v>
      </c>
      <c r="AN54" s="45">
        <f t="shared" si="51"/>
        <v>1.2242278340408759E-3</v>
      </c>
    </row>
    <row r="55" spans="1:40">
      <c r="A55" s="6" t="s">
        <v>4666</v>
      </c>
      <c r="B55" s="6" t="str">
        <f>+VLOOKUP($A55, 'S&amp;P500'!$A$20:$R$521, B$9, FALSE)</f>
        <v>LLY UN</v>
      </c>
      <c r="C55" s="6" t="str">
        <f>+VLOOKUP($A55, 'S&amp;P500'!$A$20:$R$521, C$9, FALSE)</f>
        <v>532457108</v>
      </c>
      <c r="D55" s="30">
        <f>+VLOOKUP($A55, 'S&amp;P500'!$A$20:$R$521, D$9, FALSE)</f>
        <v>2516152</v>
      </c>
      <c r="E55" s="6" t="str">
        <f>+VLOOKUP($A55, 'S&amp;P500'!$A$20:$R$521, E$9, FALSE)</f>
        <v>Lilly Eli &amp; Co</v>
      </c>
      <c r="F55" s="6" t="str">
        <f>+VLOOKUP($A55, 'S&amp;P500'!$A$20:$R$521, F$9, FALSE)</f>
        <v>Pharmaceuticals, Biotechnology</v>
      </c>
      <c r="G55" s="6" t="str">
        <f t="shared" si="28"/>
        <v>Reinvestment</v>
      </c>
      <c r="H55" s="30">
        <f>+VLOOKUP($A55, 'S&amp;P500'!$A$20:$R$521, H$9, FALSE)</f>
        <v>69.58</v>
      </c>
      <c r="I55" s="33">
        <f>+VLOOKUP($A55, 'S&amp;P500'!$A$20:$R$521, I$9, FALSE)</f>
        <v>1113.43</v>
      </c>
      <c r="J55" s="33">
        <f>+VLOOKUP($A55, 'S&amp;P500'!$A$20:$R$521, J$9, FALSE)</f>
        <v>1111.104</v>
      </c>
      <c r="K55" s="34">
        <f>+VLOOKUP($A55, 'S&amp;P500'!$A$20:$R$521, K$9, FALSE)</f>
        <v>0.88</v>
      </c>
      <c r="L55" s="34">
        <f>+VLOOKUP($A55, 'S&amp;P500'!$A$20:$R$521, L$9, FALSE)</f>
        <v>0.88</v>
      </c>
      <c r="M55" s="7">
        <f>+VLOOKUP($A55, 'S&amp;P500'!$A$20:$R$521, M$9, FALSE)</f>
        <v>0.61</v>
      </c>
      <c r="N55" s="7">
        <f>+VLOOKUP($A55, 'S&amp;P500'!$A$20:$R$521, N$9, FALSE)</f>
        <v>0.61</v>
      </c>
      <c r="O55" s="7">
        <f>+VLOOKUP($A55, 'S&amp;P500'!$A$20:$R$521, O$9, FALSE)</f>
        <v>0.39</v>
      </c>
      <c r="P55" s="7">
        <f>+VLOOKUP($A55, 'S&amp;P500'!$A$20:$R$521, P$9, FALSE)</f>
        <v>0.39</v>
      </c>
      <c r="Q55" s="35">
        <f t="shared" si="29"/>
        <v>979.81840000000011</v>
      </c>
      <c r="R55" s="35">
        <f t="shared" si="30"/>
        <v>977.77152000000001</v>
      </c>
      <c r="S55" s="35">
        <f t="shared" si="31"/>
        <v>68175.764272</v>
      </c>
      <c r="T55" s="35">
        <f t="shared" si="32"/>
        <v>68033.342361599993</v>
      </c>
      <c r="U55" s="36">
        <f t="shared" si="33"/>
        <v>6.0177255125788923E-3</v>
      </c>
      <c r="V55" s="37">
        <f t="shared" si="34"/>
        <v>6.0328092910148842E-3</v>
      </c>
      <c r="W55" s="37">
        <f t="shared" si="35"/>
        <v>1.5083778435991818E-5</v>
      </c>
      <c r="X55" s="38">
        <f t="shared" si="36"/>
        <v>7.5418892179959091E-3</v>
      </c>
      <c r="Y55" s="39">
        <f t="shared" si="37"/>
        <v>108.39162428852988</v>
      </c>
      <c r="Z55" s="40">
        <f t="shared" si="38"/>
        <v>7.1368647642946707E-3</v>
      </c>
      <c r="AA55" s="41">
        <f t="shared" si="39"/>
        <v>7.1565968816301234E-3</v>
      </c>
      <c r="AB55" s="41">
        <f t="shared" si="40"/>
        <v>1.9732117335452722E-5</v>
      </c>
      <c r="AC55" s="42">
        <f t="shared" si="41"/>
        <v>0.22996199505852732</v>
      </c>
      <c r="AD55" s="43">
        <f t="shared" si="42"/>
        <v>3305.0013661760181</v>
      </c>
      <c r="AE55" s="40">
        <f t="shared" si="43"/>
        <v>4.8324720352489955E-3</v>
      </c>
      <c r="AF55" s="41">
        <f t="shared" si="44"/>
        <v>4.8432638556958939E-3</v>
      </c>
      <c r="AG55" s="41">
        <f t="shared" si="45"/>
        <v>1.0791820446898366E-5</v>
      </c>
      <c r="AH55" s="42">
        <f t="shared" si="46"/>
        <v>8.9065855295139093E-2</v>
      </c>
      <c r="AI55" s="43">
        <f t="shared" si="47"/>
        <v>1280.0496593150201</v>
      </c>
      <c r="AJ55" s="42">
        <f t="shared" si="48"/>
        <v>0.32656973957166235</v>
      </c>
      <c r="AK55" s="31">
        <f t="shared" si="49"/>
        <v>4693.4426497795685</v>
      </c>
      <c r="AL55" s="44">
        <f t="shared" si="50"/>
        <v>108.39162428852988</v>
      </c>
      <c r="AM55" s="31">
        <f>+VLOOKUP($A55, 'S&amp;P500'!$A$20:$AM$521, 39, FALSE)</f>
        <v>3868962.75</v>
      </c>
      <c r="AN55" s="45">
        <f t="shared" si="51"/>
        <v>1.2131010177804293E-3</v>
      </c>
    </row>
    <row r="56" spans="1:40">
      <c r="A56" s="6" t="s">
        <v>4165</v>
      </c>
      <c r="B56" s="6" t="str">
        <f>+VLOOKUP($A56, 'S&amp;P500'!$A$20:$R$521, B$9, FALSE)</f>
        <v>GS UN</v>
      </c>
      <c r="C56" s="6" t="str">
        <f>+VLOOKUP($A56, 'S&amp;P500'!$A$20:$R$521, C$9, FALSE)</f>
        <v>38141G104</v>
      </c>
      <c r="D56" s="30">
        <f>+VLOOKUP($A56, 'S&amp;P500'!$A$20:$R$521, D$9, FALSE)</f>
        <v>2407966</v>
      </c>
      <c r="E56" s="6" t="str">
        <f>+VLOOKUP($A56, 'S&amp;P500'!$A$20:$R$521, E$9, FALSE)</f>
        <v>Goldman Sachs Group Inc</v>
      </c>
      <c r="F56" s="6" t="str">
        <f>+VLOOKUP($A56, 'S&amp;P500'!$A$20:$R$521, F$9, FALSE)</f>
        <v>Diversified Financials</v>
      </c>
      <c r="G56" s="6" t="str">
        <f t="shared" si="28"/>
        <v>Share Increase</v>
      </c>
      <c r="H56" s="30">
        <f>+VLOOKUP($A56, 'S&amp;P500'!$A$20:$R$521, H$9, FALSE)</f>
        <v>187.93</v>
      </c>
      <c r="I56" s="33">
        <f>+VLOOKUP($A56, 'S&amp;P500'!$A$20:$R$521, I$9, FALSE)</f>
        <v>435.54599999999999</v>
      </c>
      <c r="J56" s="33">
        <f>+VLOOKUP($A56, 'S&amp;P500'!$A$20:$R$521, J$9, FALSE)</f>
        <v>435.62099999999998</v>
      </c>
      <c r="K56" s="34">
        <f>+VLOOKUP($A56, 'S&amp;P500'!$A$20:$R$521, K$9, FALSE)</f>
        <v>0.93</v>
      </c>
      <c r="L56" s="34">
        <f>+VLOOKUP($A56, 'S&amp;P500'!$A$20:$R$521, L$9, FALSE)</f>
        <v>0.93</v>
      </c>
      <c r="M56" s="7">
        <f>+VLOOKUP($A56, 'S&amp;P500'!$A$20:$R$521, M$9, FALSE)</f>
        <v>0</v>
      </c>
      <c r="N56" s="7">
        <f>+VLOOKUP($A56, 'S&amp;P500'!$A$20:$R$521, N$9, FALSE)</f>
        <v>0</v>
      </c>
      <c r="O56" s="7">
        <f>+VLOOKUP($A56, 'S&amp;P500'!$A$20:$R$521, O$9, FALSE)</f>
        <v>1</v>
      </c>
      <c r="P56" s="7">
        <f>+VLOOKUP($A56, 'S&amp;P500'!$A$20:$R$521, P$9, FALSE)</f>
        <v>1</v>
      </c>
      <c r="Q56" s="35">
        <f t="shared" si="29"/>
        <v>405.05778000000004</v>
      </c>
      <c r="R56" s="35">
        <f t="shared" si="30"/>
        <v>405.12752999999998</v>
      </c>
      <c r="S56" s="35">
        <f t="shared" si="31"/>
        <v>76122.50859540001</v>
      </c>
      <c r="T56" s="35">
        <f t="shared" si="32"/>
        <v>76135.616712899995</v>
      </c>
      <c r="U56" s="36">
        <f t="shared" si="33"/>
        <v>6.7191672428992683E-3</v>
      </c>
      <c r="V56" s="37">
        <f t="shared" si="34"/>
        <v>6.7512728309226814E-3</v>
      </c>
      <c r="W56" s="37">
        <f t="shared" si="35"/>
        <v>3.2105588023413102E-5</v>
      </c>
      <c r="X56" s="38">
        <f t="shared" si="36"/>
        <v>1.6052794011706551E-2</v>
      </c>
      <c r="Y56" s="39">
        <f t="shared" si="37"/>
        <v>85.419007139395248</v>
      </c>
      <c r="Z56" s="40">
        <f t="shared" si="38"/>
        <v>0</v>
      </c>
      <c r="AA56" s="41">
        <f t="shared" si="39"/>
        <v>0</v>
      </c>
      <c r="AB56" s="41">
        <f t="shared" si="40"/>
        <v>0</v>
      </c>
      <c r="AC56" s="42">
        <f t="shared" si="41"/>
        <v>0</v>
      </c>
      <c r="AD56" s="43">
        <f t="shared" si="42"/>
        <v>0</v>
      </c>
      <c r="AE56" s="40">
        <f t="shared" si="43"/>
        <v>1.3835275740745105E-2</v>
      </c>
      <c r="AF56" s="41">
        <f t="shared" si="44"/>
        <v>1.3897592870121989E-2</v>
      </c>
      <c r="AG56" s="41">
        <f t="shared" si="45"/>
        <v>6.231712937688344E-5</v>
      </c>
      <c r="AH56" s="42">
        <f t="shared" si="46"/>
        <v>0.51430881886893876</v>
      </c>
      <c r="AI56" s="43">
        <f t="shared" si="47"/>
        <v>2736.7041923532097</v>
      </c>
      <c r="AJ56" s="42">
        <f t="shared" si="48"/>
        <v>0.53036161288064532</v>
      </c>
      <c r="AK56" s="31">
        <f t="shared" si="49"/>
        <v>2822.1231994926047</v>
      </c>
      <c r="AL56" s="44">
        <f t="shared" si="50"/>
        <v>85.419007139395248</v>
      </c>
      <c r="AM56" s="31">
        <f>+VLOOKUP($A56, 'S&amp;P500'!$A$20:$AM$521, 39, FALSE)</f>
        <v>2360260</v>
      </c>
      <c r="AN56" s="45">
        <f t="shared" si="51"/>
        <v>1.1956831872304767E-3</v>
      </c>
    </row>
    <row r="57" spans="1:40">
      <c r="A57" s="6" t="s">
        <v>4132</v>
      </c>
      <c r="B57" s="6" t="str">
        <f>+VLOOKUP($A57, 'S&amp;P500'!$A$20:$R$521, B$9, FALSE)</f>
        <v>AMGN UQ</v>
      </c>
      <c r="C57" s="6" t="str">
        <f>+VLOOKUP($A57, 'S&amp;P500'!$A$20:$R$521, C$9, FALSE)</f>
        <v>031162100</v>
      </c>
      <c r="D57" s="30">
        <f>+VLOOKUP($A57, 'S&amp;P500'!$A$20:$R$521, D$9, FALSE)</f>
        <v>2023607</v>
      </c>
      <c r="E57" s="6" t="str">
        <f>+VLOOKUP($A57, 'S&amp;P500'!$A$20:$R$521, E$9, FALSE)</f>
        <v>Amgen Inc</v>
      </c>
      <c r="F57" s="6" t="str">
        <f>+VLOOKUP($A57, 'S&amp;P500'!$A$20:$R$521, F$9, FALSE)</f>
        <v>Pharmaceuticals, Biotechnology</v>
      </c>
      <c r="G57" s="6" t="str">
        <f t="shared" si="28"/>
        <v>Reinvestment</v>
      </c>
      <c r="H57" s="30">
        <f>+VLOOKUP($A57, 'S&amp;P500'!$A$20:$R$521, H$9, FALSE)</f>
        <v>155.01</v>
      </c>
      <c r="I57" s="33">
        <f>+VLOOKUP($A57, 'S&amp;P500'!$A$20:$R$521, I$9, FALSE)</f>
        <v>760.67</v>
      </c>
      <c r="J57" s="33">
        <f>+VLOOKUP($A57, 'S&amp;P500'!$A$20:$R$521, J$9, FALSE)</f>
        <v>758.86099999999999</v>
      </c>
      <c r="K57" s="34">
        <f>+VLOOKUP($A57, 'S&amp;P500'!$A$20:$R$521, K$9, FALSE)</f>
        <v>1</v>
      </c>
      <c r="L57" s="34">
        <f>+VLOOKUP($A57, 'S&amp;P500'!$A$20:$R$521, L$9, FALSE)</f>
        <v>1</v>
      </c>
      <c r="M57" s="7">
        <f>+VLOOKUP($A57, 'S&amp;P500'!$A$20:$R$521, M$9, FALSE)</f>
        <v>1</v>
      </c>
      <c r="N57" s="7">
        <f>+VLOOKUP($A57, 'S&amp;P500'!$A$20:$R$521, N$9, FALSE)</f>
        <v>1</v>
      </c>
      <c r="O57" s="7">
        <f>+VLOOKUP($A57, 'S&amp;P500'!$A$20:$R$521, O$9, FALSE)</f>
        <v>0</v>
      </c>
      <c r="P57" s="7">
        <f>+VLOOKUP($A57, 'S&amp;P500'!$A$20:$R$521, P$9, FALSE)</f>
        <v>0</v>
      </c>
      <c r="Q57" s="35">
        <f t="shared" si="29"/>
        <v>760.67</v>
      </c>
      <c r="R57" s="35">
        <f t="shared" si="30"/>
        <v>758.86099999999999</v>
      </c>
      <c r="S57" s="35">
        <f t="shared" si="31"/>
        <v>117911.45669999998</v>
      </c>
      <c r="T57" s="35">
        <f t="shared" si="32"/>
        <v>117631.04360999999</v>
      </c>
      <c r="U57" s="36">
        <f t="shared" si="33"/>
        <v>1.0407786238787341E-2</v>
      </c>
      <c r="V57" s="37">
        <f t="shared" si="34"/>
        <v>1.0430850935272139E-2</v>
      </c>
      <c r="W57" s="37">
        <f t="shared" si="35"/>
        <v>2.3064696484798378E-5</v>
      </c>
      <c r="X57" s="38">
        <f t="shared" si="36"/>
        <v>1.1532348242399189E-2</v>
      </c>
      <c r="Y57" s="39">
        <f t="shared" si="37"/>
        <v>74.397446889872839</v>
      </c>
      <c r="Z57" s="40">
        <f t="shared" si="38"/>
        <v>2.0235019253563198E-2</v>
      </c>
      <c r="AA57" s="41">
        <f t="shared" si="39"/>
        <v>2.0285086421008576E-2</v>
      </c>
      <c r="AB57" s="41">
        <f t="shared" si="40"/>
        <v>5.0067167445377869E-5</v>
      </c>
      <c r="AC57" s="42">
        <f t="shared" si="41"/>
        <v>0.58349266411375134</v>
      </c>
      <c r="AD57" s="43">
        <f t="shared" si="42"/>
        <v>3764.2259474469479</v>
      </c>
      <c r="AE57" s="40">
        <f t="shared" si="43"/>
        <v>0</v>
      </c>
      <c r="AF57" s="41">
        <f t="shared" si="44"/>
        <v>0</v>
      </c>
      <c r="AG57" s="41">
        <f t="shared" si="45"/>
        <v>0</v>
      </c>
      <c r="AH57" s="42">
        <f t="shared" si="46"/>
        <v>0</v>
      </c>
      <c r="AI57" s="43">
        <f t="shared" si="47"/>
        <v>0</v>
      </c>
      <c r="AJ57" s="42">
        <f t="shared" si="48"/>
        <v>0.59502501235615057</v>
      </c>
      <c r="AK57" s="31">
        <f t="shared" si="49"/>
        <v>3838.6233943368206</v>
      </c>
      <c r="AL57" s="44">
        <f t="shared" si="50"/>
        <v>74.397446889872839</v>
      </c>
      <c r="AM57" s="31">
        <f>+VLOOKUP($A57, 'S&amp;P500'!$A$20:$AM$521, 39, FALSE)</f>
        <v>3263679.75</v>
      </c>
      <c r="AN57" s="45">
        <f t="shared" si="51"/>
        <v>1.176164234354434E-3</v>
      </c>
    </row>
    <row r="58" spans="1:40">
      <c r="A58" s="6" t="s">
        <v>4170</v>
      </c>
      <c r="B58" s="6" t="str">
        <f>+VLOOKUP($A58, 'S&amp;P500'!$A$20:$R$521, B$9, FALSE)</f>
        <v>IBM UN</v>
      </c>
      <c r="C58" s="6" t="str">
        <f>+VLOOKUP($A58, 'S&amp;P500'!$A$20:$R$521, C$9, FALSE)</f>
        <v>459200101</v>
      </c>
      <c r="D58" s="30">
        <f>+VLOOKUP($A58, 'S&amp;P500'!$A$20:$R$521, D$9, FALSE)</f>
        <v>2005973</v>
      </c>
      <c r="E58" s="6" t="str">
        <f>+VLOOKUP($A58, 'S&amp;P500'!$A$20:$R$521, E$9, FALSE)</f>
        <v>Intl Business Machines Corp</v>
      </c>
      <c r="F58" s="6" t="str">
        <f>+VLOOKUP($A58, 'S&amp;P500'!$A$20:$R$521, F$9, FALSE)</f>
        <v>Software &amp; Services</v>
      </c>
      <c r="G58" s="6" t="str">
        <f t="shared" si="28"/>
        <v>Reinvestment</v>
      </c>
      <c r="H58" s="30">
        <f>+VLOOKUP($A58, 'S&amp;P500'!$A$20:$R$521, H$9, FALSE)</f>
        <v>160.77000000000001</v>
      </c>
      <c r="I58" s="33">
        <f>+VLOOKUP($A58, 'S&amp;P500'!$A$20:$R$521, I$9, FALSE)</f>
        <v>989.66</v>
      </c>
      <c r="J58" s="33">
        <f>+VLOOKUP($A58, 'S&amp;P500'!$A$20:$R$521, J$9, FALSE)</f>
        <v>988.42399999999998</v>
      </c>
      <c r="K58" s="34">
        <f>+VLOOKUP($A58, 'S&amp;P500'!$A$20:$R$521, K$9, FALSE)</f>
        <v>0.93</v>
      </c>
      <c r="L58" s="34">
        <f>+VLOOKUP($A58, 'S&amp;P500'!$A$20:$R$521, L$9, FALSE)</f>
        <v>0.93</v>
      </c>
      <c r="M58" s="7">
        <f>+VLOOKUP($A58, 'S&amp;P500'!$A$20:$R$521, M$9, FALSE)</f>
        <v>0</v>
      </c>
      <c r="N58" s="7">
        <f>+VLOOKUP($A58, 'S&amp;P500'!$A$20:$R$521, N$9, FALSE)</f>
        <v>0</v>
      </c>
      <c r="O58" s="7">
        <f>+VLOOKUP($A58, 'S&amp;P500'!$A$20:$R$521, O$9, FALSE)</f>
        <v>1</v>
      </c>
      <c r="P58" s="7">
        <f>+VLOOKUP($A58, 'S&amp;P500'!$A$20:$R$521, P$9, FALSE)</f>
        <v>1</v>
      </c>
      <c r="Q58" s="35">
        <f t="shared" si="29"/>
        <v>920.38380000000006</v>
      </c>
      <c r="R58" s="35">
        <f t="shared" si="30"/>
        <v>919.23432000000003</v>
      </c>
      <c r="S58" s="35">
        <f t="shared" si="31"/>
        <v>147970.10352600002</v>
      </c>
      <c r="T58" s="35">
        <f t="shared" si="32"/>
        <v>147785.3016264</v>
      </c>
      <c r="U58" s="36">
        <f t="shared" si="33"/>
        <v>1.3060997212070245E-2</v>
      </c>
      <c r="V58" s="37">
        <f t="shared" si="34"/>
        <v>1.3104758781194407E-2</v>
      </c>
      <c r="W58" s="37">
        <f t="shared" si="35"/>
        <v>4.3761569124162528E-5</v>
      </c>
      <c r="X58" s="38">
        <f t="shared" si="36"/>
        <v>2.1880784562081264E-2</v>
      </c>
      <c r="Y58" s="39">
        <f t="shared" si="37"/>
        <v>136.09992263532538</v>
      </c>
      <c r="Z58" s="40">
        <f t="shared" si="38"/>
        <v>0</v>
      </c>
      <c r="AA58" s="41">
        <f t="shared" si="39"/>
        <v>0</v>
      </c>
      <c r="AB58" s="41">
        <f t="shared" si="40"/>
        <v>0</v>
      </c>
      <c r="AC58" s="42">
        <f t="shared" si="41"/>
        <v>0</v>
      </c>
      <c r="AD58" s="43">
        <f t="shared" si="42"/>
        <v>0</v>
      </c>
      <c r="AE58" s="40">
        <f t="shared" si="43"/>
        <v>2.6893585372362781E-2</v>
      </c>
      <c r="AF58" s="41">
        <f t="shared" si="44"/>
        <v>2.697633568710411E-2</v>
      </c>
      <c r="AG58" s="41">
        <f t="shared" si="45"/>
        <v>8.2750314741329711E-5</v>
      </c>
      <c r="AH58" s="42">
        <f t="shared" si="46"/>
        <v>0.6829457175130017</v>
      </c>
      <c r="AI58" s="43">
        <f t="shared" si="47"/>
        <v>4247.9673913852193</v>
      </c>
      <c r="AJ58" s="42">
        <f t="shared" si="48"/>
        <v>0.70482650207508302</v>
      </c>
      <c r="AK58" s="31">
        <f t="shared" si="49"/>
        <v>4384.0673140205445</v>
      </c>
      <c r="AL58" s="44">
        <f t="shared" si="50"/>
        <v>136.09992263532538</v>
      </c>
      <c r="AM58" s="31">
        <f>+VLOOKUP($A58, 'S&amp;P500'!$A$20:$AM$521, 39, FALSE)</f>
        <v>4076413.5</v>
      </c>
      <c r="AN58" s="45">
        <f t="shared" si="51"/>
        <v>1.0754716895183829E-3</v>
      </c>
    </row>
    <row r="59" spans="1:40">
      <c r="A59" s="6" t="s">
        <v>4183</v>
      </c>
      <c r="B59" s="6" t="str">
        <f>+VLOOKUP($A59, 'S&amp;P500'!$A$20:$R$521, B$9, FALSE)</f>
        <v>MON UN</v>
      </c>
      <c r="C59" s="6" t="str">
        <f>+VLOOKUP($A59, 'S&amp;P500'!$A$20:$R$521, C$9, FALSE)</f>
        <v>61166W101</v>
      </c>
      <c r="D59" s="30">
        <f>+VLOOKUP($A59, 'S&amp;P500'!$A$20:$R$521, D$9, FALSE)</f>
        <v>2654320</v>
      </c>
      <c r="E59" s="6" t="str">
        <f>+VLOOKUP($A59, 'S&amp;P500'!$A$20:$R$521, E$9, FALSE)</f>
        <v>Monsanto Co.</v>
      </c>
      <c r="F59" s="6" t="str">
        <f>+VLOOKUP($A59, 'S&amp;P500'!$A$20:$R$521, F$9, FALSE)</f>
        <v>Materials</v>
      </c>
      <c r="G59" s="6" t="str">
        <f t="shared" si="28"/>
        <v>Reinvestment</v>
      </c>
      <c r="H59" s="30">
        <f>+VLOOKUP($A59, 'S&amp;P500'!$A$20:$R$521, H$9, FALSE)</f>
        <v>118.38</v>
      </c>
      <c r="I59" s="33">
        <f>+VLOOKUP($A59, 'S&amp;P500'!$A$20:$R$521, I$9, FALSE)</f>
        <v>484.07299999999998</v>
      </c>
      <c r="J59" s="33">
        <f>+VLOOKUP($A59, 'S&amp;P500'!$A$20:$R$521, J$9, FALSE)</f>
        <v>483.286</v>
      </c>
      <c r="K59" s="34">
        <f>+VLOOKUP($A59, 'S&amp;P500'!$A$20:$R$521, K$9, FALSE)</f>
        <v>1</v>
      </c>
      <c r="L59" s="34">
        <f>+VLOOKUP($A59, 'S&amp;P500'!$A$20:$R$521, L$9, FALSE)</f>
        <v>1</v>
      </c>
      <c r="M59" s="7">
        <f>+VLOOKUP($A59, 'S&amp;P500'!$A$20:$R$521, M$9, FALSE)</f>
        <v>0.66</v>
      </c>
      <c r="N59" s="7">
        <f>+VLOOKUP($A59, 'S&amp;P500'!$A$20:$R$521, N$9, FALSE)</f>
        <v>0.66</v>
      </c>
      <c r="O59" s="7">
        <f>+VLOOKUP($A59, 'S&amp;P500'!$A$20:$R$521, O$9, FALSE)</f>
        <v>0.34</v>
      </c>
      <c r="P59" s="7">
        <f>+VLOOKUP($A59, 'S&amp;P500'!$A$20:$R$521, P$9, FALSE)</f>
        <v>0.34</v>
      </c>
      <c r="Q59" s="35">
        <f t="shared" si="29"/>
        <v>484.07299999999998</v>
      </c>
      <c r="R59" s="35">
        <f t="shared" si="30"/>
        <v>483.286</v>
      </c>
      <c r="S59" s="35">
        <f t="shared" si="31"/>
        <v>57304.561739999997</v>
      </c>
      <c r="T59" s="35">
        <f t="shared" si="32"/>
        <v>57211.396679999998</v>
      </c>
      <c r="U59" s="36">
        <f t="shared" si="33"/>
        <v>5.0581482562356605E-3</v>
      </c>
      <c r="V59" s="37">
        <f t="shared" si="34"/>
        <v>5.0731807884519323E-3</v>
      </c>
      <c r="W59" s="37">
        <f t="shared" si="35"/>
        <v>1.5032532216271814E-5</v>
      </c>
      <c r="X59" s="38">
        <f t="shared" si="36"/>
        <v>7.5162661081359071E-3</v>
      </c>
      <c r="Y59" s="39">
        <f t="shared" si="37"/>
        <v>63.492702383307204</v>
      </c>
      <c r="Z59" s="40">
        <f t="shared" si="38"/>
        <v>6.4905387661375134E-3</v>
      </c>
      <c r="AA59" s="41">
        <f t="shared" si="39"/>
        <v>6.5115052931686412E-3</v>
      </c>
      <c r="AB59" s="41">
        <f t="shared" si="40"/>
        <v>2.0966527031127807E-5</v>
      </c>
      <c r="AC59" s="42">
        <f t="shared" si="41"/>
        <v>0.24434804960661211</v>
      </c>
      <c r="AD59" s="43">
        <f t="shared" si="42"/>
        <v>2064.0990843606364</v>
      </c>
      <c r="AE59" s="40">
        <f t="shared" si="43"/>
        <v>3.5411379019364441E-3</v>
      </c>
      <c r="AF59" s="41">
        <f t="shared" si="44"/>
        <v>3.5506934755634586E-3</v>
      </c>
      <c r="AG59" s="41">
        <f t="shared" si="45"/>
        <v>9.5555736270144451E-6</v>
      </c>
      <c r="AH59" s="42">
        <f t="shared" si="46"/>
        <v>7.8863000187361351E-2</v>
      </c>
      <c r="AI59" s="43">
        <f t="shared" si="47"/>
        <v>666.1851679959567</v>
      </c>
      <c r="AJ59" s="42">
        <f t="shared" si="48"/>
        <v>0.33072731590210935</v>
      </c>
      <c r="AK59" s="31">
        <f t="shared" si="49"/>
        <v>2793.7769547399002</v>
      </c>
      <c r="AL59" s="44">
        <f t="shared" si="50"/>
        <v>63.492702383307204</v>
      </c>
      <c r="AM59" s="31">
        <f>+VLOOKUP($A59, 'S&amp;P500'!$A$20:$AM$521, 39, FALSE)</f>
        <v>2663835.75</v>
      </c>
      <c r="AN59" s="45">
        <f t="shared" si="51"/>
        <v>1.0487797360403696E-3</v>
      </c>
    </row>
    <row r="60" spans="1:40">
      <c r="A60" s="6" t="s">
        <v>5760</v>
      </c>
      <c r="B60" s="6" t="str">
        <f>+VLOOKUP($A60, 'S&amp;P500'!$A$20:$R$521, B$9, FALSE)</f>
        <v>GM UN</v>
      </c>
      <c r="C60" s="6" t="str">
        <f>+VLOOKUP($A60, 'S&amp;P500'!$A$20:$R$521, C$9, FALSE)</f>
        <v>37045V100</v>
      </c>
      <c r="D60" s="30" t="str">
        <f>+VLOOKUP($A60, 'S&amp;P500'!$A$20:$R$521, D$9, FALSE)</f>
        <v>B665KZ5</v>
      </c>
      <c r="E60" s="6" t="str">
        <f>+VLOOKUP($A60, 'S&amp;P500'!$A$20:$R$521, E$9, FALSE)</f>
        <v>General Motors Company</v>
      </c>
      <c r="F60" s="6" t="str">
        <f>+VLOOKUP($A60, 'S&amp;P500'!$A$20:$R$521, F$9, FALSE)</f>
        <v>Automobiles &amp; Components</v>
      </c>
      <c r="G60" s="6" t="str">
        <f t="shared" si="28"/>
        <v>Share Increase</v>
      </c>
      <c r="H60" s="30">
        <f>+VLOOKUP($A60, 'S&amp;P500'!$A$20:$R$521, H$9, FALSE)</f>
        <v>37.659999999999997</v>
      </c>
      <c r="I60" s="33">
        <f>+VLOOKUP($A60, 'S&amp;P500'!$A$20:$R$521, I$9, FALSE)</f>
        <v>1606.6959999999999</v>
      </c>
      <c r="J60" s="33">
        <f>+VLOOKUP($A60, 'S&amp;P500'!$A$20:$R$521, J$9, FALSE)</f>
        <v>1610.366</v>
      </c>
      <c r="K60" s="34">
        <f>+VLOOKUP($A60, 'S&amp;P500'!$A$20:$R$521, K$9, FALSE)</f>
        <v>0.84</v>
      </c>
      <c r="L60" s="34">
        <f>+VLOOKUP($A60, 'S&amp;P500'!$A$20:$R$521, L$9, FALSE)</f>
        <v>0.84</v>
      </c>
      <c r="M60" s="7">
        <f>+VLOOKUP($A60, 'S&amp;P500'!$A$20:$R$521, M$9, FALSE)</f>
        <v>0</v>
      </c>
      <c r="N60" s="7">
        <f>+VLOOKUP($A60, 'S&amp;P500'!$A$20:$R$521, N$9, FALSE)</f>
        <v>0</v>
      </c>
      <c r="O60" s="7">
        <f>+VLOOKUP($A60, 'S&amp;P500'!$A$20:$R$521, O$9, FALSE)</f>
        <v>1</v>
      </c>
      <c r="P60" s="7">
        <f>+VLOOKUP($A60, 'S&amp;P500'!$A$20:$R$521, P$9, FALSE)</f>
        <v>1</v>
      </c>
      <c r="Q60" s="35">
        <f t="shared" si="29"/>
        <v>1349.6246399999998</v>
      </c>
      <c r="R60" s="35">
        <f t="shared" si="30"/>
        <v>1352.7074399999999</v>
      </c>
      <c r="S60" s="35">
        <f t="shared" si="31"/>
        <v>50826.863942399985</v>
      </c>
      <c r="T60" s="35">
        <f t="shared" si="32"/>
        <v>50942.962190399994</v>
      </c>
      <c r="U60" s="36">
        <f t="shared" si="33"/>
        <v>4.486376047802886E-3</v>
      </c>
      <c r="V60" s="37">
        <f t="shared" si="34"/>
        <v>4.5173317221517345E-3</v>
      </c>
      <c r="W60" s="37">
        <f t="shared" si="35"/>
        <v>3.0955674348848508E-5</v>
      </c>
      <c r="X60" s="38">
        <f t="shared" si="36"/>
        <v>1.5477837174424254E-2</v>
      </c>
      <c r="Y60" s="39">
        <f t="shared" si="37"/>
        <v>410.98877255507847</v>
      </c>
      <c r="Z60" s="40">
        <f t="shared" si="38"/>
        <v>0</v>
      </c>
      <c r="AA60" s="41">
        <f t="shared" si="39"/>
        <v>0</v>
      </c>
      <c r="AB60" s="41">
        <f t="shared" si="40"/>
        <v>0</v>
      </c>
      <c r="AC60" s="42">
        <f t="shared" si="41"/>
        <v>0</v>
      </c>
      <c r="AD60" s="43">
        <f t="shared" si="42"/>
        <v>0</v>
      </c>
      <c r="AE60" s="40">
        <f t="shared" si="43"/>
        <v>9.237789067331555E-3</v>
      </c>
      <c r="AF60" s="41">
        <f t="shared" si="44"/>
        <v>9.2989927538111097E-3</v>
      </c>
      <c r="AG60" s="41">
        <f t="shared" si="45"/>
        <v>6.120368647955475E-5</v>
      </c>
      <c r="AH60" s="42">
        <f t="shared" si="46"/>
        <v>0.50511947547123803</v>
      </c>
      <c r="AI60" s="43">
        <f t="shared" si="47"/>
        <v>13412.625477196976</v>
      </c>
      <c r="AJ60" s="42">
        <f t="shared" si="48"/>
        <v>0.52059731264566234</v>
      </c>
      <c r="AK60" s="31">
        <f t="shared" si="49"/>
        <v>13823.614249752054</v>
      </c>
      <c r="AL60" s="44">
        <f t="shared" si="50"/>
        <v>410.98877255507847</v>
      </c>
      <c r="AM60" s="31">
        <f>+VLOOKUP($A60, 'S&amp;P500'!$A$20:$AM$521, 39, FALSE)</f>
        <v>13604249</v>
      </c>
      <c r="AN60" s="45">
        <f t="shared" si="51"/>
        <v>1.0161247599740385E-3</v>
      </c>
    </row>
    <row r="61" spans="1:40">
      <c r="A61" s="6" t="s">
        <v>4142</v>
      </c>
      <c r="B61" s="6" t="str">
        <f>+VLOOKUP($A61, 'S&amp;P500'!$A$20:$R$521, B$9, FALSE)</f>
        <v>CAT UN</v>
      </c>
      <c r="C61" s="6" t="str">
        <f>+VLOOKUP($A61, 'S&amp;P500'!$A$20:$R$521, C$9, FALSE)</f>
        <v>149123101</v>
      </c>
      <c r="D61" s="30">
        <f>+VLOOKUP($A61, 'S&amp;P500'!$A$20:$R$521, D$9, FALSE)</f>
        <v>2180201</v>
      </c>
      <c r="E61" s="6" t="str">
        <f>+VLOOKUP($A61, 'S&amp;P500'!$A$20:$R$521, E$9, FALSE)</f>
        <v>Caterpillar Inc</v>
      </c>
      <c r="F61" s="6" t="str">
        <f>+VLOOKUP($A61, 'S&amp;P500'!$A$20:$R$521, F$9, FALSE)</f>
        <v>Capital Goods</v>
      </c>
      <c r="G61" s="6" t="str">
        <f t="shared" si="28"/>
        <v>Share Increase</v>
      </c>
      <c r="H61" s="30">
        <f>+VLOOKUP($A61, 'S&amp;P500'!$A$20:$R$521, H$9, FALSE)</f>
        <v>80.81</v>
      </c>
      <c r="I61" s="33">
        <f>+VLOOKUP($A61, 'S&amp;P500'!$A$20:$R$521, I$9, FALSE)</f>
        <v>605.399</v>
      </c>
      <c r="J61" s="33">
        <f>+VLOOKUP($A61, 'S&amp;P500'!$A$20:$R$521, J$9, FALSE)</f>
        <v>606.16700000000003</v>
      </c>
      <c r="K61" s="34">
        <f>+VLOOKUP($A61, 'S&amp;P500'!$A$20:$R$521, K$9, FALSE)</f>
        <v>1</v>
      </c>
      <c r="L61" s="34">
        <f>+VLOOKUP($A61, 'S&amp;P500'!$A$20:$R$521, L$9, FALSE)</f>
        <v>1</v>
      </c>
      <c r="M61" s="7">
        <f>+VLOOKUP($A61, 'S&amp;P500'!$A$20:$R$521, M$9, FALSE)</f>
        <v>0</v>
      </c>
      <c r="N61" s="7">
        <f>+VLOOKUP($A61, 'S&amp;P500'!$A$20:$R$521, N$9, FALSE)</f>
        <v>0</v>
      </c>
      <c r="O61" s="7">
        <f>+VLOOKUP($A61, 'S&amp;P500'!$A$20:$R$521, O$9, FALSE)</f>
        <v>1</v>
      </c>
      <c r="P61" s="7">
        <f>+VLOOKUP($A61, 'S&amp;P500'!$A$20:$R$521, P$9, FALSE)</f>
        <v>1</v>
      </c>
      <c r="Q61" s="35">
        <f t="shared" si="29"/>
        <v>605.399</v>
      </c>
      <c r="R61" s="35">
        <f t="shared" si="30"/>
        <v>606.16700000000003</v>
      </c>
      <c r="S61" s="35">
        <f t="shared" si="31"/>
        <v>48922.293190000004</v>
      </c>
      <c r="T61" s="35">
        <f t="shared" si="32"/>
        <v>48984.355270000007</v>
      </c>
      <c r="U61" s="36">
        <f t="shared" si="33"/>
        <v>4.3182637555592316E-3</v>
      </c>
      <c r="V61" s="37">
        <f t="shared" si="34"/>
        <v>4.3436536164365531E-3</v>
      </c>
      <c r="W61" s="37">
        <f t="shared" si="35"/>
        <v>2.538986087732148E-5</v>
      </c>
      <c r="X61" s="38">
        <f t="shared" si="36"/>
        <v>1.269493043866074E-2</v>
      </c>
      <c r="Y61" s="39">
        <f t="shared" si="37"/>
        <v>157.09603314763942</v>
      </c>
      <c r="Z61" s="40">
        <f t="shared" si="38"/>
        <v>0</v>
      </c>
      <c r="AA61" s="41">
        <f t="shared" si="39"/>
        <v>0</v>
      </c>
      <c r="AB61" s="41">
        <f t="shared" si="40"/>
        <v>0</v>
      </c>
      <c r="AC61" s="42">
        <f t="shared" si="41"/>
        <v>0</v>
      </c>
      <c r="AD61" s="43">
        <f t="shared" si="42"/>
        <v>0</v>
      </c>
      <c r="AE61" s="40">
        <f t="shared" si="43"/>
        <v>8.8916330878003654E-3</v>
      </c>
      <c r="AF61" s="41">
        <f t="shared" si="44"/>
        <v>8.9414738586143169E-3</v>
      </c>
      <c r="AG61" s="41">
        <f t="shared" si="45"/>
        <v>4.984077081395151E-5</v>
      </c>
      <c r="AH61" s="42">
        <f t="shared" si="46"/>
        <v>0.41134032047293967</v>
      </c>
      <c r="AI61" s="43">
        <f t="shared" si="47"/>
        <v>5090.2155732327637</v>
      </c>
      <c r="AJ61" s="42">
        <f t="shared" si="48"/>
        <v>0.42403525091160044</v>
      </c>
      <c r="AK61" s="31">
        <f t="shared" si="49"/>
        <v>5247.3116063804027</v>
      </c>
      <c r="AL61" s="44">
        <f t="shared" si="50"/>
        <v>157.09603314763942</v>
      </c>
      <c r="AM61" s="31">
        <f>+VLOOKUP($A61, 'S&amp;P500'!$A$20:$AM$521, 39, FALSE)</f>
        <v>5288761</v>
      </c>
      <c r="AN61" s="45">
        <f t="shared" si="51"/>
        <v>9.9216274026759808E-4</v>
      </c>
    </row>
    <row r="62" spans="1:40">
      <c r="A62" s="6" t="s">
        <v>4504</v>
      </c>
      <c r="B62" s="6" t="str">
        <f>+VLOOKUP($A62, 'S&amp;P500'!$A$20:$R$521, B$9, FALSE)</f>
        <v>APC UN</v>
      </c>
      <c r="C62" s="6" t="str">
        <f>+VLOOKUP($A62, 'S&amp;P500'!$A$20:$R$521, C$9, FALSE)</f>
        <v>032511107</v>
      </c>
      <c r="D62" s="30">
        <f>+VLOOKUP($A62, 'S&amp;P500'!$A$20:$R$521, D$9, FALSE)</f>
        <v>2032380</v>
      </c>
      <c r="E62" s="6" t="str">
        <f>+VLOOKUP($A62, 'S&amp;P500'!$A$20:$R$521, E$9, FALSE)</f>
        <v>Anadarko Petroleum Corp</v>
      </c>
      <c r="F62" s="6" t="str">
        <f>+VLOOKUP($A62, 'S&amp;P500'!$A$20:$R$521, F$9, FALSE)</f>
        <v>Energy</v>
      </c>
      <c r="G62" s="6" t="str">
        <f t="shared" si="28"/>
        <v>Share Increase</v>
      </c>
      <c r="H62" s="30">
        <f>+VLOOKUP($A62, 'S&amp;P500'!$A$20:$R$521, H$9, FALSE)</f>
        <v>80.77</v>
      </c>
      <c r="I62" s="33">
        <f>+VLOOKUP($A62, 'S&amp;P500'!$A$20:$R$521, I$9, FALSE)</f>
        <v>506.45</v>
      </c>
      <c r="J62" s="33">
        <f>+VLOOKUP($A62, 'S&amp;P500'!$A$20:$R$521, J$9, FALSE)</f>
        <v>506.65</v>
      </c>
      <c r="K62" s="34">
        <f>+VLOOKUP($A62, 'S&amp;P500'!$A$20:$R$521, K$9, FALSE)</f>
        <v>1</v>
      </c>
      <c r="L62" s="34">
        <f>+VLOOKUP($A62, 'S&amp;P500'!$A$20:$R$521, L$9, FALSE)</f>
        <v>1</v>
      </c>
      <c r="M62" s="7">
        <f>+VLOOKUP($A62, 'S&amp;P500'!$A$20:$R$521, M$9, FALSE)</f>
        <v>0.52</v>
      </c>
      <c r="N62" s="7">
        <f>+VLOOKUP($A62, 'S&amp;P500'!$A$20:$R$521, N$9, FALSE)</f>
        <v>0.52</v>
      </c>
      <c r="O62" s="7">
        <f>+VLOOKUP($A62, 'S&amp;P500'!$A$20:$R$521, O$9, FALSE)</f>
        <v>0.48</v>
      </c>
      <c r="P62" s="7">
        <f>+VLOOKUP($A62, 'S&amp;P500'!$A$20:$R$521, P$9, FALSE)</f>
        <v>0.48</v>
      </c>
      <c r="Q62" s="35">
        <f t="shared" si="29"/>
        <v>506.45</v>
      </c>
      <c r="R62" s="35">
        <f t="shared" si="30"/>
        <v>506.65</v>
      </c>
      <c r="S62" s="35">
        <f t="shared" si="31"/>
        <v>40905.966499999995</v>
      </c>
      <c r="T62" s="35">
        <f t="shared" si="32"/>
        <v>40922.120499999997</v>
      </c>
      <c r="U62" s="36">
        <f t="shared" si="33"/>
        <v>3.6106801420170732E-3</v>
      </c>
      <c r="V62" s="37">
        <f t="shared" si="34"/>
        <v>3.6287405585378719E-3</v>
      </c>
      <c r="W62" s="37">
        <f t="shared" si="35"/>
        <v>1.8060416520798619E-5</v>
      </c>
      <c r="X62" s="38">
        <f t="shared" si="36"/>
        <v>9.0302082603993094E-3</v>
      </c>
      <c r="Y62" s="39">
        <f t="shared" si="37"/>
        <v>111.80151368576587</v>
      </c>
      <c r="Z62" s="40">
        <f t="shared" si="38"/>
        <v>3.6503761576445509E-3</v>
      </c>
      <c r="AA62" s="41">
        <f t="shared" si="39"/>
        <v>3.6695802163017287E-3</v>
      </c>
      <c r="AB62" s="41">
        <f t="shared" si="40"/>
        <v>1.9204058657177735E-5</v>
      </c>
      <c r="AC62" s="42">
        <f t="shared" si="41"/>
        <v>0.22380789486240163</v>
      </c>
      <c r="AD62" s="43">
        <f t="shared" si="42"/>
        <v>2770.9284989773637</v>
      </c>
      <c r="AE62" s="40">
        <f t="shared" si="43"/>
        <v>3.5686390461601653E-3</v>
      </c>
      <c r="AF62" s="41">
        <f t="shared" si="44"/>
        <v>3.5855111895016921E-3</v>
      </c>
      <c r="AG62" s="41">
        <f t="shared" si="45"/>
        <v>1.6872143341526823E-5</v>
      </c>
      <c r="AH62" s="42">
        <f t="shared" si="46"/>
        <v>0.13924730167347871</v>
      </c>
      <c r="AI62" s="43">
        <f t="shared" si="47"/>
        <v>1723.9977921688587</v>
      </c>
      <c r="AJ62" s="42">
        <f t="shared" si="48"/>
        <v>0.37208540479627961</v>
      </c>
      <c r="AK62" s="31">
        <f t="shared" si="49"/>
        <v>4606.7278048319877</v>
      </c>
      <c r="AL62" s="44">
        <f t="shared" si="50"/>
        <v>111.80151368576587</v>
      </c>
      <c r="AM62" s="31">
        <f>+VLOOKUP($A62, 'S&amp;P500'!$A$20:$AM$521, 39, FALSE)</f>
        <v>4754216.5</v>
      </c>
      <c r="AN62" s="45">
        <f t="shared" si="51"/>
        <v>9.6897728675839382E-4</v>
      </c>
    </row>
    <row r="63" spans="1:40">
      <c r="A63" s="6" t="s">
        <v>4149</v>
      </c>
      <c r="B63" s="6" t="str">
        <f>+VLOOKUP($A63, 'S&amp;P500'!$A$20:$R$521, B$9, FALSE)</f>
        <v>CSCO UQ</v>
      </c>
      <c r="C63" s="6" t="str">
        <f>+VLOOKUP($A63, 'S&amp;P500'!$A$20:$R$521, C$9, FALSE)</f>
        <v>17275R102</v>
      </c>
      <c r="D63" s="30">
        <f>+VLOOKUP($A63, 'S&amp;P500'!$A$20:$R$521, D$9, FALSE)</f>
        <v>2198163</v>
      </c>
      <c r="E63" s="6" t="str">
        <f>+VLOOKUP($A63, 'S&amp;P500'!$A$20:$R$521, E$9, FALSE)</f>
        <v>Cisco Systems Inc</v>
      </c>
      <c r="F63" s="6" t="str">
        <f>+VLOOKUP($A63, 'S&amp;P500'!$A$20:$R$521, F$9, FALSE)</f>
        <v>Technology Hardware &amp; Equipmen</v>
      </c>
      <c r="G63" s="6" t="str">
        <f t="shared" si="28"/>
        <v>Reinvestment</v>
      </c>
      <c r="H63" s="30">
        <f>+VLOOKUP($A63, 'S&amp;P500'!$A$20:$R$521, H$9, FALSE)</f>
        <v>29.36</v>
      </c>
      <c r="I63" s="33">
        <f>+VLOOKUP($A63, 'S&amp;P500'!$A$20:$R$521, I$9, FALSE)</f>
        <v>5113.5879999999997</v>
      </c>
      <c r="J63" s="33">
        <f>+VLOOKUP($A63, 'S&amp;P500'!$A$20:$R$521, J$9, FALSE)</f>
        <v>5104.7389999999996</v>
      </c>
      <c r="K63" s="34">
        <f>+VLOOKUP($A63, 'S&amp;P500'!$A$20:$R$521, K$9, FALSE)</f>
        <v>1</v>
      </c>
      <c r="L63" s="34">
        <f>+VLOOKUP($A63, 'S&amp;P500'!$A$20:$R$521, L$9, FALSE)</f>
        <v>1</v>
      </c>
      <c r="M63" s="7">
        <f>+VLOOKUP($A63, 'S&amp;P500'!$A$20:$R$521, M$9, FALSE)</f>
        <v>0.64</v>
      </c>
      <c r="N63" s="7">
        <f>+VLOOKUP($A63, 'S&amp;P500'!$A$20:$R$521, N$9, FALSE)</f>
        <v>0.64</v>
      </c>
      <c r="O63" s="7">
        <f>+VLOOKUP($A63, 'S&amp;P500'!$A$20:$R$521, O$9, FALSE)</f>
        <v>0.36</v>
      </c>
      <c r="P63" s="7">
        <f>+VLOOKUP($A63, 'S&amp;P500'!$A$20:$R$521, P$9, FALSE)</f>
        <v>0.36</v>
      </c>
      <c r="Q63" s="35">
        <f t="shared" si="29"/>
        <v>5113.5879999999997</v>
      </c>
      <c r="R63" s="35">
        <f t="shared" si="30"/>
        <v>5104.7389999999996</v>
      </c>
      <c r="S63" s="35">
        <f t="shared" si="31"/>
        <v>150134.94368</v>
      </c>
      <c r="T63" s="35">
        <f t="shared" si="32"/>
        <v>149875.13703999997</v>
      </c>
      <c r="U63" s="36">
        <f t="shared" si="33"/>
        <v>1.3252082914804807E-2</v>
      </c>
      <c r="V63" s="37">
        <f t="shared" si="34"/>
        <v>1.3290073482225087E-2</v>
      </c>
      <c r="W63" s="37">
        <f t="shared" si="35"/>
        <v>3.7990567420280799E-5</v>
      </c>
      <c r="X63" s="38">
        <f t="shared" si="36"/>
        <v>1.89952837101404E-2</v>
      </c>
      <c r="Y63" s="39">
        <f t="shared" si="37"/>
        <v>646.9783280020572</v>
      </c>
      <c r="Z63" s="40">
        <f t="shared" si="38"/>
        <v>1.648957174352637E-2</v>
      </c>
      <c r="AA63" s="41">
        <f t="shared" si="39"/>
        <v>1.6541103512350434E-2</v>
      </c>
      <c r="AB63" s="41">
        <f t="shared" si="40"/>
        <v>5.1531768824063934E-5</v>
      </c>
      <c r="AC63" s="42">
        <f t="shared" si="41"/>
        <v>0.60056141802811125</v>
      </c>
      <c r="AD63" s="43">
        <f t="shared" si="42"/>
        <v>20455.0891698948</v>
      </c>
      <c r="AE63" s="40">
        <f t="shared" si="43"/>
        <v>9.823336325695398E-3</v>
      </c>
      <c r="AF63" s="41">
        <f t="shared" si="44"/>
        <v>9.8488111256053949E-3</v>
      </c>
      <c r="AG63" s="41">
        <f t="shared" si="45"/>
        <v>2.5474799909996904E-5</v>
      </c>
      <c r="AH63" s="42">
        <f t="shared" si="46"/>
        <v>0.2102457925074645</v>
      </c>
      <c r="AI63" s="43">
        <f t="shared" si="47"/>
        <v>7160.9602352678639</v>
      </c>
      <c r="AJ63" s="42">
        <f t="shared" si="48"/>
        <v>0.82980249424571606</v>
      </c>
      <c r="AK63" s="31">
        <f t="shared" si="49"/>
        <v>28263.027733164719</v>
      </c>
      <c r="AL63" s="44">
        <f t="shared" si="50"/>
        <v>646.9783280020572</v>
      </c>
      <c r="AM63" s="31">
        <f>+VLOOKUP($A63, 'S&amp;P500'!$A$20:$AM$521, 39, FALSE)</f>
        <v>32680334</v>
      </c>
      <c r="AN63" s="45">
        <f t="shared" si="51"/>
        <v>8.6483289103363268E-4</v>
      </c>
    </row>
    <row r="64" spans="1:40">
      <c r="A64" s="6" t="s">
        <v>3952</v>
      </c>
      <c r="B64" s="6" t="str">
        <f>+VLOOKUP($A64, 'S&amp;P500'!$A$20:$R$521, B$9, FALSE)</f>
        <v>TGT UN</v>
      </c>
      <c r="C64" s="6" t="str">
        <f>+VLOOKUP($A64, 'S&amp;P500'!$A$20:$R$521, C$9, FALSE)</f>
        <v>87612E106</v>
      </c>
      <c r="D64" s="30">
        <f>+VLOOKUP($A64, 'S&amp;P500'!$A$20:$R$521, D$9, FALSE)</f>
        <v>2259101</v>
      </c>
      <c r="E64" s="6" t="str">
        <f>+VLOOKUP($A64, 'S&amp;P500'!$A$20:$R$521, E$9, FALSE)</f>
        <v>Target Corp</v>
      </c>
      <c r="F64" s="6" t="str">
        <f>+VLOOKUP($A64, 'S&amp;P500'!$A$20:$R$521, F$9, FALSE)</f>
        <v>Retailing</v>
      </c>
      <c r="G64" s="6" t="str">
        <f t="shared" si="28"/>
        <v>Reinvestment</v>
      </c>
      <c r="H64" s="30">
        <f>+VLOOKUP($A64, 'S&amp;P500'!$A$20:$R$521, H$9, FALSE)</f>
        <v>78.569999999999993</v>
      </c>
      <c r="I64" s="33">
        <f>+VLOOKUP($A64, 'S&amp;P500'!$A$20:$R$521, I$9, FALSE)</f>
        <v>636.96400000000006</v>
      </c>
      <c r="J64" s="33">
        <f>+VLOOKUP($A64, 'S&amp;P500'!$A$20:$R$521, J$9, FALSE)</f>
        <v>636.96400000000006</v>
      </c>
      <c r="K64" s="34">
        <f>+VLOOKUP($A64, 'S&amp;P500'!$A$20:$R$521, K$9, FALSE)</f>
        <v>1</v>
      </c>
      <c r="L64" s="34">
        <f>+VLOOKUP($A64, 'S&amp;P500'!$A$20:$R$521, L$9, FALSE)</f>
        <v>1</v>
      </c>
      <c r="M64" s="7">
        <f>+VLOOKUP($A64, 'S&amp;P500'!$A$20:$R$521, M$9, FALSE)</f>
        <v>0</v>
      </c>
      <c r="N64" s="7">
        <f>+VLOOKUP($A64, 'S&amp;P500'!$A$20:$R$521, N$9, FALSE)</f>
        <v>0</v>
      </c>
      <c r="O64" s="7">
        <f>+VLOOKUP($A64, 'S&amp;P500'!$A$20:$R$521, O$9, FALSE)</f>
        <v>1</v>
      </c>
      <c r="P64" s="7">
        <f>+VLOOKUP($A64, 'S&amp;P500'!$A$20:$R$521, P$9, FALSE)</f>
        <v>1</v>
      </c>
      <c r="Q64" s="35">
        <f t="shared" si="29"/>
        <v>636.96400000000006</v>
      </c>
      <c r="R64" s="35">
        <f t="shared" si="30"/>
        <v>636.96400000000006</v>
      </c>
      <c r="S64" s="35">
        <f t="shared" si="31"/>
        <v>50046.261480000001</v>
      </c>
      <c r="T64" s="35">
        <f t="shared" si="32"/>
        <v>50046.261480000001</v>
      </c>
      <c r="U64" s="36">
        <f t="shared" si="33"/>
        <v>4.4174739767615569E-3</v>
      </c>
      <c r="V64" s="37">
        <f t="shared" si="34"/>
        <v>4.4378174106512293E-3</v>
      </c>
      <c r="W64" s="37">
        <f t="shared" si="35"/>
        <v>2.0343433889672378E-5</v>
      </c>
      <c r="X64" s="38">
        <f t="shared" si="36"/>
        <v>1.0171716944836189E-2</v>
      </c>
      <c r="Y64" s="39">
        <f t="shared" si="37"/>
        <v>129.46056949008772</v>
      </c>
      <c r="Z64" s="40">
        <f t="shared" si="38"/>
        <v>0</v>
      </c>
      <c r="AA64" s="41">
        <f t="shared" si="39"/>
        <v>0</v>
      </c>
      <c r="AB64" s="41">
        <f t="shared" si="40"/>
        <v>0</v>
      </c>
      <c r="AC64" s="42">
        <f t="shared" si="41"/>
        <v>0</v>
      </c>
      <c r="AD64" s="43">
        <f t="shared" si="42"/>
        <v>0</v>
      </c>
      <c r="AE64" s="40">
        <f t="shared" si="43"/>
        <v>9.0959144692595081E-3</v>
      </c>
      <c r="AF64" s="41">
        <f t="shared" si="44"/>
        <v>9.135311392346853E-3</v>
      </c>
      <c r="AG64" s="41">
        <f t="shared" si="45"/>
        <v>3.9396923087344979E-5</v>
      </c>
      <c r="AH64" s="42">
        <f t="shared" si="46"/>
        <v>0.3251463150297017</v>
      </c>
      <c r="AI64" s="43">
        <f t="shared" si="47"/>
        <v>4138.301069488376</v>
      </c>
      <c r="AJ64" s="42">
        <f t="shared" si="48"/>
        <v>0.33531803197453791</v>
      </c>
      <c r="AK64" s="31">
        <f t="shared" si="49"/>
        <v>4267.7616389784635</v>
      </c>
      <c r="AL64" s="44">
        <f t="shared" si="50"/>
        <v>129.46056949008772</v>
      </c>
      <c r="AM64" s="31">
        <f>+VLOOKUP($A64, 'S&amp;P500'!$A$20:$AM$521, 39, FALSE)</f>
        <v>5200481.5</v>
      </c>
      <c r="AN64" s="45">
        <f t="shared" si="51"/>
        <v>8.2064740331803184E-4</v>
      </c>
    </row>
    <row r="65" spans="1:40">
      <c r="A65" s="6" t="s">
        <v>4182</v>
      </c>
      <c r="B65" s="6" t="str">
        <f>+VLOOKUP($A65, 'S&amp;P500'!$A$20:$R$521, B$9, FALSE)</f>
        <v>MO UN</v>
      </c>
      <c r="C65" s="6" t="str">
        <f>+VLOOKUP($A65, 'S&amp;P500'!$A$20:$R$521, C$9, FALSE)</f>
        <v>02209S103</v>
      </c>
      <c r="D65" s="30">
        <f>+VLOOKUP($A65, 'S&amp;P500'!$A$20:$R$521, D$9, FALSE)</f>
        <v>2692632</v>
      </c>
      <c r="E65" s="6" t="str">
        <f>+VLOOKUP($A65, 'S&amp;P500'!$A$20:$R$521, E$9, FALSE)</f>
        <v>Altria Group Inc</v>
      </c>
      <c r="F65" s="6" t="str">
        <f>+VLOOKUP($A65, 'S&amp;P500'!$A$20:$R$521, F$9, FALSE)</f>
        <v>Food Beverage &amp; Tobacco</v>
      </c>
      <c r="G65" s="6" t="str">
        <f t="shared" si="28"/>
        <v>Reinvestment</v>
      </c>
      <c r="H65" s="30">
        <f>+VLOOKUP($A65, 'S&amp;P500'!$A$20:$R$521, H$9, FALSE)</f>
        <v>53.83</v>
      </c>
      <c r="I65" s="33">
        <f>+VLOOKUP($A65, 'S&amp;P500'!$A$20:$R$521, I$9, FALSE)</f>
        <v>1976.47</v>
      </c>
      <c r="J65" s="33">
        <f>+VLOOKUP($A65, 'S&amp;P500'!$A$20:$R$521, J$9, FALSE)</f>
        <v>1969.317</v>
      </c>
      <c r="K65" s="34">
        <f>+VLOOKUP($A65, 'S&amp;P500'!$A$20:$R$521, K$9, FALSE)</f>
        <v>1</v>
      </c>
      <c r="L65" s="34">
        <f>+VLOOKUP($A65, 'S&amp;P500'!$A$20:$R$521, L$9, FALSE)</f>
        <v>1</v>
      </c>
      <c r="M65" s="7">
        <f>+VLOOKUP($A65, 'S&amp;P500'!$A$20:$R$521, M$9, FALSE)</f>
        <v>1</v>
      </c>
      <c r="N65" s="7">
        <f>+VLOOKUP($A65, 'S&amp;P500'!$A$20:$R$521, N$9, FALSE)</f>
        <v>1</v>
      </c>
      <c r="O65" s="7">
        <f>+VLOOKUP($A65, 'S&amp;P500'!$A$20:$R$521, O$9, FALSE)</f>
        <v>0</v>
      </c>
      <c r="P65" s="7">
        <f>+VLOOKUP($A65, 'S&amp;P500'!$A$20:$R$521, P$9, FALSE)</f>
        <v>0</v>
      </c>
      <c r="Q65" s="35">
        <f t="shared" si="29"/>
        <v>1976.47</v>
      </c>
      <c r="R65" s="35">
        <f t="shared" si="30"/>
        <v>1969.317</v>
      </c>
      <c r="S65" s="35">
        <f t="shared" si="31"/>
        <v>106393.38009999999</v>
      </c>
      <c r="T65" s="35">
        <f t="shared" si="32"/>
        <v>106008.33411</v>
      </c>
      <c r="U65" s="36">
        <f t="shared" si="33"/>
        <v>9.3911108241176624E-3</v>
      </c>
      <c r="V65" s="37">
        <f t="shared" si="34"/>
        <v>9.4002152583464189E-3</v>
      </c>
      <c r="W65" s="37">
        <f t="shared" si="35"/>
        <v>9.1044342287564806E-6</v>
      </c>
      <c r="X65" s="38">
        <f t="shared" si="36"/>
        <v>4.5522171143782403E-3</v>
      </c>
      <c r="Y65" s="39">
        <f t="shared" si="37"/>
        <v>84.566544944793606</v>
      </c>
      <c r="Z65" s="40">
        <f t="shared" si="38"/>
        <v>1.825837925361809E-2</v>
      </c>
      <c r="AA65" s="41">
        <f t="shared" si="39"/>
        <v>1.8280788410736278E-2</v>
      </c>
      <c r="AB65" s="41">
        <f t="shared" si="40"/>
        <v>2.2409157118187528E-5</v>
      </c>
      <c r="AC65" s="42">
        <f t="shared" si="41"/>
        <v>0.26116074574620246</v>
      </c>
      <c r="AD65" s="43">
        <f t="shared" si="42"/>
        <v>4851.5836103697284</v>
      </c>
      <c r="AE65" s="40">
        <f t="shared" si="43"/>
        <v>0</v>
      </c>
      <c r="AF65" s="41">
        <f t="shared" si="44"/>
        <v>0</v>
      </c>
      <c r="AG65" s="41">
        <f t="shared" si="45"/>
        <v>0</v>
      </c>
      <c r="AH65" s="42">
        <f t="shared" si="46"/>
        <v>0</v>
      </c>
      <c r="AI65" s="43">
        <f t="shared" si="47"/>
        <v>0</v>
      </c>
      <c r="AJ65" s="42">
        <f t="shared" si="48"/>
        <v>0.26571296286058071</v>
      </c>
      <c r="AK65" s="31">
        <f t="shared" si="49"/>
        <v>4936.1501553145217</v>
      </c>
      <c r="AL65" s="44">
        <f t="shared" si="50"/>
        <v>84.566544944793606</v>
      </c>
      <c r="AM65" s="31">
        <f>+VLOOKUP($A65, 'S&amp;P500'!$A$20:$AM$521, 39, FALSE)</f>
        <v>6076343</v>
      </c>
      <c r="AN65" s="45">
        <f t="shared" si="51"/>
        <v>8.1235541761130368E-4</v>
      </c>
    </row>
    <row r="66" spans="1:40">
      <c r="A66" s="6" t="s">
        <v>4137</v>
      </c>
      <c r="B66" s="6" t="str">
        <f>+VLOOKUP($A66, 'S&amp;P500'!$A$20:$R$521, B$9, FALSE)</f>
        <v>BAC UN</v>
      </c>
      <c r="C66" s="6" t="str">
        <f>+VLOOKUP($A66, 'S&amp;P500'!$A$20:$R$521, C$9, FALSE)</f>
        <v>060505104</v>
      </c>
      <c r="D66" s="30">
        <f>+VLOOKUP($A66, 'S&amp;P500'!$A$20:$R$521, D$9, FALSE)</f>
        <v>2295677</v>
      </c>
      <c r="E66" s="6" t="str">
        <f>+VLOOKUP($A66, 'S&amp;P500'!$A$20:$R$521, E$9, FALSE)</f>
        <v>Bank of America Corp</v>
      </c>
      <c r="F66" s="6" t="str">
        <f>+VLOOKUP($A66, 'S&amp;P500'!$A$20:$R$521, F$9, FALSE)</f>
        <v>Banks</v>
      </c>
      <c r="G66" s="6" t="str">
        <f t="shared" si="28"/>
        <v>Share Increase</v>
      </c>
      <c r="H66" s="30">
        <f>+VLOOKUP($A66, 'S&amp;P500'!$A$20:$R$521, H$9, FALSE)</f>
        <v>16.170000000000002</v>
      </c>
      <c r="I66" s="33">
        <f>+VLOOKUP($A66, 'S&amp;P500'!$A$20:$R$521, I$9, FALSE)</f>
        <v>10516.45</v>
      </c>
      <c r="J66" s="33">
        <f>+VLOOKUP($A66, 'S&amp;P500'!$A$20:$R$521, J$9, FALSE)</f>
        <v>10519.57</v>
      </c>
      <c r="K66" s="34">
        <f>+VLOOKUP($A66, 'S&amp;P500'!$A$20:$R$521, K$9, FALSE)</f>
        <v>1</v>
      </c>
      <c r="L66" s="34">
        <f>+VLOOKUP($A66, 'S&amp;P500'!$A$20:$R$521, L$9, FALSE)</f>
        <v>1</v>
      </c>
      <c r="M66" s="7">
        <f>+VLOOKUP($A66, 'S&amp;P500'!$A$20:$R$521, M$9, FALSE)</f>
        <v>0</v>
      </c>
      <c r="N66" s="7">
        <f>+VLOOKUP($A66, 'S&amp;P500'!$A$20:$R$521, N$9, FALSE)</f>
        <v>0</v>
      </c>
      <c r="O66" s="7">
        <f>+VLOOKUP($A66, 'S&amp;P500'!$A$20:$R$521, O$9, FALSE)</f>
        <v>1</v>
      </c>
      <c r="P66" s="7">
        <f>+VLOOKUP($A66, 'S&amp;P500'!$A$20:$R$521, P$9, FALSE)</f>
        <v>1</v>
      </c>
      <c r="Q66" s="35">
        <f t="shared" si="29"/>
        <v>10516.45</v>
      </c>
      <c r="R66" s="35">
        <f t="shared" si="30"/>
        <v>10519.57</v>
      </c>
      <c r="S66" s="35">
        <f t="shared" si="31"/>
        <v>170050.99650000004</v>
      </c>
      <c r="T66" s="35">
        <f t="shared" si="32"/>
        <v>170101.44690000001</v>
      </c>
      <c r="U66" s="36">
        <f t="shared" si="33"/>
        <v>1.5010029311806262E-2</v>
      </c>
      <c r="V66" s="37">
        <f t="shared" si="34"/>
        <v>1.5083627434018388E-2</v>
      </c>
      <c r="W66" s="37">
        <f t="shared" si="35"/>
        <v>7.3598122212125208E-5</v>
      </c>
      <c r="X66" s="38">
        <f t="shared" si="36"/>
        <v>3.6799061106062604E-2</v>
      </c>
      <c r="Y66" s="39">
        <f t="shared" si="37"/>
        <v>2275.7613547348546</v>
      </c>
      <c r="Z66" s="40">
        <f t="shared" si="38"/>
        <v>0</v>
      </c>
      <c r="AA66" s="41">
        <f t="shared" si="39"/>
        <v>0</v>
      </c>
      <c r="AB66" s="41">
        <f t="shared" si="40"/>
        <v>0</v>
      </c>
      <c r="AC66" s="42">
        <f t="shared" si="41"/>
        <v>0</v>
      </c>
      <c r="AD66" s="43">
        <f t="shared" si="42"/>
        <v>0</v>
      </c>
      <c r="AE66" s="40">
        <f t="shared" si="43"/>
        <v>3.0906790514102316E-2</v>
      </c>
      <c r="AF66" s="41">
        <f t="shared" si="44"/>
        <v>3.1049865459805637E-2</v>
      </c>
      <c r="AG66" s="41">
        <f t="shared" si="45"/>
        <v>1.4307494570332119E-4</v>
      </c>
      <c r="AH66" s="42">
        <f t="shared" si="46"/>
        <v>1.1808102695068772</v>
      </c>
      <c r="AI66" s="43">
        <f t="shared" si="47"/>
        <v>73024.753834686271</v>
      </c>
      <c r="AJ66" s="42">
        <f t="shared" si="48"/>
        <v>1.2176093306129399</v>
      </c>
      <c r="AK66" s="31">
        <f t="shared" si="49"/>
        <v>75300.51518942113</v>
      </c>
      <c r="AL66" s="44">
        <f t="shared" si="50"/>
        <v>2275.7613547348546</v>
      </c>
      <c r="AM66" s="31">
        <f>+VLOOKUP($A66, 'S&amp;P500'!$A$20:$AM$521, 39, FALSE)</f>
        <v>94411488</v>
      </c>
      <c r="AN66" s="45">
        <f t="shared" si="51"/>
        <v>7.9757788786700545E-4</v>
      </c>
    </row>
    <row r="67" spans="1:40">
      <c r="A67" s="6" t="s">
        <v>3956</v>
      </c>
      <c r="B67" s="6" t="str">
        <f>+VLOOKUP($A67, 'S&amp;P500'!$A$20:$R$521, B$9, FALSE)</f>
        <v>UPS UN</v>
      </c>
      <c r="C67" s="6" t="str">
        <f>+VLOOKUP($A67, 'S&amp;P500'!$A$20:$R$521, C$9, FALSE)</f>
        <v>911312106</v>
      </c>
      <c r="D67" s="30">
        <f>+VLOOKUP($A67, 'S&amp;P500'!$A$20:$R$521, D$9, FALSE)</f>
        <v>2517382</v>
      </c>
      <c r="E67" s="6" t="str">
        <f>+VLOOKUP($A67, 'S&amp;P500'!$A$20:$R$521, E$9, FALSE)</f>
        <v>United Parcel Service Inc B</v>
      </c>
      <c r="F67" s="6" t="str">
        <f>+VLOOKUP($A67, 'S&amp;P500'!$A$20:$R$521, F$9, FALSE)</f>
        <v>Transportation</v>
      </c>
      <c r="G67" s="6" t="str">
        <f t="shared" si="28"/>
        <v>Reinvestment</v>
      </c>
      <c r="H67" s="30">
        <f>+VLOOKUP($A67, 'S&amp;P500'!$A$20:$R$521, H$9, FALSE)</f>
        <v>100.55</v>
      </c>
      <c r="I67" s="33">
        <f>+VLOOKUP($A67, 'S&amp;P500'!$A$20:$R$521, I$9, FALSE)</f>
        <v>905.226</v>
      </c>
      <c r="J67" s="33">
        <f>+VLOOKUP($A67, 'S&amp;P500'!$A$20:$R$521, J$9, FALSE)</f>
        <v>902.53899999999999</v>
      </c>
      <c r="K67" s="34">
        <f>+VLOOKUP($A67, 'S&amp;P500'!$A$20:$R$521, K$9, FALSE)</f>
        <v>0.77</v>
      </c>
      <c r="L67" s="34">
        <f>+VLOOKUP($A67, 'S&amp;P500'!$A$20:$R$521, L$9, FALSE)</f>
        <v>0.77</v>
      </c>
      <c r="M67" s="7">
        <f>+VLOOKUP($A67, 'S&amp;P500'!$A$20:$R$521, M$9, FALSE)</f>
        <v>0.56999999999999995</v>
      </c>
      <c r="N67" s="7">
        <f>+VLOOKUP($A67, 'S&amp;P500'!$A$20:$R$521, N$9, FALSE)</f>
        <v>0.56999999999999995</v>
      </c>
      <c r="O67" s="7">
        <f>+VLOOKUP($A67, 'S&amp;P500'!$A$20:$R$521, O$9, FALSE)</f>
        <v>0.43</v>
      </c>
      <c r="P67" s="7">
        <f>+VLOOKUP($A67, 'S&amp;P500'!$A$20:$R$521, P$9, FALSE)</f>
        <v>0.43</v>
      </c>
      <c r="Q67" s="35">
        <f t="shared" si="29"/>
        <v>697.02402000000006</v>
      </c>
      <c r="R67" s="35">
        <f t="shared" si="30"/>
        <v>694.95502999999997</v>
      </c>
      <c r="S67" s="35">
        <f t="shared" si="31"/>
        <v>70085.765211000005</v>
      </c>
      <c r="T67" s="35">
        <f t="shared" si="32"/>
        <v>69877.728266499995</v>
      </c>
      <c r="U67" s="36">
        <f t="shared" si="33"/>
        <v>6.1863171155100019E-3</v>
      </c>
      <c r="V67" s="37">
        <f t="shared" si="34"/>
        <v>6.1963589276644851E-3</v>
      </c>
      <c r="W67" s="37">
        <f t="shared" si="35"/>
        <v>1.0041812154483118E-5</v>
      </c>
      <c r="X67" s="38">
        <f t="shared" si="36"/>
        <v>5.020906077241559E-3</v>
      </c>
      <c r="Y67" s="39">
        <f t="shared" si="37"/>
        <v>49.934421454416302</v>
      </c>
      <c r="Z67" s="40">
        <f t="shared" si="38"/>
        <v>6.8557076931932961E-3</v>
      </c>
      <c r="AA67" s="41">
        <f t="shared" si="39"/>
        <v>6.8686050601479698E-3</v>
      </c>
      <c r="AB67" s="41">
        <f t="shared" si="40"/>
        <v>1.2897366954673674E-5</v>
      </c>
      <c r="AC67" s="42">
        <f t="shared" si="41"/>
        <v>0.15030846337862774</v>
      </c>
      <c r="AD67" s="43">
        <f t="shared" si="42"/>
        <v>1494.862887902812</v>
      </c>
      <c r="AE67" s="40">
        <f t="shared" si="43"/>
        <v>5.4773816468678127E-3</v>
      </c>
      <c r="AF67" s="41">
        <f t="shared" si="44"/>
        <v>5.4847766633784193E-3</v>
      </c>
      <c r="AG67" s="41">
        <f t="shared" si="45"/>
        <v>7.3950165106065682E-6</v>
      </c>
      <c r="AH67" s="42">
        <f t="shared" si="46"/>
        <v>6.1031729880953227E-2</v>
      </c>
      <c r="AI67" s="43">
        <f t="shared" si="47"/>
        <v>606.97891477825192</v>
      </c>
      <c r="AJ67" s="42">
        <f t="shared" si="48"/>
        <v>0.21636109933682254</v>
      </c>
      <c r="AK67" s="31">
        <f t="shared" si="49"/>
        <v>2151.7762241354803</v>
      </c>
      <c r="AL67" s="44">
        <f t="shared" si="50"/>
        <v>49.934421454416302</v>
      </c>
      <c r="AM67" s="31">
        <f>+VLOOKUP($A67, 'S&amp;P500'!$A$20:$AM$521, 39, FALSE)</f>
        <v>2750654.25</v>
      </c>
      <c r="AN67" s="45">
        <f t="shared" si="51"/>
        <v>7.8227797046302001E-4</v>
      </c>
    </row>
    <row r="68" spans="1:40">
      <c r="A68" s="6" t="s">
        <v>4158</v>
      </c>
      <c r="B68" s="6" t="str">
        <f>+VLOOKUP($A68, 'S&amp;P500'!$A$20:$R$521, B$9, FALSE)</f>
        <v>EXC UN</v>
      </c>
      <c r="C68" s="6" t="str">
        <f>+VLOOKUP($A68, 'S&amp;P500'!$A$20:$R$521, C$9, FALSE)</f>
        <v>30161N101</v>
      </c>
      <c r="D68" s="30">
        <f>+VLOOKUP($A68, 'S&amp;P500'!$A$20:$R$521, D$9, FALSE)</f>
        <v>2670519</v>
      </c>
      <c r="E68" s="6" t="str">
        <f>+VLOOKUP($A68, 'S&amp;P500'!$A$20:$R$521, E$9, FALSE)</f>
        <v>Exelon Corp</v>
      </c>
      <c r="F68" s="6" t="str">
        <f>+VLOOKUP($A68, 'S&amp;P500'!$A$20:$R$521, F$9, FALSE)</f>
        <v>Utilities</v>
      </c>
      <c r="G68" s="6" t="str">
        <f t="shared" si="28"/>
        <v>Share Increase</v>
      </c>
      <c r="H68" s="30">
        <f>+VLOOKUP($A68, 'S&amp;P500'!$A$20:$R$521, H$9, FALSE)</f>
        <v>32.1</v>
      </c>
      <c r="I68" s="33">
        <f>+VLOOKUP($A68, 'S&amp;P500'!$A$20:$R$521, I$9, FALSE)</f>
        <v>859.46500000000003</v>
      </c>
      <c r="J68" s="33">
        <f>+VLOOKUP($A68, 'S&amp;P500'!$A$20:$R$521, J$9, FALSE)</f>
        <v>859.83299999999997</v>
      </c>
      <c r="K68" s="34">
        <f>+VLOOKUP($A68, 'S&amp;P500'!$A$20:$R$521, K$9, FALSE)</f>
        <v>1</v>
      </c>
      <c r="L68" s="34">
        <f>+VLOOKUP($A68, 'S&amp;P500'!$A$20:$R$521, L$9, FALSE)</f>
        <v>1</v>
      </c>
      <c r="M68" s="7">
        <f>+VLOOKUP($A68, 'S&amp;P500'!$A$20:$R$521, M$9, FALSE)</f>
        <v>0</v>
      </c>
      <c r="N68" s="7">
        <f>+VLOOKUP($A68, 'S&amp;P500'!$A$20:$R$521, N$9, FALSE)</f>
        <v>0</v>
      </c>
      <c r="O68" s="7">
        <f>+VLOOKUP($A68, 'S&amp;P500'!$A$20:$R$521, O$9, FALSE)</f>
        <v>1</v>
      </c>
      <c r="P68" s="7">
        <f>+VLOOKUP($A68, 'S&amp;P500'!$A$20:$R$521, P$9, FALSE)</f>
        <v>1</v>
      </c>
      <c r="Q68" s="35">
        <f t="shared" si="29"/>
        <v>859.46500000000003</v>
      </c>
      <c r="R68" s="35">
        <f t="shared" si="30"/>
        <v>859.83299999999997</v>
      </c>
      <c r="S68" s="35">
        <f t="shared" si="31"/>
        <v>27588.826500000003</v>
      </c>
      <c r="T68" s="35">
        <f t="shared" si="32"/>
        <v>27600.639299999999</v>
      </c>
      <c r="U68" s="36">
        <f t="shared" si="33"/>
        <v>2.4352053382018101E-3</v>
      </c>
      <c r="V68" s="37">
        <f t="shared" si="34"/>
        <v>2.4474674832523488E-3</v>
      </c>
      <c r="W68" s="37">
        <f t="shared" si="35"/>
        <v>1.2262145050538718E-5</v>
      </c>
      <c r="X68" s="38">
        <f t="shared" si="36"/>
        <v>6.1310725252693588E-3</v>
      </c>
      <c r="Y68" s="39">
        <f t="shared" si="37"/>
        <v>190.99914408938812</v>
      </c>
      <c r="Z68" s="40">
        <f t="shared" si="38"/>
        <v>0</v>
      </c>
      <c r="AA68" s="41">
        <f t="shared" si="39"/>
        <v>0</v>
      </c>
      <c r="AB68" s="41">
        <f t="shared" si="40"/>
        <v>0</v>
      </c>
      <c r="AC68" s="42">
        <f t="shared" si="41"/>
        <v>0</v>
      </c>
      <c r="AD68" s="43">
        <f t="shared" si="42"/>
        <v>0</v>
      </c>
      <c r="AE68" s="40">
        <f t="shared" si="43"/>
        <v>5.0142727694360472E-3</v>
      </c>
      <c r="AF68" s="41">
        <f t="shared" si="44"/>
        <v>5.0381472497023419E-3</v>
      </c>
      <c r="AG68" s="41">
        <f t="shared" si="45"/>
        <v>2.3874480266294733E-5</v>
      </c>
      <c r="AH68" s="42">
        <f t="shared" si="46"/>
        <v>0.19703821195946611</v>
      </c>
      <c r="AI68" s="43">
        <f t="shared" si="47"/>
        <v>6138.2620548120285</v>
      </c>
      <c r="AJ68" s="42">
        <f t="shared" si="48"/>
        <v>0.20316928448473548</v>
      </c>
      <c r="AK68" s="31">
        <f t="shared" si="49"/>
        <v>6329.2611989014167</v>
      </c>
      <c r="AL68" s="44">
        <f t="shared" si="50"/>
        <v>190.99914408938812</v>
      </c>
      <c r="AM68" s="31">
        <f>+VLOOKUP($A68, 'S&amp;P500'!$A$20:$AM$521, 39, FALSE)</f>
        <v>8119202</v>
      </c>
      <c r="AN68" s="45">
        <f t="shared" si="51"/>
        <v>7.7954227507843956E-4</v>
      </c>
    </row>
    <row r="69" spans="1:40">
      <c r="A69" s="6" t="s">
        <v>4174</v>
      </c>
      <c r="B69" s="6" t="str">
        <f>+VLOOKUP($A69, 'S&amp;P500'!$A$20:$R$521, B$9, FALSE)</f>
        <v>KO UN</v>
      </c>
      <c r="C69" s="6" t="str">
        <f>+VLOOKUP($A69, 'S&amp;P500'!$A$20:$R$521, C$9, FALSE)</f>
        <v>191216100</v>
      </c>
      <c r="D69" s="30">
        <f>+VLOOKUP($A69, 'S&amp;P500'!$A$20:$R$521, D$9, FALSE)</f>
        <v>2206657</v>
      </c>
      <c r="E69" s="6" t="str">
        <f>+VLOOKUP($A69, 'S&amp;P500'!$A$20:$R$521, E$9, FALSE)</f>
        <v>Coca-Cola Co</v>
      </c>
      <c r="F69" s="6" t="str">
        <f>+VLOOKUP($A69, 'S&amp;P500'!$A$20:$R$521, F$9, FALSE)</f>
        <v>Food Beverage &amp; Tobacco</v>
      </c>
      <c r="G69" s="6" t="str">
        <f t="shared" si="28"/>
        <v>Reinvestment</v>
      </c>
      <c r="H69" s="30">
        <f>+VLOOKUP($A69, 'S&amp;P500'!$A$20:$R$521, H$9, FALSE)</f>
        <v>41.39</v>
      </c>
      <c r="I69" s="33">
        <f>+VLOOKUP($A69, 'S&amp;P500'!$A$20:$R$521, I$9, FALSE)</f>
        <v>4380.1130000000003</v>
      </c>
      <c r="J69" s="33">
        <f>+VLOOKUP($A69, 'S&amp;P500'!$A$20:$R$521, J$9, FALSE)</f>
        <v>4366.2439999999997</v>
      </c>
      <c r="K69" s="34">
        <f>+VLOOKUP($A69, 'S&amp;P500'!$A$20:$R$521, K$9, FALSE)</f>
        <v>0.9</v>
      </c>
      <c r="L69" s="34">
        <f>+VLOOKUP($A69, 'S&amp;P500'!$A$20:$R$521, L$9, FALSE)</f>
        <v>0.9</v>
      </c>
      <c r="M69" s="7">
        <f>+VLOOKUP($A69, 'S&amp;P500'!$A$20:$R$521, M$9, FALSE)</f>
        <v>0.56000000000000005</v>
      </c>
      <c r="N69" s="7">
        <f>+VLOOKUP($A69, 'S&amp;P500'!$A$20:$R$521, N$9, FALSE)</f>
        <v>0.56000000000000005</v>
      </c>
      <c r="O69" s="7">
        <f>+VLOOKUP($A69, 'S&amp;P500'!$A$20:$R$521, O$9, FALSE)</f>
        <v>0.44</v>
      </c>
      <c r="P69" s="7">
        <f>+VLOOKUP($A69, 'S&amp;P500'!$A$20:$R$521, P$9, FALSE)</f>
        <v>0.44</v>
      </c>
      <c r="Q69" s="35">
        <f t="shared" si="29"/>
        <v>3942.1017000000002</v>
      </c>
      <c r="R69" s="35">
        <f t="shared" si="30"/>
        <v>3929.6196</v>
      </c>
      <c r="S69" s="35">
        <f t="shared" si="31"/>
        <v>163163.58936300001</v>
      </c>
      <c r="T69" s="35">
        <f t="shared" si="32"/>
        <v>162646.95524400001</v>
      </c>
      <c r="U69" s="36">
        <f t="shared" si="33"/>
        <v>1.4402092956615813E-2</v>
      </c>
      <c r="V69" s="37">
        <f t="shared" si="34"/>
        <v>1.4422605573838652E-2</v>
      </c>
      <c r="W69" s="37">
        <f t="shared" si="35"/>
        <v>2.0512617222839119E-5</v>
      </c>
      <c r="X69" s="38">
        <f t="shared" si="36"/>
        <v>1.025630861141956E-2</v>
      </c>
      <c r="Y69" s="39">
        <f t="shared" si="37"/>
        <v>247.79677727517662</v>
      </c>
      <c r="Z69" s="40">
        <f t="shared" si="38"/>
        <v>1.5680463461315543E-2</v>
      </c>
      <c r="AA69" s="41">
        <f t="shared" si="39"/>
        <v>1.5706842067466503E-2</v>
      </c>
      <c r="AB69" s="41">
        <f t="shared" si="40"/>
        <v>2.6378606150959799E-5</v>
      </c>
      <c r="AC69" s="42">
        <f t="shared" si="41"/>
        <v>0.30742148925087359</v>
      </c>
      <c r="AD69" s="43">
        <f t="shared" si="42"/>
        <v>7427.4339031378013</v>
      </c>
      <c r="AE69" s="40">
        <f t="shared" si="43"/>
        <v>1.304820148717771E-2</v>
      </c>
      <c r="AF69" s="41">
        <f t="shared" si="44"/>
        <v>1.3063222651636485E-2</v>
      </c>
      <c r="AG69" s="41">
        <f t="shared" si="45"/>
        <v>1.5021164458775202E-5</v>
      </c>
      <c r="AH69" s="42">
        <f t="shared" si="46"/>
        <v>0.12397100810125794</v>
      </c>
      <c r="AI69" s="43">
        <f t="shared" si="47"/>
        <v>2995.192271110363</v>
      </c>
      <c r="AJ69" s="42">
        <f t="shared" si="48"/>
        <v>0.44164880596355111</v>
      </c>
      <c r="AK69" s="31">
        <f t="shared" si="49"/>
        <v>10670.42295152334</v>
      </c>
      <c r="AL69" s="44">
        <f t="shared" si="50"/>
        <v>247.79677727517662</v>
      </c>
      <c r="AM69" s="31">
        <f>+VLOOKUP($A69, 'S&amp;P500'!$A$20:$AM$521, 39, FALSE)</f>
        <v>15037642</v>
      </c>
      <c r="AN69" s="45">
        <f t="shared" si="51"/>
        <v>7.0958086058461422E-4</v>
      </c>
    </row>
    <row r="70" spans="1:40">
      <c r="A70" s="6" t="s">
        <v>4503</v>
      </c>
      <c r="B70" s="6" t="str">
        <f>+VLOOKUP($A70, 'S&amp;P500'!$A$20:$R$521, B$9, FALSE)</f>
        <v>APA UN</v>
      </c>
      <c r="C70" s="6" t="str">
        <f>+VLOOKUP($A70, 'S&amp;P500'!$A$20:$R$521, C$9, FALSE)</f>
        <v>037411105</v>
      </c>
      <c r="D70" s="30">
        <f>+VLOOKUP($A70, 'S&amp;P500'!$A$20:$R$521, D$9, FALSE)</f>
        <v>2043962</v>
      </c>
      <c r="E70" s="6" t="str">
        <f>+VLOOKUP($A70, 'S&amp;P500'!$A$20:$R$521, E$9, FALSE)</f>
        <v>Apache Corp</v>
      </c>
      <c r="F70" s="6" t="str">
        <f>+VLOOKUP($A70, 'S&amp;P500'!$A$20:$R$521, F$9, FALSE)</f>
        <v>Energy</v>
      </c>
      <c r="G70" s="6" t="str">
        <f t="shared" si="28"/>
        <v>Share Increase</v>
      </c>
      <c r="H70" s="30">
        <f>+VLOOKUP($A70, 'S&amp;P500'!$A$20:$R$521, H$9, FALSE)</f>
        <v>61.41</v>
      </c>
      <c r="I70" s="33">
        <f>+VLOOKUP($A70, 'S&amp;P500'!$A$20:$R$521, I$9, FALSE)</f>
        <v>376.48200000000003</v>
      </c>
      <c r="J70" s="33">
        <f>+VLOOKUP($A70, 'S&amp;P500'!$A$20:$R$521, J$9, FALSE)</f>
        <v>376.82299999999998</v>
      </c>
      <c r="K70" s="34">
        <f>+VLOOKUP($A70, 'S&amp;P500'!$A$20:$R$521, K$9, FALSE)</f>
        <v>1</v>
      </c>
      <c r="L70" s="34">
        <f>+VLOOKUP($A70, 'S&amp;P500'!$A$20:$R$521, L$9, FALSE)</f>
        <v>1</v>
      </c>
      <c r="M70" s="7">
        <f>+VLOOKUP($A70, 'S&amp;P500'!$A$20:$R$521, M$9, FALSE)</f>
        <v>0</v>
      </c>
      <c r="N70" s="7">
        <f>+VLOOKUP($A70, 'S&amp;P500'!$A$20:$R$521, N$9, FALSE)</f>
        <v>0</v>
      </c>
      <c r="O70" s="7">
        <f>+VLOOKUP($A70, 'S&amp;P500'!$A$20:$R$521, O$9, FALSE)</f>
        <v>1</v>
      </c>
      <c r="P70" s="7">
        <f>+VLOOKUP($A70, 'S&amp;P500'!$A$20:$R$521, P$9, FALSE)</f>
        <v>1</v>
      </c>
      <c r="Q70" s="35">
        <f t="shared" si="29"/>
        <v>376.48200000000003</v>
      </c>
      <c r="R70" s="35">
        <f t="shared" si="30"/>
        <v>376.82299999999998</v>
      </c>
      <c r="S70" s="35">
        <f t="shared" si="31"/>
        <v>23119.759620000001</v>
      </c>
      <c r="T70" s="35">
        <f t="shared" si="32"/>
        <v>23140.700429999997</v>
      </c>
      <c r="U70" s="36">
        <f t="shared" si="33"/>
        <v>2.0407305850637268E-3</v>
      </c>
      <c r="V70" s="37">
        <f t="shared" si="34"/>
        <v>2.0519855075280318E-3</v>
      </c>
      <c r="W70" s="37">
        <f t="shared" si="35"/>
        <v>1.1254922464305067E-5</v>
      </c>
      <c r="X70" s="38">
        <f t="shared" si="36"/>
        <v>5.6274612321525336E-3</v>
      </c>
      <c r="Y70" s="39">
        <f t="shared" si="37"/>
        <v>91.637538383854974</v>
      </c>
      <c r="Z70" s="40">
        <f t="shared" si="38"/>
        <v>0</v>
      </c>
      <c r="AA70" s="41">
        <f t="shared" si="39"/>
        <v>0</v>
      </c>
      <c r="AB70" s="41">
        <f t="shared" si="40"/>
        <v>0</v>
      </c>
      <c r="AC70" s="42">
        <f t="shared" si="41"/>
        <v>0</v>
      </c>
      <c r="AD70" s="43">
        <f t="shared" si="42"/>
        <v>0</v>
      </c>
      <c r="AE70" s="40">
        <f t="shared" si="43"/>
        <v>4.202019288441757E-3</v>
      </c>
      <c r="AF70" s="41">
        <f t="shared" si="44"/>
        <v>4.2240418767253082E-3</v>
      </c>
      <c r="AG70" s="41">
        <f t="shared" si="45"/>
        <v>2.2022588283551227E-5</v>
      </c>
      <c r="AH70" s="42">
        <f t="shared" si="46"/>
        <v>0.18175438249168932</v>
      </c>
      <c r="AI70" s="43">
        <f t="shared" si="47"/>
        <v>2959.6870622323613</v>
      </c>
      <c r="AJ70" s="42">
        <f t="shared" si="48"/>
        <v>0.18738184372384187</v>
      </c>
      <c r="AK70" s="31">
        <f t="shared" si="49"/>
        <v>3051.3246006162162</v>
      </c>
      <c r="AL70" s="44">
        <f t="shared" si="50"/>
        <v>91.637538383854974</v>
      </c>
      <c r="AM70" s="31">
        <f>+VLOOKUP($A70, 'S&amp;P500'!$A$20:$AM$521, 39, FALSE)</f>
        <v>4723108.5</v>
      </c>
      <c r="AN70" s="45">
        <f t="shared" si="51"/>
        <v>6.4604160599237052E-4</v>
      </c>
    </row>
    <row r="71" spans="1:40">
      <c r="A71" s="6" t="s">
        <v>4166</v>
      </c>
      <c r="B71" s="6" t="str">
        <f>+VLOOKUP($A71, 'S&amp;P500'!$A$20:$R$521, B$9, FALSE)</f>
        <v>HAL UN</v>
      </c>
      <c r="C71" s="6" t="str">
        <f>+VLOOKUP($A71, 'S&amp;P500'!$A$20:$R$521, C$9, FALSE)</f>
        <v>406216101</v>
      </c>
      <c r="D71" s="30">
        <f>+VLOOKUP($A71, 'S&amp;P500'!$A$20:$R$521, D$9, FALSE)</f>
        <v>2405302</v>
      </c>
      <c r="E71" s="6" t="str">
        <f>+VLOOKUP($A71, 'S&amp;P500'!$A$20:$R$521, E$9, FALSE)</f>
        <v>Halliburton Co</v>
      </c>
      <c r="F71" s="6" t="str">
        <f>+VLOOKUP($A71, 'S&amp;P500'!$A$20:$R$521, F$9, FALSE)</f>
        <v>Energy</v>
      </c>
      <c r="G71" s="6" t="str">
        <f t="shared" si="28"/>
        <v>Share Increase</v>
      </c>
      <c r="H71" s="30">
        <f>+VLOOKUP($A71, 'S&amp;P500'!$A$20:$R$521, H$9, FALSE)</f>
        <v>42.04</v>
      </c>
      <c r="I71" s="33">
        <f>+VLOOKUP($A71, 'S&amp;P500'!$A$20:$R$521, I$9, FALSE)</f>
        <v>847.46</v>
      </c>
      <c r="J71" s="33">
        <f>+VLOOKUP($A71, 'S&amp;P500'!$A$20:$R$521, J$9, FALSE)</f>
        <v>849.67200000000003</v>
      </c>
      <c r="K71" s="34">
        <f>+VLOOKUP($A71, 'S&amp;P500'!$A$20:$R$521, K$9, FALSE)</f>
        <v>1</v>
      </c>
      <c r="L71" s="34">
        <f>+VLOOKUP($A71, 'S&amp;P500'!$A$20:$R$521, L$9, FALSE)</f>
        <v>1</v>
      </c>
      <c r="M71" s="7">
        <f>+VLOOKUP($A71, 'S&amp;P500'!$A$20:$R$521, M$9, FALSE)</f>
        <v>0</v>
      </c>
      <c r="N71" s="7">
        <f>+VLOOKUP($A71, 'S&amp;P500'!$A$20:$R$521, N$9, FALSE)</f>
        <v>0</v>
      </c>
      <c r="O71" s="7">
        <f>+VLOOKUP($A71, 'S&amp;P500'!$A$20:$R$521, O$9, FALSE)</f>
        <v>1</v>
      </c>
      <c r="P71" s="7">
        <f>+VLOOKUP($A71, 'S&amp;P500'!$A$20:$R$521, P$9, FALSE)</f>
        <v>1</v>
      </c>
      <c r="Q71" s="35">
        <f t="shared" si="29"/>
        <v>847.46</v>
      </c>
      <c r="R71" s="35">
        <f t="shared" si="30"/>
        <v>849.67200000000003</v>
      </c>
      <c r="S71" s="35">
        <f t="shared" si="31"/>
        <v>35627.218399999998</v>
      </c>
      <c r="T71" s="35">
        <f t="shared" si="32"/>
        <v>35720.210879999999</v>
      </c>
      <c r="U71" s="36">
        <f t="shared" si="33"/>
        <v>3.14473659954191E-3</v>
      </c>
      <c r="V71" s="37">
        <f t="shared" si="34"/>
        <v>3.1674648428783592E-3</v>
      </c>
      <c r="W71" s="37">
        <f t="shared" si="35"/>
        <v>2.2728243336449152E-5</v>
      </c>
      <c r="X71" s="38">
        <f t="shared" si="36"/>
        <v>1.1364121668224576E-2</v>
      </c>
      <c r="Y71" s="39">
        <f t="shared" si="37"/>
        <v>270.31688078555129</v>
      </c>
      <c r="Z71" s="40">
        <f t="shared" si="38"/>
        <v>0</v>
      </c>
      <c r="AA71" s="41">
        <f t="shared" si="39"/>
        <v>0</v>
      </c>
      <c r="AB71" s="41">
        <f t="shared" si="40"/>
        <v>0</v>
      </c>
      <c r="AC71" s="42">
        <f t="shared" si="41"/>
        <v>0</v>
      </c>
      <c r="AD71" s="43">
        <f t="shared" si="42"/>
        <v>0</v>
      </c>
      <c r="AE71" s="40">
        <f t="shared" si="43"/>
        <v>6.475251532495261E-3</v>
      </c>
      <c r="AF71" s="41">
        <f t="shared" si="44"/>
        <v>6.5202722389064247E-3</v>
      </c>
      <c r="AG71" s="41">
        <f t="shared" si="45"/>
        <v>4.5020706411163722E-5</v>
      </c>
      <c r="AH71" s="42">
        <f t="shared" si="46"/>
        <v>0.3715598996695772</v>
      </c>
      <c r="AI71" s="43">
        <f t="shared" si="47"/>
        <v>8838.2468998472214</v>
      </c>
      <c r="AJ71" s="42">
        <f t="shared" si="48"/>
        <v>0.38292402133780179</v>
      </c>
      <c r="AK71" s="31">
        <f t="shared" si="49"/>
        <v>9108.5637806327723</v>
      </c>
      <c r="AL71" s="44">
        <f t="shared" si="50"/>
        <v>270.31688078555129</v>
      </c>
      <c r="AM71" s="31">
        <f>+VLOOKUP($A71, 'S&amp;P500'!$A$20:$AM$521, 39, FALSE)</f>
        <v>14214397</v>
      </c>
      <c r="AN71" s="45">
        <f t="shared" si="51"/>
        <v>6.4079846515000059E-4</v>
      </c>
    </row>
    <row r="72" spans="1:40">
      <c r="A72" s="6" t="s">
        <v>4173</v>
      </c>
      <c r="B72" s="6" t="str">
        <f>+VLOOKUP($A72, 'S&amp;P500'!$A$20:$R$521, B$9, FALSE)</f>
        <v>JPM UN</v>
      </c>
      <c r="C72" s="6" t="str">
        <f>+VLOOKUP($A72, 'S&amp;P500'!$A$20:$R$521, C$9, FALSE)</f>
        <v>46625H100</v>
      </c>
      <c r="D72" s="30">
        <f>+VLOOKUP($A72, 'S&amp;P500'!$A$20:$R$521, D$9, FALSE)</f>
        <v>2190385</v>
      </c>
      <c r="E72" s="6" t="str">
        <f>+VLOOKUP($A72, 'S&amp;P500'!$A$20:$R$521, E$9, FALSE)</f>
        <v>JP Morgan Chase &amp; Co</v>
      </c>
      <c r="F72" s="6" t="str">
        <f>+VLOOKUP($A72, 'S&amp;P500'!$A$20:$R$521, F$9, FALSE)</f>
        <v>Banks</v>
      </c>
      <c r="G72" s="6" t="str">
        <f t="shared" si="28"/>
        <v>Reinvestment</v>
      </c>
      <c r="H72" s="30">
        <f>+VLOOKUP($A72, 'S&amp;P500'!$A$20:$R$521, H$9, FALSE)</f>
        <v>61.5</v>
      </c>
      <c r="I72" s="33">
        <f>+VLOOKUP($A72, 'S&amp;P500'!$A$20:$R$521, I$9, FALSE)</f>
        <v>3738.1889999999999</v>
      </c>
      <c r="J72" s="33">
        <f>+VLOOKUP($A72, 'S&amp;P500'!$A$20:$R$521, J$9, FALSE)</f>
        <v>3728.3130000000001</v>
      </c>
      <c r="K72" s="34">
        <f>+VLOOKUP($A72, 'S&amp;P500'!$A$20:$R$521, K$9, FALSE)</f>
        <v>1</v>
      </c>
      <c r="L72" s="34">
        <f>+VLOOKUP($A72, 'S&amp;P500'!$A$20:$R$521, L$9, FALSE)</f>
        <v>1</v>
      </c>
      <c r="M72" s="7">
        <f>+VLOOKUP($A72, 'S&amp;P500'!$A$20:$R$521, M$9, FALSE)</f>
        <v>0</v>
      </c>
      <c r="N72" s="7">
        <f>+VLOOKUP($A72, 'S&amp;P500'!$A$20:$R$521, N$9, FALSE)</f>
        <v>0</v>
      </c>
      <c r="O72" s="7">
        <f>+VLOOKUP($A72, 'S&amp;P500'!$A$20:$R$521, O$9, FALSE)</f>
        <v>1</v>
      </c>
      <c r="P72" s="7">
        <f>+VLOOKUP($A72, 'S&amp;P500'!$A$20:$R$521, P$9, FALSE)</f>
        <v>1</v>
      </c>
      <c r="Q72" s="35">
        <f t="shared" si="29"/>
        <v>3738.1889999999999</v>
      </c>
      <c r="R72" s="35">
        <f t="shared" si="30"/>
        <v>3728.3130000000001</v>
      </c>
      <c r="S72" s="35">
        <f t="shared" si="31"/>
        <v>229898.62349999999</v>
      </c>
      <c r="T72" s="35">
        <f t="shared" si="32"/>
        <v>229291.24950000001</v>
      </c>
      <c r="U72" s="36">
        <f t="shared" si="33"/>
        <v>2.029264837315382E-2</v>
      </c>
      <c r="V72" s="37">
        <f t="shared" si="34"/>
        <v>2.0332241990697345E-2</v>
      </c>
      <c r="W72" s="37">
        <f t="shared" si="35"/>
        <v>3.9593617543524223E-5</v>
      </c>
      <c r="X72" s="38">
        <f t="shared" si="36"/>
        <v>1.9796808771762112E-2</v>
      </c>
      <c r="Y72" s="39">
        <f t="shared" si="37"/>
        <v>321.89932962214817</v>
      </c>
      <c r="Z72" s="40">
        <f t="shared" si="38"/>
        <v>0</v>
      </c>
      <c r="AA72" s="41">
        <f t="shared" si="39"/>
        <v>0</v>
      </c>
      <c r="AB72" s="41">
        <f t="shared" si="40"/>
        <v>0</v>
      </c>
      <c r="AC72" s="42">
        <f t="shared" si="41"/>
        <v>0</v>
      </c>
      <c r="AD72" s="43">
        <f t="shared" si="42"/>
        <v>0</v>
      </c>
      <c r="AE72" s="40">
        <f t="shared" si="43"/>
        <v>4.1784104428902763E-2</v>
      </c>
      <c r="AF72" s="41">
        <f t="shared" si="44"/>
        <v>4.1854214516300663E-2</v>
      </c>
      <c r="AG72" s="41">
        <f t="shared" si="45"/>
        <v>7.0110087397899645E-5</v>
      </c>
      <c r="AH72" s="42">
        <f t="shared" si="46"/>
        <v>0.57862479547698242</v>
      </c>
      <c r="AI72" s="43">
        <f t="shared" si="47"/>
        <v>9408.5332597883316</v>
      </c>
      <c r="AJ72" s="42">
        <f t="shared" si="48"/>
        <v>0.59842160424874458</v>
      </c>
      <c r="AK72" s="31">
        <f t="shared" si="49"/>
        <v>9730.4325894104804</v>
      </c>
      <c r="AL72" s="44">
        <f t="shared" si="50"/>
        <v>321.89932962214817</v>
      </c>
      <c r="AM72" s="31">
        <f>+VLOOKUP($A72, 'S&amp;P500'!$A$20:$AM$521, 39, FALSE)</f>
        <v>15923906</v>
      </c>
      <c r="AN72" s="45">
        <f t="shared" si="51"/>
        <v>6.1105815303170465E-4</v>
      </c>
    </row>
    <row r="73" spans="1:40">
      <c r="A73" s="6" t="s">
        <v>4925</v>
      </c>
      <c r="B73" s="6" t="str">
        <f>+VLOOKUP($A73, 'S&amp;P500'!$A$20:$R$521, B$9, FALSE)</f>
        <v>V UN</v>
      </c>
      <c r="C73" s="6" t="str">
        <f>+VLOOKUP($A73, 'S&amp;P500'!$A$20:$R$521, C$9, FALSE)</f>
        <v>92826C839</v>
      </c>
      <c r="D73" s="30" t="str">
        <f>+VLOOKUP($A73, 'S&amp;P500'!$A$20:$R$521, D$9, FALSE)</f>
        <v>B2PZN04</v>
      </c>
      <c r="E73" s="6" t="str">
        <f>+VLOOKUP($A73, 'S&amp;P500'!$A$20:$R$521, E$9, FALSE)</f>
        <v>Visa Inc</v>
      </c>
      <c r="F73" s="6" t="str">
        <f>+VLOOKUP($A73, 'S&amp;P500'!$A$20:$R$521, F$9, FALSE)</f>
        <v>Software &amp; Services</v>
      </c>
      <c r="G73" s="6" t="str">
        <f t="shared" si="28"/>
        <v>Reinvestment</v>
      </c>
      <c r="H73" s="30">
        <f>+VLOOKUP($A73, 'S&amp;P500'!$A$20:$R$521, H$9, FALSE)</f>
        <v>271.42</v>
      </c>
      <c r="I73" s="33">
        <f>+VLOOKUP($A73, 'S&amp;P500'!$A$20:$R$521, I$9, FALSE)</f>
        <v>618.25400000000002</v>
      </c>
      <c r="J73" s="33">
        <f>+VLOOKUP($A73, 'S&amp;P500'!$A$20:$R$521, J$9, FALSE)</f>
        <v>615.98800000000006</v>
      </c>
      <c r="K73" s="34">
        <f>+VLOOKUP($A73, 'S&amp;P500'!$A$20:$R$521, K$9, FALSE)</f>
        <v>0.79</v>
      </c>
      <c r="L73" s="34">
        <f>+VLOOKUP($A73, 'S&amp;P500'!$A$20:$R$521, L$9, FALSE)</f>
        <v>0.79</v>
      </c>
      <c r="M73" s="7">
        <f>+VLOOKUP($A73, 'S&amp;P500'!$A$20:$R$521, M$9, FALSE)</f>
        <v>1</v>
      </c>
      <c r="N73" s="7">
        <f>+VLOOKUP($A73, 'S&amp;P500'!$A$20:$R$521, N$9, FALSE)</f>
        <v>1</v>
      </c>
      <c r="O73" s="7">
        <f>+VLOOKUP($A73, 'S&amp;P500'!$A$20:$R$521, O$9, FALSE)</f>
        <v>0</v>
      </c>
      <c r="P73" s="7">
        <f>+VLOOKUP($A73, 'S&amp;P500'!$A$20:$R$521, P$9, FALSE)</f>
        <v>0</v>
      </c>
      <c r="Q73" s="35">
        <f t="shared" si="29"/>
        <v>488.42066000000005</v>
      </c>
      <c r="R73" s="35">
        <f t="shared" si="30"/>
        <v>486.63052000000005</v>
      </c>
      <c r="S73" s="35">
        <f t="shared" si="31"/>
        <v>132567.13553720003</v>
      </c>
      <c r="T73" s="35">
        <f t="shared" si="32"/>
        <v>132081.25573840001</v>
      </c>
      <c r="U73" s="36">
        <f t="shared" si="33"/>
        <v>1.1701410936427918E-2</v>
      </c>
      <c r="V73" s="37">
        <f t="shared" si="34"/>
        <v>1.1712213440174616E-2</v>
      </c>
      <c r="W73" s="37">
        <f t="shared" si="35"/>
        <v>1.0802503746697861E-5</v>
      </c>
      <c r="X73" s="38">
        <f t="shared" si="36"/>
        <v>5.4012518733489306E-3</v>
      </c>
      <c r="Y73" s="39">
        <f t="shared" si="37"/>
        <v>19.899977427414822</v>
      </c>
      <c r="Z73" s="40">
        <f t="shared" si="38"/>
        <v>2.2750109404635697E-2</v>
      </c>
      <c r="AA73" s="41">
        <f t="shared" si="39"/>
        <v>2.277697795602155E-2</v>
      </c>
      <c r="AB73" s="41">
        <f t="shared" si="40"/>
        <v>2.6868551385852979E-5</v>
      </c>
      <c r="AC73" s="42">
        <f t="shared" si="41"/>
        <v>0.3131314078455204</v>
      </c>
      <c r="AD73" s="43">
        <f t="shared" si="42"/>
        <v>1153.6784608559444</v>
      </c>
      <c r="AE73" s="40">
        <f t="shared" si="43"/>
        <v>0</v>
      </c>
      <c r="AF73" s="41">
        <f t="shared" si="44"/>
        <v>0</v>
      </c>
      <c r="AG73" s="41">
        <f t="shared" si="45"/>
        <v>0</v>
      </c>
      <c r="AH73" s="42">
        <f t="shared" si="46"/>
        <v>0</v>
      </c>
      <c r="AI73" s="43">
        <f t="shared" si="47"/>
        <v>0</v>
      </c>
      <c r="AJ73" s="42">
        <f t="shared" si="48"/>
        <v>0.31853265971886935</v>
      </c>
      <c r="AK73" s="31">
        <f t="shared" si="49"/>
        <v>1173.5784382833592</v>
      </c>
      <c r="AL73" s="44">
        <f t="shared" si="50"/>
        <v>19.899977427414822</v>
      </c>
      <c r="AM73" s="31">
        <f>+VLOOKUP($A73, 'S&amp;P500'!$A$20:$AM$521, 39, FALSE)</f>
        <v>2172260.25</v>
      </c>
      <c r="AN73" s="45">
        <f t="shared" si="51"/>
        <v>5.4025683077493097E-4</v>
      </c>
    </row>
    <row r="74" spans="1:40">
      <c r="A74" s="6" t="s">
        <v>4594</v>
      </c>
      <c r="B74" s="6" t="str">
        <f>+VLOOKUP($A74, 'S&amp;P500'!$A$20:$R$521, B$9, FALSE)</f>
        <v>FCX UN</v>
      </c>
      <c r="C74" s="6" t="str">
        <f>+VLOOKUP($A74, 'S&amp;P500'!$A$20:$R$521, C$9, FALSE)</f>
        <v>35671D857</v>
      </c>
      <c r="D74" s="30">
        <f>+VLOOKUP($A74, 'S&amp;P500'!$A$20:$R$521, D$9, FALSE)</f>
        <v>2352118</v>
      </c>
      <c r="E74" s="6" t="str">
        <f>+VLOOKUP($A74, 'S&amp;P500'!$A$20:$R$521, E$9, FALSE)</f>
        <v>Freeport-McMoRan Inc</v>
      </c>
      <c r="F74" s="6" t="str">
        <f>+VLOOKUP($A74, 'S&amp;P500'!$A$20:$R$521, F$9, FALSE)</f>
        <v>Materials</v>
      </c>
      <c r="G74" s="6" t="str">
        <f t="shared" si="28"/>
        <v>Share Increase</v>
      </c>
      <c r="H74" s="30">
        <f>+VLOOKUP($A74, 'S&amp;P500'!$A$20:$R$521, H$9, FALSE)</f>
        <v>19.62</v>
      </c>
      <c r="I74" s="33">
        <f>+VLOOKUP($A74, 'S&amp;P500'!$A$20:$R$521, I$9, FALSE)</f>
        <v>1039.1179999999999</v>
      </c>
      <c r="J74" s="33">
        <f>+VLOOKUP($A74, 'S&amp;P500'!$A$20:$R$521, J$9, FALSE)</f>
        <v>1039.8630000000001</v>
      </c>
      <c r="K74" s="34">
        <f>+VLOOKUP($A74, 'S&amp;P500'!$A$20:$R$521, K$9, FALSE)</f>
        <v>1</v>
      </c>
      <c r="L74" s="34">
        <f>+VLOOKUP($A74, 'S&amp;P500'!$A$20:$R$521, L$9, FALSE)</f>
        <v>1</v>
      </c>
      <c r="M74" s="7">
        <f>+VLOOKUP($A74, 'S&amp;P500'!$A$20:$R$521, M$9, FALSE)</f>
        <v>0</v>
      </c>
      <c r="N74" s="7">
        <f>+VLOOKUP($A74, 'S&amp;P500'!$A$20:$R$521, N$9, FALSE)</f>
        <v>0</v>
      </c>
      <c r="O74" s="7">
        <f>+VLOOKUP($A74, 'S&amp;P500'!$A$20:$R$521, O$9, FALSE)</f>
        <v>1</v>
      </c>
      <c r="P74" s="7">
        <f>+VLOOKUP($A74, 'S&amp;P500'!$A$20:$R$521, P$9, FALSE)</f>
        <v>1</v>
      </c>
      <c r="Q74" s="35">
        <f t="shared" si="29"/>
        <v>1039.1179999999999</v>
      </c>
      <c r="R74" s="35">
        <f t="shared" si="30"/>
        <v>1039.8630000000001</v>
      </c>
      <c r="S74" s="35">
        <f t="shared" si="31"/>
        <v>20387.495159999999</v>
      </c>
      <c r="T74" s="35">
        <f t="shared" si="32"/>
        <v>20402.112060000003</v>
      </c>
      <c r="U74" s="36">
        <f t="shared" si="33"/>
        <v>1.7995595806220884E-3</v>
      </c>
      <c r="V74" s="37">
        <f t="shared" si="34"/>
        <v>1.8091430895414296E-3</v>
      </c>
      <c r="W74" s="37">
        <f t="shared" si="35"/>
        <v>9.5835089193412049E-6</v>
      </c>
      <c r="X74" s="38">
        <f t="shared" si="36"/>
        <v>4.7917544596706024E-3</v>
      </c>
      <c r="Y74" s="39">
        <f t="shared" si="37"/>
        <v>244.2280560484507</v>
      </c>
      <c r="Z74" s="40">
        <f t="shared" si="38"/>
        <v>0</v>
      </c>
      <c r="AA74" s="41">
        <f t="shared" si="39"/>
        <v>0</v>
      </c>
      <c r="AB74" s="41">
        <f t="shared" si="40"/>
        <v>0</v>
      </c>
      <c r="AC74" s="42">
        <f t="shared" si="41"/>
        <v>0</v>
      </c>
      <c r="AD74" s="43">
        <f t="shared" si="42"/>
        <v>0</v>
      </c>
      <c r="AE74" s="40">
        <f t="shared" si="43"/>
        <v>3.705429870958708E-3</v>
      </c>
      <c r="AF74" s="41">
        <f t="shared" si="44"/>
        <v>3.7241472433288164E-3</v>
      </c>
      <c r="AG74" s="41">
        <f t="shared" si="45"/>
        <v>1.8717372370108398E-5</v>
      </c>
      <c r="AH74" s="42">
        <f t="shared" si="46"/>
        <v>0.15447614118713748</v>
      </c>
      <c r="AI74" s="43">
        <f t="shared" si="47"/>
        <v>7873.4016914952854</v>
      </c>
      <c r="AJ74" s="42">
        <f t="shared" si="48"/>
        <v>0.1592678956468081</v>
      </c>
      <c r="AK74" s="31">
        <f t="shared" si="49"/>
        <v>8117.6297475437359</v>
      </c>
      <c r="AL74" s="44">
        <f t="shared" si="50"/>
        <v>244.2280560484507</v>
      </c>
      <c r="AM74" s="31">
        <f>+VLOOKUP($A74, 'S&amp;P500'!$A$20:$AM$521, 39, FALSE)</f>
        <v>16473806</v>
      </c>
      <c r="AN74" s="45">
        <f t="shared" si="51"/>
        <v>4.9275982414408279E-4</v>
      </c>
    </row>
    <row r="75" spans="1:40">
      <c r="A75" s="6" t="s">
        <v>4177</v>
      </c>
      <c r="B75" s="6" t="str">
        <f>+VLOOKUP($A75, 'S&amp;P500'!$A$20:$R$521, B$9, FALSE)</f>
        <v>MA UN</v>
      </c>
      <c r="C75" s="6" t="str">
        <f>+VLOOKUP($A75, 'S&amp;P500'!$A$20:$R$521, C$9, FALSE)</f>
        <v>57636Q104</v>
      </c>
      <c r="D75" s="30" t="str">
        <f>+VLOOKUP($A75, 'S&amp;P500'!$A$20:$R$521, D$9, FALSE)</f>
        <v>B121557</v>
      </c>
      <c r="E75" s="6" t="str">
        <f>+VLOOKUP($A75, 'S&amp;P500'!$A$20:$R$521, E$9, FALSE)</f>
        <v>Mastercard Inc A</v>
      </c>
      <c r="F75" s="6" t="str">
        <f>+VLOOKUP($A75, 'S&amp;P500'!$A$20:$R$521, F$9, FALSE)</f>
        <v>Software &amp; Services</v>
      </c>
      <c r="G75" s="6" t="str">
        <f t="shared" si="28"/>
        <v>Reinvestment</v>
      </c>
      <c r="H75" s="30">
        <f>+VLOOKUP($A75, 'S&amp;P500'!$A$20:$R$521, H$9, FALSE)</f>
        <v>91.12</v>
      </c>
      <c r="I75" s="33">
        <f>+VLOOKUP($A75, 'S&amp;P500'!$A$20:$R$521, I$9, FALSE)</f>
        <v>1152.855</v>
      </c>
      <c r="J75" s="33">
        <f>+VLOOKUP($A75, 'S&amp;P500'!$A$20:$R$521, J$9, FALSE)</f>
        <v>1148.453</v>
      </c>
      <c r="K75" s="34">
        <f>+VLOOKUP($A75, 'S&amp;P500'!$A$20:$R$521, K$9, FALSE)</f>
        <v>0.85</v>
      </c>
      <c r="L75" s="34">
        <f>+VLOOKUP($A75, 'S&amp;P500'!$A$20:$R$521, L$9, FALSE)</f>
        <v>0.85</v>
      </c>
      <c r="M75" s="7">
        <f>+VLOOKUP($A75, 'S&amp;P500'!$A$20:$R$521, M$9, FALSE)</f>
        <v>1</v>
      </c>
      <c r="N75" s="7">
        <f>+VLOOKUP($A75, 'S&amp;P500'!$A$20:$R$521, N$9, FALSE)</f>
        <v>1</v>
      </c>
      <c r="O75" s="7">
        <f>+VLOOKUP($A75, 'S&amp;P500'!$A$20:$R$521, O$9, FALSE)</f>
        <v>0</v>
      </c>
      <c r="P75" s="7">
        <f>+VLOOKUP($A75, 'S&amp;P500'!$A$20:$R$521, P$9, FALSE)</f>
        <v>0</v>
      </c>
      <c r="Q75" s="35">
        <f t="shared" si="29"/>
        <v>979.92674999999997</v>
      </c>
      <c r="R75" s="35">
        <f t="shared" si="30"/>
        <v>976.18504999999993</v>
      </c>
      <c r="S75" s="35">
        <f t="shared" si="31"/>
        <v>89290.925459999999</v>
      </c>
      <c r="T75" s="35">
        <f t="shared" si="32"/>
        <v>88949.981755999994</v>
      </c>
      <c r="U75" s="36">
        <f t="shared" si="33"/>
        <v>7.8815145810269202E-3</v>
      </c>
      <c r="V75" s="37">
        <f t="shared" si="34"/>
        <v>7.8875777338860281E-3</v>
      </c>
      <c r="W75" s="37">
        <f t="shared" si="35"/>
        <v>6.063152859107912E-6</v>
      </c>
      <c r="X75" s="38">
        <f t="shared" si="36"/>
        <v>3.031576429553956E-3</v>
      </c>
      <c r="Y75" s="39">
        <f t="shared" si="37"/>
        <v>33.270153967888014</v>
      </c>
      <c r="Z75" s="40">
        <f t="shared" si="38"/>
        <v>1.5323393047790042E-2</v>
      </c>
      <c r="AA75" s="41">
        <f t="shared" si="39"/>
        <v>1.5339131675562258E-2</v>
      </c>
      <c r="AB75" s="41">
        <f t="shared" si="40"/>
        <v>1.5738627772215671E-5</v>
      </c>
      <c r="AC75" s="42">
        <f t="shared" si="41"/>
        <v>0.18342107846072275</v>
      </c>
      <c r="AD75" s="43">
        <f t="shared" si="42"/>
        <v>2012.9617917111802</v>
      </c>
      <c r="AE75" s="40">
        <f t="shared" si="43"/>
        <v>0</v>
      </c>
      <c r="AF75" s="41">
        <f t="shared" si="44"/>
        <v>0</v>
      </c>
      <c r="AG75" s="41">
        <f t="shared" si="45"/>
        <v>0</v>
      </c>
      <c r="AH75" s="42">
        <f t="shared" si="46"/>
        <v>0</v>
      </c>
      <c r="AI75" s="43">
        <f t="shared" si="47"/>
        <v>0</v>
      </c>
      <c r="AJ75" s="42">
        <f t="shared" si="48"/>
        <v>0.18645265489027671</v>
      </c>
      <c r="AK75" s="31">
        <f t="shared" si="49"/>
        <v>2046.2319456790683</v>
      </c>
      <c r="AL75" s="44">
        <f t="shared" si="50"/>
        <v>33.270153967888014</v>
      </c>
      <c r="AM75" s="31">
        <f>+VLOOKUP($A75, 'S&amp;P500'!$A$20:$AM$521, 39, FALSE)</f>
        <v>4923628.5</v>
      </c>
      <c r="AN75" s="45">
        <f t="shared" si="51"/>
        <v>4.1559430117017732E-4</v>
      </c>
    </row>
    <row r="76" spans="1:40">
      <c r="A76" s="6" t="s">
        <v>3949</v>
      </c>
      <c r="B76" s="6" t="str">
        <f>+VLOOKUP($A76, 'S&amp;P500'!$A$20:$R$521, B$9, FALSE)</f>
        <v>RTN UN</v>
      </c>
      <c r="C76" s="6" t="str">
        <f>+VLOOKUP($A76, 'S&amp;P500'!$A$20:$R$521, C$9, FALSE)</f>
        <v>755111507</v>
      </c>
      <c r="D76" s="30">
        <f>+VLOOKUP($A76, 'S&amp;P500'!$A$20:$R$521, D$9, FALSE)</f>
        <v>2758051</v>
      </c>
      <c r="E76" s="6" t="str">
        <f>+VLOOKUP($A76, 'S&amp;P500'!$A$20:$R$521, E$9, FALSE)</f>
        <v>Raytheon Co</v>
      </c>
      <c r="F76" s="6" t="str">
        <f>+VLOOKUP($A76, 'S&amp;P500'!$A$20:$R$521, F$9, FALSE)</f>
        <v>Capital Goods</v>
      </c>
      <c r="G76" s="6" t="str">
        <f t="shared" si="28"/>
        <v>Reinvestment</v>
      </c>
      <c r="H76" s="30">
        <f>+VLOOKUP($A76, 'S&amp;P500'!$A$20:$R$521, H$9, FALSE)</f>
        <v>106.88</v>
      </c>
      <c r="I76" s="33">
        <f>+VLOOKUP($A76, 'S&amp;P500'!$A$20:$R$521, I$9, FALSE)</f>
        <v>308.36799999999999</v>
      </c>
      <c r="J76" s="33">
        <f>+VLOOKUP($A76, 'S&amp;P500'!$A$20:$R$521, J$9, FALSE)</f>
        <v>307.32299999999998</v>
      </c>
      <c r="K76" s="34">
        <f>+VLOOKUP($A76, 'S&amp;P500'!$A$20:$R$521, K$9, FALSE)</f>
        <v>1</v>
      </c>
      <c r="L76" s="34">
        <f>+VLOOKUP($A76, 'S&amp;P500'!$A$20:$R$521, L$9, FALSE)</f>
        <v>1</v>
      </c>
      <c r="M76" s="7">
        <f>+VLOOKUP($A76, 'S&amp;P500'!$A$20:$R$521, M$9, FALSE)</f>
        <v>0</v>
      </c>
      <c r="N76" s="7">
        <f>+VLOOKUP($A76, 'S&amp;P500'!$A$20:$R$521, N$9, FALSE)</f>
        <v>0</v>
      </c>
      <c r="O76" s="7">
        <f>+VLOOKUP($A76, 'S&amp;P500'!$A$20:$R$521, O$9, FALSE)</f>
        <v>1</v>
      </c>
      <c r="P76" s="7">
        <f>+VLOOKUP($A76, 'S&amp;P500'!$A$20:$R$521, P$9, FALSE)</f>
        <v>1</v>
      </c>
      <c r="Q76" s="35">
        <f t="shared" si="29"/>
        <v>308.36799999999999</v>
      </c>
      <c r="R76" s="35">
        <f t="shared" si="30"/>
        <v>307.32299999999998</v>
      </c>
      <c r="S76" s="35">
        <f t="shared" si="31"/>
        <v>32958.37184</v>
      </c>
      <c r="T76" s="35">
        <f t="shared" si="32"/>
        <v>32846.682239999995</v>
      </c>
      <c r="U76" s="36">
        <f t="shared" si="33"/>
        <v>2.9091633543459417E-3</v>
      </c>
      <c r="V76" s="37">
        <f t="shared" si="34"/>
        <v>2.9126566903514592E-3</v>
      </c>
      <c r="W76" s="37">
        <f t="shared" si="35"/>
        <v>3.4933360055174924E-6</v>
      </c>
      <c r="X76" s="38">
        <f t="shared" si="36"/>
        <v>1.7466680027587462E-3</v>
      </c>
      <c r="Y76" s="39">
        <f t="shared" si="37"/>
        <v>16.342327870123</v>
      </c>
      <c r="Z76" s="40">
        <f t="shared" si="38"/>
        <v>0</v>
      </c>
      <c r="AA76" s="41">
        <f t="shared" si="39"/>
        <v>0</v>
      </c>
      <c r="AB76" s="41">
        <f t="shared" si="40"/>
        <v>0</v>
      </c>
      <c r="AC76" s="42">
        <f t="shared" si="41"/>
        <v>0</v>
      </c>
      <c r="AD76" s="43">
        <f t="shared" si="42"/>
        <v>0</v>
      </c>
      <c r="AE76" s="40">
        <f t="shared" si="43"/>
        <v>5.9901883265045652E-3</v>
      </c>
      <c r="AF76" s="41">
        <f t="shared" si="44"/>
        <v>5.99574596771397E-3</v>
      </c>
      <c r="AG76" s="41">
        <f t="shared" si="45"/>
        <v>5.5576412094048011E-6</v>
      </c>
      <c r="AH76" s="42">
        <f t="shared" si="46"/>
        <v>4.5867707878832868E-2</v>
      </c>
      <c r="AI76" s="43">
        <f t="shared" si="47"/>
        <v>429.1514584471638</v>
      </c>
      <c r="AJ76" s="42">
        <f t="shared" si="48"/>
        <v>4.7614375881591613E-2</v>
      </c>
      <c r="AK76" s="31">
        <f t="shared" si="49"/>
        <v>445.49378631728678</v>
      </c>
      <c r="AL76" s="44">
        <f t="shared" si="50"/>
        <v>16.342327870123</v>
      </c>
      <c r="AM76" s="31">
        <f>+VLOOKUP($A76, 'S&amp;P500'!$A$20:$AM$521, 39, FALSE)</f>
        <v>1547995.75</v>
      </c>
      <c r="AN76" s="45">
        <f t="shared" si="51"/>
        <v>2.8778747378168626E-4</v>
      </c>
    </row>
    <row r="77" spans="1:40">
      <c r="A77" s="6" t="s">
        <v>3946</v>
      </c>
      <c r="B77" s="6" t="str">
        <f>+VLOOKUP($A77, 'S&amp;P500'!$A$20:$R$521, B$9, FALSE)</f>
        <v>PM UN</v>
      </c>
      <c r="C77" s="6" t="str">
        <f>+VLOOKUP($A77, 'S&amp;P500'!$A$20:$R$521, C$9, FALSE)</f>
        <v>718172109</v>
      </c>
      <c r="D77" s="30" t="str">
        <f>+VLOOKUP($A77, 'S&amp;P500'!$A$20:$R$521, D$9, FALSE)</f>
        <v>B2PKRQ3</v>
      </c>
      <c r="E77" s="6" t="str">
        <f>+VLOOKUP($A77, 'S&amp;P500'!$A$20:$R$521, E$9, FALSE)</f>
        <v>Philip Morris International</v>
      </c>
      <c r="F77" s="6" t="str">
        <f>+VLOOKUP($A77, 'S&amp;P500'!$A$20:$R$521, F$9, FALSE)</f>
        <v>Food Beverage &amp; Tobacco</v>
      </c>
      <c r="G77" s="6" t="str">
        <f t="shared" si="28"/>
        <v>Reinvestment</v>
      </c>
      <c r="H77" s="30">
        <f>+VLOOKUP($A77, 'S&amp;P500'!$A$20:$R$521, H$9, FALSE)</f>
        <v>80.45</v>
      </c>
      <c r="I77" s="33">
        <f>+VLOOKUP($A77, 'S&amp;P500'!$A$20:$R$521, I$9, FALSE)</f>
        <v>1553.7149999999999</v>
      </c>
      <c r="J77" s="33">
        <f>+VLOOKUP($A77, 'S&amp;P500'!$A$20:$R$521, J$9, FALSE)</f>
        <v>1546.931</v>
      </c>
      <c r="K77" s="34">
        <f>+VLOOKUP($A77, 'S&amp;P500'!$A$20:$R$521, K$9, FALSE)</f>
        <v>1</v>
      </c>
      <c r="L77" s="34">
        <f>+VLOOKUP($A77, 'S&amp;P500'!$A$20:$R$521, L$9, FALSE)</f>
        <v>1</v>
      </c>
      <c r="M77" s="7">
        <f>+VLOOKUP($A77, 'S&amp;P500'!$A$20:$R$521, M$9, FALSE)</f>
        <v>0.55000000000000004</v>
      </c>
      <c r="N77" s="7">
        <f>+VLOOKUP($A77, 'S&amp;P500'!$A$20:$R$521, N$9, FALSE)</f>
        <v>0.55000000000000004</v>
      </c>
      <c r="O77" s="7">
        <f>+VLOOKUP($A77, 'S&amp;P500'!$A$20:$R$521, O$9, FALSE)</f>
        <v>0.45</v>
      </c>
      <c r="P77" s="7">
        <f>+VLOOKUP($A77, 'S&amp;P500'!$A$20:$R$521, P$9, FALSE)</f>
        <v>0.45</v>
      </c>
      <c r="Q77" s="35">
        <f t="shared" si="29"/>
        <v>1553.7149999999999</v>
      </c>
      <c r="R77" s="35">
        <f t="shared" si="30"/>
        <v>1546.931</v>
      </c>
      <c r="S77" s="35">
        <f t="shared" si="31"/>
        <v>124996.37174999999</v>
      </c>
      <c r="T77" s="35">
        <f t="shared" si="32"/>
        <v>124450.59895000001</v>
      </c>
      <c r="U77" s="36">
        <f t="shared" si="33"/>
        <v>1.1033156185220777E-2</v>
      </c>
      <c r="V77" s="37">
        <f t="shared" si="34"/>
        <v>1.1035570259468734E-2</v>
      </c>
      <c r="W77" s="37">
        <f t="shared" si="35"/>
        <v>2.4140742479576704E-6</v>
      </c>
      <c r="X77" s="38">
        <f t="shared" si="36"/>
        <v>1.2070371239788352E-3</v>
      </c>
      <c r="Y77" s="39">
        <f t="shared" si="37"/>
        <v>15.003568974255254</v>
      </c>
      <c r="Z77" s="40">
        <f t="shared" si="38"/>
        <v>1.1797981577669174E-2</v>
      </c>
      <c r="AA77" s="41">
        <f t="shared" si="39"/>
        <v>1.1803602965296063E-2</v>
      </c>
      <c r="AB77" s="41">
        <f t="shared" si="40"/>
        <v>5.6213876268897123E-6</v>
      </c>
      <c r="AC77" s="42">
        <f t="shared" si="41"/>
        <v>6.5512762350864034E-2</v>
      </c>
      <c r="AD77" s="43">
        <f t="shared" si="42"/>
        <v>814.32892915927948</v>
      </c>
      <c r="AE77" s="40">
        <f t="shared" si="43"/>
        <v>1.0223147998518478E-2</v>
      </c>
      <c r="AF77" s="41">
        <f t="shared" si="44"/>
        <v>1.0222596520461332E-2</v>
      </c>
      <c r="AG77" s="41">
        <f t="shared" si="45"/>
        <v>-5.5147805714562959E-7</v>
      </c>
      <c r="AH77" s="42">
        <f t="shared" si="46"/>
        <v>-4.5513975216566784E-3</v>
      </c>
      <c r="AI77" s="43">
        <f t="shared" si="47"/>
        <v>-56.574238926745529</v>
      </c>
      <c r="AJ77" s="42">
        <f t="shared" si="48"/>
        <v>6.2168401953186195E-2</v>
      </c>
      <c r="AK77" s="31">
        <f t="shared" si="49"/>
        <v>772.75825920678915</v>
      </c>
      <c r="AL77" s="44">
        <f t="shared" si="50"/>
        <v>15.003568974255254</v>
      </c>
      <c r="AM77" s="31">
        <f>+VLOOKUP($A77, 'S&amp;P500'!$A$20:$AM$521, 39, FALSE)</f>
        <v>4291250.5</v>
      </c>
      <c r="AN77" s="45">
        <f t="shared" si="51"/>
        <v>1.8007763918857433E-4</v>
      </c>
    </row>
    <row r="78" spans="1:40">
      <c r="A78" s="6" t="s">
        <v>4184</v>
      </c>
      <c r="B78" s="6" t="str">
        <f>+VLOOKUP($A78, 'S&amp;P500'!$A$20:$R$521, B$9, FALSE)</f>
        <v>MRK UN</v>
      </c>
      <c r="C78" s="6" t="str">
        <f>+VLOOKUP($A78, 'S&amp;P500'!$A$20:$R$521, C$9, FALSE)</f>
        <v>58933Y105</v>
      </c>
      <c r="D78" s="30">
        <f>+VLOOKUP($A78, 'S&amp;P500'!$A$20:$R$521, D$9, FALSE)</f>
        <v>2778844</v>
      </c>
      <c r="E78" s="6" t="str">
        <f>+VLOOKUP($A78, 'S&amp;P500'!$A$20:$R$521, E$9, FALSE)</f>
        <v>Merck &amp; Co Inc</v>
      </c>
      <c r="F78" s="6" t="str">
        <f>+VLOOKUP($A78, 'S&amp;P500'!$A$20:$R$521, F$9, FALSE)</f>
        <v>Pharmaceuticals, Biotechnology</v>
      </c>
      <c r="G78" s="6" t="str">
        <f t="shared" si="28"/>
        <v>Reinvestment</v>
      </c>
      <c r="H78" s="30">
        <f>+VLOOKUP($A78, 'S&amp;P500'!$A$20:$R$521, H$9, FALSE)</f>
        <v>57.26</v>
      </c>
      <c r="I78" s="33">
        <f>+VLOOKUP($A78, 'S&amp;P500'!$A$20:$R$521, I$9, FALSE)</f>
        <v>2850.873</v>
      </c>
      <c r="J78" s="33">
        <f>+VLOOKUP($A78, 'S&amp;P500'!$A$20:$R$521, J$9, FALSE)</f>
        <v>2838.1930000000002</v>
      </c>
      <c r="K78" s="34">
        <f>+VLOOKUP($A78, 'S&amp;P500'!$A$20:$R$521, K$9, FALSE)</f>
        <v>1</v>
      </c>
      <c r="L78" s="34">
        <f>+VLOOKUP($A78, 'S&amp;P500'!$A$20:$R$521, L$9, FALSE)</f>
        <v>1</v>
      </c>
      <c r="M78" s="7">
        <f>+VLOOKUP($A78, 'S&amp;P500'!$A$20:$R$521, M$9, FALSE)</f>
        <v>0.56999999999999995</v>
      </c>
      <c r="N78" s="7">
        <f>+VLOOKUP($A78, 'S&amp;P500'!$A$20:$R$521, N$9, FALSE)</f>
        <v>0.56999999999999995</v>
      </c>
      <c r="O78" s="7">
        <f>+VLOOKUP($A78, 'S&amp;P500'!$A$20:$R$521, O$9, FALSE)</f>
        <v>0.43</v>
      </c>
      <c r="P78" s="7">
        <f>+VLOOKUP($A78, 'S&amp;P500'!$A$20:$R$521, P$9, FALSE)</f>
        <v>0.43</v>
      </c>
      <c r="Q78" s="35">
        <f t="shared" si="29"/>
        <v>2850.873</v>
      </c>
      <c r="R78" s="35">
        <f t="shared" si="30"/>
        <v>2838.1930000000002</v>
      </c>
      <c r="S78" s="35">
        <f t="shared" si="31"/>
        <v>163240.98798000001</v>
      </c>
      <c r="T78" s="35">
        <f t="shared" si="32"/>
        <v>162514.93118000001</v>
      </c>
      <c r="U78" s="36">
        <f t="shared" si="33"/>
        <v>1.4408924763154878E-2</v>
      </c>
      <c r="V78" s="37">
        <f t="shared" si="34"/>
        <v>1.4410898431836081E-2</v>
      </c>
      <c r="W78" s="37">
        <f t="shared" si="35"/>
        <v>1.9736686812030224E-6</v>
      </c>
      <c r="X78" s="38">
        <f t="shared" si="36"/>
        <v>9.8683434060151121E-4</v>
      </c>
      <c r="Y78" s="39">
        <f t="shared" si="37"/>
        <v>17.234270705580006</v>
      </c>
      <c r="Z78" s="40">
        <f t="shared" si="38"/>
        <v>1.5968042779724287E-2</v>
      </c>
      <c r="AA78" s="41">
        <f t="shared" si="39"/>
        <v>1.597434413430535E-2</v>
      </c>
      <c r="AB78" s="41">
        <f t="shared" si="40"/>
        <v>6.3013545810626514E-6</v>
      </c>
      <c r="AC78" s="42">
        <f t="shared" si="41"/>
        <v>7.3437231615727738E-2</v>
      </c>
      <c r="AD78" s="43">
        <f t="shared" si="42"/>
        <v>1282.5223823913332</v>
      </c>
      <c r="AE78" s="40">
        <f t="shared" si="43"/>
        <v>1.2757700353079495E-2</v>
      </c>
      <c r="AF78" s="41">
        <f t="shared" si="44"/>
        <v>1.2755968519571045E-2</v>
      </c>
      <c r="AG78" s="41">
        <f t="shared" si="45"/>
        <v>-1.731833508449368E-6</v>
      </c>
      <c r="AH78" s="42">
        <f t="shared" si="46"/>
        <v>-1.4292976186715193E-2</v>
      </c>
      <c r="AI78" s="43">
        <f t="shared" si="47"/>
        <v>-249.61537175541727</v>
      </c>
      <c r="AJ78" s="42">
        <f t="shared" si="48"/>
        <v>6.0131089769614059E-2</v>
      </c>
      <c r="AK78" s="31">
        <f t="shared" si="49"/>
        <v>1050.1412813414959</v>
      </c>
      <c r="AL78" s="44">
        <f t="shared" si="50"/>
        <v>17.234270705580006</v>
      </c>
      <c r="AM78" s="31">
        <f>+VLOOKUP($A78, 'S&amp;P500'!$A$20:$AM$521, 39, FALSE)</f>
        <v>9940499</v>
      </c>
      <c r="AN78" s="45">
        <f t="shared" si="51"/>
        <v>1.0564271283981779E-4</v>
      </c>
    </row>
    <row r="79" spans="1:40">
      <c r="A79" s="6" t="s">
        <v>4186</v>
      </c>
      <c r="B79" s="6" t="str">
        <f>+VLOOKUP($A79, 'S&amp;P500'!$A$20:$R$521, B$9, FALSE)</f>
        <v>MSFT UQ</v>
      </c>
      <c r="C79" s="6" t="str">
        <f>+VLOOKUP($A79, 'S&amp;P500'!$A$20:$R$521, C$9, FALSE)</f>
        <v>594918104</v>
      </c>
      <c r="D79" s="30">
        <f>+VLOOKUP($A79, 'S&amp;P500'!$A$20:$R$521, D$9, FALSE)</f>
        <v>2588173</v>
      </c>
      <c r="E79" s="6" t="str">
        <f>+VLOOKUP($A79, 'S&amp;P500'!$A$20:$R$521, E$9, FALSE)</f>
        <v>Microsoft Corp</v>
      </c>
      <c r="F79" s="6" t="str">
        <f>+VLOOKUP($A79, 'S&amp;P500'!$A$20:$R$521, F$9, FALSE)</f>
        <v>Software &amp; Services</v>
      </c>
      <c r="G79" s="6" t="str">
        <f t="shared" si="28"/>
        <v>Reinvestment</v>
      </c>
      <c r="H79" s="30">
        <f>+VLOOKUP($A79, 'S&amp;P500'!$A$20:$R$521, H$9, FALSE)</f>
        <v>42.85</v>
      </c>
      <c r="I79" s="33">
        <f>+VLOOKUP($A79, 'S&amp;P500'!$A$20:$R$521, I$9, FALSE)</f>
        <v>8242.8529999999992</v>
      </c>
      <c r="J79" s="33">
        <f>+VLOOKUP($A79, 'S&amp;P500'!$A$20:$R$521, J$9, FALSE)</f>
        <v>8203.7849999999999</v>
      </c>
      <c r="K79" s="34">
        <f>+VLOOKUP($A79, 'S&amp;P500'!$A$20:$R$521, K$9, FALSE)</f>
        <v>1</v>
      </c>
      <c r="L79" s="34">
        <f>+VLOOKUP($A79, 'S&amp;P500'!$A$20:$R$521, L$9, FALSE)</f>
        <v>1</v>
      </c>
      <c r="M79" s="7">
        <f>+VLOOKUP($A79, 'S&amp;P500'!$A$20:$R$521, M$9, FALSE)</f>
        <v>1</v>
      </c>
      <c r="N79" s="7">
        <f>+VLOOKUP($A79, 'S&amp;P500'!$A$20:$R$521, N$9, FALSE)</f>
        <v>1</v>
      </c>
      <c r="O79" s="7">
        <f>+VLOOKUP($A79, 'S&amp;P500'!$A$20:$R$521, O$9, FALSE)</f>
        <v>0</v>
      </c>
      <c r="P79" s="7">
        <f>+VLOOKUP($A79, 'S&amp;P500'!$A$20:$R$521, P$9, FALSE)</f>
        <v>0</v>
      </c>
      <c r="Q79" s="35">
        <f t="shared" si="29"/>
        <v>8242.8529999999992</v>
      </c>
      <c r="R79" s="35">
        <f t="shared" si="30"/>
        <v>8203.7849999999999</v>
      </c>
      <c r="S79" s="35">
        <f t="shared" si="31"/>
        <v>353206.25104999996</v>
      </c>
      <c r="T79" s="35">
        <f t="shared" si="32"/>
        <v>351532.18725000002</v>
      </c>
      <c r="U79" s="36">
        <f t="shared" si="33"/>
        <v>3.1176742803584217E-2</v>
      </c>
      <c r="V79" s="37">
        <f t="shared" si="34"/>
        <v>3.1171872080910493E-2</v>
      </c>
      <c r="W79" s="37">
        <f t="shared" si="35"/>
        <v>-4.8707226737235154E-6</v>
      </c>
      <c r="X79" s="38">
        <f t="shared" si="36"/>
        <v>-2.4353613368617577E-3</v>
      </c>
      <c r="Y79" s="39">
        <f t="shared" si="37"/>
        <v>-56.83457028848909</v>
      </c>
      <c r="Z79" s="40">
        <f t="shared" si="38"/>
        <v>6.0614426201687548E-2</v>
      </c>
      <c r="AA79" s="41">
        <f t="shared" si="39"/>
        <v>6.0620569020661264E-2</v>
      </c>
      <c r="AB79" s="41">
        <f t="shared" si="40"/>
        <v>6.14281897371588E-6</v>
      </c>
      <c r="AC79" s="42">
        <f t="shared" si="41"/>
        <v>7.1589626316534816E-2</v>
      </c>
      <c r="AD79" s="43">
        <f t="shared" si="42"/>
        <v>1670.7030645632394</v>
      </c>
      <c r="AE79" s="40">
        <f t="shared" si="43"/>
        <v>0</v>
      </c>
      <c r="AF79" s="41">
        <f t="shared" si="44"/>
        <v>0</v>
      </c>
      <c r="AG79" s="41">
        <f t="shared" si="45"/>
        <v>0</v>
      </c>
      <c r="AH79" s="42">
        <f t="shared" si="46"/>
        <v>0</v>
      </c>
      <c r="AI79" s="43">
        <f t="shared" si="47"/>
        <v>0</v>
      </c>
      <c r="AJ79" s="42">
        <f t="shared" si="48"/>
        <v>6.9154264979673058E-2</v>
      </c>
      <c r="AK79" s="31">
        <f t="shared" si="49"/>
        <v>1613.8684942747504</v>
      </c>
      <c r="AL79" s="44">
        <f t="shared" si="50"/>
        <v>-56.83457028848909</v>
      </c>
      <c r="AM79" s="31">
        <f>+VLOOKUP($A79, 'S&amp;P500'!$A$20:$AM$521, 39, FALSE)</f>
        <v>31113348</v>
      </c>
      <c r="AN79" s="45">
        <f t="shared" si="51"/>
        <v>5.1870614961615522E-5</v>
      </c>
    </row>
    <row r="80" spans="1:40">
      <c r="A80" s="6" t="s">
        <v>3957</v>
      </c>
      <c r="B80" s="6" t="str">
        <f>+VLOOKUP($A80, 'S&amp;P500'!$A$20:$R$521, B$9, FALSE)</f>
        <v>USB UN</v>
      </c>
      <c r="C80" s="6" t="str">
        <f>+VLOOKUP($A80, 'S&amp;P500'!$A$20:$R$521, C$9, FALSE)</f>
        <v>902973304</v>
      </c>
      <c r="D80" s="30">
        <f>+VLOOKUP($A80, 'S&amp;P500'!$A$20:$R$521, D$9, FALSE)</f>
        <v>2736035</v>
      </c>
      <c r="E80" s="6" t="str">
        <f>+VLOOKUP($A80, 'S&amp;P500'!$A$20:$R$521, E$9, FALSE)</f>
        <v>US Bancorp</v>
      </c>
      <c r="F80" s="6" t="str">
        <f>+VLOOKUP($A80, 'S&amp;P500'!$A$20:$R$521, F$9, FALSE)</f>
        <v>Banks</v>
      </c>
      <c r="G80" s="6" t="str">
        <f t="shared" si="28"/>
        <v>Reinvestment</v>
      </c>
      <c r="H80" s="30">
        <f>+VLOOKUP($A80, 'S&amp;P500'!$A$20:$R$521, H$9, FALSE)</f>
        <v>44.89</v>
      </c>
      <c r="I80" s="33">
        <f>+VLOOKUP($A80, 'S&amp;P500'!$A$20:$R$521, I$9, FALSE)</f>
        <v>1789.386</v>
      </c>
      <c r="J80" s="33">
        <f>+VLOOKUP($A80, 'S&amp;P500'!$A$20:$R$521, J$9, FALSE)</f>
        <v>1781.1890000000001</v>
      </c>
      <c r="K80" s="34">
        <f>+VLOOKUP($A80, 'S&amp;P500'!$A$20:$R$521, K$9, FALSE)</f>
        <v>1</v>
      </c>
      <c r="L80" s="34">
        <f>+VLOOKUP($A80, 'S&amp;P500'!$A$20:$R$521, L$9, FALSE)</f>
        <v>1</v>
      </c>
      <c r="M80" s="7">
        <f>+VLOOKUP($A80, 'S&amp;P500'!$A$20:$R$521, M$9, FALSE)</f>
        <v>0.48</v>
      </c>
      <c r="N80" s="7">
        <f>+VLOOKUP($A80, 'S&amp;P500'!$A$20:$R$521, N$9, FALSE)</f>
        <v>0.48</v>
      </c>
      <c r="O80" s="7">
        <f>+VLOOKUP($A80, 'S&amp;P500'!$A$20:$R$521, O$9, FALSE)</f>
        <v>0.52</v>
      </c>
      <c r="P80" s="7">
        <f>+VLOOKUP($A80, 'S&amp;P500'!$A$20:$R$521, P$9, FALSE)</f>
        <v>0.52</v>
      </c>
      <c r="Q80" s="35">
        <f t="shared" si="29"/>
        <v>1789.386</v>
      </c>
      <c r="R80" s="35">
        <f t="shared" si="30"/>
        <v>1781.1890000000001</v>
      </c>
      <c r="S80" s="35">
        <f t="shared" si="31"/>
        <v>80325.537540000005</v>
      </c>
      <c r="T80" s="35">
        <f t="shared" si="32"/>
        <v>79957.574210000006</v>
      </c>
      <c r="U80" s="36">
        <f t="shared" si="33"/>
        <v>7.0901594096921044E-3</v>
      </c>
      <c r="V80" s="37">
        <f t="shared" si="34"/>
        <v>7.0901822523622348E-3</v>
      </c>
      <c r="W80" s="37">
        <f t="shared" si="35"/>
        <v>2.2842670130418519E-8</v>
      </c>
      <c r="X80" s="38">
        <f t="shared" si="36"/>
        <v>1.1421335065209259E-5</v>
      </c>
      <c r="Y80" s="39">
        <f t="shared" si="37"/>
        <v>0.25442938438871149</v>
      </c>
      <c r="Z80" s="40">
        <f t="shared" si="38"/>
        <v>6.6167160104626428E-3</v>
      </c>
      <c r="AA80" s="41">
        <f t="shared" si="39"/>
        <v>6.6184418796447946E-3</v>
      </c>
      <c r="AB80" s="41">
        <f t="shared" si="40"/>
        <v>1.7258691821517638E-6</v>
      </c>
      <c r="AC80" s="42">
        <f t="shared" si="41"/>
        <v>2.0113620529945152E-2</v>
      </c>
      <c r="AD80" s="43">
        <f t="shared" si="42"/>
        <v>448.06461416674426</v>
      </c>
      <c r="AE80" s="40">
        <f t="shared" si="43"/>
        <v>7.5915719322135781E-3</v>
      </c>
      <c r="AF80" s="41">
        <f t="shared" si="44"/>
        <v>7.58952626693219E-3</v>
      </c>
      <c r="AG80" s="41">
        <f t="shared" si="45"/>
        <v>-2.0456652813881371E-6</v>
      </c>
      <c r="AH80" s="42">
        <f t="shared" si="46"/>
        <v>-1.6883057759432132E-2</v>
      </c>
      <c r="AI80" s="43">
        <f t="shared" si="47"/>
        <v>-376.09841299692874</v>
      </c>
      <c r="AJ80" s="42">
        <f t="shared" si="48"/>
        <v>3.24198410557823E-3</v>
      </c>
      <c r="AK80" s="31">
        <f t="shared" si="49"/>
        <v>72.220630554204206</v>
      </c>
      <c r="AL80" s="44">
        <f t="shared" si="50"/>
        <v>0.25442938438871149</v>
      </c>
      <c r="AM80" s="31">
        <f>+VLOOKUP($A80, 'S&amp;P500'!$A$20:$AM$521, 39, FALSE)</f>
        <v>5253827</v>
      </c>
      <c r="AN80" s="45">
        <f t="shared" si="51"/>
        <v>1.3746290190789343E-5</v>
      </c>
    </row>
    <row r="81" spans="1:40">
      <c r="A81" s="6" t="s">
        <v>4143</v>
      </c>
      <c r="B81" s="6" t="str">
        <f>+VLOOKUP($A81, 'S&amp;P500'!$A$20:$R$521, B$9, FALSE)</f>
        <v>CL UN</v>
      </c>
      <c r="C81" s="6" t="str">
        <f>+VLOOKUP($A81, 'S&amp;P500'!$A$20:$R$521, C$9, FALSE)</f>
        <v>194162103</v>
      </c>
      <c r="D81" s="30">
        <f>+VLOOKUP($A81, 'S&amp;P500'!$A$20:$R$521, D$9, FALSE)</f>
        <v>2209106</v>
      </c>
      <c r="E81" s="6" t="str">
        <f>+VLOOKUP($A81, 'S&amp;P500'!$A$20:$R$521, E$9, FALSE)</f>
        <v>Colgate-Palmolive Co</v>
      </c>
      <c r="F81" s="6" t="str">
        <f>+VLOOKUP($A81, 'S&amp;P500'!$A$20:$R$521, F$9, FALSE)</f>
        <v>Household &amp; Personal Products</v>
      </c>
      <c r="G81" s="6" t="str">
        <f t="shared" si="28"/>
        <v>Share Decrease</v>
      </c>
      <c r="H81" s="30">
        <f>+VLOOKUP($A81, 'S&amp;P500'!$A$20:$R$521, H$9, FALSE)</f>
        <v>69.59</v>
      </c>
      <c r="I81" s="33">
        <f>+VLOOKUP($A81, 'S&amp;P500'!$A$20:$R$521, I$9, FALSE)</f>
        <v>911.39800000000002</v>
      </c>
      <c r="J81" s="33">
        <f>+VLOOKUP($A81, 'S&amp;P500'!$A$20:$R$521, J$9, FALSE)</f>
        <v>907.08199999999999</v>
      </c>
      <c r="K81" s="34">
        <f>+VLOOKUP($A81, 'S&amp;P500'!$A$20:$R$521, K$9, FALSE)</f>
        <v>0.94</v>
      </c>
      <c r="L81" s="34">
        <f>+VLOOKUP($A81, 'S&amp;P500'!$A$20:$R$521, L$9, FALSE)</f>
        <v>0.94</v>
      </c>
      <c r="M81" s="7">
        <f>+VLOOKUP($A81, 'S&amp;P500'!$A$20:$R$521, M$9, FALSE)</f>
        <v>0.59</v>
      </c>
      <c r="N81" s="7">
        <f>+VLOOKUP($A81, 'S&amp;P500'!$A$20:$R$521, N$9, FALSE)</f>
        <v>0.59</v>
      </c>
      <c r="O81" s="7">
        <f>+VLOOKUP($A81, 'S&amp;P500'!$A$20:$R$521, O$9, FALSE)</f>
        <v>0.41</v>
      </c>
      <c r="P81" s="7">
        <f>+VLOOKUP($A81, 'S&amp;P500'!$A$20:$R$521, P$9, FALSE)</f>
        <v>0.41</v>
      </c>
      <c r="Q81" s="35">
        <f t="shared" si="29"/>
        <v>856.71411999999998</v>
      </c>
      <c r="R81" s="35">
        <f t="shared" si="30"/>
        <v>852.65707999999995</v>
      </c>
      <c r="S81" s="35">
        <f t="shared" si="31"/>
        <v>59618.735610800002</v>
      </c>
      <c r="T81" s="35">
        <f t="shared" si="32"/>
        <v>59336.406197199998</v>
      </c>
      <c r="U81" s="36">
        <f t="shared" si="33"/>
        <v>5.2624153193417816E-3</v>
      </c>
      <c r="V81" s="37">
        <f t="shared" si="34"/>
        <v>5.2616145286424635E-3</v>
      </c>
      <c r="W81" s="37">
        <f t="shared" si="35"/>
        <v>-8.0079069931810604E-7</v>
      </c>
      <c r="X81" s="38">
        <f t="shared" si="36"/>
        <v>-4.0039534965905302E-4</v>
      </c>
      <c r="Y81" s="39">
        <f t="shared" si="37"/>
        <v>-5.7536334194432106</v>
      </c>
      <c r="Z81" s="40">
        <f t="shared" si="38"/>
        <v>6.0364608755190015E-3</v>
      </c>
      <c r="AA81" s="41">
        <f t="shared" si="39"/>
        <v>6.0370971259220288E-3</v>
      </c>
      <c r="AB81" s="41">
        <f t="shared" si="40"/>
        <v>6.3625040302734553E-7</v>
      </c>
      <c r="AC81" s="42">
        <f t="shared" si="41"/>
        <v>7.4149879381711836E-3</v>
      </c>
      <c r="AD81" s="43">
        <f t="shared" si="42"/>
        <v>106.55249228583394</v>
      </c>
      <c r="AE81" s="40">
        <f t="shared" si="43"/>
        <v>4.4426422788874705E-3</v>
      </c>
      <c r="AF81" s="41">
        <f t="shared" si="44"/>
        <v>4.4407549716703153E-3</v>
      </c>
      <c r="AG81" s="41">
        <f t="shared" si="45"/>
        <v>-1.8873072171552568E-6</v>
      </c>
      <c r="AH81" s="42">
        <f t="shared" si="46"/>
        <v>-1.5576114551547525E-2</v>
      </c>
      <c r="AI81" s="43">
        <f t="shared" si="47"/>
        <v>-223.8269083423987</v>
      </c>
      <c r="AJ81" s="42">
        <f t="shared" si="48"/>
        <v>-8.5615219630353935E-3</v>
      </c>
      <c r="AK81" s="31">
        <f t="shared" si="49"/>
        <v>-123.02804947600796</v>
      </c>
      <c r="AL81" s="44">
        <f t="shared" si="50"/>
        <v>-5.7536334194432106</v>
      </c>
      <c r="AM81" s="31">
        <f>+VLOOKUP($A81, 'S&amp;P500'!$A$20:$AM$521, 39, FALSE)</f>
        <v>2549778.75</v>
      </c>
      <c r="AN81" s="45">
        <f t="shared" si="51"/>
        <v>-4.8250480350896314E-5</v>
      </c>
    </row>
    <row r="82" spans="1:40">
      <c r="A82" s="6" t="s">
        <v>3958</v>
      </c>
      <c r="B82" s="6" t="str">
        <f>+VLOOKUP($A82, 'S&amp;P500'!$A$20:$R$521, B$9, FALSE)</f>
        <v>UTX UN</v>
      </c>
      <c r="C82" s="6" t="str">
        <f>+VLOOKUP($A82, 'S&amp;P500'!$A$20:$R$521, C$9, FALSE)</f>
        <v>913017109</v>
      </c>
      <c r="D82" s="30">
        <f>+VLOOKUP($A82, 'S&amp;P500'!$A$20:$R$521, D$9, FALSE)</f>
        <v>2915500</v>
      </c>
      <c r="E82" s="6" t="str">
        <f>+VLOOKUP($A82, 'S&amp;P500'!$A$20:$R$521, E$9, FALSE)</f>
        <v>United Technologies Corp</v>
      </c>
      <c r="F82" s="6" t="str">
        <f>+VLOOKUP($A82, 'S&amp;P500'!$A$20:$R$521, F$9, FALSE)</f>
        <v>Capital Goods</v>
      </c>
      <c r="G82" s="6" t="str">
        <f t="shared" si="28"/>
        <v>Share Decrease</v>
      </c>
      <c r="H82" s="30">
        <f>+VLOOKUP($A82, 'S&amp;P500'!$A$20:$R$521, H$9, FALSE)</f>
        <v>121.75</v>
      </c>
      <c r="I82" s="33">
        <f>+VLOOKUP($A82, 'S&amp;P500'!$A$20:$R$521, I$9, FALSE)</f>
        <v>911.65800000000002</v>
      </c>
      <c r="J82" s="33">
        <f>+VLOOKUP($A82, 'S&amp;P500'!$A$20:$R$521, J$9, FALSE)</f>
        <v>907.15700000000004</v>
      </c>
      <c r="K82" s="34">
        <f>+VLOOKUP($A82, 'S&amp;P500'!$A$20:$R$521, K$9, FALSE)</f>
        <v>0.93</v>
      </c>
      <c r="L82" s="34">
        <f>+VLOOKUP($A82, 'S&amp;P500'!$A$20:$R$521, L$9, FALSE)</f>
        <v>0.93</v>
      </c>
      <c r="M82" s="7">
        <f>+VLOOKUP($A82, 'S&amp;P500'!$A$20:$R$521, M$9, FALSE)</f>
        <v>0</v>
      </c>
      <c r="N82" s="7">
        <f>+VLOOKUP($A82, 'S&amp;P500'!$A$20:$R$521, N$9, FALSE)</f>
        <v>0</v>
      </c>
      <c r="O82" s="7">
        <f>+VLOOKUP($A82, 'S&amp;P500'!$A$20:$R$521, O$9, FALSE)</f>
        <v>1</v>
      </c>
      <c r="P82" s="7">
        <f>+VLOOKUP($A82, 'S&amp;P500'!$A$20:$R$521, P$9, FALSE)</f>
        <v>1</v>
      </c>
      <c r="Q82" s="35">
        <f t="shared" si="29"/>
        <v>847.84194000000002</v>
      </c>
      <c r="R82" s="35">
        <f t="shared" si="30"/>
        <v>843.65601000000004</v>
      </c>
      <c r="S82" s="35">
        <f t="shared" si="31"/>
        <v>103224.75619500001</v>
      </c>
      <c r="T82" s="35">
        <f t="shared" si="32"/>
        <v>102715.1192175</v>
      </c>
      <c r="U82" s="36">
        <f t="shared" si="33"/>
        <v>9.1114233264196418E-3</v>
      </c>
      <c r="V82" s="37">
        <f t="shared" si="34"/>
        <v>9.1081917194294742E-3</v>
      </c>
      <c r="W82" s="37">
        <f t="shared" si="35"/>
        <v>-3.2316069901675709E-6</v>
      </c>
      <c r="X82" s="38">
        <f t="shared" si="36"/>
        <v>-1.6158034950837855E-3</v>
      </c>
      <c r="Y82" s="39">
        <f t="shared" si="37"/>
        <v>-13.271486612597828</v>
      </c>
      <c r="Z82" s="40">
        <f t="shared" si="38"/>
        <v>0</v>
      </c>
      <c r="AA82" s="41">
        <f t="shared" si="39"/>
        <v>0</v>
      </c>
      <c r="AB82" s="41">
        <f t="shared" si="40"/>
        <v>0</v>
      </c>
      <c r="AC82" s="42">
        <f t="shared" si="41"/>
        <v>0</v>
      </c>
      <c r="AD82" s="43">
        <f t="shared" si="42"/>
        <v>0</v>
      </c>
      <c r="AE82" s="40">
        <f t="shared" si="43"/>
        <v>1.8761112732368787E-2</v>
      </c>
      <c r="AF82" s="41">
        <f t="shared" si="44"/>
        <v>1.8749344526541305E-2</v>
      </c>
      <c r="AG82" s="41">
        <f t="shared" si="45"/>
        <v>-1.1768205827482336E-5</v>
      </c>
      <c r="AH82" s="42">
        <f t="shared" si="46"/>
        <v>-9.7124050800455788E-2</v>
      </c>
      <c r="AI82" s="43">
        <f t="shared" si="47"/>
        <v>-797.73347680045822</v>
      </c>
      <c r="AJ82" s="42">
        <f t="shared" si="48"/>
        <v>-9.8739854295539581E-2</v>
      </c>
      <c r="AK82" s="31">
        <f t="shared" si="49"/>
        <v>-811.00496341305609</v>
      </c>
      <c r="AL82" s="44">
        <f t="shared" si="50"/>
        <v>-13.271486612597828</v>
      </c>
      <c r="AM82" s="31">
        <f>+VLOOKUP($A82, 'S&amp;P500'!$A$20:$AM$521, 39, FALSE)</f>
        <v>2985898.5</v>
      </c>
      <c r="AN82" s="45">
        <f t="shared" si="51"/>
        <v>-2.7161169859359123E-4</v>
      </c>
    </row>
    <row r="83" spans="1:40">
      <c r="A83" s="6" t="s">
        <v>4128</v>
      </c>
      <c r="B83" s="6" t="str">
        <f>+VLOOKUP($A83, 'S&amp;P500'!$A$20:$R$521, B$9, FALSE)</f>
        <v>AAPL UQ</v>
      </c>
      <c r="C83" s="6" t="str">
        <f>+VLOOKUP($A83, 'S&amp;P500'!$A$20:$R$521, C$9, FALSE)</f>
        <v>037833100</v>
      </c>
      <c r="D83" s="30">
        <f>+VLOOKUP($A83, 'S&amp;P500'!$A$20:$R$521, D$9, FALSE)</f>
        <v>2046251</v>
      </c>
      <c r="E83" s="6" t="str">
        <f>+VLOOKUP($A83, 'S&amp;P500'!$A$20:$R$521, E$9, FALSE)</f>
        <v>Apple Inc.</v>
      </c>
      <c r="F83" s="6" t="str">
        <f>+VLOOKUP($A83, 'S&amp;P500'!$A$20:$R$521, F$9, FALSE)</f>
        <v>Technology Hardware &amp; Equipmen</v>
      </c>
      <c r="G83" s="6" t="str">
        <f t="shared" si="28"/>
        <v>Share Decrease</v>
      </c>
      <c r="H83" s="30">
        <f>+VLOOKUP($A83, 'S&amp;P500'!$A$20:$R$521, H$9, FALSE)</f>
        <v>127.14</v>
      </c>
      <c r="I83" s="33">
        <f>+VLOOKUP($A83, 'S&amp;P500'!$A$20:$R$521, I$9, FALSE)</f>
        <v>5864.84</v>
      </c>
      <c r="J83" s="33">
        <f>+VLOOKUP($A83, 'S&amp;P500'!$A$20:$R$521, J$9, FALSE)</f>
        <v>5824.7479999999996</v>
      </c>
      <c r="K83" s="34">
        <f>+VLOOKUP($A83, 'S&amp;P500'!$A$20:$R$521, K$9, FALSE)</f>
        <v>1</v>
      </c>
      <c r="L83" s="34">
        <f>+VLOOKUP($A83, 'S&amp;P500'!$A$20:$R$521, L$9, FALSE)</f>
        <v>1</v>
      </c>
      <c r="M83" s="7">
        <f>+VLOOKUP($A83, 'S&amp;P500'!$A$20:$R$521, M$9, FALSE)</f>
        <v>1</v>
      </c>
      <c r="N83" s="7">
        <f>+VLOOKUP($A83, 'S&amp;P500'!$A$20:$R$521, N$9, FALSE)</f>
        <v>1</v>
      </c>
      <c r="O83" s="7">
        <f>+VLOOKUP($A83, 'S&amp;P500'!$A$20:$R$521, O$9, FALSE)</f>
        <v>0</v>
      </c>
      <c r="P83" s="7">
        <f>+VLOOKUP($A83, 'S&amp;P500'!$A$20:$R$521, P$9, FALSE)</f>
        <v>0</v>
      </c>
      <c r="Q83" s="35">
        <f t="shared" si="29"/>
        <v>5864.84</v>
      </c>
      <c r="R83" s="35">
        <f t="shared" si="30"/>
        <v>5824.7479999999996</v>
      </c>
      <c r="S83" s="35">
        <f t="shared" si="31"/>
        <v>745655.75760000001</v>
      </c>
      <c r="T83" s="35">
        <f t="shared" si="32"/>
        <v>740558.46071999997</v>
      </c>
      <c r="U83" s="36">
        <f t="shared" si="33"/>
        <v>6.5817401887986599E-2</v>
      </c>
      <c r="V83" s="37">
        <f t="shared" si="34"/>
        <v>6.5668506166073184E-2</v>
      </c>
      <c r="W83" s="37">
        <f t="shared" si="35"/>
        <v>-1.4889572191341405E-4</v>
      </c>
      <c r="X83" s="38">
        <f t="shared" si="36"/>
        <v>-7.4447860956707024E-2</v>
      </c>
      <c r="Y83" s="39">
        <f t="shared" si="37"/>
        <v>-585.55813242651425</v>
      </c>
      <c r="Z83" s="40">
        <f t="shared" si="38"/>
        <v>0.12796346541587808</v>
      </c>
      <c r="AA83" s="41">
        <f t="shared" si="39"/>
        <v>0.12770686984058363</v>
      </c>
      <c r="AB83" s="41">
        <f t="shared" si="40"/>
        <v>-2.5659557529444932E-4</v>
      </c>
      <c r="AC83" s="42">
        <f t="shared" si="41"/>
        <v>-2.9904155451115102</v>
      </c>
      <c r="AD83" s="43">
        <f t="shared" si="42"/>
        <v>-23520.650818872979</v>
      </c>
      <c r="AE83" s="40">
        <f t="shared" si="43"/>
        <v>0</v>
      </c>
      <c r="AF83" s="41">
        <f t="shared" si="44"/>
        <v>0</v>
      </c>
      <c r="AG83" s="41">
        <f t="shared" si="45"/>
        <v>0</v>
      </c>
      <c r="AH83" s="42">
        <f t="shared" si="46"/>
        <v>0</v>
      </c>
      <c r="AI83" s="43">
        <f t="shared" si="47"/>
        <v>0</v>
      </c>
      <c r="AJ83" s="42">
        <f t="shared" si="48"/>
        <v>-3.0648634060682172</v>
      </c>
      <c r="AK83" s="31">
        <f t="shared" si="49"/>
        <v>-24106.208951299493</v>
      </c>
      <c r="AL83" s="44">
        <f t="shared" si="50"/>
        <v>-585.55813242651425</v>
      </c>
      <c r="AM83" s="31">
        <f>+VLOOKUP($A83, 'S&amp;P500'!$A$20:$AM$521, 39, FALSE)</f>
        <v>60062252</v>
      </c>
      <c r="AN83" s="45">
        <f t="shared" si="51"/>
        <v>-4.013537313136293E-4</v>
      </c>
    </row>
    <row r="84" spans="1:40">
      <c r="A84" s="6" t="s">
        <v>4151</v>
      </c>
      <c r="B84" s="6" t="str">
        <f>+VLOOKUP($A84, 'S&amp;P500'!$A$20:$R$521, B$9, FALSE)</f>
        <v>CVX UN</v>
      </c>
      <c r="C84" s="6" t="str">
        <f>+VLOOKUP($A84, 'S&amp;P500'!$A$20:$R$521, C$9, FALSE)</f>
        <v>166764100</v>
      </c>
      <c r="D84" s="30">
        <f>+VLOOKUP($A84, 'S&amp;P500'!$A$20:$R$521, D$9, FALSE)</f>
        <v>2838555</v>
      </c>
      <c r="E84" s="6" t="str">
        <f>+VLOOKUP($A84, 'S&amp;P500'!$A$20:$R$521, E$9, FALSE)</f>
        <v>Chevron Corp</v>
      </c>
      <c r="F84" s="6" t="str">
        <f>+VLOOKUP($A84, 'S&amp;P500'!$A$20:$R$521, F$9, FALSE)</f>
        <v>Energy</v>
      </c>
      <c r="G84" s="6" t="str">
        <f t="shared" ref="G84:G120" si="52">+IF(AND(L84&gt;K84, AJ84&gt;0), "Float Increase", IF(AND(L84&lt;K84, AJ84&lt;0), "Float Decrease", IF(AND(J84&gt;I84, AJ84&gt;0), "Share Increase", IF(AND(J84&lt;I84, AJ84&lt;0), "Share Decrease", IF(AJ84&gt;0, "Reinvestment", "Funding")))))</f>
        <v>Share Decrease</v>
      </c>
      <c r="H84" s="30">
        <f>+VLOOKUP($A84, 'S&amp;P500'!$A$20:$R$521, H$9, FALSE)</f>
        <v>103.95</v>
      </c>
      <c r="I84" s="33">
        <f>+VLOOKUP($A84, 'S&amp;P500'!$A$20:$R$521, I$9, FALSE)</f>
        <v>1890.424</v>
      </c>
      <c r="J84" s="33">
        <f>+VLOOKUP($A84, 'S&amp;P500'!$A$20:$R$521, J$9, FALSE)</f>
        <v>1880.18</v>
      </c>
      <c r="K84" s="34">
        <f>+VLOOKUP($A84, 'S&amp;P500'!$A$20:$R$521, K$9, FALSE)</f>
        <v>1</v>
      </c>
      <c r="L84" s="34">
        <f>+VLOOKUP($A84, 'S&amp;P500'!$A$20:$R$521, L$9, FALSE)</f>
        <v>1</v>
      </c>
      <c r="M84" s="7">
        <f>+VLOOKUP($A84, 'S&amp;P500'!$A$20:$R$521, M$9, FALSE)</f>
        <v>0</v>
      </c>
      <c r="N84" s="7">
        <f>+VLOOKUP($A84, 'S&amp;P500'!$A$20:$R$521, N$9, FALSE)</f>
        <v>0</v>
      </c>
      <c r="O84" s="7">
        <f>+VLOOKUP($A84, 'S&amp;P500'!$A$20:$R$521, O$9, FALSE)</f>
        <v>1</v>
      </c>
      <c r="P84" s="7">
        <f>+VLOOKUP($A84, 'S&amp;P500'!$A$20:$R$521, P$9, FALSE)</f>
        <v>1</v>
      </c>
      <c r="Q84" s="35">
        <f t="shared" ref="Q84:Q120" si="53">+I84*K84</f>
        <v>1890.424</v>
      </c>
      <c r="R84" s="35">
        <f t="shared" ref="R84:R120" si="54">+J84*L84</f>
        <v>1880.18</v>
      </c>
      <c r="S84" s="35">
        <f t="shared" ref="S84:S120" si="55">+$H84*Q84</f>
        <v>196509.5748</v>
      </c>
      <c r="T84" s="35">
        <f t="shared" ref="T84:T120" si="56">+$H84*R84</f>
        <v>195444.71100000001</v>
      </c>
      <c r="U84" s="36">
        <f t="shared" ref="U84:U120" si="57">+S84/SUM(S$20:S$120)</f>
        <v>1.7345470114893357E-2</v>
      </c>
      <c r="V84" s="37">
        <f t="shared" ref="V84:V120" si="58">+T84/SUM(T$20:T$120)</f>
        <v>1.7330923742268269E-2</v>
      </c>
      <c r="W84" s="37">
        <f t="shared" ref="W84:W115" si="59">+V84-U84</f>
        <v>-1.4546372625087733E-5</v>
      </c>
      <c r="X84" s="38">
        <f t="shared" ref="X84:X115" si="60">+W84*Y$4</f>
        <v>-7.2731863125438667E-3</v>
      </c>
      <c r="Y84" s="39">
        <f t="shared" ref="Y84:Y115" si="61">+X84/$H84*10^6</f>
        <v>-69.968122294794298</v>
      </c>
      <c r="Z84" s="40">
        <f t="shared" ref="Z84:Z120" si="62">+S84*M84/SUMPRODUCT(M$20:M$120, S$20:S$120)</f>
        <v>0</v>
      </c>
      <c r="AA84" s="41">
        <f t="shared" ref="AA84:AA120" si="63">+T84*N84/SUMPRODUCT(N$20:N$120, T$20:T$120)</f>
        <v>0</v>
      </c>
      <c r="AB84" s="41">
        <f t="shared" ref="AB84:AB115" si="64">+AA84-Z84</f>
        <v>0</v>
      </c>
      <c r="AC84" s="42">
        <f t="shared" ref="AC84:AC115" si="65">+AB84*AD$4</f>
        <v>0</v>
      </c>
      <c r="AD84" s="43">
        <f t="shared" ref="AD84:AD115" si="66">+AC84/$H84*10^6</f>
        <v>0</v>
      </c>
      <c r="AE84" s="40">
        <f t="shared" ref="AE84:AE120" si="67">+S84*O84/SUMPRODUCT(O$20:O$120, S$20:S$120)</f>
        <v>3.5715640527627948E-2</v>
      </c>
      <c r="AF84" s="41">
        <f t="shared" ref="AF84:AF120" si="68">+T84*P84/SUMPRODUCT(P$20:P$120, T$20:T$120)</f>
        <v>3.5675957447605898E-2</v>
      </c>
      <c r="AG84" s="41">
        <f t="shared" ref="AG84:AG115" si="69">+AF84-AE84</f>
        <v>-3.9683080022050177E-5</v>
      </c>
      <c r="AH84" s="42">
        <f t="shared" ref="AH84:AH115" si="70">+AG84*AI$4</f>
        <v>-0.32750799369768574</v>
      </c>
      <c r="AI84" s="43">
        <f t="shared" ref="AI84:AI115" si="71">+AH84/$H84*10^6</f>
        <v>-3150.6300500017869</v>
      </c>
      <c r="AJ84" s="42">
        <f t="shared" ref="AJ84:AJ120" si="72">+X84+AC84+AH84</f>
        <v>-0.33478118001022961</v>
      </c>
      <c r="AK84" s="31">
        <f t="shared" ref="AK84:AK120" si="73">+Y84+AD84+AI84</f>
        <v>-3220.5981722965812</v>
      </c>
      <c r="AL84" s="44">
        <f t="shared" ref="AL84:AL120" si="74">+$AL$6*W84/H84*10^6</f>
        <v>-69.968122294794298</v>
      </c>
      <c r="AM84" s="31">
        <f>+VLOOKUP($A84, 'S&amp;P500'!$A$20:$AM$521, 39, FALSE)</f>
        <v>6850254</v>
      </c>
      <c r="AN84" s="45">
        <f t="shared" ref="AN84:AN115" si="75">+AK84/AM84</f>
        <v>-4.7014288408817853E-4</v>
      </c>
    </row>
    <row r="85" spans="1:40">
      <c r="A85" s="6" t="s">
        <v>3942</v>
      </c>
      <c r="B85" s="6" t="str">
        <f>+VLOOKUP($A85, 'S&amp;P500'!$A$20:$R$521, B$9, FALSE)</f>
        <v>OXY UN</v>
      </c>
      <c r="C85" s="6" t="str">
        <f>+VLOOKUP($A85, 'S&amp;P500'!$A$20:$R$521, C$9, FALSE)</f>
        <v>674599105</v>
      </c>
      <c r="D85" s="30">
        <f>+VLOOKUP($A85, 'S&amp;P500'!$A$20:$R$521, D$9, FALSE)</f>
        <v>2655408</v>
      </c>
      <c r="E85" s="6" t="str">
        <f>+VLOOKUP($A85, 'S&amp;P500'!$A$20:$R$521, E$9, FALSE)</f>
        <v>Occidental Petroleum</v>
      </c>
      <c r="F85" s="6" t="str">
        <f>+VLOOKUP($A85, 'S&amp;P500'!$A$20:$R$521, F$9, FALSE)</f>
        <v>Energy</v>
      </c>
      <c r="G85" s="6" t="str">
        <f t="shared" si="52"/>
        <v>Share Decrease</v>
      </c>
      <c r="H85" s="30">
        <f>+VLOOKUP($A85, 'S&amp;P500'!$A$20:$R$521, H$9, FALSE)</f>
        <v>74.8</v>
      </c>
      <c r="I85" s="33">
        <f>+VLOOKUP($A85, 'S&amp;P500'!$A$20:$R$521, I$9, FALSE)</f>
        <v>775.428</v>
      </c>
      <c r="J85" s="33">
        <f>+VLOOKUP($A85, 'S&amp;P500'!$A$20:$R$521, J$9, FALSE)</f>
        <v>770.55</v>
      </c>
      <c r="K85" s="34">
        <f>+VLOOKUP($A85, 'S&amp;P500'!$A$20:$R$521, K$9, FALSE)</f>
        <v>1</v>
      </c>
      <c r="L85" s="34">
        <f>+VLOOKUP($A85, 'S&amp;P500'!$A$20:$R$521, L$9, FALSE)</f>
        <v>1</v>
      </c>
      <c r="M85" s="7">
        <f>+VLOOKUP($A85, 'S&amp;P500'!$A$20:$R$521, M$9, FALSE)</f>
        <v>0</v>
      </c>
      <c r="N85" s="7">
        <f>+VLOOKUP($A85, 'S&amp;P500'!$A$20:$R$521, N$9, FALSE)</f>
        <v>0</v>
      </c>
      <c r="O85" s="7">
        <f>+VLOOKUP($A85, 'S&amp;P500'!$A$20:$R$521, O$9, FALSE)</f>
        <v>1</v>
      </c>
      <c r="P85" s="7">
        <f>+VLOOKUP($A85, 'S&amp;P500'!$A$20:$R$521, P$9, FALSE)</f>
        <v>1</v>
      </c>
      <c r="Q85" s="35">
        <f t="shared" si="53"/>
        <v>775.428</v>
      </c>
      <c r="R85" s="35">
        <f t="shared" si="54"/>
        <v>770.55</v>
      </c>
      <c r="S85" s="35">
        <f t="shared" si="55"/>
        <v>58002.0144</v>
      </c>
      <c r="T85" s="35">
        <f t="shared" si="56"/>
        <v>57637.139999999992</v>
      </c>
      <c r="U85" s="36">
        <f t="shared" si="57"/>
        <v>5.1197108761888892E-3</v>
      </c>
      <c r="V85" s="37">
        <f t="shared" si="58"/>
        <v>5.1109332810875601E-3</v>
      </c>
      <c r="W85" s="37">
        <f t="shared" si="59"/>
        <v>-8.7775951013290693E-6</v>
      </c>
      <c r="X85" s="38">
        <f t="shared" si="60"/>
        <v>-4.3887975506645346E-3</v>
      </c>
      <c r="Y85" s="39">
        <f t="shared" si="61"/>
        <v>-58.673764046317309</v>
      </c>
      <c r="Z85" s="40">
        <f t="shared" si="62"/>
        <v>0</v>
      </c>
      <c r="AA85" s="41">
        <f t="shared" si="63"/>
        <v>0</v>
      </c>
      <c r="AB85" s="41">
        <f t="shared" si="64"/>
        <v>0</v>
      </c>
      <c r="AC85" s="42">
        <f t="shared" si="65"/>
        <v>0</v>
      </c>
      <c r="AD85" s="43">
        <f t="shared" si="66"/>
        <v>0</v>
      </c>
      <c r="AE85" s="40">
        <f t="shared" si="67"/>
        <v>1.0541873587060959E-2</v>
      </c>
      <c r="AF85" s="41">
        <f t="shared" si="68"/>
        <v>1.0520930157284756E-2</v>
      </c>
      <c r="AG85" s="41">
        <f t="shared" si="69"/>
        <v>-2.0943429776203171E-5</v>
      </c>
      <c r="AH85" s="42">
        <f t="shared" si="70"/>
        <v>-0.17284799121795341</v>
      </c>
      <c r="AI85" s="43">
        <f t="shared" si="71"/>
        <v>-2310.8020216303935</v>
      </c>
      <c r="AJ85" s="42">
        <f t="shared" si="72"/>
        <v>-0.17723678876861795</v>
      </c>
      <c r="AK85" s="31">
        <f t="shared" si="73"/>
        <v>-2369.475785676711</v>
      </c>
      <c r="AL85" s="44">
        <f t="shared" si="74"/>
        <v>-58.673764046317309</v>
      </c>
      <c r="AM85" s="31">
        <f>+VLOOKUP($A85, 'S&amp;P500'!$A$20:$AM$521, 39, FALSE)</f>
        <v>4409754</v>
      </c>
      <c r="AN85" s="45">
        <f t="shared" si="75"/>
        <v>-5.3732606981630061E-4</v>
      </c>
    </row>
    <row r="86" spans="1:40">
      <c r="A86" s="6" t="s">
        <v>4189</v>
      </c>
      <c r="B86" s="6" t="str">
        <f>+VLOOKUP($A86, 'S&amp;P500'!$A$20:$R$521, B$9, FALSE)</f>
        <v>NSC UN</v>
      </c>
      <c r="C86" s="6" t="str">
        <f>+VLOOKUP($A86, 'S&amp;P500'!$A$20:$R$521, C$9, FALSE)</f>
        <v>655844108</v>
      </c>
      <c r="D86" s="30">
        <f>+VLOOKUP($A86, 'S&amp;P500'!$A$20:$R$521, D$9, FALSE)</f>
        <v>2641894</v>
      </c>
      <c r="E86" s="6" t="str">
        <f>+VLOOKUP($A86, 'S&amp;P500'!$A$20:$R$521, E$9, FALSE)</f>
        <v>Norfolk Southern Corp</v>
      </c>
      <c r="F86" s="6" t="str">
        <f>+VLOOKUP($A86, 'S&amp;P500'!$A$20:$R$521, F$9, FALSE)</f>
        <v>Transportation</v>
      </c>
      <c r="G86" s="6" t="str">
        <f t="shared" si="52"/>
        <v>Share Decrease</v>
      </c>
      <c r="H86" s="30">
        <f>+VLOOKUP($A86, 'S&amp;P500'!$A$20:$R$521, H$9, FALSE)</f>
        <v>109.03</v>
      </c>
      <c r="I86" s="33">
        <f>+VLOOKUP($A86, 'S&amp;P500'!$A$20:$R$521, I$9, FALSE)</f>
        <v>309.44200000000001</v>
      </c>
      <c r="J86" s="33">
        <f>+VLOOKUP($A86, 'S&amp;P500'!$A$20:$R$521, J$9, FALSE)</f>
        <v>307.41199999999998</v>
      </c>
      <c r="K86" s="34">
        <f>+VLOOKUP($A86, 'S&amp;P500'!$A$20:$R$521, K$9, FALSE)</f>
        <v>1</v>
      </c>
      <c r="L86" s="34">
        <f>+VLOOKUP($A86, 'S&amp;P500'!$A$20:$R$521, L$9, FALSE)</f>
        <v>1</v>
      </c>
      <c r="M86" s="7">
        <f>+VLOOKUP($A86, 'S&amp;P500'!$A$20:$R$521, M$9, FALSE)</f>
        <v>0.67</v>
      </c>
      <c r="N86" s="7">
        <f>+VLOOKUP($A86, 'S&amp;P500'!$A$20:$R$521, N$9, FALSE)</f>
        <v>0.67</v>
      </c>
      <c r="O86" s="7">
        <f>+VLOOKUP($A86, 'S&amp;P500'!$A$20:$R$521, O$9, FALSE)</f>
        <v>0.33</v>
      </c>
      <c r="P86" s="7">
        <f>+VLOOKUP($A86, 'S&amp;P500'!$A$20:$R$521, P$9, FALSE)</f>
        <v>0.33</v>
      </c>
      <c r="Q86" s="35">
        <f t="shared" si="53"/>
        <v>309.44200000000001</v>
      </c>
      <c r="R86" s="35">
        <f t="shared" si="54"/>
        <v>307.41199999999998</v>
      </c>
      <c r="S86" s="35">
        <f t="shared" si="55"/>
        <v>33738.461260000004</v>
      </c>
      <c r="T86" s="35">
        <f t="shared" si="56"/>
        <v>33517.130359999996</v>
      </c>
      <c r="U86" s="36">
        <f t="shared" si="57"/>
        <v>2.9780201402573965E-3</v>
      </c>
      <c r="V86" s="37">
        <f t="shared" si="58"/>
        <v>2.9721082108424236E-3</v>
      </c>
      <c r="W86" s="37">
        <f t="shared" si="59"/>
        <v>-5.9119294149728718E-6</v>
      </c>
      <c r="X86" s="38">
        <f t="shared" si="60"/>
        <v>-2.9559647074864359E-3</v>
      </c>
      <c r="Y86" s="39">
        <f t="shared" si="61"/>
        <v>-27.111480395179637</v>
      </c>
      <c r="Z86" s="40">
        <f t="shared" si="62"/>
        <v>3.879249308194973E-3</v>
      </c>
      <c r="AA86" s="41">
        <f t="shared" si="63"/>
        <v>3.8725456273936984E-3</v>
      </c>
      <c r="AB86" s="41">
        <f t="shared" si="64"/>
        <v>-6.7036808012745606E-6</v>
      </c>
      <c r="AC86" s="42">
        <f t="shared" si="65"/>
        <v>-7.8126020897253887E-2</v>
      </c>
      <c r="AD86" s="43">
        <f t="shared" si="66"/>
        <v>-716.55526824959998</v>
      </c>
      <c r="AE86" s="40">
        <f t="shared" si="67"/>
        <v>2.0235499940879339E-3</v>
      </c>
      <c r="AF86" s="41">
        <f t="shared" si="68"/>
        <v>2.0189821685245939E-3</v>
      </c>
      <c r="AG86" s="41">
        <f t="shared" si="69"/>
        <v>-4.5678255633399382E-6</v>
      </c>
      <c r="AH86" s="42">
        <f t="shared" si="70"/>
        <v>-3.7698671196368876E-2</v>
      </c>
      <c r="AI86" s="43">
        <f t="shared" si="71"/>
        <v>-345.76420431412345</v>
      </c>
      <c r="AJ86" s="42">
        <f t="shared" si="72"/>
        <v>-0.11878065680110919</v>
      </c>
      <c r="AK86" s="31">
        <f t="shared" si="73"/>
        <v>-1089.4309529589032</v>
      </c>
      <c r="AL86" s="44">
        <f t="shared" si="74"/>
        <v>-27.111480395179637</v>
      </c>
      <c r="AM86" s="31">
        <f>+VLOOKUP($A86, 'S&amp;P500'!$A$20:$AM$521, 39, FALSE)</f>
        <v>1878901.125</v>
      </c>
      <c r="AN86" s="45">
        <f t="shared" si="75"/>
        <v>-5.7982346088536355E-4</v>
      </c>
    </row>
    <row r="87" spans="1:40">
      <c r="A87" s="6" t="s">
        <v>4520</v>
      </c>
      <c r="B87" s="6" t="str">
        <f>+VLOOKUP($A87, 'S&amp;P500'!$A$20:$R$521, B$9, FALSE)</f>
        <v>BIIB UQ</v>
      </c>
      <c r="C87" s="6" t="str">
        <f>+VLOOKUP($A87, 'S&amp;P500'!$A$20:$R$521, C$9, FALSE)</f>
        <v>09062X103</v>
      </c>
      <c r="D87" s="30">
        <f>+VLOOKUP($A87, 'S&amp;P500'!$A$20:$R$521, D$9, FALSE)</f>
        <v>2455965</v>
      </c>
      <c r="E87" s="6" t="str">
        <f>+VLOOKUP($A87, 'S&amp;P500'!$A$20:$R$521, E$9, FALSE)</f>
        <v>Biogen Idec Inc</v>
      </c>
      <c r="F87" s="6" t="str">
        <f>+VLOOKUP($A87, 'S&amp;P500'!$A$20:$R$521, F$9, FALSE)</f>
        <v>Pharmaceuticals, Biotechnology</v>
      </c>
      <c r="G87" s="6" t="str">
        <f t="shared" si="52"/>
        <v>Share Decrease</v>
      </c>
      <c r="H87" s="30">
        <f>+VLOOKUP($A87, 'S&amp;P500'!$A$20:$R$521, H$9, FALSE)</f>
        <v>415.51</v>
      </c>
      <c r="I87" s="33">
        <f>+VLOOKUP($A87, 'S&amp;P500'!$A$20:$R$521, I$9, FALSE)</f>
        <v>236.155</v>
      </c>
      <c r="J87" s="33">
        <f>+VLOOKUP($A87, 'S&amp;P500'!$A$20:$R$521, J$9, FALSE)</f>
        <v>234.61500000000001</v>
      </c>
      <c r="K87" s="34">
        <f>+VLOOKUP($A87, 'S&amp;P500'!$A$20:$R$521, K$9, FALSE)</f>
        <v>1</v>
      </c>
      <c r="L87" s="34">
        <f>+VLOOKUP($A87, 'S&amp;P500'!$A$20:$R$521, L$9, FALSE)</f>
        <v>1</v>
      </c>
      <c r="M87" s="7">
        <f>+VLOOKUP($A87, 'S&amp;P500'!$A$20:$R$521, M$9, FALSE)</f>
        <v>1</v>
      </c>
      <c r="N87" s="7">
        <f>+VLOOKUP($A87, 'S&amp;P500'!$A$20:$R$521, N$9, FALSE)</f>
        <v>1</v>
      </c>
      <c r="O87" s="7">
        <f>+VLOOKUP($A87, 'S&amp;P500'!$A$20:$R$521, O$9, FALSE)</f>
        <v>0</v>
      </c>
      <c r="P87" s="7">
        <f>+VLOOKUP($A87, 'S&amp;P500'!$A$20:$R$521, P$9, FALSE)</f>
        <v>0</v>
      </c>
      <c r="Q87" s="35">
        <f t="shared" si="53"/>
        <v>236.155</v>
      </c>
      <c r="R87" s="35">
        <f t="shared" si="54"/>
        <v>234.61500000000001</v>
      </c>
      <c r="S87" s="35">
        <f t="shared" si="55"/>
        <v>98124.764049999998</v>
      </c>
      <c r="T87" s="35">
        <f t="shared" si="56"/>
        <v>97484.878649999999</v>
      </c>
      <c r="U87" s="36">
        <f t="shared" si="57"/>
        <v>8.6612581808926531E-3</v>
      </c>
      <c r="V87" s="37">
        <f t="shared" si="58"/>
        <v>8.6444037767152773E-3</v>
      </c>
      <c r="W87" s="37">
        <f t="shared" si="59"/>
        <v>-1.685440417737577E-5</v>
      </c>
      <c r="X87" s="38">
        <f t="shared" si="60"/>
        <v>-8.4272020886878851E-3</v>
      </c>
      <c r="Y87" s="39">
        <f t="shared" si="61"/>
        <v>-20.281586697523252</v>
      </c>
      <c r="Z87" s="40">
        <f t="shared" si="62"/>
        <v>1.6839385632007854E-2</v>
      </c>
      <c r="AA87" s="41">
        <f t="shared" si="63"/>
        <v>1.6810946561972649E-2</v>
      </c>
      <c r="AB87" s="41">
        <f t="shared" si="64"/>
        <v>-2.8439070035204961E-5</v>
      </c>
      <c r="AC87" s="42">
        <f t="shared" si="65"/>
        <v>-0.33143454256450516</v>
      </c>
      <c r="AD87" s="43">
        <f t="shared" si="66"/>
        <v>-797.65719853795372</v>
      </c>
      <c r="AE87" s="40">
        <f t="shared" si="67"/>
        <v>0</v>
      </c>
      <c r="AF87" s="41">
        <f t="shared" si="68"/>
        <v>0</v>
      </c>
      <c r="AG87" s="41">
        <f t="shared" si="69"/>
        <v>0</v>
      </c>
      <c r="AH87" s="42">
        <f t="shared" si="70"/>
        <v>0</v>
      </c>
      <c r="AI87" s="43">
        <f t="shared" si="71"/>
        <v>0</v>
      </c>
      <c r="AJ87" s="42">
        <f t="shared" si="72"/>
        <v>-0.33986174465319308</v>
      </c>
      <c r="AK87" s="31">
        <f t="shared" si="73"/>
        <v>-817.93878523547698</v>
      </c>
      <c r="AL87" s="44">
        <f t="shared" si="74"/>
        <v>-20.281586697523252</v>
      </c>
      <c r="AM87" s="31">
        <f>+VLOOKUP($A87, 'S&amp;P500'!$A$20:$AM$521, 39, FALSE)</f>
        <v>1321090.5</v>
      </c>
      <c r="AN87" s="45">
        <f t="shared" si="75"/>
        <v>-6.1913910154942219E-4</v>
      </c>
    </row>
    <row r="88" spans="1:40">
      <c r="A88" s="6" t="s">
        <v>4190</v>
      </c>
      <c r="B88" s="6" t="str">
        <f>+VLOOKUP($A88, 'S&amp;P500'!$A$20:$R$521, B$9, FALSE)</f>
        <v>SLB UN</v>
      </c>
      <c r="C88" s="6" t="str">
        <f>+VLOOKUP($A88, 'S&amp;P500'!$A$20:$R$521, C$9, FALSE)</f>
        <v>806857108</v>
      </c>
      <c r="D88" s="30">
        <f>+VLOOKUP($A88, 'S&amp;P500'!$A$20:$R$521, D$9, FALSE)</f>
        <v>2779201</v>
      </c>
      <c r="E88" s="6" t="str">
        <f>+VLOOKUP($A88, 'S&amp;P500'!$A$20:$R$521, E$9, FALSE)</f>
        <v>Schlumberger Ltd</v>
      </c>
      <c r="F88" s="6" t="str">
        <f>+VLOOKUP($A88, 'S&amp;P500'!$A$20:$R$521, F$9, FALSE)</f>
        <v>Energy</v>
      </c>
      <c r="G88" s="6" t="str">
        <f t="shared" si="52"/>
        <v>Share Decrease</v>
      </c>
      <c r="H88" s="30">
        <f>+VLOOKUP($A88, 'S&amp;P500'!$A$20:$R$521, H$9, FALSE)</f>
        <v>82.36</v>
      </c>
      <c r="I88" s="33">
        <f>+VLOOKUP($A88, 'S&amp;P500'!$A$20:$R$521, I$9, FALSE)</f>
        <v>1286.7940000000001</v>
      </c>
      <c r="J88" s="33">
        <f>+VLOOKUP($A88, 'S&amp;P500'!$A$20:$R$521, J$9, FALSE)</f>
        <v>1277.9059999999999</v>
      </c>
      <c r="K88" s="34">
        <f>+VLOOKUP($A88, 'S&amp;P500'!$A$20:$R$521, K$9, FALSE)</f>
        <v>1</v>
      </c>
      <c r="L88" s="34">
        <f>+VLOOKUP($A88, 'S&amp;P500'!$A$20:$R$521, L$9, FALSE)</f>
        <v>1</v>
      </c>
      <c r="M88" s="7">
        <f>+VLOOKUP($A88, 'S&amp;P500'!$A$20:$R$521, M$9, FALSE)</f>
        <v>0.47</v>
      </c>
      <c r="N88" s="7">
        <f>+VLOOKUP($A88, 'S&amp;P500'!$A$20:$R$521, N$9, FALSE)</f>
        <v>0.47</v>
      </c>
      <c r="O88" s="7">
        <f>+VLOOKUP($A88, 'S&amp;P500'!$A$20:$R$521, O$9, FALSE)</f>
        <v>0.53</v>
      </c>
      <c r="P88" s="7">
        <f>+VLOOKUP($A88, 'S&amp;P500'!$A$20:$R$521, P$9, FALSE)</f>
        <v>0.53</v>
      </c>
      <c r="Q88" s="35">
        <f t="shared" si="53"/>
        <v>1286.7940000000001</v>
      </c>
      <c r="R88" s="35">
        <f t="shared" si="54"/>
        <v>1277.9059999999999</v>
      </c>
      <c r="S88" s="35">
        <f t="shared" si="55"/>
        <v>105980.35384000001</v>
      </c>
      <c r="T88" s="35">
        <f t="shared" si="56"/>
        <v>105248.33816</v>
      </c>
      <c r="U88" s="36">
        <f t="shared" si="57"/>
        <v>9.3546539000375645E-3</v>
      </c>
      <c r="V88" s="37">
        <f t="shared" si="58"/>
        <v>9.3328231463445602E-3</v>
      </c>
      <c r="W88" s="37">
        <f t="shared" si="59"/>
        <v>-2.1830753693004301E-5</v>
      </c>
      <c r="X88" s="38">
        <f t="shared" si="60"/>
        <v>-1.0915376846502151E-2</v>
      </c>
      <c r="Y88" s="39">
        <f t="shared" si="61"/>
        <v>-132.53250177880221</v>
      </c>
      <c r="Z88" s="40">
        <f t="shared" si="62"/>
        <v>8.5481245285333272E-3</v>
      </c>
      <c r="AA88" s="41">
        <f t="shared" si="63"/>
        <v>8.5303729166181577E-3</v>
      </c>
      <c r="AB88" s="41">
        <f t="shared" si="64"/>
        <v>-1.7751611915169455E-5</v>
      </c>
      <c r="AC88" s="42">
        <f t="shared" si="65"/>
        <v>-0.20688079348598873</v>
      </c>
      <c r="AD88" s="43">
        <f t="shared" si="66"/>
        <v>-2511.9086144486246</v>
      </c>
      <c r="AE88" s="40">
        <f t="shared" si="67"/>
        <v>1.0208829768392207E-2</v>
      </c>
      <c r="AF88" s="41">
        <f t="shared" si="68"/>
        <v>1.018222833271001E-2</v>
      </c>
      <c r="AG88" s="41">
        <f t="shared" si="69"/>
        <v>-2.6601435682196278E-5</v>
      </c>
      <c r="AH88" s="42">
        <f t="shared" si="70"/>
        <v>-0.21954401787646388</v>
      </c>
      <c r="AI88" s="43">
        <f t="shared" si="71"/>
        <v>-2665.6631602290418</v>
      </c>
      <c r="AJ88" s="42">
        <f t="shared" si="72"/>
        <v>-0.43734018820895476</v>
      </c>
      <c r="AK88" s="31">
        <f t="shared" si="73"/>
        <v>-5310.1042764564681</v>
      </c>
      <c r="AL88" s="44">
        <f t="shared" si="74"/>
        <v>-132.53250177880221</v>
      </c>
      <c r="AM88" s="31">
        <f>+VLOOKUP($A88, 'S&amp;P500'!$A$20:$AM$521, 39, FALSE)</f>
        <v>7324871.5</v>
      </c>
      <c r="AN88" s="45">
        <f t="shared" si="75"/>
        <v>-7.2494162886768297E-4</v>
      </c>
    </row>
    <row r="89" spans="1:40">
      <c r="A89" s="6" t="s">
        <v>3955</v>
      </c>
      <c r="B89" s="6" t="str">
        <f>+VLOOKUP($A89, 'S&amp;P500'!$A$20:$R$521, B$9, FALSE)</f>
        <v>UNH UN</v>
      </c>
      <c r="C89" s="6" t="str">
        <f>+VLOOKUP($A89, 'S&amp;P500'!$A$20:$R$521, C$9, FALSE)</f>
        <v>91324P102</v>
      </c>
      <c r="D89" s="30">
        <f>+VLOOKUP($A89, 'S&amp;P500'!$A$20:$R$521, D$9, FALSE)</f>
        <v>2917766</v>
      </c>
      <c r="E89" s="6" t="str">
        <f>+VLOOKUP($A89, 'S&amp;P500'!$A$20:$R$521, E$9, FALSE)</f>
        <v>Unitedhealth Group Inc</v>
      </c>
      <c r="F89" s="6" t="str">
        <f>+VLOOKUP($A89, 'S&amp;P500'!$A$20:$R$521, F$9, FALSE)</f>
        <v>Health Care Equipment &amp; Servic</v>
      </c>
      <c r="G89" s="6" t="str">
        <f t="shared" si="52"/>
        <v>Share Decrease</v>
      </c>
      <c r="H89" s="30">
        <f>+VLOOKUP($A89, 'S&amp;P500'!$A$20:$R$521, H$9, FALSE)</f>
        <v>114.9</v>
      </c>
      <c r="I89" s="33">
        <f>+VLOOKUP($A89, 'S&amp;P500'!$A$20:$R$521, I$9, FALSE)</f>
        <v>959.79100000000005</v>
      </c>
      <c r="J89" s="33">
        <f>+VLOOKUP($A89, 'S&amp;P500'!$A$20:$R$521, J$9, FALSE)</f>
        <v>953.69500000000005</v>
      </c>
      <c r="K89" s="34">
        <f>+VLOOKUP($A89, 'S&amp;P500'!$A$20:$R$521, K$9, FALSE)</f>
        <v>1</v>
      </c>
      <c r="L89" s="34">
        <f>+VLOOKUP($A89, 'S&amp;P500'!$A$20:$R$521, L$9, FALSE)</f>
        <v>1</v>
      </c>
      <c r="M89" s="7">
        <f>+VLOOKUP($A89, 'S&amp;P500'!$A$20:$R$521, M$9, FALSE)</f>
        <v>0.49</v>
      </c>
      <c r="N89" s="7">
        <f>+VLOOKUP($A89, 'S&amp;P500'!$A$20:$R$521, N$9, FALSE)</f>
        <v>0.49</v>
      </c>
      <c r="O89" s="7">
        <f>+VLOOKUP($A89, 'S&amp;P500'!$A$20:$R$521, O$9, FALSE)</f>
        <v>0.51</v>
      </c>
      <c r="P89" s="7">
        <f>+VLOOKUP($A89, 'S&amp;P500'!$A$20:$R$521, P$9, FALSE)</f>
        <v>0.51</v>
      </c>
      <c r="Q89" s="35">
        <f t="shared" si="53"/>
        <v>959.79100000000005</v>
      </c>
      <c r="R89" s="35">
        <f t="shared" si="54"/>
        <v>953.69500000000005</v>
      </c>
      <c r="S89" s="35">
        <f t="shared" si="55"/>
        <v>110279.98590000001</v>
      </c>
      <c r="T89" s="35">
        <f t="shared" si="56"/>
        <v>109579.55550000002</v>
      </c>
      <c r="U89" s="36">
        <f t="shared" si="57"/>
        <v>9.7341730124150209E-3</v>
      </c>
      <c r="V89" s="37">
        <f t="shared" si="58"/>
        <v>9.7168908299705981E-3</v>
      </c>
      <c r="W89" s="37">
        <f t="shared" si="59"/>
        <v>-1.7282182444422825E-5</v>
      </c>
      <c r="X89" s="38">
        <f t="shared" si="60"/>
        <v>-8.6410912222114125E-3</v>
      </c>
      <c r="Y89" s="39">
        <f t="shared" si="61"/>
        <v>-75.205319601491837</v>
      </c>
      <c r="Z89" s="40">
        <f t="shared" si="62"/>
        <v>9.2734300228935907E-3</v>
      </c>
      <c r="AA89" s="41">
        <f t="shared" si="63"/>
        <v>9.259350556514806E-3</v>
      </c>
      <c r="AB89" s="41">
        <f t="shared" si="64"/>
        <v>-1.4079466378784725E-5</v>
      </c>
      <c r="AC89" s="42">
        <f t="shared" si="65"/>
        <v>-0.16408488368389837</v>
      </c>
      <c r="AD89" s="43">
        <f t="shared" si="66"/>
        <v>-1428.0668727928489</v>
      </c>
      <c r="AE89" s="40">
        <f t="shared" si="67"/>
        <v>1.0222134836333188E-2</v>
      </c>
      <c r="AF89" s="41">
        <f t="shared" si="68"/>
        <v>1.0201203833877298E-2</v>
      </c>
      <c r="AG89" s="41">
        <f t="shared" si="69"/>
        <v>-2.0931002455889733E-5</v>
      </c>
      <c r="AH89" s="42">
        <f t="shared" si="70"/>
        <v>-0.17274542743659796</v>
      </c>
      <c r="AI89" s="43">
        <f t="shared" si="71"/>
        <v>-1503.4414920504607</v>
      </c>
      <c r="AJ89" s="42">
        <f t="shared" si="72"/>
        <v>-0.34547140234270773</v>
      </c>
      <c r="AK89" s="31">
        <f t="shared" si="73"/>
        <v>-3006.7136844448014</v>
      </c>
      <c r="AL89" s="44">
        <f t="shared" si="74"/>
        <v>-75.205319601491837</v>
      </c>
      <c r="AM89" s="31">
        <f>+VLOOKUP($A89, 'S&amp;P500'!$A$20:$AM$521, 39, FALSE)</f>
        <v>3748572</v>
      </c>
      <c r="AN89" s="45">
        <f t="shared" si="75"/>
        <v>-8.0209575391503789E-4</v>
      </c>
    </row>
    <row r="90" spans="1:40">
      <c r="A90" s="6" t="s">
        <v>4131</v>
      </c>
      <c r="B90" s="6" t="str">
        <f>+VLOOKUP($A90, 'S&amp;P500'!$A$20:$R$521, B$9, FALSE)</f>
        <v>ALL UN</v>
      </c>
      <c r="C90" s="6" t="str">
        <f>+VLOOKUP($A90, 'S&amp;P500'!$A$20:$R$521, C$9, FALSE)</f>
        <v>020002101</v>
      </c>
      <c r="D90" s="30">
        <f>+VLOOKUP($A90, 'S&amp;P500'!$A$20:$R$521, D$9, FALSE)</f>
        <v>2019952</v>
      </c>
      <c r="E90" s="6" t="str">
        <f>+VLOOKUP($A90, 'S&amp;P500'!$A$20:$R$521, E$9, FALSE)</f>
        <v>Allstate Corp</v>
      </c>
      <c r="F90" s="6" t="str">
        <f>+VLOOKUP($A90, 'S&amp;P500'!$A$20:$R$521, F$9, FALSE)</f>
        <v>Insurance</v>
      </c>
      <c r="G90" s="6" t="str">
        <f t="shared" si="52"/>
        <v>Share Decrease</v>
      </c>
      <c r="H90" s="30">
        <f>+VLOOKUP($A90, 'S&amp;P500'!$A$20:$R$521, H$9, FALSE)</f>
        <v>69.59</v>
      </c>
      <c r="I90" s="33">
        <f>+VLOOKUP($A90, 'S&amp;P500'!$A$20:$R$521, I$9, FALSE)</f>
        <v>419.43299999999999</v>
      </c>
      <c r="J90" s="33">
        <f>+VLOOKUP($A90, 'S&amp;P500'!$A$20:$R$521, J$9, FALSE)</f>
        <v>416.42700000000002</v>
      </c>
      <c r="K90" s="34">
        <f>+VLOOKUP($A90, 'S&amp;P500'!$A$20:$R$521, K$9, FALSE)</f>
        <v>1</v>
      </c>
      <c r="L90" s="34">
        <f>+VLOOKUP($A90, 'S&amp;P500'!$A$20:$R$521, L$9, FALSE)</f>
        <v>1</v>
      </c>
      <c r="M90" s="7">
        <f>+VLOOKUP($A90, 'S&amp;P500'!$A$20:$R$521, M$9, FALSE)</f>
        <v>0.41</v>
      </c>
      <c r="N90" s="7">
        <f>+VLOOKUP($A90, 'S&amp;P500'!$A$20:$R$521, N$9, FALSE)</f>
        <v>0.41</v>
      </c>
      <c r="O90" s="7">
        <f>+VLOOKUP($A90, 'S&amp;P500'!$A$20:$R$521, O$9, FALSE)</f>
        <v>0.59</v>
      </c>
      <c r="P90" s="7">
        <f>+VLOOKUP($A90, 'S&amp;P500'!$A$20:$R$521, P$9, FALSE)</f>
        <v>0.59</v>
      </c>
      <c r="Q90" s="35">
        <f t="shared" si="53"/>
        <v>419.43299999999999</v>
      </c>
      <c r="R90" s="35">
        <f t="shared" si="54"/>
        <v>416.42700000000002</v>
      </c>
      <c r="S90" s="35">
        <f t="shared" si="55"/>
        <v>29188.34247</v>
      </c>
      <c r="T90" s="35">
        <f t="shared" si="56"/>
        <v>28979.154930000004</v>
      </c>
      <c r="U90" s="36">
        <f t="shared" si="57"/>
        <v>2.5763911124022112E-3</v>
      </c>
      <c r="V90" s="37">
        <f t="shared" si="58"/>
        <v>2.5697063974640258E-3</v>
      </c>
      <c r="W90" s="37">
        <f t="shared" si="59"/>
        <v>-6.6847149381853328E-6</v>
      </c>
      <c r="X90" s="38">
        <f t="shared" si="60"/>
        <v>-3.3423574690926664E-3</v>
      </c>
      <c r="Y90" s="39">
        <f t="shared" si="61"/>
        <v>-48.029278187852654</v>
      </c>
      <c r="Z90" s="40">
        <f t="shared" si="62"/>
        <v>2.0537184616312102E-3</v>
      </c>
      <c r="AA90" s="41">
        <f t="shared" si="63"/>
        <v>2.0489175653821885E-3</v>
      </c>
      <c r="AB90" s="41">
        <f t="shared" si="64"/>
        <v>-4.8008962490217293E-6</v>
      </c>
      <c r="AC90" s="42">
        <f t="shared" si="65"/>
        <v>-5.5950593680610061E-2</v>
      </c>
      <c r="AD90" s="43">
        <f t="shared" si="66"/>
        <v>-804.00335796249544</v>
      </c>
      <c r="AE90" s="40">
        <f t="shared" si="67"/>
        <v>3.1299411517577182E-3</v>
      </c>
      <c r="AF90" s="41">
        <f t="shared" si="68"/>
        <v>3.1209689164146924E-3</v>
      </c>
      <c r="AG90" s="41">
        <f t="shared" si="69"/>
        <v>-8.9722353430257695E-6</v>
      </c>
      <c r="AH90" s="42">
        <f t="shared" si="70"/>
        <v>-7.4048657376016444E-2</v>
      </c>
      <c r="AI90" s="43">
        <f t="shared" si="71"/>
        <v>-1064.0703747092462</v>
      </c>
      <c r="AJ90" s="42">
        <f t="shared" si="72"/>
        <v>-0.13334160852571916</v>
      </c>
      <c r="AK90" s="31">
        <f t="shared" si="73"/>
        <v>-1916.1030108595942</v>
      </c>
      <c r="AL90" s="44">
        <f t="shared" si="74"/>
        <v>-48.029278187852654</v>
      </c>
      <c r="AM90" s="31">
        <f>+VLOOKUP($A90, 'S&amp;P500'!$A$20:$AM$521, 39, FALSE)</f>
        <v>2327937</v>
      </c>
      <c r="AN90" s="45">
        <f t="shared" si="75"/>
        <v>-8.2309057799227129E-4</v>
      </c>
    </row>
    <row r="91" spans="1:40">
      <c r="A91" s="6" t="s">
        <v>3947</v>
      </c>
      <c r="B91" s="6" t="str">
        <f>+VLOOKUP($A91, 'S&amp;P500'!$A$20:$R$521, B$9, FALSE)</f>
        <v>QCOM UQ</v>
      </c>
      <c r="C91" s="6" t="str">
        <f>+VLOOKUP($A91, 'S&amp;P500'!$A$20:$R$521, C$9, FALSE)</f>
        <v>747525103</v>
      </c>
      <c r="D91" s="30">
        <f>+VLOOKUP($A91, 'S&amp;P500'!$A$20:$R$521, D$9, FALSE)</f>
        <v>2714923</v>
      </c>
      <c r="E91" s="6" t="str">
        <f>+VLOOKUP($A91, 'S&amp;P500'!$A$20:$R$521, E$9, FALSE)</f>
        <v>QUALCOMM Inc</v>
      </c>
      <c r="F91" s="6" t="str">
        <f>+VLOOKUP($A91, 'S&amp;P500'!$A$20:$R$521, F$9, FALSE)</f>
        <v>Technology Hardware &amp; Equipmen</v>
      </c>
      <c r="G91" s="6" t="str">
        <f t="shared" si="52"/>
        <v>Share Decrease</v>
      </c>
      <c r="H91" s="30">
        <f>+VLOOKUP($A91, 'S&amp;P500'!$A$20:$R$521, H$9, FALSE)</f>
        <v>72.704999999999998</v>
      </c>
      <c r="I91" s="33">
        <f>+VLOOKUP($A91, 'S&amp;P500'!$A$20:$R$521, I$9, FALSE)</f>
        <v>1662.6010000000001</v>
      </c>
      <c r="J91" s="33">
        <f>+VLOOKUP($A91, 'S&amp;P500'!$A$20:$R$521, J$9, FALSE)</f>
        <v>1649.56</v>
      </c>
      <c r="K91" s="34">
        <f>+VLOOKUP($A91, 'S&amp;P500'!$A$20:$R$521, K$9, FALSE)</f>
        <v>1</v>
      </c>
      <c r="L91" s="34">
        <f>+VLOOKUP($A91, 'S&amp;P500'!$A$20:$R$521, L$9, FALSE)</f>
        <v>1</v>
      </c>
      <c r="M91" s="7">
        <f>+VLOOKUP($A91, 'S&amp;P500'!$A$20:$R$521, M$9, FALSE)</f>
        <v>1</v>
      </c>
      <c r="N91" s="7">
        <f>+VLOOKUP($A91, 'S&amp;P500'!$A$20:$R$521, N$9, FALSE)</f>
        <v>1</v>
      </c>
      <c r="O91" s="7">
        <f>+VLOOKUP($A91, 'S&amp;P500'!$A$20:$R$521, O$9, FALSE)</f>
        <v>0</v>
      </c>
      <c r="P91" s="7">
        <f>+VLOOKUP($A91, 'S&amp;P500'!$A$20:$R$521, P$9, FALSE)</f>
        <v>0</v>
      </c>
      <c r="Q91" s="35">
        <f t="shared" si="53"/>
        <v>1662.6010000000001</v>
      </c>
      <c r="R91" s="35">
        <f t="shared" si="54"/>
        <v>1649.56</v>
      </c>
      <c r="S91" s="35">
        <f t="shared" si="55"/>
        <v>120879.40570500001</v>
      </c>
      <c r="T91" s="35">
        <f t="shared" si="56"/>
        <v>119931.2598</v>
      </c>
      <c r="U91" s="36">
        <f t="shared" si="57"/>
        <v>1.0669760602230701E-2</v>
      </c>
      <c r="V91" s="37">
        <f t="shared" si="58"/>
        <v>1.0634821005250759E-2</v>
      </c>
      <c r="W91" s="37">
        <f t="shared" si="59"/>
        <v>-3.4939596979942367E-5</v>
      </c>
      <c r="X91" s="38">
        <f t="shared" si="60"/>
        <v>-1.7469798489971183E-2</v>
      </c>
      <c r="Y91" s="39">
        <f t="shared" si="61"/>
        <v>-240.28331600262956</v>
      </c>
      <c r="Z91" s="40">
        <f t="shared" si="62"/>
        <v>2.0744354876585564E-2</v>
      </c>
      <c r="AA91" s="41">
        <f t="shared" si="63"/>
        <v>2.06817511344141E-2</v>
      </c>
      <c r="AB91" s="41">
        <f t="shared" si="64"/>
        <v>-6.2603742171464527E-5</v>
      </c>
      <c r="AC91" s="42">
        <f t="shared" si="65"/>
        <v>-0.72959638355755496</v>
      </c>
      <c r="AD91" s="43">
        <f t="shared" si="66"/>
        <v>-10035.023499863213</v>
      </c>
      <c r="AE91" s="40">
        <f t="shared" si="67"/>
        <v>0</v>
      </c>
      <c r="AF91" s="41">
        <f t="shared" si="68"/>
        <v>0</v>
      </c>
      <c r="AG91" s="41">
        <f t="shared" si="69"/>
        <v>0</v>
      </c>
      <c r="AH91" s="42">
        <f t="shared" si="70"/>
        <v>0</v>
      </c>
      <c r="AI91" s="43">
        <f t="shared" si="71"/>
        <v>0</v>
      </c>
      <c r="AJ91" s="42">
        <f t="shared" si="72"/>
        <v>-0.74706618204752617</v>
      </c>
      <c r="AK91" s="31">
        <f t="shared" si="73"/>
        <v>-10275.306815865843</v>
      </c>
      <c r="AL91" s="44">
        <f t="shared" si="74"/>
        <v>-240.28331600262956</v>
      </c>
      <c r="AM91" s="31">
        <f>+VLOOKUP($A91, 'S&amp;P500'!$A$20:$AM$521, 39, FALSE)</f>
        <v>11460635</v>
      </c>
      <c r="AN91" s="45">
        <f t="shared" si="75"/>
        <v>-8.9657395212968934E-4</v>
      </c>
    </row>
    <row r="92" spans="1:40">
      <c r="A92" s="6" t="s">
        <v>4172</v>
      </c>
      <c r="B92" s="6" t="str">
        <f>+VLOOKUP($A92, 'S&amp;P500'!$A$20:$R$521, B$9, FALSE)</f>
        <v>JNJ UN</v>
      </c>
      <c r="C92" s="6" t="str">
        <f>+VLOOKUP($A92, 'S&amp;P500'!$A$20:$R$521, C$9, FALSE)</f>
        <v>478160104</v>
      </c>
      <c r="D92" s="30">
        <f>+VLOOKUP($A92, 'S&amp;P500'!$A$20:$R$521, D$9, FALSE)</f>
        <v>2475833</v>
      </c>
      <c r="E92" s="6" t="str">
        <f>+VLOOKUP($A92, 'S&amp;P500'!$A$20:$R$521, E$9, FALSE)</f>
        <v>Johnson &amp; Johnson</v>
      </c>
      <c r="F92" s="6" t="str">
        <f>+VLOOKUP($A92, 'S&amp;P500'!$A$20:$R$521, F$9, FALSE)</f>
        <v>Pharmaceuticals, Biotechnology</v>
      </c>
      <c r="G92" s="6" t="str">
        <f t="shared" si="52"/>
        <v>Share Decrease</v>
      </c>
      <c r="H92" s="30">
        <f>+VLOOKUP($A92, 'S&amp;P500'!$A$20:$R$521, H$9, FALSE)</f>
        <v>100.66</v>
      </c>
      <c r="I92" s="33">
        <f>+VLOOKUP($A92, 'S&amp;P500'!$A$20:$R$521, I$9, FALSE)</f>
        <v>2799.11</v>
      </c>
      <c r="J92" s="33">
        <f>+VLOOKUP($A92, 'S&amp;P500'!$A$20:$R$521, J$9, FALSE)</f>
        <v>2780.489</v>
      </c>
      <c r="K92" s="34">
        <f>+VLOOKUP($A92, 'S&amp;P500'!$A$20:$R$521, K$9, FALSE)</f>
        <v>1</v>
      </c>
      <c r="L92" s="34">
        <f>+VLOOKUP($A92, 'S&amp;P500'!$A$20:$R$521, L$9, FALSE)</f>
        <v>1</v>
      </c>
      <c r="M92" s="7">
        <f>+VLOOKUP($A92, 'S&amp;P500'!$A$20:$R$521, M$9, FALSE)</f>
        <v>0.57999999999999996</v>
      </c>
      <c r="N92" s="7">
        <f>+VLOOKUP($A92, 'S&amp;P500'!$A$20:$R$521, N$9, FALSE)</f>
        <v>0.57999999999999996</v>
      </c>
      <c r="O92" s="7">
        <f>+VLOOKUP($A92, 'S&amp;P500'!$A$20:$R$521, O$9, FALSE)</f>
        <v>0.42</v>
      </c>
      <c r="P92" s="7">
        <f>+VLOOKUP($A92, 'S&amp;P500'!$A$20:$R$521, P$9, FALSE)</f>
        <v>0.42</v>
      </c>
      <c r="Q92" s="35">
        <f t="shared" si="53"/>
        <v>2799.11</v>
      </c>
      <c r="R92" s="35">
        <f t="shared" si="54"/>
        <v>2780.489</v>
      </c>
      <c r="S92" s="35">
        <f t="shared" si="55"/>
        <v>281758.41259999998</v>
      </c>
      <c r="T92" s="35">
        <f t="shared" si="56"/>
        <v>279884.02273999999</v>
      </c>
      <c r="U92" s="36">
        <f t="shared" si="57"/>
        <v>2.4870198464106041E-2</v>
      </c>
      <c r="V92" s="37">
        <f t="shared" si="58"/>
        <v>2.4818520951361112E-2</v>
      </c>
      <c r="W92" s="37">
        <f t="shared" si="59"/>
        <v>-5.1677512744929821E-5</v>
      </c>
      <c r="X92" s="38">
        <f t="shared" si="60"/>
        <v>-2.5838756372464911E-2</v>
      </c>
      <c r="Y92" s="39">
        <f t="shared" si="61"/>
        <v>-256.69338736802018</v>
      </c>
      <c r="Z92" s="40">
        <f t="shared" si="62"/>
        <v>2.8044810035939061E-2</v>
      </c>
      <c r="AA92" s="41">
        <f t="shared" si="63"/>
        <v>2.7993745703889274E-2</v>
      </c>
      <c r="AB92" s="41">
        <f t="shared" si="64"/>
        <v>-5.1064332049786942E-5</v>
      </c>
      <c r="AC92" s="42">
        <f t="shared" si="65"/>
        <v>-0.59511381748180159</v>
      </c>
      <c r="AD92" s="43">
        <f t="shared" si="66"/>
        <v>-5912.1181947327796</v>
      </c>
      <c r="AE92" s="40">
        <f t="shared" si="67"/>
        <v>2.1508043666194958E-2</v>
      </c>
      <c r="AF92" s="41">
        <f t="shared" si="68"/>
        <v>2.145749957861761E-2</v>
      </c>
      <c r="AG92" s="41">
        <f t="shared" si="69"/>
        <v>-5.054408757734774E-5</v>
      </c>
      <c r="AH92" s="42">
        <f t="shared" si="70"/>
        <v>-0.41714485636042264</v>
      </c>
      <c r="AI92" s="43">
        <f t="shared" si="71"/>
        <v>-4144.0975199724089</v>
      </c>
      <c r="AJ92" s="42">
        <f t="shared" si="72"/>
        <v>-1.0380974302146893</v>
      </c>
      <c r="AK92" s="31">
        <f t="shared" si="73"/>
        <v>-10312.909102073208</v>
      </c>
      <c r="AL92" s="44">
        <f t="shared" si="74"/>
        <v>-256.69338736802018</v>
      </c>
      <c r="AM92" s="31">
        <f>+VLOOKUP($A92, 'S&amp;P500'!$A$20:$AM$521, 39, FALSE)</f>
        <v>9619700</v>
      </c>
      <c r="AN92" s="45">
        <f t="shared" si="75"/>
        <v>-1.0720614054568446E-3</v>
      </c>
    </row>
    <row r="93" spans="1:40">
      <c r="A93" s="6" t="s">
        <v>4145</v>
      </c>
      <c r="B93" s="6" t="str">
        <f>+VLOOKUP($A93, 'S&amp;P500'!$A$20:$R$521, B$9, FALSE)</f>
        <v>COF UN</v>
      </c>
      <c r="C93" s="6" t="str">
        <f>+VLOOKUP($A93, 'S&amp;P500'!$A$20:$R$521, C$9, FALSE)</f>
        <v>14040H105</v>
      </c>
      <c r="D93" s="30">
        <f>+VLOOKUP($A93, 'S&amp;P500'!$A$20:$R$521, D$9, FALSE)</f>
        <v>2654461</v>
      </c>
      <c r="E93" s="6" t="str">
        <f>+VLOOKUP($A93, 'S&amp;P500'!$A$20:$R$521, E$9, FALSE)</f>
        <v>Capital One Financial</v>
      </c>
      <c r="F93" s="6" t="str">
        <f>+VLOOKUP($A93, 'S&amp;P500'!$A$20:$R$521, F$9, FALSE)</f>
        <v>Diversified Financials</v>
      </c>
      <c r="G93" s="6" t="str">
        <f t="shared" si="52"/>
        <v>Share Decrease</v>
      </c>
      <c r="H93" s="30">
        <f>+VLOOKUP($A93, 'S&amp;P500'!$A$20:$R$521, H$9, FALSE)</f>
        <v>79.84</v>
      </c>
      <c r="I93" s="33">
        <f>+VLOOKUP($A93, 'S&amp;P500'!$A$20:$R$521, I$9, FALSE)</f>
        <v>555.971</v>
      </c>
      <c r="J93" s="33">
        <f>+VLOOKUP($A93, 'S&amp;P500'!$A$20:$R$521, J$9, FALSE)</f>
        <v>551.59100000000001</v>
      </c>
      <c r="K93" s="34">
        <f>+VLOOKUP($A93, 'S&amp;P500'!$A$20:$R$521, K$9, FALSE)</f>
        <v>1</v>
      </c>
      <c r="L93" s="34">
        <f>+VLOOKUP($A93, 'S&amp;P500'!$A$20:$R$521, L$9, FALSE)</f>
        <v>1</v>
      </c>
      <c r="M93" s="7">
        <f>+VLOOKUP($A93, 'S&amp;P500'!$A$20:$R$521, M$9, FALSE)</f>
        <v>0</v>
      </c>
      <c r="N93" s="7">
        <f>+VLOOKUP($A93, 'S&amp;P500'!$A$20:$R$521, N$9, FALSE)</f>
        <v>0</v>
      </c>
      <c r="O93" s="7">
        <f>+VLOOKUP($A93, 'S&amp;P500'!$A$20:$R$521, O$9, FALSE)</f>
        <v>1</v>
      </c>
      <c r="P93" s="7">
        <f>+VLOOKUP($A93, 'S&amp;P500'!$A$20:$R$521, P$9, FALSE)</f>
        <v>1</v>
      </c>
      <c r="Q93" s="35">
        <f t="shared" si="53"/>
        <v>555.971</v>
      </c>
      <c r="R93" s="35">
        <f t="shared" si="54"/>
        <v>551.59100000000001</v>
      </c>
      <c r="S93" s="35">
        <f t="shared" si="55"/>
        <v>44388.72464</v>
      </c>
      <c r="T93" s="35">
        <f t="shared" si="56"/>
        <v>44039.025440000005</v>
      </c>
      <c r="U93" s="36">
        <f t="shared" si="57"/>
        <v>3.9180955811693625E-3</v>
      </c>
      <c r="V93" s="37">
        <f t="shared" si="58"/>
        <v>3.9051299351070819E-3</v>
      </c>
      <c r="W93" s="37">
        <f t="shared" si="59"/>
        <v>-1.2965646062280695E-5</v>
      </c>
      <c r="X93" s="38">
        <f t="shared" si="60"/>
        <v>-6.4828230311403476E-3</v>
      </c>
      <c r="Y93" s="39">
        <f t="shared" si="61"/>
        <v>-81.197683255765881</v>
      </c>
      <c r="Z93" s="40">
        <f t="shared" si="62"/>
        <v>0</v>
      </c>
      <c r="AA93" s="41">
        <f t="shared" si="63"/>
        <v>0</v>
      </c>
      <c r="AB93" s="41">
        <f t="shared" si="64"/>
        <v>0</v>
      </c>
      <c r="AC93" s="42">
        <f t="shared" si="65"/>
        <v>0</v>
      </c>
      <c r="AD93" s="43">
        <f t="shared" si="66"/>
        <v>0</v>
      </c>
      <c r="AE93" s="40">
        <f t="shared" si="67"/>
        <v>8.0676564199766484E-3</v>
      </c>
      <c r="AF93" s="41">
        <f t="shared" si="68"/>
        <v>8.0387665114737931E-3</v>
      </c>
      <c r="AG93" s="41">
        <f t="shared" si="69"/>
        <v>-2.8889908502855235E-5</v>
      </c>
      <c r="AH93" s="42">
        <f t="shared" si="70"/>
        <v>-0.23843098788255307</v>
      </c>
      <c r="AI93" s="43">
        <f t="shared" si="71"/>
        <v>-2986.3600686692516</v>
      </c>
      <c r="AJ93" s="42">
        <f t="shared" si="72"/>
        <v>-0.24491381091369341</v>
      </c>
      <c r="AK93" s="31">
        <f t="shared" si="73"/>
        <v>-3067.5577519250173</v>
      </c>
      <c r="AL93" s="44">
        <f t="shared" si="74"/>
        <v>-81.197683255765881</v>
      </c>
      <c r="AM93" s="31">
        <f>+VLOOKUP($A93, 'S&amp;P500'!$A$20:$AM$521, 39, FALSE)</f>
        <v>2722148.75</v>
      </c>
      <c r="AN93" s="45">
        <f t="shared" si="75"/>
        <v>-1.1268883641737128E-3</v>
      </c>
    </row>
    <row r="94" spans="1:40">
      <c r="A94" s="6" t="s">
        <v>3960</v>
      </c>
      <c r="B94" s="6" t="str">
        <f>+VLOOKUP($A94, 'S&amp;P500'!$A$20:$R$521, B$9, FALSE)</f>
        <v>WFC UN</v>
      </c>
      <c r="C94" s="6" t="str">
        <f>+VLOOKUP($A94, 'S&amp;P500'!$A$20:$R$521, C$9, FALSE)</f>
        <v>949746101</v>
      </c>
      <c r="D94" s="30">
        <f>+VLOOKUP($A94, 'S&amp;P500'!$A$20:$R$521, D$9, FALSE)</f>
        <v>2649100</v>
      </c>
      <c r="E94" s="6" t="str">
        <f>+VLOOKUP($A94, 'S&amp;P500'!$A$20:$R$521, E$9, FALSE)</f>
        <v>Wells Fargo &amp; Co</v>
      </c>
      <c r="F94" s="6" t="str">
        <f>+VLOOKUP($A94, 'S&amp;P500'!$A$20:$R$521, F$9, FALSE)</f>
        <v>Banks</v>
      </c>
      <c r="G94" s="6" t="str">
        <f t="shared" si="52"/>
        <v>Share Decrease</v>
      </c>
      <c r="H94" s="30">
        <f>+VLOOKUP($A94, 'S&amp;P500'!$A$20:$R$521, H$9, FALSE)</f>
        <v>54.67</v>
      </c>
      <c r="I94" s="33">
        <f>+VLOOKUP($A94, 'S&amp;P500'!$A$20:$R$521, I$9, FALSE)</f>
        <v>5187.6239999999998</v>
      </c>
      <c r="J94" s="33">
        <f>+VLOOKUP($A94, 'S&amp;P500'!$A$20:$R$521, J$9, FALSE)</f>
        <v>5152.2809999999999</v>
      </c>
      <c r="K94" s="34">
        <f>+VLOOKUP($A94, 'S&amp;P500'!$A$20:$R$521, K$9, FALSE)</f>
        <v>0.91</v>
      </c>
      <c r="L94" s="34">
        <f>+VLOOKUP($A94, 'S&amp;P500'!$A$20:$R$521, L$9, FALSE)</f>
        <v>0.91</v>
      </c>
      <c r="M94" s="7">
        <f>+VLOOKUP($A94, 'S&amp;P500'!$A$20:$R$521, M$9, FALSE)</f>
        <v>0.4</v>
      </c>
      <c r="N94" s="7">
        <f>+VLOOKUP($A94, 'S&amp;P500'!$A$20:$R$521, N$9, FALSE)</f>
        <v>0.4</v>
      </c>
      <c r="O94" s="7">
        <f>+VLOOKUP($A94, 'S&amp;P500'!$A$20:$R$521, O$9, FALSE)</f>
        <v>0.6</v>
      </c>
      <c r="P94" s="7">
        <f>+VLOOKUP($A94, 'S&amp;P500'!$A$20:$R$521, P$9, FALSE)</f>
        <v>0.6</v>
      </c>
      <c r="Q94" s="35">
        <f t="shared" si="53"/>
        <v>4720.7378399999998</v>
      </c>
      <c r="R94" s="35">
        <f t="shared" si="54"/>
        <v>4688.5757100000001</v>
      </c>
      <c r="S94" s="35">
        <f t="shared" si="55"/>
        <v>258082.73771280001</v>
      </c>
      <c r="T94" s="35">
        <f t="shared" si="56"/>
        <v>256324.43406570001</v>
      </c>
      <c r="U94" s="36">
        <f t="shared" si="57"/>
        <v>2.2780398455003084E-2</v>
      </c>
      <c r="V94" s="37">
        <f t="shared" si="58"/>
        <v>2.2729390820264855E-2</v>
      </c>
      <c r="W94" s="37">
        <f t="shared" si="59"/>
        <v>-5.1007634738229474E-5</v>
      </c>
      <c r="X94" s="38">
        <f t="shared" si="60"/>
        <v>-2.5503817369114737E-2</v>
      </c>
      <c r="Y94" s="39">
        <f t="shared" si="61"/>
        <v>-466.50479914239503</v>
      </c>
      <c r="Z94" s="40">
        <f t="shared" si="62"/>
        <v>1.77160364659656E-2</v>
      </c>
      <c r="AA94" s="41">
        <f t="shared" si="63"/>
        <v>1.7680922101066244E-2</v>
      </c>
      <c r="AB94" s="41">
        <f t="shared" si="64"/>
        <v>-3.5114364899356543E-5</v>
      </c>
      <c r="AC94" s="42">
        <f t="shared" si="65"/>
        <v>-0.40922974814065421</v>
      </c>
      <c r="AD94" s="43">
        <f t="shared" si="66"/>
        <v>-7485.4535968658165</v>
      </c>
      <c r="AE94" s="40">
        <f t="shared" si="67"/>
        <v>2.8143942490083045E-2</v>
      </c>
      <c r="AF94" s="41">
        <f t="shared" si="68"/>
        <v>2.8073268053315323E-2</v>
      </c>
      <c r="AG94" s="41">
        <f t="shared" si="69"/>
        <v>-7.0674436767722421E-5</v>
      </c>
      <c r="AH94" s="42">
        <f t="shared" si="70"/>
        <v>-0.58328242108851536</v>
      </c>
      <c r="AI94" s="43">
        <f t="shared" si="71"/>
        <v>-10669.149827849193</v>
      </c>
      <c r="AJ94" s="42">
        <f t="shared" si="72"/>
        <v>-1.0180159865982843</v>
      </c>
      <c r="AK94" s="31">
        <f t="shared" si="73"/>
        <v>-18621.108223857405</v>
      </c>
      <c r="AL94" s="44">
        <f t="shared" si="74"/>
        <v>-466.50479914239503</v>
      </c>
      <c r="AM94" s="31">
        <f>+VLOOKUP($A94, 'S&amp;P500'!$A$20:$AM$521, 39, FALSE)</f>
        <v>13662021</v>
      </c>
      <c r="AN94" s="45">
        <f t="shared" si="75"/>
        <v>-1.3629834285760068E-3</v>
      </c>
    </row>
    <row r="95" spans="1:40">
      <c r="A95" s="6" t="s">
        <v>4135</v>
      </c>
      <c r="B95" s="6" t="str">
        <f>+VLOOKUP($A95, 'S&amp;P500'!$A$20:$R$521, B$9, FALSE)</f>
        <v>AXP UN</v>
      </c>
      <c r="C95" s="6" t="str">
        <f>+VLOOKUP($A95, 'S&amp;P500'!$A$20:$R$521, C$9, FALSE)</f>
        <v>025816109</v>
      </c>
      <c r="D95" s="30">
        <f>+VLOOKUP($A95, 'S&amp;P500'!$A$20:$R$521, D$9, FALSE)</f>
        <v>2026082</v>
      </c>
      <c r="E95" s="6" t="str">
        <f>+VLOOKUP($A95, 'S&amp;P500'!$A$20:$R$521, E$9, FALSE)</f>
        <v>American Express Co</v>
      </c>
      <c r="F95" s="6" t="str">
        <f>+VLOOKUP($A95, 'S&amp;P500'!$A$20:$R$521, F$9, FALSE)</f>
        <v>Diversified Financials</v>
      </c>
      <c r="G95" s="6" t="str">
        <f t="shared" si="52"/>
        <v>Share Decrease</v>
      </c>
      <c r="H95" s="30">
        <f>+VLOOKUP($A95, 'S&amp;P500'!$A$20:$R$521, H$9, FALSE)</f>
        <v>80.510000000000005</v>
      </c>
      <c r="I95" s="33">
        <f>+VLOOKUP($A95, 'S&amp;P500'!$A$20:$R$521, I$9, FALSE)</f>
        <v>1034.6769999999999</v>
      </c>
      <c r="J95" s="33">
        <f>+VLOOKUP($A95, 'S&amp;P500'!$A$20:$R$521, J$9, FALSE)</f>
        <v>1019.175</v>
      </c>
      <c r="K95" s="34">
        <f>+VLOOKUP($A95, 'S&amp;P500'!$A$20:$R$521, K$9, FALSE)</f>
        <v>0.86</v>
      </c>
      <c r="L95" s="34">
        <f>+VLOOKUP($A95, 'S&amp;P500'!$A$20:$R$521, L$9, FALSE)</f>
        <v>0.86</v>
      </c>
      <c r="M95" s="7">
        <f>+VLOOKUP($A95, 'S&amp;P500'!$A$20:$R$521, M$9, FALSE)</f>
        <v>0.59</v>
      </c>
      <c r="N95" s="7">
        <f>+VLOOKUP($A95, 'S&amp;P500'!$A$20:$R$521, N$9, FALSE)</f>
        <v>0.59</v>
      </c>
      <c r="O95" s="7">
        <f>+VLOOKUP($A95, 'S&amp;P500'!$A$20:$R$521, O$9, FALSE)</f>
        <v>0.41</v>
      </c>
      <c r="P95" s="7">
        <f>+VLOOKUP($A95, 'S&amp;P500'!$A$20:$R$521, P$9, FALSE)</f>
        <v>0.41</v>
      </c>
      <c r="Q95" s="35">
        <f t="shared" si="53"/>
        <v>889.8222199999999</v>
      </c>
      <c r="R95" s="35">
        <f t="shared" si="54"/>
        <v>876.4905</v>
      </c>
      <c r="S95" s="35">
        <f t="shared" si="55"/>
        <v>71639.586932199993</v>
      </c>
      <c r="T95" s="35">
        <f t="shared" si="56"/>
        <v>70566.250155000002</v>
      </c>
      <c r="U95" s="36">
        <f t="shared" si="57"/>
        <v>6.3234695583687132E-3</v>
      </c>
      <c r="V95" s="37">
        <f t="shared" si="58"/>
        <v>6.2574131270000518E-3</v>
      </c>
      <c r="W95" s="37">
        <f t="shared" si="59"/>
        <v>-6.6056431368661378E-5</v>
      </c>
      <c r="X95" s="38">
        <f t="shared" si="60"/>
        <v>-3.3028215684330689E-2</v>
      </c>
      <c r="Y95" s="39">
        <f t="shared" si="61"/>
        <v>-410.23743242244052</v>
      </c>
      <c r="Z95" s="40">
        <f t="shared" si="62"/>
        <v>7.2535849548649089E-3</v>
      </c>
      <c r="AA95" s="41">
        <f t="shared" si="63"/>
        <v>7.1796614136356053E-3</v>
      </c>
      <c r="AB95" s="41">
        <f t="shared" si="64"/>
        <v>-7.3923541229303606E-5</v>
      </c>
      <c r="AC95" s="42">
        <f t="shared" si="65"/>
        <v>-0.86151955889390253</v>
      </c>
      <c r="AD95" s="43">
        <f t="shared" si="66"/>
        <v>-10700.777032591013</v>
      </c>
      <c r="AE95" s="40">
        <f t="shared" si="67"/>
        <v>5.3384067019591605E-3</v>
      </c>
      <c r="AF95" s="41">
        <f t="shared" si="68"/>
        <v>5.2811999629113838E-3</v>
      </c>
      <c r="AG95" s="41">
        <f t="shared" si="69"/>
        <v>-5.720673904777672E-5</v>
      </c>
      <c r="AH95" s="42">
        <f t="shared" si="70"/>
        <v>-0.47213231233850317</v>
      </c>
      <c r="AI95" s="43">
        <f t="shared" si="71"/>
        <v>-5864.2691881567898</v>
      </c>
      <c r="AJ95" s="42">
        <f t="shared" si="72"/>
        <v>-1.3666800869167364</v>
      </c>
      <c r="AK95" s="31">
        <f t="shared" si="73"/>
        <v>-16975.283653170241</v>
      </c>
      <c r="AL95" s="44">
        <f t="shared" si="74"/>
        <v>-410.23743242244052</v>
      </c>
      <c r="AM95" s="31">
        <f>+VLOOKUP($A95, 'S&amp;P500'!$A$20:$AM$521, 39, FALSE)</f>
        <v>11103602</v>
      </c>
      <c r="AN95" s="45">
        <f t="shared" si="75"/>
        <v>-1.5288087283000815E-3</v>
      </c>
    </row>
    <row r="96" spans="1:40">
      <c r="A96" s="6" t="s">
        <v>4178</v>
      </c>
      <c r="B96" s="6" t="str">
        <f>+VLOOKUP($A96, 'S&amp;P500'!$A$20:$R$521, B$9, FALSE)</f>
        <v>MCD UN</v>
      </c>
      <c r="C96" s="6" t="str">
        <f>+VLOOKUP($A96, 'S&amp;P500'!$A$20:$R$521, C$9, FALSE)</f>
        <v>580135101</v>
      </c>
      <c r="D96" s="30">
        <f>+VLOOKUP($A96, 'S&amp;P500'!$A$20:$R$521, D$9, FALSE)</f>
        <v>2550707</v>
      </c>
      <c r="E96" s="6" t="str">
        <f>+VLOOKUP($A96, 'S&amp;P500'!$A$20:$R$521, E$9, FALSE)</f>
        <v>McDonald's Corp</v>
      </c>
      <c r="F96" s="6" t="str">
        <f>+VLOOKUP($A96, 'S&amp;P500'!$A$20:$R$521, F$9, FALSE)</f>
        <v>Consumer Services</v>
      </c>
      <c r="G96" s="6" t="str">
        <f t="shared" si="52"/>
        <v>Share Decrease</v>
      </c>
      <c r="H96" s="30">
        <f>+VLOOKUP($A96, 'S&amp;P500'!$A$20:$R$521, H$9, FALSE)</f>
        <v>97.71</v>
      </c>
      <c r="I96" s="33">
        <f>+VLOOKUP($A96, 'S&amp;P500'!$A$20:$R$521, I$9, FALSE)</f>
        <v>973.20399999999995</v>
      </c>
      <c r="J96" s="33">
        <f>+VLOOKUP($A96, 'S&amp;P500'!$A$20:$R$521, J$9, FALSE)</f>
        <v>961.11900000000003</v>
      </c>
      <c r="K96" s="34">
        <f>+VLOOKUP($A96, 'S&amp;P500'!$A$20:$R$521, K$9, FALSE)</f>
        <v>1</v>
      </c>
      <c r="L96" s="34">
        <f>+VLOOKUP($A96, 'S&amp;P500'!$A$20:$R$521, L$9, FALSE)</f>
        <v>1</v>
      </c>
      <c r="M96" s="7">
        <f>+VLOOKUP($A96, 'S&amp;P500'!$A$20:$R$521, M$9, FALSE)</f>
        <v>0.52</v>
      </c>
      <c r="N96" s="7">
        <f>+VLOOKUP($A96, 'S&amp;P500'!$A$20:$R$521, N$9, FALSE)</f>
        <v>0.52</v>
      </c>
      <c r="O96" s="7">
        <f>+VLOOKUP($A96, 'S&amp;P500'!$A$20:$R$521, O$9, FALSE)</f>
        <v>0.48</v>
      </c>
      <c r="P96" s="7">
        <f>+VLOOKUP($A96, 'S&amp;P500'!$A$20:$R$521, P$9, FALSE)</f>
        <v>0.48</v>
      </c>
      <c r="Q96" s="35">
        <f t="shared" si="53"/>
        <v>973.20399999999995</v>
      </c>
      <c r="R96" s="35">
        <f t="shared" si="54"/>
        <v>961.11900000000003</v>
      </c>
      <c r="S96" s="35">
        <f t="shared" si="55"/>
        <v>95091.762839999996</v>
      </c>
      <c r="T96" s="35">
        <f t="shared" si="56"/>
        <v>93910.937489999997</v>
      </c>
      <c r="U96" s="36">
        <f t="shared" si="57"/>
        <v>8.3935418016778812E-3</v>
      </c>
      <c r="V96" s="37">
        <f t="shared" si="58"/>
        <v>8.3274870313789773E-3</v>
      </c>
      <c r="W96" s="37">
        <f t="shared" si="59"/>
        <v>-6.6054770298903942E-5</v>
      </c>
      <c r="X96" s="38">
        <f t="shared" si="60"/>
        <v>-3.3027385149451971E-2</v>
      </c>
      <c r="Y96" s="39">
        <f t="shared" si="61"/>
        <v>-338.01438081518751</v>
      </c>
      <c r="Z96" s="40">
        <f t="shared" si="62"/>
        <v>8.4858208608645427E-3</v>
      </c>
      <c r="AA96" s="41">
        <f t="shared" si="63"/>
        <v>8.4212087276281863E-3</v>
      </c>
      <c r="AB96" s="41">
        <f t="shared" si="64"/>
        <v>-6.4612133236356326E-5</v>
      </c>
      <c r="AC96" s="42">
        <f t="shared" si="65"/>
        <v>-0.7530025699433629</v>
      </c>
      <c r="AD96" s="43">
        <f t="shared" si="66"/>
        <v>-7706.5046560573428</v>
      </c>
      <c r="AE96" s="40">
        <f t="shared" si="67"/>
        <v>8.2958112684863774E-3</v>
      </c>
      <c r="AF96" s="41">
        <f t="shared" si="68"/>
        <v>8.2282812589584402E-3</v>
      </c>
      <c r="AG96" s="41">
        <f t="shared" si="69"/>
        <v>-6.753000952793714E-5</v>
      </c>
      <c r="AH96" s="42">
        <f t="shared" si="70"/>
        <v>-0.55733118302790619</v>
      </c>
      <c r="AI96" s="43">
        <f t="shared" si="71"/>
        <v>-5703.931870104454</v>
      </c>
      <c r="AJ96" s="42">
        <f t="shared" si="72"/>
        <v>-1.3433611381207211</v>
      </c>
      <c r="AK96" s="31">
        <f t="shared" si="73"/>
        <v>-13748.450906976985</v>
      </c>
      <c r="AL96" s="44">
        <f t="shared" si="74"/>
        <v>-338.01438081518751</v>
      </c>
      <c r="AM96" s="31">
        <f>+VLOOKUP($A96, 'S&amp;P500'!$A$20:$AM$521, 39, FALSE)</f>
        <v>8389066</v>
      </c>
      <c r="AN96" s="45">
        <f t="shared" si="75"/>
        <v>-1.638853587154635E-3</v>
      </c>
    </row>
    <row r="97" spans="1:40">
      <c r="A97" s="6" t="s">
        <v>3954</v>
      </c>
      <c r="B97" s="6" t="str">
        <f>+VLOOKUP($A97, 'S&amp;P500'!$A$20:$R$521, B$9, FALSE)</f>
        <v>TXN UQ</v>
      </c>
      <c r="C97" s="6" t="str">
        <f>+VLOOKUP($A97, 'S&amp;P500'!$A$20:$R$521, C$9, FALSE)</f>
        <v>882508104</v>
      </c>
      <c r="D97" s="30">
        <f>+VLOOKUP($A97, 'S&amp;P500'!$A$20:$R$521, D$9, FALSE)</f>
        <v>2885409</v>
      </c>
      <c r="E97" s="6" t="str">
        <f>+VLOOKUP($A97, 'S&amp;P500'!$A$20:$R$521, E$9, FALSE)</f>
        <v>Texas Instruments Inc</v>
      </c>
      <c r="F97" s="6" t="str">
        <f>+VLOOKUP($A97, 'S&amp;P500'!$A$20:$R$521, F$9, FALSE)</f>
        <v>Semiconductors &amp; Semiconductor</v>
      </c>
      <c r="G97" s="6" t="str">
        <f t="shared" si="52"/>
        <v>Share Decrease</v>
      </c>
      <c r="H97" s="30">
        <f>+VLOOKUP($A97, 'S&amp;P500'!$A$20:$R$521, H$9, FALSE)</f>
        <v>58.42</v>
      </c>
      <c r="I97" s="33">
        <f>+VLOOKUP($A97, 'S&amp;P500'!$A$20:$R$521, I$9, FALSE)</f>
        <v>1056.3</v>
      </c>
      <c r="J97" s="33">
        <f>+VLOOKUP($A97, 'S&amp;P500'!$A$20:$R$521, J$9, FALSE)</f>
        <v>1047.1420000000001</v>
      </c>
      <c r="K97" s="34">
        <f>+VLOOKUP($A97, 'S&amp;P500'!$A$20:$R$521, K$9, FALSE)</f>
        <v>1</v>
      </c>
      <c r="L97" s="34">
        <f>+VLOOKUP($A97, 'S&amp;P500'!$A$20:$R$521, L$9, FALSE)</f>
        <v>1</v>
      </c>
      <c r="M97" s="7">
        <f>+VLOOKUP($A97, 'S&amp;P500'!$A$20:$R$521, M$9, FALSE)</f>
        <v>0.64</v>
      </c>
      <c r="N97" s="7">
        <f>+VLOOKUP($A97, 'S&amp;P500'!$A$20:$R$521, N$9, FALSE)</f>
        <v>0.64</v>
      </c>
      <c r="O97" s="7">
        <f>+VLOOKUP($A97, 'S&amp;P500'!$A$20:$R$521, O$9, FALSE)</f>
        <v>0.36</v>
      </c>
      <c r="P97" s="7">
        <f>+VLOOKUP($A97, 'S&amp;P500'!$A$20:$R$521, P$9, FALSE)</f>
        <v>0.36</v>
      </c>
      <c r="Q97" s="35">
        <f t="shared" si="53"/>
        <v>1056.3</v>
      </c>
      <c r="R97" s="35">
        <f t="shared" si="54"/>
        <v>1047.1420000000001</v>
      </c>
      <c r="S97" s="35">
        <f t="shared" si="55"/>
        <v>61709.046000000002</v>
      </c>
      <c r="T97" s="35">
        <f t="shared" si="56"/>
        <v>61174.035640000002</v>
      </c>
      <c r="U97" s="36">
        <f t="shared" si="57"/>
        <v>5.446922442842614E-3</v>
      </c>
      <c r="V97" s="37">
        <f t="shared" si="58"/>
        <v>5.4245650407170201E-3</v>
      </c>
      <c r="W97" s="37">
        <f t="shared" si="59"/>
        <v>-2.2357402125593867E-5</v>
      </c>
      <c r="X97" s="38">
        <f t="shared" si="60"/>
        <v>-1.1178701062796934E-2</v>
      </c>
      <c r="Y97" s="39">
        <f t="shared" si="61"/>
        <v>-191.35058306739015</v>
      </c>
      <c r="Z97" s="40">
        <f t="shared" si="62"/>
        <v>6.7776076395006579E-3</v>
      </c>
      <c r="AA97" s="41">
        <f t="shared" si="63"/>
        <v>6.751527143020351E-3</v>
      </c>
      <c r="AB97" s="41">
        <f t="shared" si="64"/>
        <v>-2.6080496480306893E-5</v>
      </c>
      <c r="AC97" s="42">
        <f t="shared" si="65"/>
        <v>-0.3039472602340812</v>
      </c>
      <c r="AD97" s="43">
        <f t="shared" si="66"/>
        <v>-5202.7945949003961</v>
      </c>
      <c r="AE97" s="40">
        <f t="shared" si="67"/>
        <v>4.0376257407992149E-3</v>
      </c>
      <c r="AF97" s="41">
        <f t="shared" si="68"/>
        <v>4.0199564431331576E-3</v>
      </c>
      <c r="AG97" s="41">
        <f t="shared" si="69"/>
        <v>-1.7669297666057272E-5</v>
      </c>
      <c r="AH97" s="42">
        <f t="shared" si="70"/>
        <v>-0.14582628731041347</v>
      </c>
      <c r="AI97" s="43">
        <f t="shared" si="71"/>
        <v>-2496.1706146938286</v>
      </c>
      <c r="AJ97" s="42">
        <f t="shared" si="72"/>
        <v>-0.46095224860729161</v>
      </c>
      <c r="AK97" s="31">
        <f t="shared" si="73"/>
        <v>-7890.315792661615</v>
      </c>
      <c r="AL97" s="44">
        <f t="shared" si="74"/>
        <v>-191.35058306739015</v>
      </c>
      <c r="AM97" s="31">
        <f>+VLOOKUP($A97, 'S&amp;P500'!$A$20:$AM$521, 39, FALSE)</f>
        <v>4797497</v>
      </c>
      <c r="AN97" s="45">
        <f t="shared" si="75"/>
        <v>-1.6446734187976803E-3</v>
      </c>
    </row>
    <row r="98" spans="1:40">
      <c r="A98" s="6" t="s">
        <v>4584</v>
      </c>
      <c r="B98" s="6" t="str">
        <f>+VLOOKUP($A98, 'S&amp;P500'!$A$20:$R$521, B$9, FALSE)</f>
        <v>EMR UN</v>
      </c>
      <c r="C98" s="6" t="str">
        <f>+VLOOKUP($A98, 'S&amp;P500'!$A$20:$R$521, C$9, FALSE)</f>
        <v>291011104</v>
      </c>
      <c r="D98" s="30">
        <f>+VLOOKUP($A98, 'S&amp;P500'!$A$20:$R$521, D$9, FALSE)</f>
        <v>2313405</v>
      </c>
      <c r="E98" s="6" t="str">
        <f>+VLOOKUP($A98, 'S&amp;P500'!$A$20:$R$521, E$9, FALSE)</f>
        <v>Emerson Electric Co</v>
      </c>
      <c r="F98" s="6" t="str">
        <f>+VLOOKUP($A98, 'S&amp;P500'!$A$20:$R$521, F$9, FALSE)</f>
        <v>Capital Goods</v>
      </c>
      <c r="G98" s="6" t="str">
        <f t="shared" si="52"/>
        <v>Share Decrease</v>
      </c>
      <c r="H98" s="30">
        <f>+VLOOKUP($A98, 'S&amp;P500'!$A$20:$R$521, H$9, FALSE)</f>
        <v>57.1</v>
      </c>
      <c r="I98" s="33">
        <f>+VLOOKUP($A98, 'S&amp;P500'!$A$20:$R$521, I$9, FALSE)</f>
        <v>693.63499999999999</v>
      </c>
      <c r="J98" s="33">
        <f>+VLOOKUP($A98, 'S&amp;P500'!$A$20:$R$521, J$9, FALSE)</f>
        <v>685.202</v>
      </c>
      <c r="K98" s="34">
        <f>+VLOOKUP($A98, 'S&amp;P500'!$A$20:$R$521, K$9, FALSE)</f>
        <v>1</v>
      </c>
      <c r="L98" s="34">
        <f>+VLOOKUP($A98, 'S&amp;P500'!$A$20:$R$521, L$9, FALSE)</f>
        <v>1</v>
      </c>
      <c r="M98" s="7">
        <f>+VLOOKUP($A98, 'S&amp;P500'!$A$20:$R$521, M$9, FALSE)</f>
        <v>0</v>
      </c>
      <c r="N98" s="7">
        <f>+VLOOKUP($A98, 'S&amp;P500'!$A$20:$R$521, N$9, FALSE)</f>
        <v>0</v>
      </c>
      <c r="O98" s="7">
        <f>+VLOOKUP($A98, 'S&amp;P500'!$A$20:$R$521, O$9, FALSE)</f>
        <v>1</v>
      </c>
      <c r="P98" s="7">
        <f>+VLOOKUP($A98, 'S&amp;P500'!$A$20:$R$521, P$9, FALSE)</f>
        <v>1</v>
      </c>
      <c r="Q98" s="35">
        <f t="shared" si="53"/>
        <v>693.63499999999999</v>
      </c>
      <c r="R98" s="35">
        <f t="shared" si="54"/>
        <v>685.202</v>
      </c>
      <c r="S98" s="35">
        <f t="shared" si="55"/>
        <v>39606.558499999999</v>
      </c>
      <c r="T98" s="35">
        <f t="shared" si="56"/>
        <v>39125.034200000002</v>
      </c>
      <c r="U98" s="36">
        <f t="shared" si="57"/>
        <v>3.4959842415552638E-3</v>
      </c>
      <c r="V98" s="37">
        <f t="shared" si="58"/>
        <v>3.4693851814380284E-3</v>
      </c>
      <c r="W98" s="37">
        <f t="shared" si="59"/>
        <v>-2.6599060117235389E-5</v>
      </c>
      <c r="X98" s="38">
        <f t="shared" si="60"/>
        <v>-1.3299530058617694E-2</v>
      </c>
      <c r="Y98" s="39">
        <f t="shared" si="61"/>
        <v>-232.91646337333964</v>
      </c>
      <c r="Z98" s="40">
        <f t="shared" si="62"/>
        <v>0</v>
      </c>
      <c r="AA98" s="41">
        <f t="shared" si="63"/>
        <v>0</v>
      </c>
      <c r="AB98" s="41">
        <f t="shared" si="64"/>
        <v>0</v>
      </c>
      <c r="AC98" s="42">
        <f t="shared" si="65"/>
        <v>0</v>
      </c>
      <c r="AD98" s="43">
        <f t="shared" si="66"/>
        <v>0</v>
      </c>
      <c r="AE98" s="40">
        <f t="shared" si="67"/>
        <v>7.1984971081544835E-3</v>
      </c>
      <c r="AF98" s="41">
        <f t="shared" si="68"/>
        <v>7.1417796271566825E-3</v>
      </c>
      <c r="AG98" s="41">
        <f t="shared" si="69"/>
        <v>-5.6717480997801016E-5</v>
      </c>
      <c r="AH98" s="42">
        <f t="shared" si="70"/>
        <v>-0.46809442207749147</v>
      </c>
      <c r="AI98" s="43">
        <f t="shared" si="71"/>
        <v>-8197.8007369087827</v>
      </c>
      <c r="AJ98" s="42">
        <f t="shared" si="72"/>
        <v>-0.48139395213610914</v>
      </c>
      <c r="AK98" s="31">
        <f t="shared" si="73"/>
        <v>-8430.7172002821226</v>
      </c>
      <c r="AL98" s="44">
        <f t="shared" si="74"/>
        <v>-232.91646337333964</v>
      </c>
      <c r="AM98" s="31">
        <f>+VLOOKUP($A98, 'S&amp;P500'!$A$20:$AM$521, 39, FALSE)</f>
        <v>4647811</v>
      </c>
      <c r="AN98" s="45">
        <f t="shared" si="75"/>
        <v>-1.8139113660779499E-3</v>
      </c>
    </row>
    <row r="99" spans="1:40">
      <c r="A99" s="6" t="s">
        <v>3953</v>
      </c>
      <c r="B99" s="6" t="str">
        <f>+VLOOKUP($A99, 'S&amp;P500'!$A$20:$R$521, B$9, FALSE)</f>
        <v>TWX UN</v>
      </c>
      <c r="C99" s="6" t="str">
        <f>+VLOOKUP($A99, 'S&amp;P500'!$A$20:$R$521, C$9, FALSE)</f>
        <v>887317303</v>
      </c>
      <c r="D99" s="30" t="str">
        <f>+VLOOKUP($A99, 'S&amp;P500'!$A$20:$R$521, D$9, FALSE)</f>
        <v>B63QTN2</v>
      </c>
      <c r="E99" s="6" t="str">
        <f>+VLOOKUP($A99, 'S&amp;P500'!$A$20:$R$521, E$9, FALSE)</f>
        <v>Time Warner Inc</v>
      </c>
      <c r="F99" s="6" t="str">
        <f>+VLOOKUP($A99, 'S&amp;P500'!$A$20:$R$521, F$9, FALSE)</f>
        <v>Media</v>
      </c>
      <c r="G99" s="6" t="str">
        <f t="shared" si="52"/>
        <v>Share Decrease</v>
      </c>
      <c r="H99" s="30">
        <f>+VLOOKUP($A99, 'S&amp;P500'!$A$20:$R$521, H$9, FALSE)</f>
        <v>85.2</v>
      </c>
      <c r="I99" s="33">
        <f>+VLOOKUP($A99, 'S&amp;P500'!$A$20:$R$521, I$9, FALSE)</f>
        <v>838.48599999999999</v>
      </c>
      <c r="J99" s="33">
        <f>+VLOOKUP($A99, 'S&amp;P500'!$A$20:$R$521, J$9, FALSE)</f>
        <v>830.52200000000005</v>
      </c>
      <c r="K99" s="34">
        <f>+VLOOKUP($A99, 'S&amp;P500'!$A$20:$R$521, K$9, FALSE)</f>
        <v>1</v>
      </c>
      <c r="L99" s="34">
        <f>+VLOOKUP($A99, 'S&amp;P500'!$A$20:$R$521, L$9, FALSE)</f>
        <v>1</v>
      </c>
      <c r="M99" s="7">
        <f>+VLOOKUP($A99, 'S&amp;P500'!$A$20:$R$521, M$9, FALSE)</f>
        <v>1</v>
      </c>
      <c r="N99" s="7">
        <f>+VLOOKUP($A99, 'S&amp;P500'!$A$20:$R$521, N$9, FALSE)</f>
        <v>1</v>
      </c>
      <c r="O99" s="7">
        <f>+VLOOKUP($A99, 'S&amp;P500'!$A$20:$R$521, O$9, FALSE)</f>
        <v>0</v>
      </c>
      <c r="P99" s="7">
        <f>+VLOOKUP($A99, 'S&amp;P500'!$A$20:$R$521, P$9, FALSE)</f>
        <v>0</v>
      </c>
      <c r="Q99" s="35">
        <f t="shared" si="53"/>
        <v>838.48599999999999</v>
      </c>
      <c r="R99" s="35">
        <f t="shared" si="54"/>
        <v>830.52200000000005</v>
      </c>
      <c r="S99" s="35">
        <f t="shared" si="55"/>
        <v>71439.007200000007</v>
      </c>
      <c r="T99" s="35">
        <f t="shared" si="56"/>
        <v>70760.474400000006</v>
      </c>
      <c r="U99" s="36">
        <f t="shared" si="57"/>
        <v>6.3057648243674859E-3</v>
      </c>
      <c r="V99" s="37">
        <f t="shared" si="58"/>
        <v>6.2746358267690662E-3</v>
      </c>
      <c r="W99" s="37">
        <f t="shared" si="59"/>
        <v>-3.1128997598419729E-5</v>
      </c>
      <c r="X99" s="38">
        <f t="shared" si="60"/>
        <v>-1.5564498799209864E-2</v>
      </c>
      <c r="Y99" s="39">
        <f t="shared" si="61"/>
        <v>-182.68191078884817</v>
      </c>
      <c r="Z99" s="40">
        <f t="shared" si="62"/>
        <v>1.2259789901717331E-2</v>
      </c>
      <c r="AA99" s="41">
        <f t="shared" si="63"/>
        <v>1.2202410982210662E-2</v>
      </c>
      <c r="AB99" s="41">
        <f t="shared" si="64"/>
        <v>-5.7378919506669013E-5</v>
      </c>
      <c r="AC99" s="42">
        <f t="shared" si="65"/>
        <v>-0.6687052676475238</v>
      </c>
      <c r="AD99" s="43">
        <f t="shared" si="66"/>
        <v>-7848.6533761446453</v>
      </c>
      <c r="AE99" s="40">
        <f t="shared" si="67"/>
        <v>0</v>
      </c>
      <c r="AF99" s="41">
        <f t="shared" si="68"/>
        <v>0</v>
      </c>
      <c r="AG99" s="41">
        <f t="shared" si="69"/>
        <v>0</v>
      </c>
      <c r="AH99" s="42">
        <f t="shared" si="70"/>
        <v>0</v>
      </c>
      <c r="AI99" s="43">
        <f t="shared" si="71"/>
        <v>0</v>
      </c>
      <c r="AJ99" s="42">
        <f t="shared" si="72"/>
        <v>-0.68426976644673365</v>
      </c>
      <c r="AK99" s="31">
        <f t="shared" si="73"/>
        <v>-8031.3352869334931</v>
      </c>
      <c r="AL99" s="44">
        <f t="shared" si="74"/>
        <v>-182.68191078884817</v>
      </c>
      <c r="AM99" s="31">
        <f>+VLOOKUP($A99, 'S&amp;P500'!$A$20:$AM$521, 39, FALSE)</f>
        <v>4397693</v>
      </c>
      <c r="AN99" s="45">
        <f t="shared" si="75"/>
        <v>-1.8262610161585843E-3</v>
      </c>
    </row>
    <row r="100" spans="1:40">
      <c r="A100" s="6" t="s">
        <v>4136</v>
      </c>
      <c r="B100" s="6" t="str">
        <f>+VLOOKUP($A100, 'S&amp;P500'!$A$20:$R$521, B$9, FALSE)</f>
        <v>BA UN</v>
      </c>
      <c r="C100" s="6" t="str">
        <f>+VLOOKUP($A100, 'S&amp;P500'!$A$20:$R$521, C$9, FALSE)</f>
        <v>097023105</v>
      </c>
      <c r="D100" s="30">
        <f>+VLOOKUP($A100, 'S&amp;P500'!$A$20:$R$521, D$9, FALSE)</f>
        <v>2108601</v>
      </c>
      <c r="E100" s="6" t="str">
        <f>+VLOOKUP($A100, 'S&amp;P500'!$A$20:$R$521, E$9, FALSE)</f>
        <v>Boeing Co</v>
      </c>
      <c r="F100" s="6" t="str">
        <f>+VLOOKUP($A100, 'S&amp;P500'!$A$20:$R$521, F$9, FALSE)</f>
        <v>Capital Goods</v>
      </c>
      <c r="G100" s="6" t="str">
        <f t="shared" si="52"/>
        <v>Share Decrease</v>
      </c>
      <c r="H100" s="30">
        <f>+VLOOKUP($A100, 'S&amp;P500'!$A$20:$R$521, H$9, FALSE)</f>
        <v>154.75</v>
      </c>
      <c r="I100" s="33">
        <f>+VLOOKUP($A100, 'S&amp;P500'!$A$20:$R$521, I$9, FALSE)</f>
        <v>712.93</v>
      </c>
      <c r="J100" s="33">
        <f>+VLOOKUP($A100, 'S&amp;P500'!$A$20:$R$521, J$9, FALSE)</f>
        <v>704.38800000000003</v>
      </c>
      <c r="K100" s="34">
        <f>+VLOOKUP($A100, 'S&amp;P500'!$A$20:$R$521, K$9, FALSE)</f>
        <v>0.93</v>
      </c>
      <c r="L100" s="34">
        <f>+VLOOKUP($A100, 'S&amp;P500'!$A$20:$R$521, L$9, FALSE)</f>
        <v>0.93</v>
      </c>
      <c r="M100" s="7">
        <f>+VLOOKUP($A100, 'S&amp;P500'!$A$20:$R$521, M$9, FALSE)</f>
        <v>0.5</v>
      </c>
      <c r="N100" s="7">
        <f>+VLOOKUP($A100, 'S&amp;P500'!$A$20:$R$521, N$9, FALSE)</f>
        <v>0.5</v>
      </c>
      <c r="O100" s="7">
        <f>+VLOOKUP($A100, 'S&amp;P500'!$A$20:$R$521, O$9, FALSE)</f>
        <v>0.5</v>
      </c>
      <c r="P100" s="7">
        <f>+VLOOKUP($A100, 'S&amp;P500'!$A$20:$R$521, P$9, FALSE)</f>
        <v>0.5</v>
      </c>
      <c r="Q100" s="35">
        <f t="shared" si="53"/>
        <v>663.0249</v>
      </c>
      <c r="R100" s="35">
        <f t="shared" si="54"/>
        <v>655.08084000000008</v>
      </c>
      <c r="S100" s="35">
        <f t="shared" si="55"/>
        <v>102603.103275</v>
      </c>
      <c r="T100" s="35">
        <f t="shared" si="56"/>
        <v>101373.75999000001</v>
      </c>
      <c r="U100" s="36">
        <f t="shared" si="57"/>
        <v>9.0565513836317613E-3</v>
      </c>
      <c r="V100" s="37">
        <f t="shared" si="58"/>
        <v>8.9892476233531648E-3</v>
      </c>
      <c r="W100" s="37">
        <f t="shared" si="59"/>
        <v>-6.7303760278596483E-5</v>
      </c>
      <c r="X100" s="38">
        <f t="shared" si="60"/>
        <v>-3.3651880139298242E-2</v>
      </c>
      <c r="Y100" s="39">
        <f t="shared" si="61"/>
        <v>-217.45964548819543</v>
      </c>
      <c r="Z100" s="40">
        <f t="shared" si="62"/>
        <v>8.8039611601412708E-3</v>
      </c>
      <c r="AA100" s="41">
        <f t="shared" si="63"/>
        <v>8.7407856766005786E-3</v>
      </c>
      <c r="AB100" s="41">
        <f t="shared" si="64"/>
        <v>-6.3175483540692245E-5</v>
      </c>
      <c r="AC100" s="42">
        <f t="shared" si="65"/>
        <v>-0.73625957046699386</v>
      </c>
      <c r="AD100" s="43">
        <f t="shared" si="66"/>
        <v>-4757.7355119030299</v>
      </c>
      <c r="AE100" s="40">
        <f t="shared" si="67"/>
        <v>9.324063617049223E-3</v>
      </c>
      <c r="AF100" s="41">
        <f t="shared" si="68"/>
        <v>9.2522481913236664E-3</v>
      </c>
      <c r="AG100" s="41">
        <f t="shared" si="69"/>
        <v>-7.1815425725556617E-5</v>
      </c>
      <c r="AH100" s="42">
        <f t="shared" si="70"/>
        <v>-0.59269910457689001</v>
      </c>
      <c r="AI100" s="43">
        <f t="shared" si="71"/>
        <v>-3830.042679010598</v>
      </c>
      <c r="AJ100" s="42">
        <f t="shared" si="72"/>
        <v>-1.3626105551831822</v>
      </c>
      <c r="AK100" s="31">
        <f t="shared" si="73"/>
        <v>-8805.2378364018241</v>
      </c>
      <c r="AL100" s="44">
        <f t="shared" si="74"/>
        <v>-217.45964548819543</v>
      </c>
      <c r="AM100" s="31">
        <f>+VLOOKUP($A100, 'S&amp;P500'!$A$20:$AM$521, 39, FALSE)</f>
        <v>4721051</v>
      </c>
      <c r="AN100" s="45">
        <f t="shared" si="75"/>
        <v>-1.86510118962956E-3</v>
      </c>
    </row>
    <row r="101" spans="1:40">
      <c r="A101" s="6" t="s">
        <v>4140</v>
      </c>
      <c r="B101" s="6" t="str">
        <f>+VLOOKUP($A101, 'S&amp;P500'!$A$20:$R$521, B$9, FALSE)</f>
        <v>BK UN</v>
      </c>
      <c r="C101" s="6" t="str">
        <f>+VLOOKUP($A101, 'S&amp;P500'!$A$20:$R$521, C$9, FALSE)</f>
        <v>064058100</v>
      </c>
      <c r="D101" s="30" t="str">
        <f>+VLOOKUP($A101, 'S&amp;P500'!$A$20:$R$521, D$9, FALSE)</f>
        <v>B1Z77F6</v>
      </c>
      <c r="E101" s="6" t="str">
        <f>+VLOOKUP($A101, 'S&amp;P500'!$A$20:$R$521, E$9, FALSE)</f>
        <v>The Bank of New York Mellon Corp</v>
      </c>
      <c r="F101" s="6" t="str">
        <f>+VLOOKUP($A101, 'S&amp;P500'!$A$20:$R$521, F$9, FALSE)</f>
        <v>Diversified Financials</v>
      </c>
      <c r="G101" s="6" t="str">
        <f t="shared" si="52"/>
        <v>Share Decrease</v>
      </c>
      <c r="H101" s="30">
        <f>+VLOOKUP($A101, 'S&amp;P500'!$A$20:$R$521, H$9, FALSE)</f>
        <v>39.79</v>
      </c>
      <c r="I101" s="33">
        <f>+VLOOKUP($A101, 'S&amp;P500'!$A$20:$R$521, I$9, FALSE)</f>
        <v>1125.71</v>
      </c>
      <c r="J101" s="33">
        <f>+VLOOKUP($A101, 'S&amp;P500'!$A$20:$R$521, J$9, FALSE)</f>
        <v>1113.8920000000001</v>
      </c>
      <c r="K101" s="34">
        <f>+VLOOKUP($A101, 'S&amp;P500'!$A$20:$R$521, K$9, FALSE)</f>
        <v>1</v>
      </c>
      <c r="L101" s="34">
        <f>+VLOOKUP($A101, 'S&amp;P500'!$A$20:$R$521, L$9, FALSE)</f>
        <v>1</v>
      </c>
      <c r="M101" s="7">
        <f>+VLOOKUP($A101, 'S&amp;P500'!$A$20:$R$521, M$9, FALSE)</f>
        <v>0</v>
      </c>
      <c r="N101" s="7">
        <f>+VLOOKUP($A101, 'S&amp;P500'!$A$20:$R$521, N$9, FALSE)</f>
        <v>0</v>
      </c>
      <c r="O101" s="7">
        <f>+VLOOKUP($A101, 'S&amp;P500'!$A$20:$R$521, O$9, FALSE)</f>
        <v>1</v>
      </c>
      <c r="P101" s="7">
        <f>+VLOOKUP($A101, 'S&amp;P500'!$A$20:$R$521, P$9, FALSE)</f>
        <v>1</v>
      </c>
      <c r="Q101" s="35">
        <f t="shared" si="53"/>
        <v>1125.71</v>
      </c>
      <c r="R101" s="35">
        <f t="shared" si="54"/>
        <v>1113.8920000000001</v>
      </c>
      <c r="S101" s="35">
        <f t="shared" si="55"/>
        <v>44792.000899999999</v>
      </c>
      <c r="T101" s="35">
        <f t="shared" si="56"/>
        <v>44321.76268</v>
      </c>
      <c r="U101" s="36">
        <f t="shared" si="57"/>
        <v>3.9536918940869152E-3</v>
      </c>
      <c r="V101" s="37">
        <f t="shared" si="58"/>
        <v>3.9302014631134819E-3</v>
      </c>
      <c r="W101" s="37">
        <f t="shared" si="59"/>
        <v>-2.3490430973433299E-5</v>
      </c>
      <c r="X101" s="38">
        <f t="shared" si="60"/>
        <v>-1.1745215486716649E-2</v>
      </c>
      <c r="Y101" s="39">
        <f t="shared" si="61"/>
        <v>-295.1800826015745</v>
      </c>
      <c r="Z101" s="40">
        <f t="shared" si="62"/>
        <v>0</v>
      </c>
      <c r="AA101" s="41">
        <f t="shared" si="63"/>
        <v>0</v>
      </c>
      <c r="AB101" s="41">
        <f t="shared" si="64"/>
        <v>0</v>
      </c>
      <c r="AC101" s="42">
        <f t="shared" si="65"/>
        <v>0</v>
      </c>
      <c r="AD101" s="43">
        <f t="shared" si="66"/>
        <v>0</v>
      </c>
      <c r="AE101" s="40">
        <f t="shared" si="67"/>
        <v>8.1409519321680793E-3</v>
      </c>
      <c r="AF101" s="41">
        <f t="shared" si="68"/>
        <v>8.0903766148707253E-3</v>
      </c>
      <c r="AG101" s="41">
        <f t="shared" si="69"/>
        <v>-5.0575317297353942E-5</v>
      </c>
      <c r="AH101" s="42">
        <f t="shared" si="70"/>
        <v>-0.41740259802103186</v>
      </c>
      <c r="AI101" s="43">
        <f t="shared" si="71"/>
        <v>-10490.138175949533</v>
      </c>
      <c r="AJ101" s="42">
        <f t="shared" si="72"/>
        <v>-0.4291478135077485</v>
      </c>
      <c r="AK101" s="31">
        <f t="shared" si="73"/>
        <v>-10785.318258551108</v>
      </c>
      <c r="AL101" s="44">
        <f t="shared" si="74"/>
        <v>-295.1800826015745</v>
      </c>
      <c r="AM101" s="31">
        <f>+VLOOKUP($A101, 'S&amp;P500'!$A$20:$AM$521, 39, FALSE)</f>
        <v>5689119.5</v>
      </c>
      <c r="AN101" s="45">
        <f t="shared" si="75"/>
        <v>-1.8957798756997647E-3</v>
      </c>
    </row>
    <row r="102" spans="1:40">
      <c r="A102" s="6" t="s">
        <v>1192</v>
      </c>
      <c r="B102" s="6" t="str">
        <f>+VLOOKUP($A102, 'S&amp;P500'!$A$20:$R$521, B$9, FALSE)</f>
        <v>UNP UN</v>
      </c>
      <c r="C102" s="6" t="str">
        <f>+VLOOKUP($A102, 'S&amp;P500'!$A$20:$R$521, C$9, FALSE)</f>
        <v>907818108</v>
      </c>
      <c r="D102" s="30">
        <f>+VLOOKUP($A102, 'S&amp;P500'!$A$20:$R$521, D$9, FALSE)</f>
        <v>2914734</v>
      </c>
      <c r="E102" s="6" t="str">
        <f>+VLOOKUP($A102, 'S&amp;P500'!$A$20:$R$521, E$9, FALSE)</f>
        <v>Union Pacific Corp</v>
      </c>
      <c r="F102" s="6" t="str">
        <f>+VLOOKUP($A102, 'S&amp;P500'!$A$20:$R$521, F$9, FALSE)</f>
        <v>Transportation</v>
      </c>
      <c r="G102" s="6" t="str">
        <f t="shared" si="52"/>
        <v>Share Decrease</v>
      </c>
      <c r="H102" s="30">
        <f>+VLOOKUP($A102, 'S&amp;P500'!$A$20:$R$521, H$9, FALSE)</f>
        <v>117.17</v>
      </c>
      <c r="I102" s="33">
        <f>+VLOOKUP($A102, 'S&amp;P500'!$A$20:$R$521, I$9, FALSE)</f>
        <v>889.09900000000005</v>
      </c>
      <c r="J102" s="33">
        <f>+VLOOKUP($A102, 'S&amp;P500'!$A$20:$R$521, J$9, FALSE)</f>
        <v>881.28399999999999</v>
      </c>
      <c r="K102" s="34">
        <f>+VLOOKUP($A102, 'S&amp;P500'!$A$20:$R$521, K$9, FALSE)</f>
        <v>1</v>
      </c>
      <c r="L102" s="34">
        <f>+VLOOKUP($A102, 'S&amp;P500'!$A$20:$R$521, L$9, FALSE)</f>
        <v>1</v>
      </c>
      <c r="M102" s="7">
        <f>+VLOOKUP($A102, 'S&amp;P500'!$A$20:$R$521, M$9, FALSE)</f>
        <v>1</v>
      </c>
      <c r="N102" s="7">
        <f>+VLOOKUP($A102, 'S&amp;P500'!$A$20:$R$521, N$9, FALSE)</f>
        <v>1</v>
      </c>
      <c r="O102" s="7">
        <f>+VLOOKUP($A102, 'S&amp;P500'!$A$20:$R$521, O$9, FALSE)</f>
        <v>0</v>
      </c>
      <c r="P102" s="7">
        <f>+VLOOKUP($A102, 'S&amp;P500'!$A$20:$R$521, P$9, FALSE)</f>
        <v>0</v>
      </c>
      <c r="Q102" s="35">
        <f t="shared" si="53"/>
        <v>889.09900000000005</v>
      </c>
      <c r="R102" s="35">
        <f t="shared" si="54"/>
        <v>881.28399999999999</v>
      </c>
      <c r="S102" s="35">
        <f t="shared" si="55"/>
        <v>104175.72983000001</v>
      </c>
      <c r="T102" s="35">
        <f t="shared" si="56"/>
        <v>103260.04628</v>
      </c>
      <c r="U102" s="36">
        <f t="shared" si="57"/>
        <v>9.1953636880164353E-3</v>
      </c>
      <c r="V102" s="37">
        <f t="shared" si="58"/>
        <v>9.156512747493956E-3</v>
      </c>
      <c r="W102" s="37">
        <f t="shared" si="59"/>
        <v>-3.8850940522479338E-5</v>
      </c>
      <c r="X102" s="38">
        <f t="shared" si="60"/>
        <v>-1.9425470261239669E-2</v>
      </c>
      <c r="Y102" s="39">
        <f t="shared" si="61"/>
        <v>-165.78877068566757</v>
      </c>
      <c r="Z102" s="40">
        <f t="shared" si="62"/>
        <v>1.7877803886584064E-2</v>
      </c>
      <c r="AA102" s="41">
        <f t="shared" si="63"/>
        <v>1.7806855217333776E-2</v>
      </c>
      <c r="AB102" s="41">
        <f t="shared" si="64"/>
        <v>-7.0948669250288365E-5</v>
      </c>
      <c r="AC102" s="42">
        <f t="shared" si="65"/>
        <v>-0.82684981293060866</v>
      </c>
      <c r="AD102" s="43">
        <f t="shared" si="66"/>
        <v>-7056.8388916156746</v>
      </c>
      <c r="AE102" s="40">
        <f t="shared" si="67"/>
        <v>0</v>
      </c>
      <c r="AF102" s="41">
        <f t="shared" si="68"/>
        <v>0</v>
      </c>
      <c r="AG102" s="41">
        <f t="shared" si="69"/>
        <v>0</v>
      </c>
      <c r="AH102" s="42">
        <f t="shared" si="70"/>
        <v>0</v>
      </c>
      <c r="AI102" s="43">
        <f t="shared" si="71"/>
        <v>0</v>
      </c>
      <c r="AJ102" s="42">
        <f t="shared" si="72"/>
        <v>-0.8462752831918483</v>
      </c>
      <c r="AK102" s="31">
        <f t="shared" si="73"/>
        <v>-7222.6276623013418</v>
      </c>
      <c r="AL102" s="44">
        <f t="shared" si="74"/>
        <v>-165.78877068566757</v>
      </c>
      <c r="AM102" s="31">
        <f>+VLOOKUP($A102, 'S&amp;P500'!$A$20:$AM$521, 39, FALSE)</f>
        <v>3302051.75</v>
      </c>
      <c r="AN102" s="45">
        <f t="shared" si="75"/>
        <v>-2.1873151025877599E-3</v>
      </c>
    </row>
    <row r="103" spans="1:40">
      <c r="A103" s="6" t="s">
        <v>5819</v>
      </c>
      <c r="B103" s="6" t="str">
        <f>+VLOOKUP($A103, 'S&amp;P500'!$A$20:$R$521, B$9, FALSE)</f>
        <v>FOXA UQ</v>
      </c>
      <c r="C103" s="6" t="str">
        <f>+VLOOKUP($A103, 'S&amp;P500'!$A$20:$R$521, C$9, FALSE)</f>
        <v>90130A101</v>
      </c>
      <c r="D103" s="30" t="str">
        <f>+VLOOKUP($A103, 'S&amp;P500'!$A$20:$R$521, D$9, FALSE)</f>
        <v>BBM4S68</v>
      </c>
      <c r="E103" s="6" t="str">
        <f>+VLOOKUP($A103, 'S&amp;P500'!$A$20:$R$521, E$9, FALSE)</f>
        <v>Twenty-First Century Fox, Inc</v>
      </c>
      <c r="F103" s="6" t="str">
        <f>+VLOOKUP($A103, 'S&amp;P500'!$A$20:$R$521, F$9, FALSE)</f>
        <v>Media</v>
      </c>
      <c r="G103" s="6" t="str">
        <f t="shared" si="52"/>
        <v>Share Decrease</v>
      </c>
      <c r="H103" s="30">
        <f>+VLOOKUP($A103, 'S&amp;P500'!$A$20:$R$521, H$9, FALSE)</f>
        <v>34.72</v>
      </c>
      <c r="I103" s="33">
        <f>+VLOOKUP($A103, 'S&amp;P500'!$A$20:$R$521, I$9, FALSE)</f>
        <v>2156.123</v>
      </c>
      <c r="J103" s="33">
        <f>+VLOOKUP($A103, 'S&amp;P500'!$A$20:$R$521, J$9, FALSE)</f>
        <v>2126.136</v>
      </c>
      <c r="K103" s="34">
        <f>+VLOOKUP($A103, 'S&amp;P500'!$A$20:$R$521, K$9, FALSE)</f>
        <v>0.86</v>
      </c>
      <c r="L103" s="34">
        <f>+VLOOKUP($A103, 'S&amp;P500'!$A$20:$R$521, L$9, FALSE)</f>
        <v>0.86</v>
      </c>
      <c r="M103" s="7">
        <f>+VLOOKUP($A103, 'S&amp;P500'!$A$20:$R$521, M$9, FALSE)</f>
        <v>0.56999999999999995</v>
      </c>
      <c r="N103" s="7">
        <f>+VLOOKUP($A103, 'S&amp;P500'!$A$20:$R$521, N$9, FALSE)</f>
        <v>0.56999999999999995</v>
      </c>
      <c r="O103" s="7">
        <f>+VLOOKUP($A103, 'S&amp;P500'!$A$20:$R$521, O$9, FALSE)</f>
        <v>0.43</v>
      </c>
      <c r="P103" s="7">
        <f>+VLOOKUP($A103, 'S&amp;P500'!$A$20:$R$521, P$9, FALSE)</f>
        <v>0.43</v>
      </c>
      <c r="Q103" s="35">
        <f t="shared" si="53"/>
        <v>1854.2657799999999</v>
      </c>
      <c r="R103" s="35">
        <f t="shared" si="54"/>
        <v>1828.47696</v>
      </c>
      <c r="S103" s="35">
        <f t="shared" si="55"/>
        <v>64380.107881599994</v>
      </c>
      <c r="T103" s="35">
        <f t="shared" si="56"/>
        <v>63484.720051199998</v>
      </c>
      <c r="U103" s="36">
        <f t="shared" si="57"/>
        <v>5.6826912296280788E-3</v>
      </c>
      <c r="V103" s="37">
        <f t="shared" si="58"/>
        <v>5.6294633729259448E-3</v>
      </c>
      <c r="W103" s="37">
        <f t="shared" si="59"/>
        <v>-5.3227856702134022E-5</v>
      </c>
      <c r="X103" s="38">
        <f t="shared" si="60"/>
        <v>-2.6613928351067011E-2</v>
      </c>
      <c r="Y103" s="39">
        <f t="shared" si="61"/>
        <v>-766.53019444317431</v>
      </c>
      <c r="Z103" s="40">
        <f t="shared" si="62"/>
        <v>6.2975869574043823E-3</v>
      </c>
      <c r="AA103" s="41">
        <f t="shared" si="63"/>
        <v>6.2402067182655762E-3</v>
      </c>
      <c r="AB103" s="41">
        <f t="shared" si="64"/>
        <v>-5.7380239138806084E-5</v>
      </c>
      <c r="AC103" s="42">
        <f t="shared" si="65"/>
        <v>-0.66872064690124633</v>
      </c>
      <c r="AD103" s="43">
        <f t="shared" si="66"/>
        <v>-19260.387295542809</v>
      </c>
      <c r="AE103" s="40">
        <f t="shared" si="67"/>
        <v>5.0314699464635293E-3</v>
      </c>
      <c r="AF103" s="41">
        <f t="shared" si="68"/>
        <v>4.9829826992939565E-3</v>
      </c>
      <c r="AG103" s="41">
        <f t="shared" si="69"/>
        <v>-4.8487247169572839E-5</v>
      </c>
      <c r="AH103" s="42">
        <f t="shared" si="70"/>
        <v>-0.40016956928763547</v>
      </c>
      <c r="AI103" s="43">
        <f t="shared" si="71"/>
        <v>-11525.621235242957</v>
      </c>
      <c r="AJ103" s="42">
        <f t="shared" si="72"/>
        <v>-1.0955041445399489</v>
      </c>
      <c r="AK103" s="31">
        <f t="shared" si="73"/>
        <v>-31552.53872522894</v>
      </c>
      <c r="AL103" s="44">
        <f t="shared" si="74"/>
        <v>-766.53019444317431</v>
      </c>
      <c r="AM103" s="31">
        <f>+VLOOKUP($A103, 'S&amp;P500'!$A$20:$AM$521, 39, FALSE)</f>
        <v>14203553</v>
      </c>
      <c r="AN103" s="45">
        <f t="shared" si="75"/>
        <v>-2.2214539365769215E-3</v>
      </c>
    </row>
    <row r="104" spans="1:40">
      <c r="A104" s="6" t="s">
        <v>3941</v>
      </c>
      <c r="B104" s="6" t="str">
        <f>+VLOOKUP($A104, 'S&amp;P500'!$A$20:$R$521, B$9, FALSE)</f>
        <v>ORCL UN</v>
      </c>
      <c r="C104" s="6" t="str">
        <f>+VLOOKUP($A104, 'S&amp;P500'!$A$20:$R$521, C$9, FALSE)</f>
        <v>68389X105</v>
      </c>
      <c r="D104" s="30">
        <f>+VLOOKUP($A104, 'S&amp;P500'!$A$20:$R$521, D$9, FALSE)</f>
        <v>2661568</v>
      </c>
      <c r="E104" s="6" t="str">
        <f>+VLOOKUP($A104, 'S&amp;P500'!$A$20:$R$521, E$9, FALSE)</f>
        <v>Oracle Corp</v>
      </c>
      <c r="F104" s="6" t="str">
        <f>+VLOOKUP($A104, 'S&amp;P500'!$A$20:$R$521, F$9, FALSE)</f>
        <v>Software &amp; Services</v>
      </c>
      <c r="G104" s="6" t="str">
        <f t="shared" si="52"/>
        <v>Share Decrease</v>
      </c>
      <c r="H104" s="30">
        <f>+VLOOKUP($A104, 'S&amp;P500'!$A$20:$R$521, H$9, FALSE)</f>
        <v>42.69</v>
      </c>
      <c r="I104" s="33">
        <f>+VLOOKUP($A104, 'S&amp;P500'!$A$20:$R$521, I$9, FALSE)</f>
        <v>4431.3040000000001</v>
      </c>
      <c r="J104" s="33">
        <f>+VLOOKUP($A104, 'S&amp;P500'!$A$20:$R$521, J$9, FALSE)</f>
        <v>4391.3670000000002</v>
      </c>
      <c r="K104" s="34">
        <f>+VLOOKUP($A104, 'S&amp;P500'!$A$20:$R$521, K$9, FALSE)</f>
        <v>0.73</v>
      </c>
      <c r="L104" s="34">
        <f>+VLOOKUP($A104, 'S&amp;P500'!$A$20:$R$521, L$9, FALSE)</f>
        <v>0.73</v>
      </c>
      <c r="M104" s="7">
        <f>+VLOOKUP($A104, 'S&amp;P500'!$A$20:$R$521, M$9, FALSE)</f>
        <v>0.66</v>
      </c>
      <c r="N104" s="7">
        <f>+VLOOKUP($A104, 'S&amp;P500'!$A$20:$R$521, N$9, FALSE)</f>
        <v>0.66</v>
      </c>
      <c r="O104" s="7">
        <f>+VLOOKUP($A104, 'S&amp;P500'!$A$20:$R$521, O$9, FALSE)</f>
        <v>0.34</v>
      </c>
      <c r="P104" s="7">
        <f>+VLOOKUP($A104, 'S&amp;P500'!$A$20:$R$521, P$9, FALSE)</f>
        <v>0.34</v>
      </c>
      <c r="Q104" s="35">
        <f t="shared" si="53"/>
        <v>3234.8519200000001</v>
      </c>
      <c r="R104" s="35">
        <f t="shared" si="54"/>
        <v>3205.6979099999999</v>
      </c>
      <c r="S104" s="35">
        <f t="shared" si="55"/>
        <v>138095.8284648</v>
      </c>
      <c r="T104" s="35">
        <f t="shared" si="56"/>
        <v>136851.24377789997</v>
      </c>
      <c r="U104" s="36">
        <f t="shared" si="57"/>
        <v>1.2189416561841889E-2</v>
      </c>
      <c r="V104" s="37">
        <f t="shared" si="58"/>
        <v>1.2135188810247974E-2</v>
      </c>
      <c r="W104" s="37">
        <f t="shared" si="59"/>
        <v>-5.4227751593914283E-5</v>
      </c>
      <c r="X104" s="38">
        <f t="shared" si="60"/>
        <v>-2.7113875796957142E-2</v>
      </c>
      <c r="Y104" s="39">
        <f t="shared" si="61"/>
        <v>-635.13412501656455</v>
      </c>
      <c r="Z104" s="40">
        <f t="shared" si="62"/>
        <v>1.5641273589341659E-2</v>
      </c>
      <c r="AA104" s="41">
        <f t="shared" si="63"/>
        <v>1.557570082095237E-2</v>
      </c>
      <c r="AB104" s="41">
        <f t="shared" si="64"/>
        <v>-6.5572768389289549E-5</v>
      </c>
      <c r="AC104" s="42">
        <f t="shared" si="65"/>
        <v>-0.76419800186464837</v>
      </c>
      <c r="AD104" s="43">
        <f t="shared" si="66"/>
        <v>-17901.101004091084</v>
      </c>
      <c r="AE104" s="40">
        <f t="shared" si="67"/>
        <v>8.5336377668284551E-3</v>
      </c>
      <c r="AF104" s="41">
        <f t="shared" si="68"/>
        <v>8.4933570337883558E-3</v>
      </c>
      <c r="AG104" s="41">
        <f t="shared" si="69"/>
        <v>-4.0280733040099284E-5</v>
      </c>
      <c r="AH104" s="42">
        <f t="shared" si="70"/>
        <v>-0.33244047728413789</v>
      </c>
      <c r="AI104" s="43">
        <f t="shared" si="71"/>
        <v>-7787.314998457201</v>
      </c>
      <c r="AJ104" s="42">
        <f t="shared" si="72"/>
        <v>-1.1237523549457433</v>
      </c>
      <c r="AK104" s="31">
        <f t="shared" si="73"/>
        <v>-26323.550127564849</v>
      </c>
      <c r="AL104" s="44">
        <f t="shared" si="74"/>
        <v>-635.13412501656455</v>
      </c>
      <c r="AM104" s="31">
        <f>+VLOOKUP($A104, 'S&amp;P500'!$A$20:$AM$521, 39, FALSE)</f>
        <v>11383710</v>
      </c>
      <c r="AN104" s="45">
        <f t="shared" si="75"/>
        <v>-2.3123876247343662E-3</v>
      </c>
    </row>
    <row r="105" spans="1:40">
      <c r="A105" s="6" t="s">
        <v>4169</v>
      </c>
      <c r="B105" s="6" t="str">
        <f>+VLOOKUP($A105, 'S&amp;P500'!$A$20:$R$521, B$9, FALSE)</f>
        <v>HPQ UN</v>
      </c>
      <c r="C105" s="6" t="str">
        <f>+VLOOKUP($A105, 'S&amp;P500'!$A$20:$R$521, C$9, FALSE)</f>
        <v>428236103</v>
      </c>
      <c r="D105" s="30">
        <f>+VLOOKUP($A105, 'S&amp;P500'!$A$20:$R$521, D$9, FALSE)</f>
        <v>2424006</v>
      </c>
      <c r="E105" s="6" t="str">
        <f>+VLOOKUP($A105, 'S&amp;P500'!$A$20:$R$521, E$9, FALSE)</f>
        <v>Hewlett-Packard Co</v>
      </c>
      <c r="F105" s="6" t="str">
        <f>+VLOOKUP($A105, 'S&amp;P500'!$A$20:$R$521, F$9, FALSE)</f>
        <v>Technology Hardware &amp; Equipmen</v>
      </c>
      <c r="G105" s="6" t="str">
        <f t="shared" si="52"/>
        <v>Share Decrease</v>
      </c>
      <c r="H105" s="30">
        <f>+VLOOKUP($A105, 'S&amp;P500'!$A$20:$R$521, H$9, FALSE)</f>
        <v>32.950000000000003</v>
      </c>
      <c r="I105" s="33">
        <f>+VLOOKUP($A105, 'S&amp;P500'!$A$20:$R$521, I$9, FALSE)</f>
        <v>1866.2750000000001</v>
      </c>
      <c r="J105" s="33">
        <f>+VLOOKUP($A105, 'S&amp;P500'!$A$20:$R$521, J$9, FALSE)</f>
        <v>1834.0820000000001</v>
      </c>
      <c r="K105" s="34">
        <f>+VLOOKUP($A105, 'S&amp;P500'!$A$20:$R$521, K$9, FALSE)</f>
        <v>1</v>
      </c>
      <c r="L105" s="34">
        <f>+VLOOKUP($A105, 'S&amp;P500'!$A$20:$R$521, L$9, FALSE)</f>
        <v>1</v>
      </c>
      <c r="M105" s="7">
        <f>+VLOOKUP($A105, 'S&amp;P500'!$A$20:$R$521, M$9, FALSE)</f>
        <v>0</v>
      </c>
      <c r="N105" s="7">
        <f>+VLOOKUP($A105, 'S&amp;P500'!$A$20:$R$521, N$9, FALSE)</f>
        <v>0</v>
      </c>
      <c r="O105" s="7">
        <f>+VLOOKUP($A105, 'S&amp;P500'!$A$20:$R$521, O$9, FALSE)</f>
        <v>1</v>
      </c>
      <c r="P105" s="7">
        <f>+VLOOKUP($A105, 'S&amp;P500'!$A$20:$R$521, P$9, FALSE)</f>
        <v>1</v>
      </c>
      <c r="Q105" s="35">
        <f t="shared" si="53"/>
        <v>1866.2750000000001</v>
      </c>
      <c r="R105" s="35">
        <f t="shared" si="54"/>
        <v>1834.0820000000001</v>
      </c>
      <c r="S105" s="35">
        <f t="shared" si="55"/>
        <v>61493.76125000001</v>
      </c>
      <c r="T105" s="35">
        <f t="shared" si="56"/>
        <v>60433.00190000001</v>
      </c>
      <c r="U105" s="36">
        <f t="shared" si="57"/>
        <v>5.427919729101476E-3</v>
      </c>
      <c r="V105" s="37">
        <f t="shared" si="58"/>
        <v>5.3588543894915299E-3</v>
      </c>
      <c r="W105" s="37">
        <f t="shared" si="59"/>
        <v>-6.9065339609946166E-5</v>
      </c>
      <c r="X105" s="38">
        <f t="shared" si="60"/>
        <v>-3.4532669804973083E-2</v>
      </c>
      <c r="Y105" s="39">
        <f t="shared" si="61"/>
        <v>-1048.0324675257384</v>
      </c>
      <c r="Z105" s="40">
        <f t="shared" si="62"/>
        <v>0</v>
      </c>
      <c r="AA105" s="41">
        <f t="shared" si="63"/>
        <v>0</v>
      </c>
      <c r="AB105" s="41">
        <f t="shared" si="64"/>
        <v>0</v>
      </c>
      <c r="AC105" s="42">
        <f t="shared" si="65"/>
        <v>0</v>
      </c>
      <c r="AD105" s="43">
        <f t="shared" si="66"/>
        <v>0</v>
      </c>
      <c r="AE105" s="40">
        <f t="shared" si="67"/>
        <v>1.1176499026737386E-2</v>
      </c>
      <c r="AF105" s="41">
        <f t="shared" si="68"/>
        <v>1.1031279348436739E-2</v>
      </c>
      <c r="AG105" s="41">
        <f t="shared" si="69"/>
        <v>-1.452196783006468E-4</v>
      </c>
      <c r="AH105" s="42">
        <f t="shared" si="70"/>
        <v>-1.1985109386479276</v>
      </c>
      <c r="AI105" s="43">
        <f t="shared" si="71"/>
        <v>-36373.62484515713</v>
      </c>
      <c r="AJ105" s="42">
        <f t="shared" si="72"/>
        <v>-1.2330436084529006</v>
      </c>
      <c r="AK105" s="31">
        <f t="shared" si="73"/>
        <v>-37421.657312682866</v>
      </c>
      <c r="AL105" s="44">
        <f t="shared" si="74"/>
        <v>-1048.0324675257384</v>
      </c>
      <c r="AM105" s="31">
        <f>+VLOOKUP($A105, 'S&amp;P500'!$A$20:$AM$521, 39, FALSE)</f>
        <v>15736802</v>
      </c>
      <c r="AN105" s="45">
        <f t="shared" si="75"/>
        <v>-2.3779709062033611E-3</v>
      </c>
    </row>
    <row r="106" spans="1:40">
      <c r="A106" s="6" t="s">
        <v>3964</v>
      </c>
      <c r="B106" s="6" t="str">
        <f>+VLOOKUP($A106, 'S&amp;P500'!$A$20:$R$521, B$9, FALSE)</f>
        <v>XOM UN</v>
      </c>
      <c r="C106" s="6" t="str">
        <f>+VLOOKUP($A106, 'S&amp;P500'!$A$20:$R$521, C$9, FALSE)</f>
        <v>30231G102</v>
      </c>
      <c r="D106" s="30">
        <f>+VLOOKUP($A106, 'S&amp;P500'!$A$20:$R$521, D$9, FALSE)</f>
        <v>2326618</v>
      </c>
      <c r="E106" s="6" t="str">
        <f>+VLOOKUP($A106, 'S&amp;P500'!$A$20:$R$521, E$9, FALSE)</f>
        <v>Exxon Mobil Corp</v>
      </c>
      <c r="F106" s="6" t="str">
        <f>+VLOOKUP($A106, 'S&amp;P500'!$A$20:$R$521, F$9, FALSE)</f>
        <v>Energy</v>
      </c>
      <c r="G106" s="6" t="str">
        <f t="shared" si="52"/>
        <v>Share Decrease</v>
      </c>
      <c r="H106" s="30">
        <f>+VLOOKUP($A106, 'S&amp;P500'!$A$20:$R$521, H$9, FALSE)</f>
        <v>85.16</v>
      </c>
      <c r="I106" s="33">
        <f>+VLOOKUP($A106, 'S&amp;P500'!$A$20:$R$521, I$9, FALSE)</f>
        <v>4234.5290000000005</v>
      </c>
      <c r="J106" s="33">
        <f>+VLOOKUP($A106, 'S&amp;P500'!$A$20:$R$521, J$9, FALSE)</f>
        <v>4194.6899999999996</v>
      </c>
      <c r="K106" s="34">
        <f>+VLOOKUP($A106, 'S&amp;P500'!$A$20:$R$521, K$9, FALSE)</f>
        <v>1</v>
      </c>
      <c r="L106" s="34">
        <f>+VLOOKUP($A106, 'S&amp;P500'!$A$20:$R$521, L$9, FALSE)</f>
        <v>1</v>
      </c>
      <c r="M106" s="7">
        <f>+VLOOKUP($A106, 'S&amp;P500'!$A$20:$R$521, M$9, FALSE)</f>
        <v>0</v>
      </c>
      <c r="N106" s="7">
        <f>+VLOOKUP($A106, 'S&amp;P500'!$A$20:$R$521, N$9, FALSE)</f>
        <v>0</v>
      </c>
      <c r="O106" s="7">
        <f>+VLOOKUP($A106, 'S&amp;P500'!$A$20:$R$521, O$9, FALSE)</f>
        <v>1</v>
      </c>
      <c r="P106" s="7">
        <f>+VLOOKUP($A106, 'S&amp;P500'!$A$20:$R$521, P$9, FALSE)</f>
        <v>1</v>
      </c>
      <c r="Q106" s="35">
        <f t="shared" si="53"/>
        <v>4234.5290000000005</v>
      </c>
      <c r="R106" s="35">
        <f t="shared" si="54"/>
        <v>4194.6899999999996</v>
      </c>
      <c r="S106" s="35">
        <f t="shared" si="55"/>
        <v>360612.48964000004</v>
      </c>
      <c r="T106" s="35">
        <f t="shared" si="56"/>
        <v>357219.80039999995</v>
      </c>
      <c r="U106" s="36">
        <f t="shared" si="57"/>
        <v>3.1830475275690794E-2</v>
      </c>
      <c r="V106" s="37">
        <f t="shared" si="58"/>
        <v>3.1676217219102396E-2</v>
      </c>
      <c r="W106" s="37">
        <f t="shared" si="59"/>
        <v>-1.5425805658839803E-4</v>
      </c>
      <c r="X106" s="38">
        <f t="shared" si="60"/>
        <v>-7.7129028294199015E-2</v>
      </c>
      <c r="Y106" s="39">
        <f t="shared" si="61"/>
        <v>-905.69549429543235</v>
      </c>
      <c r="Z106" s="40">
        <f t="shared" si="62"/>
        <v>0</v>
      </c>
      <c r="AA106" s="41">
        <f t="shared" si="63"/>
        <v>0</v>
      </c>
      <c r="AB106" s="41">
        <f t="shared" si="64"/>
        <v>0</v>
      </c>
      <c r="AC106" s="42">
        <f t="shared" si="65"/>
        <v>0</v>
      </c>
      <c r="AD106" s="43">
        <f t="shared" si="66"/>
        <v>0</v>
      </c>
      <c r="AE106" s="40">
        <f t="shared" si="67"/>
        <v>6.5541366433994233E-2</v>
      </c>
      <c r="AF106" s="41">
        <f t="shared" si="68"/>
        <v>6.520595176664909E-2</v>
      </c>
      <c r="AG106" s="41">
        <f t="shared" si="69"/>
        <v>-3.3541466734514358E-4</v>
      </c>
      <c r="AH106" s="42">
        <f t="shared" si="70"/>
        <v>-2.7682071224800389</v>
      </c>
      <c r="AI106" s="43">
        <f t="shared" si="71"/>
        <v>-32505.954937529816</v>
      </c>
      <c r="AJ106" s="42">
        <f t="shared" si="72"/>
        <v>-2.8453361507742381</v>
      </c>
      <c r="AK106" s="31">
        <f t="shared" si="73"/>
        <v>-33411.650431825248</v>
      </c>
      <c r="AL106" s="44">
        <f t="shared" si="74"/>
        <v>-905.69549429543235</v>
      </c>
      <c r="AM106" s="31">
        <f>+VLOOKUP($A106, 'S&amp;P500'!$A$20:$AM$521, 39, FALSE)</f>
        <v>13666243</v>
      </c>
      <c r="AN106" s="45">
        <f t="shared" si="75"/>
        <v>-2.4448306993974313E-3</v>
      </c>
    </row>
    <row r="107" spans="1:40">
      <c r="A107" s="6" t="s">
        <v>4163</v>
      </c>
      <c r="B107" s="6" t="str">
        <f>+VLOOKUP($A107, 'S&amp;P500'!$A$20:$R$521, B$9, FALSE)</f>
        <v>GILD UQ</v>
      </c>
      <c r="C107" s="6" t="str">
        <f>+VLOOKUP($A107, 'S&amp;P500'!$A$20:$R$521, C$9, FALSE)</f>
        <v>375558103</v>
      </c>
      <c r="D107" s="30">
        <f>+VLOOKUP($A107, 'S&amp;P500'!$A$20:$R$521, D$9, FALSE)</f>
        <v>2369174</v>
      </c>
      <c r="E107" s="6" t="str">
        <f>+VLOOKUP($A107, 'S&amp;P500'!$A$20:$R$521, E$9, FALSE)</f>
        <v>Gilead Sciences Inc</v>
      </c>
      <c r="F107" s="6" t="str">
        <f>+VLOOKUP($A107, 'S&amp;P500'!$A$20:$R$521, F$9, FALSE)</f>
        <v>Pharmaceuticals, Biotechnology</v>
      </c>
      <c r="G107" s="6" t="str">
        <f t="shared" si="52"/>
        <v>Share Decrease</v>
      </c>
      <c r="H107" s="30">
        <f>+VLOOKUP($A107, 'S&amp;P500'!$A$20:$R$521, H$9, FALSE)</f>
        <v>101.37</v>
      </c>
      <c r="I107" s="33">
        <f>+VLOOKUP($A107, 'S&amp;P500'!$A$20:$R$521, I$9, FALSE)</f>
        <v>1508.664</v>
      </c>
      <c r="J107" s="33">
        <f>+VLOOKUP($A107, 'S&amp;P500'!$A$20:$R$521, J$9, FALSE)</f>
        <v>1489.402</v>
      </c>
      <c r="K107" s="34">
        <f>+VLOOKUP($A107, 'S&amp;P500'!$A$20:$R$521, K$9, FALSE)</f>
        <v>1</v>
      </c>
      <c r="L107" s="34">
        <f>+VLOOKUP($A107, 'S&amp;P500'!$A$20:$R$521, L$9, FALSE)</f>
        <v>1</v>
      </c>
      <c r="M107" s="7">
        <f>+VLOOKUP($A107, 'S&amp;P500'!$A$20:$R$521, M$9, FALSE)</f>
        <v>1</v>
      </c>
      <c r="N107" s="7">
        <f>+VLOOKUP($A107, 'S&amp;P500'!$A$20:$R$521, N$9, FALSE)</f>
        <v>1</v>
      </c>
      <c r="O107" s="7">
        <f>+VLOOKUP($A107, 'S&amp;P500'!$A$20:$R$521, O$9, FALSE)</f>
        <v>0</v>
      </c>
      <c r="P107" s="7">
        <f>+VLOOKUP($A107, 'S&amp;P500'!$A$20:$R$521, P$9, FALSE)</f>
        <v>0</v>
      </c>
      <c r="Q107" s="35">
        <f t="shared" si="53"/>
        <v>1508.664</v>
      </c>
      <c r="R107" s="35">
        <f t="shared" si="54"/>
        <v>1489.402</v>
      </c>
      <c r="S107" s="35">
        <f t="shared" si="55"/>
        <v>152933.26968</v>
      </c>
      <c r="T107" s="35">
        <f t="shared" si="56"/>
        <v>150980.68074000001</v>
      </c>
      <c r="U107" s="36">
        <f t="shared" si="57"/>
        <v>1.3499085026809422E-2</v>
      </c>
      <c r="V107" s="37">
        <f t="shared" si="58"/>
        <v>1.3388106800499153E-2</v>
      </c>
      <c r="W107" s="37">
        <f t="shared" si="59"/>
        <v>-1.1097822631026856E-4</v>
      </c>
      <c r="X107" s="38">
        <f t="shared" si="60"/>
        <v>-5.548911315513428E-2</v>
      </c>
      <c r="Y107" s="39">
        <f t="shared" si="61"/>
        <v>-547.39186302786106</v>
      </c>
      <c r="Z107" s="40">
        <f t="shared" si="62"/>
        <v>2.6245182131527118E-2</v>
      </c>
      <c r="AA107" s="41">
        <f t="shared" si="63"/>
        <v>2.6036121611465873E-2</v>
      </c>
      <c r="AB107" s="41">
        <f t="shared" si="64"/>
        <v>-2.0906052006124456E-4</v>
      </c>
      <c r="AC107" s="42">
        <f t="shared" si="65"/>
        <v>-2.4364326171362718</v>
      </c>
      <c r="AD107" s="43">
        <f t="shared" si="66"/>
        <v>-24035.046040606408</v>
      </c>
      <c r="AE107" s="40">
        <f t="shared" si="67"/>
        <v>0</v>
      </c>
      <c r="AF107" s="41">
        <f t="shared" si="68"/>
        <v>0</v>
      </c>
      <c r="AG107" s="41">
        <f t="shared" si="69"/>
        <v>0</v>
      </c>
      <c r="AH107" s="42">
        <f t="shared" si="70"/>
        <v>0</v>
      </c>
      <c r="AI107" s="43">
        <f t="shared" si="71"/>
        <v>0</v>
      </c>
      <c r="AJ107" s="42">
        <f t="shared" si="72"/>
        <v>-2.4919217302914061</v>
      </c>
      <c r="AK107" s="31">
        <f t="shared" si="73"/>
        <v>-24582.437903634269</v>
      </c>
      <c r="AL107" s="44">
        <f t="shared" si="74"/>
        <v>-547.39186302786106</v>
      </c>
      <c r="AM107" s="31">
        <f>+VLOOKUP($A107, 'S&amp;P500'!$A$20:$AM$521, 39, FALSE)</f>
        <v>9403650</v>
      </c>
      <c r="AN107" s="45">
        <f t="shared" si="75"/>
        <v>-2.6141379042854923E-3</v>
      </c>
    </row>
    <row r="108" spans="1:40">
      <c r="A108" s="6" t="s">
        <v>3943</v>
      </c>
      <c r="B108" s="6" t="str">
        <f>+VLOOKUP($A108, 'S&amp;P500'!$A$20:$R$521, B$9, FALSE)</f>
        <v>PEP UN</v>
      </c>
      <c r="C108" s="6" t="str">
        <f>+VLOOKUP($A108, 'S&amp;P500'!$A$20:$R$521, C$9, FALSE)</f>
        <v>713448108</v>
      </c>
      <c r="D108" s="30">
        <f>+VLOOKUP($A108, 'S&amp;P500'!$A$20:$R$521, D$9, FALSE)</f>
        <v>2681511</v>
      </c>
      <c r="E108" s="6" t="str">
        <f>+VLOOKUP($A108, 'S&amp;P500'!$A$20:$R$521, E$9, FALSE)</f>
        <v>PepsiCo Inc</v>
      </c>
      <c r="F108" s="6" t="str">
        <f>+VLOOKUP($A108, 'S&amp;P500'!$A$20:$R$521, F$9, FALSE)</f>
        <v>Food Beverage &amp; Tobacco</v>
      </c>
      <c r="G108" s="6" t="str">
        <f t="shared" si="52"/>
        <v>Share Decrease</v>
      </c>
      <c r="H108" s="30">
        <f>+VLOOKUP($A108, 'S&amp;P500'!$A$20:$R$521, H$9, FALSE)</f>
        <v>96.04</v>
      </c>
      <c r="I108" s="33">
        <f>+VLOOKUP($A108, 'S&amp;P500'!$A$20:$R$521, I$9, FALSE)</f>
        <v>1496.606</v>
      </c>
      <c r="J108" s="33">
        <f>+VLOOKUP($A108, 'S&amp;P500'!$A$20:$R$521, J$9, FALSE)</f>
        <v>1482.3689999999999</v>
      </c>
      <c r="K108" s="34">
        <f>+VLOOKUP($A108, 'S&amp;P500'!$A$20:$R$521, K$9, FALSE)</f>
        <v>1</v>
      </c>
      <c r="L108" s="34">
        <f>+VLOOKUP($A108, 'S&amp;P500'!$A$20:$R$521, L$9, FALSE)</f>
        <v>1</v>
      </c>
      <c r="M108" s="7">
        <f>+VLOOKUP($A108, 'S&amp;P500'!$A$20:$R$521, M$9, FALSE)</f>
        <v>0.6</v>
      </c>
      <c r="N108" s="7">
        <f>+VLOOKUP($A108, 'S&amp;P500'!$A$20:$R$521, N$9, FALSE)</f>
        <v>0.6</v>
      </c>
      <c r="O108" s="7">
        <f>+VLOOKUP($A108, 'S&amp;P500'!$A$20:$R$521, O$9, FALSE)</f>
        <v>0.4</v>
      </c>
      <c r="P108" s="7">
        <f>+VLOOKUP($A108, 'S&amp;P500'!$A$20:$R$521, P$9, FALSE)</f>
        <v>0.4</v>
      </c>
      <c r="Q108" s="35">
        <f t="shared" si="53"/>
        <v>1496.606</v>
      </c>
      <c r="R108" s="35">
        <f t="shared" si="54"/>
        <v>1482.3689999999999</v>
      </c>
      <c r="S108" s="35">
        <f t="shared" si="55"/>
        <v>143734.04024</v>
      </c>
      <c r="T108" s="35">
        <f t="shared" si="56"/>
        <v>142366.71875999999</v>
      </c>
      <c r="U108" s="36">
        <f t="shared" si="57"/>
        <v>1.2687089176256256E-2</v>
      </c>
      <c r="V108" s="37">
        <f t="shared" si="58"/>
        <v>1.2624269716188498E-2</v>
      </c>
      <c r="W108" s="37">
        <f t="shared" si="59"/>
        <v>-6.2819460067758612E-5</v>
      </c>
      <c r="X108" s="38">
        <f t="shared" si="60"/>
        <v>-3.1409730033879306E-2</v>
      </c>
      <c r="Y108" s="39">
        <f t="shared" si="61"/>
        <v>-327.04841767887655</v>
      </c>
      <c r="Z108" s="40">
        <f t="shared" si="62"/>
        <v>1.4799890458730097E-2</v>
      </c>
      <c r="AA108" s="41">
        <f t="shared" si="63"/>
        <v>1.473040332667685E-2</v>
      </c>
      <c r="AB108" s="41">
        <f t="shared" si="64"/>
        <v>-6.9487132053246831E-5</v>
      </c>
      <c r="AC108" s="42">
        <f t="shared" si="65"/>
        <v>-0.80981676959470406</v>
      </c>
      <c r="AD108" s="43">
        <f t="shared" si="66"/>
        <v>-8432.0779841181175</v>
      </c>
      <c r="AE108" s="40">
        <f t="shared" si="67"/>
        <v>1.0449472129834258E-2</v>
      </c>
      <c r="AF108" s="41">
        <f t="shared" si="68"/>
        <v>1.0394896796029516E-2</v>
      </c>
      <c r="AG108" s="41">
        <f t="shared" si="69"/>
        <v>-5.4575333804741943E-5</v>
      </c>
      <c r="AH108" s="42">
        <f t="shared" si="70"/>
        <v>-0.45041509050811546</v>
      </c>
      <c r="AI108" s="43">
        <f t="shared" si="71"/>
        <v>-4689.8697470649258</v>
      </c>
      <c r="AJ108" s="42">
        <f t="shared" si="72"/>
        <v>-1.2916415901366989</v>
      </c>
      <c r="AK108" s="31">
        <f t="shared" si="73"/>
        <v>-13448.996148861919</v>
      </c>
      <c r="AL108" s="44">
        <f t="shared" si="74"/>
        <v>-327.04841767887655</v>
      </c>
      <c r="AM108" s="31">
        <f>+VLOOKUP($A108, 'S&amp;P500'!$A$20:$AM$521, 39, FALSE)</f>
        <v>5070788.5</v>
      </c>
      <c r="AN108" s="45">
        <f t="shared" si="75"/>
        <v>-2.652249477346949E-3</v>
      </c>
    </row>
    <row r="109" spans="1:40">
      <c r="A109" s="6" t="s">
        <v>4154</v>
      </c>
      <c r="B109" s="6" t="str">
        <f>+VLOOKUP($A109, 'S&amp;P500'!$A$20:$R$521, B$9, FALSE)</f>
        <v>DOW UN</v>
      </c>
      <c r="C109" s="6" t="str">
        <f>+VLOOKUP($A109, 'S&amp;P500'!$A$20:$R$521, C$9, FALSE)</f>
        <v>260543103</v>
      </c>
      <c r="D109" s="30">
        <f>+VLOOKUP($A109, 'S&amp;P500'!$A$20:$R$521, D$9, FALSE)</f>
        <v>2278719</v>
      </c>
      <c r="E109" s="6" t="str">
        <f>+VLOOKUP($A109, 'S&amp;P500'!$A$20:$R$521, E$9, FALSE)</f>
        <v>Dow Chemical</v>
      </c>
      <c r="F109" s="6" t="str">
        <f>+VLOOKUP($A109, 'S&amp;P500'!$A$20:$R$521, F$9, FALSE)</f>
        <v>Materials</v>
      </c>
      <c r="G109" s="6" t="str">
        <f t="shared" si="52"/>
        <v>Share Decrease</v>
      </c>
      <c r="H109" s="30">
        <f>+VLOOKUP($A109, 'S&amp;P500'!$A$20:$R$521, H$9, FALSE)</f>
        <v>47.93</v>
      </c>
      <c r="I109" s="33">
        <f>+VLOOKUP($A109, 'S&amp;P500'!$A$20:$R$521, I$9, FALSE)</f>
        <v>1178.5609999999999</v>
      </c>
      <c r="J109" s="33">
        <f>+VLOOKUP($A109, 'S&amp;P500'!$A$20:$R$521, J$9, FALSE)</f>
        <v>1157.6949999999999</v>
      </c>
      <c r="K109" s="34">
        <f>+VLOOKUP($A109, 'S&amp;P500'!$A$20:$R$521, K$9, FALSE)</f>
        <v>0.94</v>
      </c>
      <c r="L109" s="34">
        <f>+VLOOKUP($A109, 'S&amp;P500'!$A$20:$R$521, L$9, FALSE)</f>
        <v>0.94</v>
      </c>
      <c r="M109" s="7">
        <f>+VLOOKUP($A109, 'S&amp;P500'!$A$20:$R$521, M$9, FALSE)</f>
        <v>0</v>
      </c>
      <c r="N109" s="7">
        <f>+VLOOKUP($A109, 'S&amp;P500'!$A$20:$R$521, N$9, FALSE)</f>
        <v>0</v>
      </c>
      <c r="O109" s="7">
        <f>+VLOOKUP($A109, 'S&amp;P500'!$A$20:$R$521, O$9, FALSE)</f>
        <v>1</v>
      </c>
      <c r="P109" s="7">
        <f>+VLOOKUP($A109, 'S&amp;P500'!$A$20:$R$521, P$9, FALSE)</f>
        <v>1</v>
      </c>
      <c r="Q109" s="35">
        <f t="shared" si="53"/>
        <v>1107.8473399999998</v>
      </c>
      <c r="R109" s="35">
        <f t="shared" si="54"/>
        <v>1088.2332999999999</v>
      </c>
      <c r="S109" s="35">
        <f t="shared" si="55"/>
        <v>53099.123006199989</v>
      </c>
      <c r="T109" s="35">
        <f t="shared" si="56"/>
        <v>52159.022068999991</v>
      </c>
      <c r="U109" s="36">
        <f t="shared" si="57"/>
        <v>4.6869433826238587E-3</v>
      </c>
      <c r="V109" s="37">
        <f t="shared" si="58"/>
        <v>4.625164985657384E-3</v>
      </c>
      <c r="W109" s="37">
        <f t="shared" si="59"/>
        <v>-6.1778396966474629E-5</v>
      </c>
      <c r="X109" s="38">
        <f t="shared" si="60"/>
        <v>-3.0889198483237314E-2</v>
      </c>
      <c r="Y109" s="39">
        <f t="shared" si="61"/>
        <v>-644.46481291961857</v>
      </c>
      <c r="Z109" s="40">
        <f t="shared" si="62"/>
        <v>0</v>
      </c>
      <c r="AA109" s="41">
        <f t="shared" si="63"/>
        <v>0</v>
      </c>
      <c r="AB109" s="41">
        <f t="shared" si="64"/>
        <v>0</v>
      </c>
      <c r="AC109" s="42">
        <f t="shared" si="65"/>
        <v>0</v>
      </c>
      <c r="AD109" s="43">
        <f t="shared" si="66"/>
        <v>0</v>
      </c>
      <c r="AE109" s="40">
        <f t="shared" si="67"/>
        <v>9.6507724448128916E-3</v>
      </c>
      <c r="AF109" s="41">
        <f t="shared" si="68"/>
        <v>9.5209690879912365E-3</v>
      </c>
      <c r="AG109" s="41">
        <f t="shared" si="69"/>
        <v>-1.2980335682165507E-4</v>
      </c>
      <c r="AH109" s="42">
        <f t="shared" si="70"/>
        <v>-1.0712786644651366</v>
      </c>
      <c r="AI109" s="43">
        <f t="shared" si="71"/>
        <v>-22350.900573026007</v>
      </c>
      <c r="AJ109" s="42">
        <f t="shared" si="72"/>
        <v>-1.102167862948374</v>
      </c>
      <c r="AK109" s="31">
        <f t="shared" si="73"/>
        <v>-22995.365385945624</v>
      </c>
      <c r="AL109" s="44">
        <f t="shared" si="74"/>
        <v>-644.46481291961857</v>
      </c>
      <c r="AM109" s="31">
        <f>+VLOOKUP($A109, 'S&amp;P500'!$A$20:$AM$521, 39, FALSE)</f>
        <v>7819462.5</v>
      </c>
      <c r="AN109" s="45">
        <f t="shared" si="75"/>
        <v>-2.940785940970447E-3</v>
      </c>
    </row>
    <row r="110" spans="1:40">
      <c r="A110" s="6" t="s">
        <v>4181</v>
      </c>
      <c r="B110" s="6" t="str">
        <f>+VLOOKUP($A110, 'S&amp;P500'!$A$20:$R$521, B$9, FALSE)</f>
        <v>MMM UN</v>
      </c>
      <c r="C110" s="6" t="str">
        <f>+VLOOKUP($A110, 'S&amp;P500'!$A$20:$R$521, C$9, FALSE)</f>
        <v>88579Y101</v>
      </c>
      <c r="D110" s="30">
        <f>+VLOOKUP($A110, 'S&amp;P500'!$A$20:$R$521, D$9, FALSE)</f>
        <v>2595708</v>
      </c>
      <c r="E110" s="6" t="str">
        <f>+VLOOKUP($A110, 'S&amp;P500'!$A$20:$R$521, E$9, FALSE)</f>
        <v>3M Co</v>
      </c>
      <c r="F110" s="6" t="str">
        <f>+VLOOKUP($A110, 'S&amp;P500'!$A$20:$R$521, F$9, FALSE)</f>
        <v>Capital Goods</v>
      </c>
      <c r="G110" s="6" t="str">
        <f t="shared" si="52"/>
        <v>Share Decrease</v>
      </c>
      <c r="H110" s="30">
        <f>+VLOOKUP($A110, 'S&amp;P500'!$A$20:$R$521, H$9, FALSE)</f>
        <v>166.37</v>
      </c>
      <c r="I110" s="33">
        <f>+VLOOKUP($A110, 'S&amp;P500'!$A$20:$R$521, I$9, FALSE)</f>
        <v>640.81899999999996</v>
      </c>
      <c r="J110" s="33">
        <f>+VLOOKUP($A110, 'S&amp;P500'!$A$20:$R$521, J$9, FALSE)</f>
        <v>634.75</v>
      </c>
      <c r="K110" s="34">
        <f>+VLOOKUP($A110, 'S&amp;P500'!$A$20:$R$521, K$9, FALSE)</f>
        <v>1</v>
      </c>
      <c r="L110" s="34">
        <f>+VLOOKUP($A110, 'S&amp;P500'!$A$20:$R$521, L$9, FALSE)</f>
        <v>1</v>
      </c>
      <c r="M110" s="7">
        <f>+VLOOKUP($A110, 'S&amp;P500'!$A$20:$R$521, M$9, FALSE)</f>
        <v>0.67</v>
      </c>
      <c r="N110" s="7">
        <f>+VLOOKUP($A110, 'S&amp;P500'!$A$20:$R$521, N$9, FALSE)</f>
        <v>0.67</v>
      </c>
      <c r="O110" s="7">
        <f>+VLOOKUP($A110, 'S&amp;P500'!$A$20:$R$521, O$9, FALSE)</f>
        <v>0.33</v>
      </c>
      <c r="P110" s="7">
        <f>+VLOOKUP($A110, 'S&amp;P500'!$A$20:$R$521, P$9, FALSE)</f>
        <v>0.33</v>
      </c>
      <c r="Q110" s="35">
        <f t="shared" si="53"/>
        <v>640.81899999999996</v>
      </c>
      <c r="R110" s="35">
        <f t="shared" si="54"/>
        <v>634.75</v>
      </c>
      <c r="S110" s="35">
        <f t="shared" si="55"/>
        <v>106613.05703</v>
      </c>
      <c r="T110" s="35">
        <f t="shared" si="56"/>
        <v>105603.3575</v>
      </c>
      <c r="U110" s="36">
        <f t="shared" si="57"/>
        <v>9.4105012259753061E-3</v>
      </c>
      <c r="V110" s="37">
        <f t="shared" si="58"/>
        <v>9.3643042392689453E-3</v>
      </c>
      <c r="W110" s="37">
        <f t="shared" si="59"/>
        <v>-4.6196986706360799E-5</v>
      </c>
      <c r="X110" s="38">
        <f t="shared" si="60"/>
        <v>-2.3098493353180399E-2</v>
      </c>
      <c r="Y110" s="39">
        <f t="shared" si="61"/>
        <v>-138.83809192270482</v>
      </c>
      <c r="Z110" s="40">
        <f t="shared" si="62"/>
        <v>1.2258372560058439E-2</v>
      </c>
      <c r="AA110" s="41">
        <f t="shared" si="63"/>
        <v>1.2201337522999048E-2</v>
      </c>
      <c r="AB110" s="41">
        <f t="shared" si="64"/>
        <v>-5.7035037059390697E-5</v>
      </c>
      <c r="AC110" s="42">
        <f t="shared" si="65"/>
        <v>-0.66469759364592806</v>
      </c>
      <c r="AD110" s="43">
        <f t="shared" si="66"/>
        <v>-3995.2971908753261</v>
      </c>
      <c r="AE110" s="40">
        <f t="shared" si="67"/>
        <v>6.3943891590138571E-3</v>
      </c>
      <c r="AF110" s="41">
        <f t="shared" si="68"/>
        <v>6.3612634327215095E-3</v>
      </c>
      <c r="AG110" s="41">
        <f t="shared" si="69"/>
        <v>-3.3125726292347613E-5</v>
      </c>
      <c r="AH110" s="42">
        <f t="shared" si="70"/>
        <v>-0.27338956935190406</v>
      </c>
      <c r="AI110" s="43">
        <f t="shared" si="71"/>
        <v>-1643.2624232247645</v>
      </c>
      <c r="AJ110" s="42">
        <f t="shared" si="72"/>
        <v>-0.9611856563510125</v>
      </c>
      <c r="AK110" s="31">
        <f t="shared" si="73"/>
        <v>-5777.3977060227953</v>
      </c>
      <c r="AL110" s="44">
        <f t="shared" si="74"/>
        <v>-138.83809192270482</v>
      </c>
      <c r="AM110" s="31">
        <f>+VLOOKUP($A110, 'S&amp;P500'!$A$20:$AM$521, 39, FALSE)</f>
        <v>1872042.375</v>
      </c>
      <c r="AN110" s="45">
        <f t="shared" si="75"/>
        <v>-3.0861468646097264E-3</v>
      </c>
    </row>
    <row r="111" spans="1:40">
      <c r="A111" s="6" t="s">
        <v>4180</v>
      </c>
      <c r="B111" s="6" t="str">
        <f>+VLOOKUP($A111, 'S&amp;P500'!$A$20:$R$521, B$9, FALSE)</f>
        <v>MET UN</v>
      </c>
      <c r="C111" s="6" t="str">
        <f>+VLOOKUP($A111, 'S&amp;P500'!$A$20:$R$521, C$9, FALSE)</f>
        <v>59156R108</v>
      </c>
      <c r="D111" s="30">
        <f>+VLOOKUP($A111, 'S&amp;P500'!$A$20:$R$521, D$9, FALSE)</f>
        <v>2573209</v>
      </c>
      <c r="E111" s="6" t="str">
        <f>+VLOOKUP($A111, 'S&amp;P500'!$A$20:$R$521, E$9, FALSE)</f>
        <v>Metlife Inc</v>
      </c>
      <c r="F111" s="6" t="str">
        <f>+VLOOKUP($A111, 'S&amp;P500'!$A$20:$R$521, F$9, FALSE)</f>
        <v>Insurance</v>
      </c>
      <c r="G111" s="6" t="str">
        <f t="shared" si="52"/>
        <v>Share Decrease</v>
      </c>
      <c r="H111" s="30">
        <f>+VLOOKUP($A111, 'S&amp;P500'!$A$20:$R$521, H$9, FALSE)</f>
        <v>52.33</v>
      </c>
      <c r="I111" s="33">
        <f>+VLOOKUP($A111, 'S&amp;P500'!$A$20:$R$521, I$9, FALSE)</f>
        <v>1136.0419999999999</v>
      </c>
      <c r="J111" s="33">
        <f>+VLOOKUP($A111, 'S&amp;P500'!$A$20:$R$521, J$9, FALSE)</f>
        <v>1117.441</v>
      </c>
      <c r="K111" s="34">
        <f>+VLOOKUP($A111, 'S&amp;P500'!$A$20:$R$521, K$9, FALSE)</f>
        <v>1</v>
      </c>
      <c r="L111" s="34">
        <f>+VLOOKUP($A111, 'S&amp;P500'!$A$20:$R$521, L$9, FALSE)</f>
        <v>1</v>
      </c>
      <c r="M111" s="7">
        <f>+VLOOKUP($A111, 'S&amp;P500'!$A$20:$R$521, M$9, FALSE)</f>
        <v>0</v>
      </c>
      <c r="N111" s="7">
        <f>+VLOOKUP($A111, 'S&amp;P500'!$A$20:$R$521, N$9, FALSE)</f>
        <v>0</v>
      </c>
      <c r="O111" s="7">
        <f>+VLOOKUP($A111, 'S&amp;P500'!$A$20:$R$521, O$9, FALSE)</f>
        <v>1</v>
      </c>
      <c r="P111" s="7">
        <f>+VLOOKUP($A111, 'S&amp;P500'!$A$20:$R$521, P$9, FALSE)</f>
        <v>1</v>
      </c>
      <c r="Q111" s="35">
        <f t="shared" si="53"/>
        <v>1136.0419999999999</v>
      </c>
      <c r="R111" s="35">
        <f t="shared" si="54"/>
        <v>1117.441</v>
      </c>
      <c r="S111" s="35">
        <f t="shared" si="55"/>
        <v>59449.07785999999</v>
      </c>
      <c r="T111" s="35">
        <f t="shared" si="56"/>
        <v>58475.687530000003</v>
      </c>
      <c r="U111" s="36">
        <f t="shared" si="57"/>
        <v>5.2474400009673121E-3</v>
      </c>
      <c r="V111" s="37">
        <f t="shared" si="58"/>
        <v>5.18529089978361E-3</v>
      </c>
      <c r="W111" s="37">
        <f t="shared" si="59"/>
        <v>-6.21491011837021E-5</v>
      </c>
      <c r="X111" s="38">
        <f t="shared" si="60"/>
        <v>-3.107455059185105E-2</v>
      </c>
      <c r="Y111" s="39">
        <f t="shared" si="61"/>
        <v>-593.8190443694067</v>
      </c>
      <c r="Z111" s="40">
        <f t="shared" si="62"/>
        <v>0</v>
      </c>
      <c r="AA111" s="41">
        <f t="shared" si="63"/>
        <v>0</v>
      </c>
      <c r="AB111" s="41">
        <f t="shared" si="64"/>
        <v>0</v>
      </c>
      <c r="AC111" s="42">
        <f t="shared" si="65"/>
        <v>0</v>
      </c>
      <c r="AD111" s="43">
        <f t="shared" si="66"/>
        <v>0</v>
      </c>
      <c r="AE111" s="40">
        <f t="shared" si="67"/>
        <v>1.080487755727781E-2</v>
      </c>
      <c r="AF111" s="41">
        <f t="shared" si="68"/>
        <v>1.067399639195035E-2</v>
      </c>
      <c r="AG111" s="41">
        <f t="shared" si="69"/>
        <v>-1.3088116532745941E-4</v>
      </c>
      <c r="AH111" s="42">
        <f t="shared" si="70"/>
        <v>-1.0801739140558977</v>
      </c>
      <c r="AI111" s="43">
        <f t="shared" si="71"/>
        <v>-20641.580624037793</v>
      </c>
      <c r="AJ111" s="42">
        <f t="shared" si="72"/>
        <v>-1.1112484646477487</v>
      </c>
      <c r="AK111" s="31">
        <f t="shared" si="73"/>
        <v>-21235.399668407201</v>
      </c>
      <c r="AL111" s="44">
        <f t="shared" si="74"/>
        <v>-593.8190443694067</v>
      </c>
      <c r="AM111" s="31">
        <f>+VLOOKUP($A111, 'S&amp;P500'!$A$20:$AM$521, 39, FALSE)</f>
        <v>6428300</v>
      </c>
      <c r="AN111" s="45">
        <f t="shared" si="75"/>
        <v>-3.3034238707601079E-3</v>
      </c>
    </row>
    <row r="112" spans="1:40">
      <c r="A112" s="6" t="s">
        <v>4144</v>
      </c>
      <c r="B112" s="6" t="str">
        <f>+VLOOKUP($A112, 'S&amp;P500'!$A$20:$R$521, B$9, FALSE)</f>
        <v>CMCSA UQ</v>
      </c>
      <c r="C112" s="6" t="str">
        <f>+VLOOKUP($A112, 'S&amp;P500'!$A$20:$R$521, C$9, FALSE)</f>
        <v>20030N101</v>
      </c>
      <c r="D112" s="30">
        <f>+VLOOKUP($A112, 'S&amp;P500'!$A$20:$R$521, D$9, FALSE)</f>
        <v>2044545</v>
      </c>
      <c r="E112" s="6" t="str">
        <f>+VLOOKUP($A112, 'S&amp;P500'!$A$20:$R$521, E$9, FALSE)</f>
        <v>Comcast Corp</v>
      </c>
      <c r="F112" s="6" t="str">
        <f>+VLOOKUP($A112, 'S&amp;P500'!$A$20:$R$521, F$9, FALSE)</f>
        <v>Media</v>
      </c>
      <c r="G112" s="6" t="str">
        <f t="shared" si="52"/>
        <v>Share Decrease</v>
      </c>
      <c r="H112" s="30">
        <f>+VLOOKUP($A112, 'S&amp;P500'!$A$20:$R$521, H$9, FALSE)</f>
        <v>60.57</v>
      </c>
      <c r="I112" s="33">
        <f>+VLOOKUP($A112, 'S&amp;P500'!$A$20:$R$521, I$9, FALSE)</f>
        <v>2576.297</v>
      </c>
      <c r="J112" s="33">
        <f>+VLOOKUP($A112, 'S&amp;P500'!$A$20:$R$521, J$9, FALSE)</f>
        <v>2541.067</v>
      </c>
      <c r="K112" s="34">
        <f>+VLOOKUP($A112, 'S&amp;P500'!$A$20:$R$521, K$9, FALSE)</f>
        <v>1</v>
      </c>
      <c r="L112" s="34">
        <f>+VLOOKUP($A112, 'S&amp;P500'!$A$20:$R$521, L$9, FALSE)</f>
        <v>1</v>
      </c>
      <c r="M112" s="7">
        <f>+VLOOKUP($A112, 'S&amp;P500'!$A$20:$R$521, M$9, FALSE)</f>
        <v>0.67</v>
      </c>
      <c r="N112" s="7">
        <f>+VLOOKUP($A112, 'S&amp;P500'!$A$20:$R$521, N$9, FALSE)</f>
        <v>0.67</v>
      </c>
      <c r="O112" s="7">
        <f>+VLOOKUP($A112, 'S&amp;P500'!$A$20:$R$521, O$9, FALSE)</f>
        <v>0.33</v>
      </c>
      <c r="P112" s="7">
        <f>+VLOOKUP($A112, 'S&amp;P500'!$A$20:$R$521, P$9, FALSE)</f>
        <v>0.33</v>
      </c>
      <c r="Q112" s="35">
        <f t="shared" si="53"/>
        <v>2576.297</v>
      </c>
      <c r="R112" s="35">
        <f t="shared" si="54"/>
        <v>2541.067</v>
      </c>
      <c r="S112" s="35">
        <f t="shared" si="55"/>
        <v>156046.30929</v>
      </c>
      <c r="T112" s="35">
        <f t="shared" si="56"/>
        <v>153912.42819000001</v>
      </c>
      <c r="U112" s="36">
        <f t="shared" si="57"/>
        <v>1.3773866220431618E-2</v>
      </c>
      <c r="V112" s="37">
        <f t="shared" si="58"/>
        <v>1.3648077465489619E-2</v>
      </c>
      <c r="W112" s="37">
        <f t="shared" si="59"/>
        <v>-1.2578875494199948E-4</v>
      </c>
      <c r="X112" s="38">
        <f t="shared" si="60"/>
        <v>-6.2894377470999741E-2</v>
      </c>
      <c r="Y112" s="39">
        <f t="shared" si="61"/>
        <v>-1038.3750614330484</v>
      </c>
      <c r="Z112" s="40">
        <f t="shared" si="62"/>
        <v>1.7942209417751355E-2</v>
      </c>
      <c r="AA112" s="41">
        <f t="shared" si="63"/>
        <v>1.7782933514500648E-2</v>
      </c>
      <c r="AB112" s="41">
        <f t="shared" si="64"/>
        <v>-1.5927590325070726E-4</v>
      </c>
      <c r="AC112" s="42">
        <f t="shared" si="65"/>
        <v>-1.8562328539610451</v>
      </c>
      <c r="AD112" s="43">
        <f t="shared" si="66"/>
        <v>-30646.076505878238</v>
      </c>
      <c r="AE112" s="40">
        <f t="shared" si="67"/>
        <v>9.3592741473243861E-3</v>
      </c>
      <c r="AF112" s="41">
        <f t="shared" si="68"/>
        <v>9.2712724714876828E-3</v>
      </c>
      <c r="AG112" s="41">
        <f t="shared" si="69"/>
        <v>-8.8001675836703319E-5</v>
      </c>
      <c r="AH112" s="42">
        <f t="shared" si="70"/>
        <v>-0.72628566833265173</v>
      </c>
      <c r="AI112" s="43">
        <f t="shared" si="71"/>
        <v>-11990.848082097602</v>
      </c>
      <c r="AJ112" s="42">
        <f t="shared" si="72"/>
        <v>-2.6454128997646968</v>
      </c>
      <c r="AK112" s="31">
        <f t="shared" si="73"/>
        <v>-43675.299649408887</v>
      </c>
      <c r="AL112" s="44">
        <f t="shared" si="74"/>
        <v>-1038.3750614330484</v>
      </c>
      <c r="AM112" s="31">
        <f>+VLOOKUP($A112, 'S&amp;P500'!$A$20:$AM$521, 39, FALSE)</f>
        <v>12784647</v>
      </c>
      <c r="AN112" s="45">
        <f t="shared" si="75"/>
        <v>-3.4162303933310701E-3</v>
      </c>
    </row>
    <row r="113" spans="1:40">
      <c r="A113" s="6" t="s">
        <v>4491</v>
      </c>
      <c r="B113" s="6" t="str">
        <f>+VLOOKUP($A113, 'S&amp;P500'!$A$20:$R$521, B$9, FALSE)</f>
        <v>AIG UN</v>
      </c>
      <c r="C113" s="6" t="str">
        <f>+VLOOKUP($A113, 'S&amp;P500'!$A$20:$R$521, C$9, FALSE)</f>
        <v>026874784</v>
      </c>
      <c r="D113" s="30">
        <f>+VLOOKUP($A113, 'S&amp;P500'!$A$20:$R$521, D$9, FALSE)</f>
        <v>2027342</v>
      </c>
      <c r="E113" s="6" t="str">
        <f>+VLOOKUP($A113, 'S&amp;P500'!$A$20:$R$521, E$9, FALSE)</f>
        <v>American Intl Group Inc</v>
      </c>
      <c r="F113" s="6" t="str">
        <f>+VLOOKUP($A113, 'S&amp;P500'!$A$20:$R$521, F$9, FALSE)</f>
        <v>Insurance</v>
      </c>
      <c r="G113" s="6" t="str">
        <f t="shared" si="52"/>
        <v>Share Decrease</v>
      </c>
      <c r="H113" s="30">
        <f>+VLOOKUP($A113, 'S&amp;P500'!$A$20:$R$521, H$9, FALSE)</f>
        <v>56.11</v>
      </c>
      <c r="I113" s="33">
        <f>+VLOOKUP($A113, 'S&amp;P500'!$A$20:$R$521, I$9, FALSE)</f>
        <v>1399.912</v>
      </c>
      <c r="J113" s="33">
        <f>+VLOOKUP($A113, 'S&amp;P500'!$A$20:$R$521, J$9, FALSE)</f>
        <v>1372.4359999999999</v>
      </c>
      <c r="K113" s="34">
        <f>+VLOOKUP($A113, 'S&amp;P500'!$A$20:$R$521, K$9, FALSE)</f>
        <v>1</v>
      </c>
      <c r="L113" s="34">
        <f>+VLOOKUP($A113, 'S&amp;P500'!$A$20:$R$521, L$9, FALSE)</f>
        <v>1</v>
      </c>
      <c r="M113" s="7">
        <f>+VLOOKUP($A113, 'S&amp;P500'!$A$20:$R$521, M$9, FALSE)</f>
        <v>0</v>
      </c>
      <c r="N113" s="7">
        <f>+VLOOKUP($A113, 'S&amp;P500'!$A$20:$R$521, N$9, FALSE)</f>
        <v>0</v>
      </c>
      <c r="O113" s="7">
        <f>+VLOOKUP($A113, 'S&amp;P500'!$A$20:$R$521, O$9, FALSE)</f>
        <v>1</v>
      </c>
      <c r="P113" s="7">
        <f>+VLOOKUP($A113, 'S&amp;P500'!$A$20:$R$521, P$9, FALSE)</f>
        <v>1</v>
      </c>
      <c r="Q113" s="35">
        <f t="shared" si="53"/>
        <v>1399.912</v>
      </c>
      <c r="R113" s="35">
        <f t="shared" si="54"/>
        <v>1372.4359999999999</v>
      </c>
      <c r="S113" s="35">
        <f t="shared" si="55"/>
        <v>78549.062319999997</v>
      </c>
      <c r="T113" s="35">
        <f t="shared" si="56"/>
        <v>77007.383959999992</v>
      </c>
      <c r="U113" s="36">
        <f t="shared" si="57"/>
        <v>6.9333538297618649E-3</v>
      </c>
      <c r="V113" s="37">
        <f t="shared" si="58"/>
        <v>6.8285761849157045E-3</v>
      </c>
      <c r="W113" s="37">
        <f t="shared" si="59"/>
        <v>-1.0477764484616032E-4</v>
      </c>
      <c r="X113" s="38">
        <f t="shared" si="60"/>
        <v>-5.2388822423080156E-2</v>
      </c>
      <c r="Y113" s="39">
        <f t="shared" si="61"/>
        <v>-933.6806705236171</v>
      </c>
      <c r="Z113" s="40">
        <f t="shared" si="62"/>
        <v>0</v>
      </c>
      <c r="AA113" s="41">
        <f t="shared" si="63"/>
        <v>0</v>
      </c>
      <c r="AB113" s="41">
        <f t="shared" si="64"/>
        <v>0</v>
      </c>
      <c r="AC113" s="42">
        <f t="shared" si="65"/>
        <v>0</v>
      </c>
      <c r="AD113" s="43">
        <f t="shared" si="66"/>
        <v>0</v>
      </c>
      <c r="AE113" s="40">
        <f t="shared" si="67"/>
        <v>1.4276302192697866E-2</v>
      </c>
      <c r="AF113" s="41">
        <f t="shared" si="68"/>
        <v>1.4056722943545956E-2</v>
      </c>
      <c r="AG113" s="41">
        <f t="shared" si="69"/>
        <v>-2.1957924915191017E-4</v>
      </c>
      <c r="AH113" s="42">
        <f t="shared" si="70"/>
        <v>-1.8122070995352899</v>
      </c>
      <c r="AI113" s="43">
        <f t="shared" si="71"/>
        <v>-32297.399742207981</v>
      </c>
      <c r="AJ113" s="42">
        <f t="shared" si="72"/>
        <v>-1.8645959219583701</v>
      </c>
      <c r="AK113" s="31">
        <f t="shared" si="73"/>
        <v>-33231.080412731601</v>
      </c>
      <c r="AL113" s="44">
        <f t="shared" si="74"/>
        <v>-933.6806705236171</v>
      </c>
      <c r="AM113" s="31">
        <f>+VLOOKUP($A113, 'S&amp;P500'!$A$20:$AM$521, 39, FALSE)</f>
        <v>9500717</v>
      </c>
      <c r="AN113" s="45">
        <f t="shared" si="75"/>
        <v>-3.4977444768359693E-3</v>
      </c>
    </row>
    <row r="114" spans="1:40">
      <c r="A114" s="6" t="s">
        <v>5461</v>
      </c>
      <c r="B114" s="6" t="str">
        <f>+VLOOKUP($A114, 'S&amp;P500'!$A$20:$R$521, B$9, FALSE)</f>
        <v>MDLZ UQ</v>
      </c>
      <c r="C114" s="6" t="str">
        <f>+VLOOKUP($A114, 'S&amp;P500'!$A$20:$R$521, C$9, FALSE)</f>
        <v>609207105</v>
      </c>
      <c r="D114" s="30" t="str">
        <f>+VLOOKUP($A114, 'S&amp;P500'!$A$20:$R$521, D$9, FALSE)</f>
        <v>B8CKK03</v>
      </c>
      <c r="E114" s="6" t="str">
        <f>+VLOOKUP($A114, 'S&amp;P500'!$A$20:$R$521, E$9, FALSE)</f>
        <v>Mondelez International Inc</v>
      </c>
      <c r="F114" s="6" t="str">
        <f>+VLOOKUP($A114, 'S&amp;P500'!$A$20:$R$521, F$9, FALSE)</f>
        <v>Food Beverage &amp; Tobacco</v>
      </c>
      <c r="G114" s="6" t="str">
        <f t="shared" si="52"/>
        <v>Share Decrease</v>
      </c>
      <c r="H114" s="30">
        <f>+VLOOKUP($A114, 'S&amp;P500'!$A$20:$R$521, H$9, FALSE)</f>
        <v>35.42</v>
      </c>
      <c r="I114" s="33">
        <f>+VLOOKUP($A114, 'S&amp;P500'!$A$20:$R$521, I$9, FALSE)</f>
        <v>1679.923</v>
      </c>
      <c r="J114" s="33">
        <f>+VLOOKUP($A114, 'S&amp;P500'!$A$20:$R$521, J$9, FALSE)</f>
        <v>1649.48</v>
      </c>
      <c r="K114" s="34">
        <f>+VLOOKUP($A114, 'S&amp;P500'!$A$20:$R$521, K$9, FALSE)</f>
        <v>1</v>
      </c>
      <c r="L114" s="34">
        <f>+VLOOKUP($A114, 'S&amp;P500'!$A$20:$R$521, L$9, FALSE)</f>
        <v>1</v>
      </c>
      <c r="M114" s="7">
        <f>+VLOOKUP($A114, 'S&amp;P500'!$A$20:$R$521, M$9, FALSE)</f>
        <v>0</v>
      </c>
      <c r="N114" s="7">
        <f>+VLOOKUP($A114, 'S&amp;P500'!$A$20:$R$521, N$9, FALSE)</f>
        <v>0</v>
      </c>
      <c r="O114" s="7">
        <f>+VLOOKUP($A114, 'S&amp;P500'!$A$20:$R$521, O$9, FALSE)</f>
        <v>1</v>
      </c>
      <c r="P114" s="7">
        <f>+VLOOKUP($A114, 'S&amp;P500'!$A$20:$R$521, P$9, FALSE)</f>
        <v>1</v>
      </c>
      <c r="Q114" s="35">
        <f t="shared" si="53"/>
        <v>1679.923</v>
      </c>
      <c r="R114" s="35">
        <f t="shared" si="54"/>
        <v>1649.48</v>
      </c>
      <c r="S114" s="35">
        <f t="shared" si="55"/>
        <v>59502.872660000001</v>
      </c>
      <c r="T114" s="35">
        <f t="shared" si="56"/>
        <v>58424.581600000005</v>
      </c>
      <c r="U114" s="36">
        <f t="shared" si="57"/>
        <v>5.2521883502357203E-3</v>
      </c>
      <c r="V114" s="37">
        <f t="shared" si="58"/>
        <v>5.1807591170043472E-3</v>
      </c>
      <c r="W114" s="37">
        <f t="shared" si="59"/>
        <v>-7.142923323137304E-5</v>
      </c>
      <c r="X114" s="38">
        <f t="shared" si="60"/>
        <v>-3.571461661568652E-2</v>
      </c>
      <c r="Y114" s="39">
        <f t="shared" si="61"/>
        <v>-1008.3178039437188</v>
      </c>
      <c r="Z114" s="40">
        <f t="shared" si="62"/>
        <v>0</v>
      </c>
      <c r="AA114" s="41">
        <f t="shared" si="63"/>
        <v>0</v>
      </c>
      <c r="AB114" s="41">
        <f t="shared" si="64"/>
        <v>0</v>
      </c>
      <c r="AC114" s="42">
        <f t="shared" si="65"/>
        <v>0</v>
      </c>
      <c r="AD114" s="43">
        <f t="shared" si="66"/>
        <v>0</v>
      </c>
      <c r="AE114" s="40">
        <f t="shared" si="67"/>
        <v>1.0814654769105841E-2</v>
      </c>
      <c r="AF114" s="41">
        <f t="shared" si="68"/>
        <v>1.066466765148625E-2</v>
      </c>
      <c r="AG114" s="41">
        <f t="shared" si="69"/>
        <v>-1.4998711761959188E-4</v>
      </c>
      <c r="AH114" s="42">
        <f t="shared" si="70"/>
        <v>-1.2378570399474129</v>
      </c>
      <c r="AI114" s="43">
        <f t="shared" si="71"/>
        <v>-34947.968377961966</v>
      </c>
      <c r="AJ114" s="42">
        <f t="shared" si="72"/>
        <v>-1.2735716565630995</v>
      </c>
      <c r="AK114" s="31">
        <f t="shared" si="73"/>
        <v>-35956.286181905685</v>
      </c>
      <c r="AL114" s="44">
        <f t="shared" si="74"/>
        <v>-1008.3178039437188</v>
      </c>
      <c r="AM114" s="31">
        <f>+VLOOKUP($A114, 'S&amp;P500'!$A$20:$AM$521, 39, FALSE)</f>
        <v>10217580</v>
      </c>
      <c r="AN114" s="45">
        <f t="shared" si="75"/>
        <v>-3.519060891317287E-3</v>
      </c>
    </row>
    <row r="115" spans="1:40">
      <c r="A115" s="6" t="s">
        <v>4188</v>
      </c>
      <c r="B115" s="6" t="str">
        <f>+VLOOKUP($A115, 'S&amp;P500'!$A$20:$R$521, B$9, FALSE)</f>
        <v>NOV UN</v>
      </c>
      <c r="C115" s="6" t="str">
        <f>+VLOOKUP($A115, 'S&amp;P500'!$A$20:$R$521, C$9, FALSE)</f>
        <v>637071101</v>
      </c>
      <c r="D115" s="30">
        <f>+VLOOKUP($A115, 'S&amp;P500'!$A$20:$R$521, D$9, FALSE)</f>
        <v>2624486</v>
      </c>
      <c r="E115" s="6" t="str">
        <f>+VLOOKUP($A115, 'S&amp;P500'!$A$20:$R$521, E$9, FALSE)</f>
        <v>National Oilwell Varco Inc</v>
      </c>
      <c r="F115" s="6" t="str">
        <f>+VLOOKUP($A115, 'S&amp;P500'!$A$20:$R$521, F$9, FALSE)</f>
        <v>Energy</v>
      </c>
      <c r="G115" s="6" t="str">
        <f t="shared" si="52"/>
        <v>Share Decrease</v>
      </c>
      <c r="H115" s="30">
        <f>+VLOOKUP($A115, 'S&amp;P500'!$A$20:$R$521, H$9, FALSE)</f>
        <v>51.65</v>
      </c>
      <c r="I115" s="33">
        <f>+VLOOKUP($A115, 'S&amp;P500'!$A$20:$R$521, I$9, FALSE)</f>
        <v>430.57400000000001</v>
      </c>
      <c r="J115" s="33">
        <f>+VLOOKUP($A115, 'S&amp;P500'!$A$20:$R$521, J$9, FALSE)</f>
        <v>409.935</v>
      </c>
      <c r="K115" s="34">
        <f>+VLOOKUP($A115, 'S&amp;P500'!$A$20:$R$521, K$9, FALSE)</f>
        <v>1</v>
      </c>
      <c r="L115" s="34">
        <f>+VLOOKUP($A115, 'S&amp;P500'!$A$20:$R$521, L$9, FALSE)</f>
        <v>1</v>
      </c>
      <c r="M115" s="7">
        <f>+VLOOKUP($A115, 'S&amp;P500'!$A$20:$R$521, M$9, FALSE)</f>
        <v>0</v>
      </c>
      <c r="N115" s="7">
        <f>+VLOOKUP($A115, 'S&amp;P500'!$A$20:$R$521, N$9, FALSE)</f>
        <v>0</v>
      </c>
      <c r="O115" s="7">
        <f>+VLOOKUP($A115, 'S&amp;P500'!$A$20:$R$521, O$9, FALSE)</f>
        <v>1</v>
      </c>
      <c r="P115" s="7">
        <f>+VLOOKUP($A115, 'S&amp;P500'!$A$20:$R$521, P$9, FALSE)</f>
        <v>1</v>
      </c>
      <c r="Q115" s="35">
        <f t="shared" si="53"/>
        <v>430.57400000000001</v>
      </c>
      <c r="R115" s="35">
        <f t="shared" si="54"/>
        <v>409.935</v>
      </c>
      <c r="S115" s="35">
        <f t="shared" si="55"/>
        <v>22239.147099999998</v>
      </c>
      <c r="T115" s="35">
        <f t="shared" si="56"/>
        <v>21173.142749999999</v>
      </c>
      <c r="U115" s="36">
        <f t="shared" si="57"/>
        <v>1.9630008451057279E-3</v>
      </c>
      <c r="V115" s="37">
        <f t="shared" si="58"/>
        <v>1.8775136994339553E-3</v>
      </c>
      <c r="W115" s="37">
        <f t="shared" si="59"/>
        <v>-8.5487145671772581E-5</v>
      </c>
      <c r="X115" s="38">
        <f t="shared" si="60"/>
        <v>-4.2743572835886291E-2</v>
      </c>
      <c r="Y115" s="39">
        <f t="shared" si="61"/>
        <v>-827.56191356991849</v>
      </c>
      <c r="Z115" s="40">
        <f t="shared" si="62"/>
        <v>0</v>
      </c>
      <c r="AA115" s="41">
        <f t="shared" si="63"/>
        <v>0</v>
      </c>
      <c r="AB115" s="41">
        <f t="shared" si="64"/>
        <v>0</v>
      </c>
      <c r="AC115" s="42">
        <f t="shared" si="65"/>
        <v>0</v>
      </c>
      <c r="AD115" s="43">
        <f t="shared" si="66"/>
        <v>0</v>
      </c>
      <c r="AE115" s="40">
        <f t="shared" si="67"/>
        <v>4.041967849520987E-3</v>
      </c>
      <c r="AF115" s="41">
        <f t="shared" si="68"/>
        <v>3.864889133690015E-3</v>
      </c>
      <c r="AG115" s="41">
        <f t="shared" si="69"/>
        <v>-1.7707871583097197E-4</v>
      </c>
      <c r="AH115" s="42">
        <f t="shared" si="70"/>
        <v>-1.4614464128323481</v>
      </c>
      <c r="AI115" s="43">
        <f t="shared" si="71"/>
        <v>-28295.187082910903</v>
      </c>
      <c r="AJ115" s="42">
        <f t="shared" si="72"/>
        <v>-1.5041899856682344</v>
      </c>
      <c r="AK115" s="31">
        <f t="shared" si="73"/>
        <v>-29122.748996480823</v>
      </c>
      <c r="AL115" s="44">
        <f t="shared" si="74"/>
        <v>-827.56191356991849</v>
      </c>
      <c r="AM115" s="31">
        <f>+VLOOKUP($A115, 'S&amp;P500'!$A$20:$AM$521, 39, FALSE)</f>
        <v>6643612</v>
      </c>
      <c r="AN115" s="45">
        <f t="shared" si="75"/>
        <v>-4.383571616837471E-3</v>
      </c>
    </row>
    <row r="116" spans="1:40">
      <c r="A116" s="6" t="s">
        <v>4156</v>
      </c>
      <c r="B116" s="6" t="str">
        <f>+VLOOKUP($A116, 'S&amp;P500'!$A$20:$R$521, B$9, FALSE)</f>
        <v>EMC UN</v>
      </c>
      <c r="C116" s="6" t="str">
        <f>+VLOOKUP($A116, 'S&amp;P500'!$A$20:$R$521, C$9, FALSE)</f>
        <v>268648102</v>
      </c>
      <c r="D116" s="30">
        <f>+VLOOKUP($A116, 'S&amp;P500'!$A$20:$R$521, D$9, FALSE)</f>
        <v>2295172</v>
      </c>
      <c r="E116" s="6" t="str">
        <f>+VLOOKUP($A116, 'S&amp;P500'!$A$20:$R$521, E$9, FALSE)</f>
        <v>EMC Corp</v>
      </c>
      <c r="F116" s="6" t="str">
        <f>+VLOOKUP($A116, 'S&amp;P500'!$A$20:$R$521, F$9, FALSE)</f>
        <v>Technology Hardware &amp; Equipmen</v>
      </c>
      <c r="G116" s="6" t="str">
        <f t="shared" si="52"/>
        <v>Share Decrease</v>
      </c>
      <c r="H116" s="30">
        <f>+VLOOKUP($A116, 'S&amp;P500'!$A$20:$R$521, H$9, FALSE)</f>
        <v>27.86</v>
      </c>
      <c r="I116" s="33">
        <f>+VLOOKUP($A116, 'S&amp;P500'!$A$20:$R$521, I$9, FALSE)</f>
        <v>2034.9090000000001</v>
      </c>
      <c r="J116" s="33">
        <f>+VLOOKUP($A116, 'S&amp;P500'!$A$20:$R$521, J$9, FALSE)</f>
        <v>1988.087</v>
      </c>
      <c r="K116" s="34">
        <f>+VLOOKUP($A116, 'S&amp;P500'!$A$20:$R$521, K$9, FALSE)</f>
        <v>1</v>
      </c>
      <c r="L116" s="34">
        <f>+VLOOKUP($A116, 'S&amp;P500'!$A$20:$R$521, L$9, FALSE)</f>
        <v>1</v>
      </c>
      <c r="M116" s="7">
        <f>+VLOOKUP($A116, 'S&amp;P500'!$A$20:$R$521, M$9, FALSE)</f>
        <v>0.71</v>
      </c>
      <c r="N116" s="7">
        <f>+VLOOKUP($A116, 'S&amp;P500'!$A$20:$R$521, N$9, FALSE)</f>
        <v>0.71</v>
      </c>
      <c r="O116" s="7">
        <f>+VLOOKUP($A116, 'S&amp;P500'!$A$20:$R$521, O$9, FALSE)</f>
        <v>0.28999999999999998</v>
      </c>
      <c r="P116" s="7">
        <f>+VLOOKUP($A116, 'S&amp;P500'!$A$20:$R$521, P$9, FALSE)</f>
        <v>0.28999999999999998</v>
      </c>
      <c r="Q116" s="35">
        <f t="shared" si="53"/>
        <v>2034.9090000000001</v>
      </c>
      <c r="R116" s="35">
        <f t="shared" si="54"/>
        <v>1988.087</v>
      </c>
      <c r="S116" s="35">
        <f t="shared" si="55"/>
        <v>56692.564740000002</v>
      </c>
      <c r="T116" s="35">
        <f t="shared" si="56"/>
        <v>55388.103819999997</v>
      </c>
      <c r="U116" s="36">
        <f t="shared" si="57"/>
        <v>5.004128620374618E-3</v>
      </c>
      <c r="V116" s="37">
        <f t="shared" si="58"/>
        <v>4.911501562880654E-3</v>
      </c>
      <c r="W116" s="37">
        <f t="shared" ref="W116:W120" si="76">+V116-U116</f>
        <v>-9.2627057493964091E-5</v>
      </c>
      <c r="X116" s="38">
        <f t="shared" ref="X116:X120" si="77">+W116*Y$4</f>
        <v>-4.6313528746982045E-2</v>
      </c>
      <c r="Y116" s="39">
        <f t="shared" ref="Y116:Y120" si="78">+X116/$H116*10^6</f>
        <v>-1662.3664302577906</v>
      </c>
      <c r="Z116" s="40">
        <f t="shared" si="62"/>
        <v>6.9076777738080689E-3</v>
      </c>
      <c r="AA116" s="41">
        <f t="shared" si="63"/>
        <v>6.7815623420871872E-3</v>
      </c>
      <c r="AB116" s="41">
        <f t="shared" ref="AB116:AB120" si="79">+AA116-Z116</f>
        <v>-1.2611543172088169E-4</v>
      </c>
      <c r="AC116" s="42">
        <f t="shared" ref="AC116:AC120" si="80">+AB116*AD$4</f>
        <v>-1.4697741652941594</v>
      </c>
      <c r="AD116" s="43">
        <f t="shared" ref="AD116:AD120" si="81">+AC116/$H116*10^6</f>
        <v>-52755.713039991366</v>
      </c>
      <c r="AE116" s="40">
        <f t="shared" si="67"/>
        <v>2.9881254733878921E-3</v>
      </c>
      <c r="AF116" s="41">
        <f t="shared" si="68"/>
        <v>2.9320151525917232E-3</v>
      </c>
      <c r="AG116" s="41">
        <f t="shared" ref="AG116:AG120" si="82">+AF116-AE116</f>
        <v>-5.6110320796168983E-5</v>
      </c>
      <c r="AH116" s="42">
        <f t="shared" ref="AH116:AH120" si="83">+AG116*AI$4</f>
        <v>-0.46308347485819557</v>
      </c>
      <c r="AI116" s="43">
        <f t="shared" ref="AI116:AI120" si="84">+AH116/$H116*10^6</f>
        <v>-16621.804553416929</v>
      </c>
      <c r="AJ116" s="42">
        <f t="shared" si="72"/>
        <v>-1.979171168899337</v>
      </c>
      <c r="AK116" s="31">
        <f t="shared" si="73"/>
        <v>-71039.884023666091</v>
      </c>
      <c r="AL116" s="44">
        <f t="shared" si="74"/>
        <v>-1662.3664302577906</v>
      </c>
      <c r="AM116" s="31">
        <f>+VLOOKUP($A116, 'S&amp;P500'!$A$20:$AM$521, 39, FALSE)</f>
        <v>12960608</v>
      </c>
      <c r="AN116" s="45">
        <f t="shared" ref="AN116:AN120" si="85">+AK116/AM116</f>
        <v>-5.4812153892522704E-3</v>
      </c>
    </row>
    <row r="117" spans="1:40">
      <c r="A117" s="6" t="s">
        <v>4577</v>
      </c>
      <c r="B117" s="6" t="str">
        <f>+VLOOKUP($A117, 'S&amp;P500'!$A$20:$R$521, B$9, FALSE)</f>
        <v>EBAY UQ</v>
      </c>
      <c r="C117" s="6" t="str">
        <f>+VLOOKUP($A117, 'S&amp;P500'!$A$20:$R$521, C$9, FALSE)</f>
        <v>278642103</v>
      </c>
      <c r="D117" s="30">
        <f>+VLOOKUP($A117, 'S&amp;P500'!$A$20:$R$521, D$9, FALSE)</f>
        <v>2293819</v>
      </c>
      <c r="E117" s="6" t="str">
        <f>+VLOOKUP($A117, 'S&amp;P500'!$A$20:$R$521, E$9, FALSE)</f>
        <v>eBay Inc.</v>
      </c>
      <c r="F117" s="6" t="str">
        <f>+VLOOKUP($A117, 'S&amp;P500'!$A$20:$R$521, F$9, FALSE)</f>
        <v>Software &amp; Services</v>
      </c>
      <c r="G117" s="6" t="str">
        <f t="shared" si="52"/>
        <v>Share Decrease</v>
      </c>
      <c r="H117" s="30">
        <f>+VLOOKUP($A117, 'S&amp;P500'!$A$20:$R$521, H$9, FALSE)</f>
        <v>60.805</v>
      </c>
      <c r="I117" s="33">
        <f>+VLOOKUP($A117, 'S&amp;P500'!$A$20:$R$521, I$9, FALSE)</f>
        <v>1242.367</v>
      </c>
      <c r="J117" s="33">
        <f>+VLOOKUP($A117, 'S&amp;P500'!$A$20:$R$521, J$9, FALSE)</f>
        <v>1210.047</v>
      </c>
      <c r="K117" s="34">
        <f>+VLOOKUP($A117, 'S&amp;P500'!$A$20:$R$521, K$9, FALSE)</f>
        <v>0.91</v>
      </c>
      <c r="L117" s="34">
        <f>+VLOOKUP($A117, 'S&amp;P500'!$A$20:$R$521, L$9, FALSE)</f>
        <v>0.91</v>
      </c>
      <c r="M117" s="7">
        <f>+VLOOKUP($A117, 'S&amp;P500'!$A$20:$R$521, M$9, FALSE)</f>
        <v>1</v>
      </c>
      <c r="N117" s="7">
        <f>+VLOOKUP($A117, 'S&amp;P500'!$A$20:$R$521, N$9, FALSE)</f>
        <v>1</v>
      </c>
      <c r="O117" s="7">
        <f>+VLOOKUP($A117, 'S&amp;P500'!$A$20:$R$521, O$9, FALSE)</f>
        <v>0</v>
      </c>
      <c r="P117" s="7">
        <f>+VLOOKUP($A117, 'S&amp;P500'!$A$20:$R$521, P$9, FALSE)</f>
        <v>0</v>
      </c>
      <c r="Q117" s="35">
        <f t="shared" si="53"/>
        <v>1130.5539699999999</v>
      </c>
      <c r="R117" s="35">
        <f t="shared" si="54"/>
        <v>1101.1427700000002</v>
      </c>
      <c r="S117" s="35">
        <f t="shared" si="55"/>
        <v>68743.334145849993</v>
      </c>
      <c r="T117" s="35">
        <f t="shared" si="56"/>
        <v>66954.986129850004</v>
      </c>
      <c r="U117" s="36">
        <f t="shared" si="57"/>
        <v>6.0678236632415181E-3</v>
      </c>
      <c r="V117" s="37">
        <f t="shared" si="58"/>
        <v>5.9371868025687325E-3</v>
      </c>
      <c r="W117" s="37">
        <f t="shared" si="76"/>
        <v>-1.3063686067278559E-4</v>
      </c>
      <c r="X117" s="38">
        <f t="shared" si="77"/>
        <v>-6.5318430336392799E-2</v>
      </c>
      <c r="Y117" s="39">
        <f t="shared" si="78"/>
        <v>-1074.2279473134249</v>
      </c>
      <c r="Z117" s="40">
        <f t="shared" si="62"/>
        <v>1.1797180095353731E-2</v>
      </c>
      <c r="AA117" s="41">
        <f t="shared" si="63"/>
        <v>1.1546167051483817E-2</v>
      </c>
      <c r="AB117" s="41">
        <f t="shared" si="79"/>
        <v>-2.5101304386991423E-4</v>
      </c>
      <c r="AC117" s="42">
        <f t="shared" si="80"/>
        <v>-2.9253556206219846</v>
      </c>
      <c r="AD117" s="43">
        <f t="shared" si="81"/>
        <v>-48110.445203881005</v>
      </c>
      <c r="AE117" s="40">
        <f t="shared" si="67"/>
        <v>0</v>
      </c>
      <c r="AF117" s="41">
        <f t="shared" si="68"/>
        <v>0</v>
      </c>
      <c r="AG117" s="41">
        <f t="shared" si="82"/>
        <v>0</v>
      </c>
      <c r="AH117" s="42">
        <f t="shared" si="83"/>
        <v>0</v>
      </c>
      <c r="AI117" s="43">
        <f t="shared" si="84"/>
        <v>0</v>
      </c>
      <c r="AJ117" s="42">
        <f t="shared" si="72"/>
        <v>-2.9906740509583774</v>
      </c>
      <c r="AK117" s="31">
        <f t="shared" si="73"/>
        <v>-49184.673151194431</v>
      </c>
      <c r="AL117" s="44">
        <f t="shared" si="74"/>
        <v>-1074.2279473134249</v>
      </c>
      <c r="AM117" s="31">
        <f>+VLOOKUP($A117, 'S&amp;P500'!$A$20:$AM$521, 39, FALSE)</f>
        <v>7666406</v>
      </c>
      <c r="AN117" s="45">
        <f t="shared" si="85"/>
        <v>-6.4156102809053463E-3</v>
      </c>
    </row>
    <row r="118" spans="1:40">
      <c r="A118" s="6" t="s">
        <v>4171</v>
      </c>
      <c r="B118" s="6" t="str">
        <f>+VLOOKUP($A118, 'S&amp;P500'!$A$20:$R$521, B$9, FALSE)</f>
        <v>INTC UQ</v>
      </c>
      <c r="C118" s="6" t="str">
        <f>+VLOOKUP($A118, 'S&amp;P500'!$A$20:$R$521, C$9, FALSE)</f>
        <v>458140100</v>
      </c>
      <c r="D118" s="30">
        <f>+VLOOKUP($A118, 'S&amp;P500'!$A$20:$R$521, D$9, FALSE)</f>
        <v>2463247</v>
      </c>
      <c r="E118" s="6" t="str">
        <f>+VLOOKUP($A118, 'S&amp;P500'!$A$20:$R$521, E$9, FALSE)</f>
        <v>Intel Corp</v>
      </c>
      <c r="F118" s="6" t="str">
        <f>+VLOOKUP($A118, 'S&amp;P500'!$A$20:$R$521, F$9, FALSE)</f>
        <v>Semiconductors &amp; Semiconductor</v>
      </c>
      <c r="G118" s="6" t="str">
        <f t="shared" si="52"/>
        <v>Share Decrease</v>
      </c>
      <c r="H118" s="30">
        <f>+VLOOKUP($A118, 'S&amp;P500'!$A$20:$R$521, H$9, FALSE)</f>
        <v>32.72</v>
      </c>
      <c r="I118" s="33">
        <f>+VLOOKUP($A118, 'S&amp;P500'!$A$20:$R$521, I$9, FALSE)</f>
        <v>4835</v>
      </c>
      <c r="J118" s="33">
        <f>+VLOOKUP($A118, 'S&amp;P500'!$A$20:$R$521, J$9, FALSE)</f>
        <v>4736</v>
      </c>
      <c r="K118" s="34">
        <f>+VLOOKUP($A118, 'S&amp;P500'!$A$20:$R$521, K$9, FALSE)</f>
        <v>1</v>
      </c>
      <c r="L118" s="34">
        <f>+VLOOKUP($A118, 'S&amp;P500'!$A$20:$R$521, L$9, FALSE)</f>
        <v>1</v>
      </c>
      <c r="M118" s="7">
        <f>+VLOOKUP($A118, 'S&amp;P500'!$A$20:$R$521, M$9, FALSE)</f>
        <v>1</v>
      </c>
      <c r="N118" s="7">
        <f>+VLOOKUP($A118, 'S&amp;P500'!$A$20:$R$521, N$9, FALSE)</f>
        <v>1</v>
      </c>
      <c r="O118" s="7">
        <f>+VLOOKUP($A118, 'S&amp;P500'!$A$20:$R$521, O$9, FALSE)</f>
        <v>0</v>
      </c>
      <c r="P118" s="7">
        <f>+VLOOKUP($A118, 'S&amp;P500'!$A$20:$R$521, P$9, FALSE)</f>
        <v>0</v>
      </c>
      <c r="Q118" s="35">
        <f t="shared" si="53"/>
        <v>4835</v>
      </c>
      <c r="R118" s="35">
        <f t="shared" si="54"/>
        <v>4736</v>
      </c>
      <c r="S118" s="35">
        <f t="shared" si="55"/>
        <v>158201.19999999998</v>
      </c>
      <c r="T118" s="35">
        <f t="shared" si="56"/>
        <v>154961.91999999998</v>
      </c>
      <c r="U118" s="36">
        <f t="shared" si="57"/>
        <v>1.3964073707518228E-2</v>
      </c>
      <c r="V118" s="37">
        <f t="shared" si="58"/>
        <v>1.3741140421423201E-2</v>
      </c>
      <c r="W118" s="37">
        <f t="shared" si="76"/>
        <v>-2.2293328609502769E-4</v>
      </c>
      <c r="X118" s="38">
        <f t="shared" si="77"/>
        <v>-0.11146664304751384</v>
      </c>
      <c r="Y118" s="39">
        <f t="shared" si="78"/>
        <v>-3406.6822447284185</v>
      </c>
      <c r="Z118" s="40">
        <f t="shared" si="62"/>
        <v>2.7149222115723404E-2</v>
      </c>
      <c r="AA118" s="41">
        <f t="shared" si="63"/>
        <v>2.6722673222106742E-2</v>
      </c>
      <c r="AB118" s="41">
        <f t="shared" si="79"/>
        <v>-4.2654889361666212E-4</v>
      </c>
      <c r="AC118" s="42">
        <f t="shared" si="80"/>
        <v>-4.9710851044787097</v>
      </c>
      <c r="AD118" s="43">
        <f t="shared" si="81"/>
        <v>-151928.02886548624</v>
      </c>
      <c r="AE118" s="40">
        <f t="shared" si="67"/>
        <v>0</v>
      </c>
      <c r="AF118" s="41">
        <f t="shared" si="68"/>
        <v>0</v>
      </c>
      <c r="AG118" s="41">
        <f t="shared" si="82"/>
        <v>0</v>
      </c>
      <c r="AH118" s="42">
        <f t="shared" si="83"/>
        <v>0</v>
      </c>
      <c r="AI118" s="43">
        <f t="shared" si="84"/>
        <v>0</v>
      </c>
      <c r="AJ118" s="42">
        <f t="shared" si="72"/>
        <v>-5.0825517475262236</v>
      </c>
      <c r="AK118" s="31">
        <f t="shared" si="73"/>
        <v>-155334.71111021464</v>
      </c>
      <c r="AL118" s="44">
        <f t="shared" si="74"/>
        <v>-3406.6822447284185</v>
      </c>
      <c r="AM118" s="31">
        <f>+VLOOKUP($A118, 'S&amp;P500'!$A$20:$AM$521, 39, FALSE)</f>
        <v>23466066</v>
      </c>
      <c r="AN118" s="45">
        <f t="shared" si="85"/>
        <v>-6.6195463317206488E-3</v>
      </c>
    </row>
    <row r="119" spans="1:40">
      <c r="A119" s="6" t="s">
        <v>4150</v>
      </c>
      <c r="B119" s="6" t="str">
        <f>+VLOOKUP($A119, 'S&amp;P500'!$A$20:$R$521, B$9, FALSE)</f>
        <v>CVS UN</v>
      </c>
      <c r="C119" s="6" t="str">
        <f>+VLOOKUP($A119, 'S&amp;P500'!$A$20:$R$521, C$9, FALSE)</f>
        <v>126650100</v>
      </c>
      <c r="D119" s="30">
        <f>+VLOOKUP($A119, 'S&amp;P500'!$A$20:$R$521, D$9, FALSE)</f>
        <v>2577609</v>
      </c>
      <c r="E119" s="6" t="str">
        <f>+VLOOKUP($A119, 'S&amp;P500'!$A$20:$R$521, E$9, FALSE)</f>
        <v>CVS Health Corporation</v>
      </c>
      <c r="F119" s="6" t="str">
        <f>+VLOOKUP($A119, 'S&amp;P500'!$A$20:$R$521, F$9, FALSE)</f>
        <v>Food &amp; Staples Retailing</v>
      </c>
      <c r="G119" s="6" t="str">
        <f t="shared" si="52"/>
        <v>Share Decrease</v>
      </c>
      <c r="H119" s="30">
        <f>+VLOOKUP($A119, 'S&amp;P500'!$A$20:$R$521, H$9, FALSE)</f>
        <v>102.5</v>
      </c>
      <c r="I119" s="33">
        <f>+VLOOKUP($A119, 'S&amp;P500'!$A$20:$R$521, I$9, FALSE)</f>
        <v>1146.383</v>
      </c>
      <c r="J119" s="33">
        <f>+VLOOKUP($A119, 'S&amp;P500'!$A$20:$R$521, J$9, FALSE)</f>
        <v>1125.2529999999999</v>
      </c>
      <c r="K119" s="34">
        <f>+VLOOKUP($A119, 'S&amp;P500'!$A$20:$R$521, K$9, FALSE)</f>
        <v>1</v>
      </c>
      <c r="L119" s="34">
        <f>+VLOOKUP($A119, 'S&amp;P500'!$A$20:$R$521, L$9, FALSE)</f>
        <v>1</v>
      </c>
      <c r="M119" s="7">
        <f>+VLOOKUP($A119, 'S&amp;P500'!$A$20:$R$521, M$9, FALSE)</f>
        <v>1</v>
      </c>
      <c r="N119" s="7">
        <f>+VLOOKUP($A119, 'S&amp;P500'!$A$20:$R$521, N$9, FALSE)</f>
        <v>1</v>
      </c>
      <c r="O119" s="7">
        <f>+VLOOKUP($A119, 'S&amp;P500'!$A$20:$R$521, O$9, FALSE)</f>
        <v>0</v>
      </c>
      <c r="P119" s="7">
        <f>+VLOOKUP($A119, 'S&amp;P500'!$A$20:$R$521, P$9, FALSE)</f>
        <v>0</v>
      </c>
      <c r="Q119" s="35">
        <f t="shared" si="53"/>
        <v>1146.383</v>
      </c>
      <c r="R119" s="35">
        <f t="shared" si="54"/>
        <v>1125.2529999999999</v>
      </c>
      <c r="S119" s="35">
        <f t="shared" si="55"/>
        <v>117504.25750000001</v>
      </c>
      <c r="T119" s="35">
        <f t="shared" si="56"/>
        <v>115338.4325</v>
      </c>
      <c r="U119" s="36">
        <f t="shared" si="57"/>
        <v>1.0371843656541176E-2</v>
      </c>
      <c r="V119" s="37">
        <f t="shared" si="58"/>
        <v>1.0227555240470315E-2</v>
      </c>
      <c r="W119" s="37">
        <f t="shared" si="76"/>
        <v>-1.4428841607086115E-4</v>
      </c>
      <c r="X119" s="38">
        <f t="shared" si="77"/>
        <v>-7.2144208035430576E-2</v>
      </c>
      <c r="Y119" s="39">
        <f t="shared" si="78"/>
        <v>-703.84593205298131</v>
      </c>
      <c r="Z119" s="40">
        <f t="shared" si="62"/>
        <v>2.0165138990163527E-2</v>
      </c>
      <c r="AA119" s="41">
        <f t="shared" si="63"/>
        <v>1.9889733178625538E-2</v>
      </c>
      <c r="AB119" s="41">
        <f t="shared" si="79"/>
        <v>-2.7540581153798899E-4</v>
      </c>
      <c r="AC119" s="42">
        <f t="shared" si="80"/>
        <v>-3.2096337557347927</v>
      </c>
      <c r="AD119" s="43">
        <f t="shared" si="81"/>
        <v>-31313.500055949196</v>
      </c>
      <c r="AE119" s="40">
        <f t="shared" si="67"/>
        <v>0</v>
      </c>
      <c r="AF119" s="41">
        <f t="shared" si="68"/>
        <v>0</v>
      </c>
      <c r="AG119" s="41">
        <f t="shared" si="82"/>
        <v>0</v>
      </c>
      <c r="AH119" s="42">
        <f t="shared" si="83"/>
        <v>0</v>
      </c>
      <c r="AI119" s="43">
        <f t="shared" si="84"/>
        <v>0</v>
      </c>
      <c r="AJ119" s="42">
        <f t="shared" si="72"/>
        <v>-3.2817779637702231</v>
      </c>
      <c r="AK119" s="31">
        <f t="shared" si="73"/>
        <v>-32017.345988002176</v>
      </c>
      <c r="AL119" s="44">
        <f t="shared" si="74"/>
        <v>-703.84593205298131</v>
      </c>
      <c r="AM119" s="31">
        <f>+VLOOKUP($A119, 'S&amp;P500'!$A$20:$AM$521, 39, FALSE)</f>
        <v>4472016</v>
      </c>
      <c r="AN119" s="45">
        <f t="shared" si="85"/>
        <v>-7.1594882460174957E-3</v>
      </c>
    </row>
    <row r="120" spans="1:40">
      <c r="A120" s="6" t="s">
        <v>3944</v>
      </c>
      <c r="B120" s="6" t="str">
        <f>+VLOOKUP($A120, 'S&amp;P500'!$A$20:$R$521, B$9, FALSE)</f>
        <v>PFE UN</v>
      </c>
      <c r="C120" s="6" t="str">
        <f>+VLOOKUP($A120, 'S&amp;P500'!$A$20:$R$521, C$9, FALSE)</f>
        <v>717081103</v>
      </c>
      <c r="D120" s="30">
        <f>+VLOOKUP($A120, 'S&amp;P500'!$A$20:$R$521, D$9, FALSE)</f>
        <v>2684703</v>
      </c>
      <c r="E120" s="6" t="str">
        <f>+VLOOKUP($A120, 'S&amp;P500'!$A$20:$R$521, E$9, FALSE)</f>
        <v>Pfizer Inc</v>
      </c>
      <c r="F120" s="6" t="str">
        <f>+VLOOKUP($A120, 'S&amp;P500'!$A$20:$R$521, F$9, FALSE)</f>
        <v>Pharmaceuticals, Biotechnology</v>
      </c>
      <c r="G120" s="6" t="str">
        <f t="shared" si="52"/>
        <v>Share Decrease</v>
      </c>
      <c r="H120" s="30">
        <f>+VLOOKUP($A120, 'S&amp;P500'!$A$20:$R$521, H$9, FALSE)</f>
        <v>34.03</v>
      </c>
      <c r="I120" s="33">
        <f>+VLOOKUP($A120, 'S&amp;P500'!$A$20:$R$521, I$9, FALSE)</f>
        <v>6300.6570000000002</v>
      </c>
      <c r="J120" s="33">
        <f>+VLOOKUP($A120, 'S&amp;P500'!$A$20:$R$521, J$9, FALSE)</f>
        <v>6128.8549999999996</v>
      </c>
      <c r="K120" s="34">
        <f>+VLOOKUP($A120, 'S&amp;P500'!$A$20:$R$521, K$9, FALSE)</f>
        <v>1</v>
      </c>
      <c r="L120" s="34">
        <f>+VLOOKUP($A120, 'S&amp;P500'!$A$20:$R$521, L$9, FALSE)</f>
        <v>1</v>
      </c>
      <c r="M120" s="7">
        <f>+VLOOKUP($A120, 'S&amp;P500'!$A$20:$R$521, M$9, FALSE)</f>
        <v>0</v>
      </c>
      <c r="N120" s="7">
        <f>+VLOOKUP($A120, 'S&amp;P500'!$A$20:$R$521, N$9, FALSE)</f>
        <v>0</v>
      </c>
      <c r="O120" s="7">
        <f>+VLOOKUP($A120, 'S&amp;P500'!$A$20:$R$521, O$9, FALSE)</f>
        <v>1</v>
      </c>
      <c r="P120" s="7">
        <f>+VLOOKUP($A120, 'S&amp;P500'!$A$20:$R$521, P$9, FALSE)</f>
        <v>1</v>
      </c>
      <c r="Q120" s="35">
        <f t="shared" si="53"/>
        <v>6300.6570000000002</v>
      </c>
      <c r="R120" s="35">
        <f t="shared" si="54"/>
        <v>6128.8549999999996</v>
      </c>
      <c r="S120" s="35">
        <f t="shared" si="55"/>
        <v>214411.35771000001</v>
      </c>
      <c r="T120" s="35">
        <f t="shared" si="56"/>
        <v>208564.93565</v>
      </c>
      <c r="U120" s="36">
        <f t="shared" si="57"/>
        <v>1.8925621315081662E-2</v>
      </c>
      <c r="V120" s="37">
        <f t="shared" si="58"/>
        <v>1.8494350533032528E-2</v>
      </c>
      <c r="W120" s="37">
        <f t="shared" si="76"/>
        <v>-4.3127078204913474E-4</v>
      </c>
      <c r="X120" s="38">
        <f t="shared" si="77"/>
        <v>-0.21563539102456736</v>
      </c>
      <c r="Y120" s="39">
        <f t="shared" si="78"/>
        <v>-6336.6262422735035</v>
      </c>
      <c r="Z120" s="40">
        <f t="shared" si="62"/>
        <v>0</v>
      </c>
      <c r="AA120" s="41">
        <f t="shared" si="63"/>
        <v>0</v>
      </c>
      <c r="AB120" s="41">
        <f t="shared" si="79"/>
        <v>0</v>
      </c>
      <c r="AC120" s="42">
        <f t="shared" si="80"/>
        <v>0</v>
      </c>
      <c r="AD120" s="43">
        <f t="shared" si="81"/>
        <v>0</v>
      </c>
      <c r="AE120" s="40">
        <f t="shared" si="67"/>
        <v>3.8969291877023644E-2</v>
      </c>
      <c r="AF120" s="41">
        <f t="shared" si="68"/>
        <v>3.8070888340959314E-2</v>
      </c>
      <c r="AG120" s="41">
        <f t="shared" si="82"/>
        <v>-8.9840353606433082E-4</v>
      </c>
      <c r="AH120" s="42">
        <f t="shared" si="83"/>
        <v>-7.4146043972353484</v>
      </c>
      <c r="AI120" s="43">
        <f t="shared" si="84"/>
        <v>-217884.34902249041</v>
      </c>
      <c r="AJ120" s="42">
        <f t="shared" si="72"/>
        <v>-7.6302397882599156</v>
      </c>
      <c r="AK120" s="31">
        <f t="shared" si="73"/>
        <v>-224220.97526476393</v>
      </c>
      <c r="AL120" s="44">
        <f t="shared" si="74"/>
        <v>-6336.6262422735035</v>
      </c>
      <c r="AM120" s="31">
        <f>+VLOOKUP($A120, 'S&amp;P500'!$A$20:$AM$521, 39, FALSE)</f>
        <v>28863832</v>
      </c>
      <c r="AN120" s="45">
        <f t="shared" si="85"/>
        <v>-7.7682331044874407E-3</v>
      </c>
    </row>
    <row r="121" spans="1:40">
      <c r="D121" s="30"/>
      <c r="I121" s="35"/>
      <c r="J121" s="35"/>
      <c r="K121" s="34"/>
      <c r="L121" s="34"/>
      <c r="M121" s="46"/>
      <c r="N121" s="46"/>
      <c r="O121" s="46"/>
      <c r="P121" s="46"/>
      <c r="Q121" s="35"/>
      <c r="R121" s="35"/>
      <c r="S121" s="35"/>
      <c r="T121" s="35"/>
      <c r="U121" s="40"/>
      <c r="V121" s="41"/>
      <c r="W121" s="41"/>
      <c r="X121" s="42"/>
      <c r="Y121" s="43"/>
      <c r="Z121" s="40"/>
      <c r="AA121" s="41"/>
      <c r="AB121" s="41"/>
      <c r="AC121" s="42"/>
      <c r="AD121" s="43"/>
      <c r="AE121" s="40"/>
      <c r="AF121" s="41"/>
      <c r="AG121" s="41"/>
      <c r="AH121" s="42"/>
      <c r="AI121" s="43"/>
      <c r="AJ121" s="42"/>
      <c r="AK121" s="31"/>
      <c r="AL121" s="31"/>
      <c r="AM121" s="31"/>
      <c r="AN121" s="45"/>
    </row>
    <row r="122" spans="1:40">
      <c r="A122" s="47"/>
      <c r="D122" s="30"/>
      <c r="I122" s="35"/>
      <c r="J122" s="35"/>
      <c r="K122" s="34"/>
      <c r="L122" s="34"/>
      <c r="M122" s="46"/>
      <c r="N122" s="46"/>
      <c r="O122" s="46"/>
      <c r="P122" s="46"/>
      <c r="Q122" s="35"/>
      <c r="R122" s="35"/>
      <c r="S122" s="35"/>
      <c r="T122" s="35"/>
      <c r="U122" s="40"/>
      <c r="V122" s="41"/>
      <c r="W122" s="41"/>
      <c r="X122" s="42"/>
      <c r="Y122" s="43"/>
      <c r="Z122" s="40"/>
      <c r="AA122" s="41"/>
      <c r="AB122" s="41"/>
      <c r="AC122" s="42"/>
      <c r="AD122" s="43"/>
      <c r="AE122" s="40"/>
      <c r="AF122" s="41"/>
      <c r="AG122" s="41"/>
      <c r="AH122" s="42"/>
      <c r="AI122" s="43"/>
      <c r="AJ122" s="42"/>
      <c r="AK122" s="31"/>
      <c r="AL122" s="31"/>
      <c r="AM122" s="31"/>
      <c r="AN122" s="45"/>
    </row>
    <row r="123" spans="1:40">
      <c r="A123" s="47" t="s">
        <v>6392</v>
      </c>
      <c r="D123" s="30"/>
      <c r="I123" s="35"/>
      <c r="J123" s="35"/>
      <c r="K123" s="34"/>
      <c r="L123" s="34"/>
      <c r="M123" s="46"/>
      <c r="N123" s="46"/>
      <c r="O123" s="46"/>
      <c r="P123" s="46"/>
      <c r="Q123" s="35"/>
      <c r="R123" s="35"/>
      <c r="S123" s="35"/>
      <c r="T123" s="35"/>
      <c r="U123" s="40"/>
      <c r="V123" s="41"/>
      <c r="W123" s="41"/>
      <c r="X123" s="42"/>
      <c r="Y123" s="43"/>
      <c r="Z123" s="40"/>
      <c r="AA123" s="41"/>
      <c r="AB123" s="41"/>
      <c r="AC123" s="42"/>
      <c r="AD123" s="43"/>
      <c r="AE123" s="40"/>
      <c r="AF123" s="41"/>
      <c r="AG123" s="41"/>
      <c r="AH123" s="42"/>
      <c r="AI123" s="43"/>
      <c r="AJ123" s="42"/>
      <c r="AK123" s="31"/>
      <c r="AL123" s="31"/>
      <c r="AM123" s="31"/>
      <c r="AN123" s="45"/>
    </row>
    <row r="124" spans="1:40">
      <c r="A124" s="47" t="s">
        <v>5455</v>
      </c>
      <c r="D124" s="30"/>
      <c r="I124" s="35"/>
      <c r="J124" s="35"/>
      <c r="K124" s="34"/>
      <c r="L124" s="34"/>
      <c r="M124" s="46"/>
      <c r="N124" s="46"/>
      <c r="O124" s="46"/>
      <c r="P124" s="46"/>
      <c r="Q124" s="35"/>
      <c r="R124" s="35"/>
      <c r="S124" s="35"/>
      <c r="T124" s="35"/>
      <c r="U124" s="40"/>
      <c r="V124" s="41"/>
      <c r="W124" s="41"/>
      <c r="X124" s="42"/>
      <c r="Y124" s="43"/>
      <c r="Z124" s="40"/>
      <c r="AA124" s="41"/>
      <c r="AB124" s="41"/>
      <c r="AC124" s="42"/>
      <c r="AD124" s="43"/>
      <c r="AE124" s="40"/>
      <c r="AF124" s="41"/>
      <c r="AG124" s="41"/>
      <c r="AH124" s="42"/>
      <c r="AI124" s="43"/>
      <c r="AJ124" s="42"/>
      <c r="AK124" s="31"/>
      <c r="AL124" s="31"/>
      <c r="AM124" s="31"/>
      <c r="AN124" s="45"/>
    </row>
    <row r="125" spans="1:40">
      <c r="D125" s="30"/>
      <c r="I125" s="35"/>
      <c r="J125" s="35"/>
      <c r="K125" s="34"/>
      <c r="L125" s="34"/>
      <c r="M125" s="46"/>
      <c r="N125" s="46"/>
      <c r="O125" s="46"/>
      <c r="P125" s="46"/>
      <c r="Q125" s="35"/>
      <c r="R125" s="35"/>
      <c r="S125" s="35"/>
      <c r="T125" s="35"/>
      <c r="U125" s="40"/>
      <c r="V125" s="41"/>
      <c r="W125" s="41"/>
      <c r="X125" s="42"/>
      <c r="Y125" s="43"/>
      <c r="Z125" s="40"/>
      <c r="AA125" s="41"/>
      <c r="AB125" s="41"/>
      <c r="AC125" s="42"/>
      <c r="AD125" s="43"/>
      <c r="AE125" s="40"/>
      <c r="AF125" s="41"/>
      <c r="AG125" s="41"/>
      <c r="AH125" s="42"/>
      <c r="AI125" s="43"/>
      <c r="AJ125" s="42"/>
      <c r="AK125" s="31"/>
      <c r="AL125" s="31"/>
      <c r="AM125" s="31"/>
      <c r="AN125" s="45"/>
    </row>
    <row r="126" spans="1:40">
      <c r="D126" s="30"/>
      <c r="I126" s="35"/>
      <c r="J126" s="35"/>
      <c r="K126" s="34"/>
      <c r="L126" s="34"/>
      <c r="M126" s="46"/>
      <c r="N126" s="46"/>
      <c r="O126" s="46"/>
      <c r="P126" s="46"/>
      <c r="Q126" s="35"/>
      <c r="R126" s="35"/>
      <c r="S126" s="35"/>
      <c r="T126" s="35"/>
      <c r="U126" s="40"/>
      <c r="V126" s="41"/>
      <c r="W126" s="41"/>
      <c r="X126" s="42"/>
      <c r="Y126" s="43"/>
      <c r="Z126" s="40"/>
      <c r="AA126" s="41"/>
      <c r="AB126" s="41"/>
      <c r="AC126" s="42"/>
      <c r="AD126" s="43"/>
      <c r="AE126" s="40"/>
      <c r="AF126" s="41"/>
      <c r="AG126" s="41"/>
      <c r="AH126" s="42"/>
      <c r="AI126" s="43"/>
      <c r="AJ126" s="42"/>
      <c r="AK126" s="31"/>
      <c r="AL126" s="31"/>
      <c r="AM126" s="31"/>
      <c r="AN126" s="45"/>
    </row>
    <row r="127" spans="1:40">
      <c r="D127" s="30"/>
      <c r="I127" s="35"/>
      <c r="J127" s="35"/>
      <c r="K127" s="34"/>
      <c r="L127" s="34"/>
      <c r="M127" s="46"/>
      <c r="N127" s="46"/>
      <c r="O127" s="46"/>
      <c r="P127" s="46"/>
      <c r="Q127" s="35"/>
      <c r="R127" s="35"/>
      <c r="S127" s="35"/>
      <c r="T127" s="35"/>
      <c r="U127" s="40"/>
      <c r="V127" s="41"/>
      <c r="W127" s="41"/>
      <c r="X127" s="42"/>
      <c r="Y127" s="43"/>
      <c r="Z127" s="40"/>
      <c r="AA127" s="41"/>
      <c r="AB127" s="41"/>
      <c r="AC127" s="42"/>
      <c r="AD127" s="43"/>
      <c r="AE127" s="40"/>
      <c r="AF127" s="41"/>
      <c r="AG127" s="41"/>
      <c r="AH127" s="42"/>
      <c r="AI127" s="43"/>
      <c r="AJ127" s="42"/>
      <c r="AK127" s="31"/>
      <c r="AL127" s="31"/>
      <c r="AM127" s="31"/>
      <c r="AN127" s="45"/>
    </row>
    <row r="128" spans="1:40">
      <c r="D128" s="30"/>
      <c r="I128" s="35"/>
      <c r="J128" s="35"/>
      <c r="K128" s="34"/>
      <c r="L128" s="34"/>
      <c r="M128" s="46"/>
      <c r="N128" s="46"/>
      <c r="O128" s="46"/>
      <c r="P128" s="46"/>
      <c r="Q128" s="35"/>
      <c r="R128" s="35"/>
      <c r="S128" s="35"/>
      <c r="T128" s="35"/>
      <c r="U128" s="40"/>
      <c r="V128" s="41"/>
      <c r="W128" s="41"/>
      <c r="X128" s="42"/>
      <c r="Y128" s="43"/>
      <c r="Z128" s="40"/>
      <c r="AA128" s="41"/>
      <c r="AB128" s="41"/>
      <c r="AC128" s="42"/>
      <c r="AD128" s="43"/>
      <c r="AE128" s="40"/>
      <c r="AF128" s="41"/>
      <c r="AG128" s="41"/>
      <c r="AH128" s="42"/>
      <c r="AI128" s="43"/>
      <c r="AJ128" s="42"/>
      <c r="AK128" s="31"/>
      <c r="AL128" s="31"/>
      <c r="AM128" s="31"/>
      <c r="AN128" s="45"/>
    </row>
    <row r="129" spans="4:40">
      <c r="D129" s="30"/>
      <c r="I129" s="35"/>
      <c r="J129" s="35"/>
      <c r="K129" s="34"/>
      <c r="L129" s="34"/>
      <c r="M129" s="46"/>
      <c r="N129" s="46"/>
      <c r="O129" s="46"/>
      <c r="P129" s="46"/>
      <c r="Q129" s="35"/>
      <c r="R129" s="35"/>
      <c r="S129" s="35"/>
      <c r="T129" s="35"/>
      <c r="U129" s="40"/>
      <c r="V129" s="41"/>
      <c r="W129" s="41"/>
      <c r="X129" s="42"/>
      <c r="Y129" s="43"/>
      <c r="Z129" s="40"/>
      <c r="AA129" s="41"/>
      <c r="AB129" s="41"/>
      <c r="AC129" s="42"/>
      <c r="AD129" s="43"/>
      <c r="AE129" s="40"/>
      <c r="AF129" s="41"/>
      <c r="AG129" s="41"/>
      <c r="AH129" s="42"/>
      <c r="AI129" s="43"/>
      <c r="AJ129" s="42"/>
      <c r="AK129" s="31"/>
      <c r="AL129" s="31"/>
      <c r="AM129" s="31"/>
      <c r="AN129" s="45"/>
    </row>
    <row r="130" spans="4:40">
      <c r="D130" s="30"/>
      <c r="I130" s="35"/>
      <c r="J130" s="35"/>
      <c r="K130" s="34"/>
      <c r="L130" s="34"/>
      <c r="M130" s="46"/>
      <c r="N130" s="46"/>
      <c r="O130" s="46"/>
      <c r="P130" s="46"/>
      <c r="Q130" s="35"/>
      <c r="R130" s="35"/>
      <c r="S130" s="35"/>
      <c r="T130" s="35"/>
      <c r="U130" s="40"/>
      <c r="V130" s="41"/>
      <c r="W130" s="41"/>
      <c r="X130" s="42"/>
      <c r="Y130" s="43"/>
      <c r="Z130" s="40"/>
      <c r="AA130" s="41"/>
      <c r="AB130" s="41"/>
      <c r="AC130" s="42"/>
      <c r="AD130" s="43"/>
      <c r="AE130" s="40"/>
      <c r="AF130" s="41"/>
      <c r="AG130" s="41"/>
      <c r="AH130" s="42"/>
      <c r="AI130" s="43"/>
      <c r="AJ130" s="42"/>
      <c r="AK130" s="31"/>
      <c r="AL130" s="31"/>
      <c r="AM130" s="31"/>
      <c r="AN130" s="45"/>
    </row>
    <row r="131" spans="4:40">
      <c r="D131" s="30"/>
      <c r="I131" s="35"/>
      <c r="J131" s="35"/>
      <c r="K131" s="34"/>
      <c r="L131" s="34"/>
      <c r="M131" s="46"/>
      <c r="N131" s="46"/>
      <c r="O131" s="46"/>
      <c r="P131" s="46"/>
      <c r="Q131" s="35"/>
      <c r="R131" s="35"/>
      <c r="S131" s="35"/>
      <c r="T131" s="35"/>
      <c r="U131" s="40"/>
      <c r="V131" s="41"/>
      <c r="W131" s="41"/>
      <c r="X131" s="42"/>
      <c r="Y131" s="43"/>
      <c r="Z131" s="40"/>
      <c r="AA131" s="41"/>
      <c r="AB131" s="41"/>
      <c r="AC131" s="42"/>
      <c r="AD131" s="43"/>
      <c r="AE131" s="40"/>
      <c r="AF131" s="41"/>
      <c r="AG131" s="41"/>
      <c r="AH131" s="42"/>
      <c r="AI131" s="43"/>
      <c r="AJ131" s="42"/>
      <c r="AK131" s="31"/>
      <c r="AL131" s="31"/>
      <c r="AM131" s="31"/>
      <c r="AN131" s="45"/>
    </row>
    <row r="132" spans="4:40">
      <c r="D132" s="30"/>
      <c r="I132" s="35"/>
      <c r="J132" s="35"/>
      <c r="K132" s="34"/>
      <c r="L132" s="34"/>
      <c r="M132" s="46"/>
      <c r="N132" s="46"/>
      <c r="O132" s="46"/>
      <c r="P132" s="46"/>
      <c r="Q132" s="35"/>
      <c r="R132" s="35"/>
      <c r="S132" s="35"/>
      <c r="T132" s="35"/>
      <c r="U132" s="40"/>
      <c r="V132" s="41"/>
      <c r="W132" s="41"/>
      <c r="X132" s="42"/>
      <c r="Y132" s="43"/>
      <c r="Z132" s="40"/>
      <c r="AA132" s="41"/>
      <c r="AB132" s="41"/>
      <c r="AC132" s="42"/>
      <c r="AD132" s="43"/>
      <c r="AE132" s="40"/>
      <c r="AF132" s="41"/>
      <c r="AG132" s="41"/>
      <c r="AH132" s="42"/>
      <c r="AI132" s="43"/>
      <c r="AJ132" s="42"/>
      <c r="AK132" s="31"/>
      <c r="AL132" s="31"/>
      <c r="AM132" s="31"/>
      <c r="AN132" s="45"/>
    </row>
    <row r="133" spans="4:40">
      <c r="D133" s="30"/>
      <c r="I133" s="35"/>
      <c r="J133" s="35"/>
      <c r="K133" s="34"/>
      <c r="L133" s="34"/>
      <c r="M133" s="46"/>
      <c r="N133" s="46"/>
      <c r="O133" s="46"/>
      <c r="P133" s="46"/>
      <c r="Q133" s="35"/>
      <c r="R133" s="35"/>
      <c r="S133" s="35"/>
      <c r="T133" s="35"/>
      <c r="U133" s="40"/>
      <c r="V133" s="41"/>
      <c r="W133" s="41"/>
      <c r="X133" s="42"/>
      <c r="Y133" s="43"/>
      <c r="Z133" s="40"/>
      <c r="AA133" s="41"/>
      <c r="AB133" s="41"/>
      <c r="AC133" s="42"/>
      <c r="AD133" s="43"/>
      <c r="AE133" s="40"/>
      <c r="AF133" s="41"/>
      <c r="AG133" s="41"/>
      <c r="AH133" s="42"/>
      <c r="AI133" s="43"/>
      <c r="AJ133" s="42"/>
      <c r="AK133" s="31"/>
      <c r="AL133" s="31"/>
      <c r="AM133" s="31"/>
      <c r="AN133" s="45"/>
    </row>
    <row r="134" spans="4:40">
      <c r="D134" s="30"/>
      <c r="I134" s="35"/>
      <c r="J134" s="35"/>
      <c r="K134" s="34"/>
      <c r="L134" s="34"/>
      <c r="M134" s="46"/>
      <c r="N134" s="46"/>
      <c r="O134" s="46"/>
      <c r="P134" s="46"/>
      <c r="Q134" s="35"/>
      <c r="R134" s="35"/>
      <c r="S134" s="35"/>
      <c r="T134" s="35"/>
      <c r="U134" s="40"/>
      <c r="V134" s="41"/>
      <c r="W134" s="41"/>
      <c r="X134" s="42"/>
      <c r="Y134" s="43"/>
      <c r="Z134" s="40"/>
      <c r="AA134" s="41"/>
      <c r="AB134" s="41"/>
      <c r="AC134" s="42"/>
      <c r="AD134" s="43"/>
      <c r="AE134" s="40"/>
      <c r="AF134" s="41"/>
      <c r="AG134" s="41"/>
      <c r="AH134" s="42"/>
      <c r="AI134" s="43"/>
      <c r="AJ134" s="42"/>
      <c r="AK134" s="31"/>
      <c r="AL134" s="31"/>
      <c r="AM134" s="31"/>
      <c r="AN134" s="45"/>
    </row>
    <row r="135" spans="4:40">
      <c r="D135" s="30"/>
      <c r="I135" s="35"/>
      <c r="J135" s="35"/>
      <c r="K135" s="34"/>
      <c r="L135" s="34"/>
      <c r="M135" s="46"/>
      <c r="N135" s="46"/>
      <c r="O135" s="46"/>
      <c r="P135" s="46"/>
      <c r="Q135" s="35"/>
      <c r="R135" s="35"/>
      <c r="S135" s="35"/>
      <c r="T135" s="35"/>
      <c r="U135" s="40"/>
      <c r="V135" s="41"/>
      <c r="W135" s="41"/>
      <c r="X135" s="42"/>
      <c r="Y135" s="43"/>
      <c r="Z135" s="40"/>
      <c r="AA135" s="41"/>
      <c r="AB135" s="41"/>
      <c r="AC135" s="42"/>
      <c r="AD135" s="43"/>
      <c r="AE135" s="40"/>
      <c r="AF135" s="41"/>
      <c r="AG135" s="41"/>
      <c r="AH135" s="42"/>
      <c r="AI135" s="43"/>
      <c r="AJ135" s="42"/>
      <c r="AK135" s="31"/>
      <c r="AL135" s="31"/>
      <c r="AM135" s="31"/>
      <c r="AN135" s="45"/>
    </row>
    <row r="136" spans="4:40">
      <c r="D136" s="30"/>
      <c r="I136" s="35"/>
      <c r="J136" s="35"/>
      <c r="K136" s="34"/>
      <c r="L136" s="34"/>
      <c r="M136" s="46"/>
      <c r="N136" s="46"/>
      <c r="O136" s="46"/>
      <c r="P136" s="46"/>
      <c r="Q136" s="35"/>
      <c r="R136" s="35"/>
      <c r="S136" s="35"/>
      <c r="T136" s="35"/>
      <c r="U136" s="40"/>
      <c r="V136" s="41"/>
      <c r="W136" s="41"/>
      <c r="X136" s="42"/>
      <c r="Y136" s="43"/>
      <c r="Z136" s="40"/>
      <c r="AA136" s="41"/>
      <c r="AB136" s="41"/>
      <c r="AC136" s="42"/>
      <c r="AD136" s="43"/>
      <c r="AE136" s="40"/>
      <c r="AF136" s="41"/>
      <c r="AG136" s="41"/>
      <c r="AH136" s="42"/>
      <c r="AI136" s="43"/>
      <c r="AJ136" s="42"/>
      <c r="AK136" s="31"/>
      <c r="AL136" s="31"/>
      <c r="AM136" s="31"/>
      <c r="AN136" s="45"/>
    </row>
    <row r="137" spans="4:40">
      <c r="D137" s="30"/>
      <c r="I137" s="35"/>
      <c r="J137" s="35"/>
      <c r="K137" s="34"/>
      <c r="L137" s="34"/>
      <c r="M137" s="46"/>
      <c r="N137" s="46"/>
      <c r="O137" s="46"/>
      <c r="P137" s="46"/>
      <c r="Q137" s="35"/>
      <c r="R137" s="35"/>
      <c r="S137" s="35"/>
      <c r="T137" s="35"/>
      <c r="U137" s="40"/>
      <c r="V137" s="41"/>
      <c r="W137" s="41"/>
      <c r="X137" s="42"/>
      <c r="Y137" s="43"/>
      <c r="Z137" s="40"/>
      <c r="AA137" s="41"/>
      <c r="AB137" s="41"/>
      <c r="AC137" s="42"/>
      <c r="AD137" s="43"/>
      <c r="AE137" s="40"/>
      <c r="AF137" s="41"/>
      <c r="AG137" s="41"/>
      <c r="AH137" s="42"/>
      <c r="AI137" s="43"/>
      <c r="AJ137" s="42"/>
      <c r="AK137" s="31"/>
      <c r="AL137" s="31"/>
      <c r="AM137" s="31"/>
      <c r="AN137" s="45"/>
    </row>
    <row r="138" spans="4:40">
      <c r="D138" s="30"/>
      <c r="I138" s="35"/>
      <c r="J138" s="35"/>
      <c r="K138" s="34"/>
      <c r="L138" s="34"/>
      <c r="M138" s="46"/>
      <c r="N138" s="46"/>
      <c r="O138" s="46"/>
      <c r="P138" s="46"/>
      <c r="Q138" s="35"/>
      <c r="R138" s="35"/>
      <c r="S138" s="35"/>
      <c r="T138" s="35"/>
      <c r="U138" s="40"/>
      <c r="V138" s="41"/>
      <c r="W138" s="41"/>
      <c r="X138" s="42"/>
      <c r="Y138" s="43"/>
      <c r="Z138" s="40"/>
      <c r="AA138" s="41"/>
      <c r="AB138" s="41"/>
      <c r="AC138" s="42"/>
      <c r="AD138" s="43"/>
      <c r="AE138" s="40"/>
      <c r="AF138" s="41"/>
      <c r="AG138" s="41"/>
      <c r="AH138" s="42"/>
      <c r="AI138" s="43"/>
      <c r="AJ138" s="42"/>
      <c r="AK138" s="31"/>
      <c r="AL138" s="31"/>
      <c r="AM138" s="31"/>
      <c r="AN138" s="45"/>
    </row>
    <row r="139" spans="4:40">
      <c r="D139" s="30"/>
      <c r="I139" s="35"/>
      <c r="J139" s="35"/>
      <c r="K139" s="34"/>
      <c r="L139" s="34"/>
      <c r="M139" s="46"/>
      <c r="N139" s="46"/>
      <c r="O139" s="46"/>
      <c r="P139" s="46"/>
      <c r="Q139" s="35"/>
      <c r="R139" s="35"/>
      <c r="S139" s="35"/>
      <c r="T139" s="35"/>
      <c r="U139" s="40"/>
      <c r="V139" s="41"/>
      <c r="W139" s="41"/>
      <c r="X139" s="42"/>
      <c r="Y139" s="43"/>
      <c r="Z139" s="40"/>
      <c r="AA139" s="41"/>
      <c r="AB139" s="41"/>
      <c r="AC139" s="42"/>
      <c r="AD139" s="43"/>
      <c r="AE139" s="40"/>
      <c r="AF139" s="41"/>
      <c r="AG139" s="41"/>
      <c r="AH139" s="42"/>
      <c r="AI139" s="43"/>
      <c r="AJ139" s="42"/>
      <c r="AK139" s="31"/>
      <c r="AL139" s="31"/>
      <c r="AM139" s="31"/>
      <c r="AN139" s="45"/>
    </row>
    <row r="140" spans="4:40">
      <c r="D140" s="30"/>
      <c r="I140" s="35"/>
      <c r="J140" s="35"/>
      <c r="K140" s="34"/>
      <c r="L140" s="34"/>
      <c r="M140" s="46"/>
      <c r="N140" s="46"/>
      <c r="O140" s="46"/>
      <c r="P140" s="46"/>
      <c r="Q140" s="35"/>
      <c r="R140" s="35"/>
      <c r="S140" s="35"/>
      <c r="T140" s="35"/>
      <c r="U140" s="40"/>
      <c r="V140" s="41"/>
      <c r="W140" s="41"/>
      <c r="X140" s="42"/>
      <c r="Y140" s="43"/>
      <c r="Z140" s="40"/>
      <c r="AA140" s="41"/>
      <c r="AB140" s="41"/>
      <c r="AC140" s="42"/>
      <c r="AD140" s="43"/>
      <c r="AE140" s="40"/>
      <c r="AF140" s="41"/>
      <c r="AG140" s="41"/>
      <c r="AH140" s="42"/>
      <c r="AI140" s="43"/>
      <c r="AJ140" s="42"/>
      <c r="AK140" s="31"/>
      <c r="AL140" s="31"/>
      <c r="AM140" s="31"/>
      <c r="AN140" s="45"/>
    </row>
    <row r="141" spans="4:40">
      <c r="D141" s="30"/>
      <c r="I141" s="35"/>
      <c r="J141" s="35"/>
      <c r="K141" s="34"/>
      <c r="L141" s="34"/>
      <c r="M141" s="46"/>
      <c r="N141" s="46"/>
      <c r="O141" s="46"/>
      <c r="P141" s="46"/>
      <c r="Q141" s="35"/>
      <c r="R141" s="35"/>
      <c r="S141" s="35"/>
      <c r="T141" s="35"/>
      <c r="U141" s="40"/>
      <c r="V141" s="41"/>
      <c r="W141" s="41"/>
      <c r="X141" s="42"/>
      <c r="Y141" s="43"/>
      <c r="Z141" s="40"/>
      <c r="AA141" s="41"/>
      <c r="AB141" s="41"/>
      <c r="AC141" s="42"/>
      <c r="AD141" s="43"/>
      <c r="AE141" s="40"/>
      <c r="AF141" s="41"/>
      <c r="AG141" s="41"/>
      <c r="AH141" s="42"/>
      <c r="AI141" s="43"/>
      <c r="AJ141" s="42"/>
      <c r="AK141" s="31"/>
      <c r="AL141" s="31"/>
      <c r="AM141" s="31"/>
      <c r="AN141" s="45"/>
    </row>
    <row r="142" spans="4:40">
      <c r="D142" s="30"/>
      <c r="I142" s="35"/>
      <c r="J142" s="35"/>
      <c r="K142" s="34"/>
      <c r="L142" s="34"/>
      <c r="M142" s="46"/>
      <c r="N142" s="46"/>
      <c r="O142" s="46"/>
      <c r="P142" s="46"/>
      <c r="Q142" s="35"/>
      <c r="R142" s="35"/>
      <c r="S142" s="35"/>
      <c r="T142" s="35"/>
      <c r="U142" s="40"/>
      <c r="V142" s="41"/>
      <c r="W142" s="41"/>
      <c r="X142" s="42"/>
      <c r="Y142" s="43"/>
      <c r="Z142" s="40"/>
      <c r="AA142" s="41"/>
      <c r="AB142" s="41"/>
      <c r="AC142" s="42"/>
      <c r="AD142" s="43"/>
      <c r="AE142" s="40"/>
      <c r="AF142" s="41"/>
      <c r="AG142" s="41"/>
      <c r="AH142" s="42"/>
      <c r="AI142" s="43"/>
      <c r="AJ142" s="42"/>
      <c r="AK142" s="31"/>
      <c r="AL142" s="31"/>
      <c r="AM142" s="31"/>
      <c r="AN142" s="45"/>
    </row>
    <row r="143" spans="4:40">
      <c r="D143" s="30"/>
      <c r="I143" s="35"/>
      <c r="J143" s="35"/>
      <c r="K143" s="34"/>
      <c r="L143" s="34"/>
      <c r="M143" s="46"/>
      <c r="N143" s="46"/>
      <c r="O143" s="46"/>
      <c r="P143" s="46"/>
      <c r="Q143" s="35"/>
      <c r="R143" s="35"/>
      <c r="S143" s="35"/>
      <c r="T143" s="35"/>
      <c r="U143" s="40"/>
      <c r="V143" s="41"/>
      <c r="W143" s="41"/>
      <c r="X143" s="42"/>
      <c r="Y143" s="43"/>
      <c r="Z143" s="40"/>
      <c r="AA143" s="41"/>
      <c r="AB143" s="41"/>
      <c r="AC143" s="42"/>
      <c r="AD143" s="43"/>
      <c r="AE143" s="40"/>
      <c r="AF143" s="41"/>
      <c r="AG143" s="41"/>
      <c r="AH143" s="42"/>
      <c r="AI143" s="43"/>
      <c r="AJ143" s="42"/>
      <c r="AK143" s="31"/>
      <c r="AL143" s="31"/>
      <c r="AM143" s="31"/>
      <c r="AN143" s="45"/>
    </row>
    <row r="144" spans="4:40">
      <c r="D144" s="30"/>
      <c r="I144" s="35"/>
      <c r="J144" s="35"/>
      <c r="K144" s="34"/>
      <c r="L144" s="34"/>
      <c r="M144" s="46"/>
      <c r="N144" s="46"/>
      <c r="O144" s="46"/>
      <c r="P144" s="46"/>
      <c r="Q144" s="35"/>
      <c r="R144" s="35"/>
      <c r="S144" s="35"/>
      <c r="T144" s="35"/>
      <c r="U144" s="40"/>
      <c r="V144" s="41"/>
      <c r="W144" s="41"/>
      <c r="X144" s="42"/>
      <c r="Y144" s="43"/>
      <c r="Z144" s="40"/>
      <c r="AA144" s="41"/>
      <c r="AB144" s="41"/>
      <c r="AC144" s="42"/>
      <c r="AD144" s="43"/>
      <c r="AE144" s="40"/>
      <c r="AF144" s="41"/>
      <c r="AG144" s="41"/>
      <c r="AH144" s="42"/>
      <c r="AI144" s="43"/>
      <c r="AJ144" s="42"/>
      <c r="AK144" s="31"/>
      <c r="AL144" s="31"/>
      <c r="AM144" s="31"/>
      <c r="AN144" s="45"/>
    </row>
    <row r="145" spans="4:40">
      <c r="D145" s="30"/>
      <c r="I145" s="35"/>
      <c r="J145" s="35"/>
      <c r="K145" s="34"/>
      <c r="L145" s="34"/>
      <c r="M145" s="46"/>
      <c r="N145" s="46"/>
      <c r="O145" s="46"/>
      <c r="P145" s="46"/>
      <c r="Q145" s="35"/>
      <c r="R145" s="35"/>
      <c r="S145" s="35"/>
      <c r="T145" s="35"/>
      <c r="U145" s="40"/>
      <c r="V145" s="41"/>
      <c r="W145" s="41"/>
      <c r="X145" s="42"/>
      <c r="Y145" s="43"/>
      <c r="Z145" s="40"/>
      <c r="AA145" s="41"/>
      <c r="AB145" s="41"/>
      <c r="AC145" s="42"/>
      <c r="AD145" s="43"/>
      <c r="AE145" s="40"/>
      <c r="AF145" s="41"/>
      <c r="AG145" s="41"/>
      <c r="AH145" s="42"/>
      <c r="AI145" s="43"/>
      <c r="AJ145" s="42"/>
      <c r="AK145" s="31"/>
      <c r="AL145" s="31"/>
      <c r="AM145" s="31"/>
      <c r="AN145" s="45"/>
    </row>
    <row r="146" spans="4:40">
      <c r="D146" s="30"/>
      <c r="I146" s="35"/>
      <c r="J146" s="35"/>
      <c r="K146" s="34"/>
      <c r="L146" s="34"/>
      <c r="M146" s="46"/>
      <c r="N146" s="46"/>
      <c r="O146" s="46"/>
      <c r="P146" s="46"/>
      <c r="Q146" s="35"/>
      <c r="R146" s="35"/>
      <c r="S146" s="35"/>
      <c r="T146" s="35"/>
      <c r="U146" s="40"/>
      <c r="V146" s="41"/>
      <c r="W146" s="41"/>
      <c r="X146" s="42"/>
      <c r="Y146" s="43"/>
      <c r="Z146" s="40"/>
      <c r="AA146" s="41"/>
      <c r="AB146" s="41"/>
      <c r="AC146" s="42"/>
      <c r="AD146" s="43"/>
      <c r="AE146" s="40"/>
      <c r="AF146" s="41"/>
      <c r="AG146" s="41"/>
      <c r="AH146" s="42"/>
      <c r="AI146" s="43"/>
      <c r="AJ146" s="42"/>
      <c r="AK146" s="31"/>
      <c r="AL146" s="31"/>
      <c r="AM146" s="31"/>
      <c r="AN146" s="45"/>
    </row>
    <row r="147" spans="4:40">
      <c r="D147" s="30"/>
      <c r="I147" s="35"/>
      <c r="J147" s="35"/>
      <c r="K147" s="34"/>
      <c r="L147" s="34"/>
      <c r="M147" s="46"/>
      <c r="N147" s="46"/>
      <c r="O147" s="46"/>
      <c r="P147" s="46"/>
      <c r="Q147" s="35"/>
      <c r="R147" s="35"/>
      <c r="S147" s="35"/>
      <c r="T147" s="35"/>
      <c r="U147" s="40"/>
      <c r="V147" s="41"/>
      <c r="W147" s="41"/>
      <c r="X147" s="42"/>
      <c r="Y147" s="43"/>
      <c r="Z147" s="40"/>
      <c r="AA147" s="41"/>
      <c r="AB147" s="41"/>
      <c r="AC147" s="42"/>
      <c r="AD147" s="43"/>
      <c r="AE147" s="40"/>
      <c r="AF147" s="41"/>
      <c r="AG147" s="41"/>
      <c r="AH147" s="42"/>
      <c r="AI147" s="43"/>
      <c r="AJ147" s="42"/>
      <c r="AK147" s="31"/>
      <c r="AL147" s="31"/>
      <c r="AM147" s="31"/>
      <c r="AN147" s="45"/>
    </row>
    <row r="148" spans="4:40">
      <c r="D148" s="30"/>
      <c r="I148" s="35"/>
      <c r="J148" s="35"/>
      <c r="K148" s="34"/>
      <c r="L148" s="34"/>
      <c r="M148" s="46"/>
      <c r="N148" s="46"/>
      <c r="O148" s="46"/>
      <c r="P148" s="46"/>
      <c r="Q148" s="35"/>
      <c r="R148" s="35"/>
      <c r="S148" s="35"/>
      <c r="T148" s="35"/>
      <c r="U148" s="40"/>
      <c r="V148" s="41"/>
      <c r="W148" s="41"/>
      <c r="X148" s="42"/>
      <c r="Y148" s="43"/>
      <c r="Z148" s="40"/>
      <c r="AA148" s="41"/>
      <c r="AB148" s="41"/>
      <c r="AC148" s="42"/>
      <c r="AD148" s="43"/>
      <c r="AE148" s="40"/>
      <c r="AF148" s="41"/>
      <c r="AG148" s="41"/>
      <c r="AH148" s="42"/>
      <c r="AI148" s="43"/>
      <c r="AJ148" s="42"/>
      <c r="AK148" s="31"/>
      <c r="AL148" s="31"/>
      <c r="AM148" s="31"/>
      <c r="AN148" s="45"/>
    </row>
    <row r="149" spans="4:40">
      <c r="D149" s="30"/>
      <c r="I149" s="35"/>
      <c r="J149" s="35"/>
      <c r="K149" s="34"/>
      <c r="L149" s="34"/>
      <c r="M149" s="46"/>
      <c r="N149" s="46"/>
      <c r="O149" s="46"/>
      <c r="P149" s="46"/>
      <c r="Q149" s="35"/>
      <c r="R149" s="35"/>
      <c r="S149" s="35"/>
      <c r="T149" s="35"/>
      <c r="U149" s="40"/>
      <c r="V149" s="41"/>
      <c r="W149" s="41"/>
      <c r="X149" s="42"/>
      <c r="Y149" s="43"/>
      <c r="Z149" s="40"/>
      <c r="AA149" s="41"/>
      <c r="AB149" s="41"/>
      <c r="AC149" s="42"/>
      <c r="AD149" s="43"/>
      <c r="AE149" s="40"/>
      <c r="AF149" s="41"/>
      <c r="AG149" s="41"/>
      <c r="AH149" s="42"/>
      <c r="AI149" s="43"/>
      <c r="AJ149" s="42"/>
      <c r="AK149" s="31"/>
      <c r="AL149" s="31"/>
      <c r="AM149" s="31"/>
      <c r="AN149" s="45"/>
    </row>
    <row r="150" spans="4:40">
      <c r="D150" s="30"/>
      <c r="I150" s="35"/>
      <c r="J150" s="35"/>
      <c r="K150" s="34"/>
      <c r="L150" s="34"/>
      <c r="M150" s="46"/>
      <c r="N150" s="46"/>
      <c r="O150" s="46"/>
      <c r="P150" s="46"/>
      <c r="Q150" s="35"/>
      <c r="R150" s="35"/>
      <c r="S150" s="35"/>
      <c r="T150" s="35"/>
      <c r="U150" s="40"/>
      <c r="V150" s="41"/>
      <c r="W150" s="41"/>
      <c r="X150" s="42"/>
      <c r="Y150" s="43"/>
      <c r="Z150" s="40"/>
      <c r="AA150" s="41"/>
      <c r="AB150" s="41"/>
      <c r="AC150" s="42"/>
      <c r="AD150" s="43"/>
      <c r="AE150" s="40"/>
      <c r="AF150" s="41"/>
      <c r="AG150" s="41"/>
      <c r="AH150" s="42"/>
      <c r="AI150" s="43"/>
      <c r="AJ150" s="42"/>
      <c r="AK150" s="31"/>
      <c r="AL150" s="31"/>
      <c r="AM150" s="31"/>
      <c r="AN150" s="45"/>
    </row>
    <row r="151" spans="4:40">
      <c r="D151" s="30"/>
      <c r="I151" s="35"/>
      <c r="J151" s="35"/>
      <c r="K151" s="34"/>
      <c r="L151" s="34"/>
      <c r="M151" s="46"/>
      <c r="N151" s="46"/>
      <c r="O151" s="46"/>
      <c r="P151" s="46"/>
      <c r="Q151" s="35"/>
      <c r="R151" s="35"/>
      <c r="S151" s="35"/>
      <c r="T151" s="35"/>
      <c r="U151" s="40"/>
      <c r="V151" s="41"/>
      <c r="W151" s="41"/>
      <c r="X151" s="42"/>
      <c r="Y151" s="43"/>
      <c r="Z151" s="40"/>
      <c r="AA151" s="41"/>
      <c r="AB151" s="41"/>
      <c r="AC151" s="42"/>
      <c r="AD151" s="43"/>
      <c r="AE151" s="40"/>
      <c r="AF151" s="41"/>
      <c r="AG151" s="41"/>
      <c r="AH151" s="42"/>
      <c r="AI151" s="43"/>
      <c r="AJ151" s="42"/>
      <c r="AK151" s="31"/>
      <c r="AL151" s="31"/>
      <c r="AM151" s="31"/>
      <c r="AN151" s="45"/>
    </row>
    <row r="152" spans="4:40">
      <c r="D152" s="30"/>
      <c r="I152" s="35"/>
      <c r="J152" s="35"/>
      <c r="K152" s="34"/>
      <c r="L152" s="34"/>
      <c r="M152" s="46"/>
      <c r="N152" s="46"/>
      <c r="O152" s="46"/>
      <c r="P152" s="46"/>
      <c r="Q152" s="35"/>
      <c r="R152" s="35"/>
      <c r="S152" s="35"/>
      <c r="T152" s="35"/>
      <c r="U152" s="40"/>
      <c r="V152" s="41"/>
      <c r="W152" s="41"/>
      <c r="X152" s="42"/>
      <c r="Y152" s="43"/>
      <c r="Z152" s="40"/>
      <c r="AA152" s="41"/>
      <c r="AB152" s="41"/>
      <c r="AC152" s="42"/>
      <c r="AD152" s="43"/>
      <c r="AE152" s="40"/>
      <c r="AF152" s="41"/>
      <c r="AG152" s="41"/>
      <c r="AH152" s="42"/>
      <c r="AI152" s="43"/>
      <c r="AJ152" s="42"/>
      <c r="AK152" s="31"/>
      <c r="AL152" s="31"/>
      <c r="AM152" s="31"/>
      <c r="AN152" s="45"/>
    </row>
    <row r="153" spans="4:40">
      <c r="D153" s="30"/>
      <c r="I153" s="35"/>
      <c r="J153" s="35"/>
      <c r="K153" s="34"/>
      <c r="L153" s="34"/>
      <c r="M153" s="46"/>
      <c r="N153" s="46"/>
      <c r="O153" s="46"/>
      <c r="P153" s="46"/>
      <c r="Q153" s="35"/>
      <c r="R153" s="35"/>
      <c r="S153" s="35"/>
      <c r="T153" s="35"/>
      <c r="U153" s="40"/>
      <c r="V153" s="41"/>
      <c r="W153" s="41"/>
      <c r="X153" s="42"/>
      <c r="Y153" s="43"/>
      <c r="Z153" s="40"/>
      <c r="AA153" s="41"/>
      <c r="AB153" s="41"/>
      <c r="AC153" s="42"/>
      <c r="AD153" s="43"/>
      <c r="AE153" s="40"/>
      <c r="AF153" s="41"/>
      <c r="AG153" s="41"/>
      <c r="AH153" s="42"/>
      <c r="AI153" s="43"/>
      <c r="AJ153" s="42"/>
      <c r="AK153" s="31"/>
      <c r="AL153" s="31"/>
      <c r="AM153" s="31"/>
      <c r="AN153" s="45"/>
    </row>
    <row r="154" spans="4:40">
      <c r="D154" s="30"/>
      <c r="I154" s="35"/>
      <c r="J154" s="35"/>
      <c r="K154" s="34"/>
      <c r="L154" s="34"/>
      <c r="M154" s="46"/>
      <c r="N154" s="46"/>
      <c r="O154" s="46"/>
      <c r="P154" s="46"/>
      <c r="Q154" s="35"/>
      <c r="R154" s="35"/>
      <c r="S154" s="35"/>
      <c r="T154" s="35"/>
      <c r="U154" s="40"/>
      <c r="V154" s="41"/>
      <c r="W154" s="41"/>
      <c r="X154" s="42"/>
      <c r="Y154" s="43"/>
      <c r="Z154" s="40"/>
      <c r="AA154" s="41"/>
      <c r="AB154" s="41"/>
      <c r="AC154" s="42"/>
      <c r="AD154" s="43"/>
      <c r="AE154" s="40"/>
      <c r="AF154" s="41"/>
      <c r="AG154" s="41"/>
      <c r="AH154" s="42"/>
      <c r="AI154" s="43"/>
      <c r="AJ154" s="42"/>
      <c r="AK154" s="31"/>
      <c r="AL154" s="31"/>
      <c r="AM154" s="31"/>
      <c r="AN154" s="45"/>
    </row>
    <row r="155" spans="4:40">
      <c r="D155" s="30"/>
      <c r="I155" s="35"/>
      <c r="J155" s="35"/>
      <c r="K155" s="34"/>
      <c r="L155" s="34"/>
      <c r="M155" s="46"/>
      <c r="N155" s="46"/>
      <c r="O155" s="46"/>
      <c r="P155" s="46"/>
      <c r="Q155" s="35"/>
      <c r="R155" s="35"/>
      <c r="S155" s="35"/>
      <c r="T155" s="35"/>
      <c r="U155" s="40"/>
      <c r="V155" s="41"/>
      <c r="W155" s="41"/>
      <c r="X155" s="42"/>
      <c r="Y155" s="43"/>
      <c r="Z155" s="40"/>
      <c r="AA155" s="41"/>
      <c r="AB155" s="41"/>
      <c r="AC155" s="42"/>
      <c r="AD155" s="43"/>
      <c r="AE155" s="40"/>
      <c r="AF155" s="41"/>
      <c r="AG155" s="41"/>
      <c r="AH155" s="42"/>
      <c r="AI155" s="43"/>
      <c r="AJ155" s="42"/>
      <c r="AK155" s="31"/>
      <c r="AL155" s="31"/>
      <c r="AM155" s="31"/>
      <c r="AN155" s="45"/>
    </row>
    <row r="156" spans="4:40">
      <c r="D156" s="30"/>
      <c r="I156" s="35"/>
      <c r="J156" s="35"/>
      <c r="K156" s="34"/>
      <c r="L156" s="34"/>
      <c r="M156" s="46"/>
      <c r="N156" s="46"/>
      <c r="O156" s="46"/>
      <c r="P156" s="46"/>
      <c r="Q156" s="35"/>
      <c r="R156" s="35"/>
      <c r="S156" s="35"/>
      <c r="T156" s="35"/>
      <c r="U156" s="40"/>
      <c r="V156" s="41"/>
      <c r="W156" s="41"/>
      <c r="X156" s="42"/>
      <c r="Y156" s="43"/>
      <c r="Z156" s="40"/>
      <c r="AA156" s="41"/>
      <c r="AB156" s="41"/>
      <c r="AC156" s="42"/>
      <c r="AD156" s="43"/>
      <c r="AE156" s="40"/>
      <c r="AF156" s="41"/>
      <c r="AG156" s="41"/>
      <c r="AH156" s="42"/>
      <c r="AI156" s="43"/>
      <c r="AJ156" s="42"/>
      <c r="AK156" s="31"/>
      <c r="AL156" s="31"/>
      <c r="AM156" s="31"/>
      <c r="AN156" s="45"/>
    </row>
    <row r="157" spans="4:40">
      <c r="D157" s="30"/>
      <c r="I157" s="35"/>
      <c r="J157" s="35"/>
      <c r="K157" s="34"/>
      <c r="L157" s="34"/>
      <c r="M157" s="46"/>
      <c r="N157" s="46"/>
      <c r="O157" s="46"/>
      <c r="P157" s="46"/>
      <c r="Q157" s="35"/>
      <c r="R157" s="35"/>
      <c r="S157" s="35"/>
      <c r="T157" s="35"/>
      <c r="U157" s="40"/>
      <c r="V157" s="41"/>
      <c r="W157" s="41"/>
      <c r="X157" s="42"/>
      <c r="Y157" s="43"/>
      <c r="Z157" s="40"/>
      <c r="AA157" s="41"/>
      <c r="AB157" s="41"/>
      <c r="AC157" s="42"/>
      <c r="AD157" s="43"/>
      <c r="AE157" s="40"/>
      <c r="AF157" s="41"/>
      <c r="AG157" s="41"/>
      <c r="AH157" s="42"/>
      <c r="AI157" s="43"/>
      <c r="AJ157" s="42"/>
      <c r="AK157" s="31"/>
      <c r="AL157" s="31"/>
      <c r="AM157" s="31"/>
      <c r="AN157" s="45"/>
    </row>
    <row r="158" spans="4:40">
      <c r="D158" s="30"/>
      <c r="I158" s="35"/>
      <c r="J158" s="35"/>
      <c r="K158" s="34"/>
      <c r="L158" s="34"/>
      <c r="M158" s="46"/>
      <c r="N158" s="46"/>
      <c r="O158" s="46"/>
      <c r="P158" s="46"/>
      <c r="Q158" s="35"/>
      <c r="R158" s="35"/>
      <c r="S158" s="35"/>
      <c r="T158" s="35"/>
      <c r="U158" s="40"/>
      <c r="V158" s="41"/>
      <c r="W158" s="41"/>
      <c r="X158" s="42"/>
      <c r="Y158" s="43"/>
      <c r="Z158" s="40"/>
      <c r="AA158" s="41"/>
      <c r="AB158" s="41"/>
      <c r="AC158" s="42"/>
      <c r="AD158" s="43"/>
      <c r="AE158" s="40"/>
      <c r="AF158" s="41"/>
      <c r="AG158" s="41"/>
      <c r="AH158" s="42"/>
      <c r="AI158" s="43"/>
      <c r="AJ158" s="42"/>
      <c r="AK158" s="31"/>
      <c r="AL158" s="31"/>
      <c r="AM158" s="31"/>
      <c r="AN158" s="45"/>
    </row>
    <row r="159" spans="4:40">
      <c r="D159" s="30"/>
      <c r="I159" s="35"/>
      <c r="J159" s="35"/>
      <c r="K159" s="34"/>
      <c r="L159" s="34"/>
      <c r="M159" s="46"/>
      <c r="N159" s="46"/>
      <c r="O159" s="46"/>
      <c r="P159" s="46"/>
      <c r="Q159" s="35"/>
      <c r="R159" s="35"/>
      <c r="S159" s="35"/>
      <c r="T159" s="35"/>
      <c r="U159" s="40"/>
      <c r="V159" s="41"/>
      <c r="W159" s="41"/>
      <c r="X159" s="42"/>
      <c r="Y159" s="43"/>
      <c r="Z159" s="40"/>
      <c r="AA159" s="41"/>
      <c r="AB159" s="41"/>
      <c r="AC159" s="42"/>
      <c r="AD159" s="43"/>
      <c r="AE159" s="40"/>
      <c r="AF159" s="41"/>
      <c r="AG159" s="41"/>
      <c r="AH159" s="42"/>
      <c r="AI159" s="43"/>
      <c r="AJ159" s="42"/>
      <c r="AK159" s="31"/>
      <c r="AL159" s="31"/>
      <c r="AM159" s="31"/>
      <c r="AN159" s="45"/>
    </row>
    <row r="160" spans="4:40">
      <c r="D160" s="30"/>
      <c r="I160" s="35"/>
      <c r="J160" s="35"/>
      <c r="K160" s="34"/>
      <c r="L160" s="34"/>
      <c r="M160" s="46"/>
      <c r="N160" s="46"/>
      <c r="O160" s="46"/>
      <c r="P160" s="46"/>
      <c r="Q160" s="35"/>
      <c r="R160" s="35"/>
      <c r="S160" s="35"/>
      <c r="T160" s="35"/>
      <c r="U160" s="40"/>
      <c r="V160" s="41"/>
      <c r="W160" s="41"/>
      <c r="X160" s="42"/>
      <c r="Y160" s="43"/>
      <c r="Z160" s="40"/>
      <c r="AA160" s="41"/>
      <c r="AB160" s="41"/>
      <c r="AC160" s="42"/>
      <c r="AD160" s="43"/>
      <c r="AE160" s="40"/>
      <c r="AF160" s="41"/>
      <c r="AG160" s="41"/>
      <c r="AH160" s="42"/>
      <c r="AI160" s="43"/>
      <c r="AJ160" s="42"/>
      <c r="AK160" s="31"/>
      <c r="AL160" s="31"/>
      <c r="AM160" s="31"/>
      <c r="AN160" s="45"/>
    </row>
    <row r="161" spans="4:40">
      <c r="D161" s="30"/>
      <c r="I161" s="35"/>
      <c r="J161" s="35"/>
      <c r="K161" s="34"/>
      <c r="L161" s="34"/>
      <c r="M161" s="46"/>
      <c r="N161" s="46"/>
      <c r="O161" s="46"/>
      <c r="P161" s="46"/>
      <c r="Q161" s="35"/>
      <c r="R161" s="35"/>
      <c r="S161" s="35"/>
      <c r="T161" s="35"/>
      <c r="U161" s="40"/>
      <c r="V161" s="41"/>
      <c r="W161" s="41"/>
      <c r="X161" s="42"/>
      <c r="Y161" s="43"/>
      <c r="Z161" s="40"/>
      <c r="AA161" s="41"/>
      <c r="AB161" s="41"/>
      <c r="AC161" s="42"/>
      <c r="AD161" s="43"/>
      <c r="AE161" s="40"/>
      <c r="AF161" s="41"/>
      <c r="AG161" s="41"/>
      <c r="AH161" s="42"/>
      <c r="AI161" s="43"/>
      <c r="AJ161" s="42"/>
      <c r="AK161" s="31"/>
      <c r="AL161" s="31"/>
      <c r="AM161" s="31"/>
      <c r="AN161" s="45"/>
    </row>
    <row r="162" spans="4:40">
      <c r="D162" s="30"/>
      <c r="I162" s="35"/>
      <c r="J162" s="35"/>
      <c r="K162" s="34"/>
      <c r="L162" s="34"/>
      <c r="M162" s="46"/>
      <c r="N162" s="46"/>
      <c r="O162" s="46"/>
      <c r="P162" s="46"/>
      <c r="Q162" s="35"/>
      <c r="R162" s="35"/>
      <c r="S162" s="35"/>
      <c r="T162" s="35"/>
      <c r="U162" s="40"/>
      <c r="V162" s="41"/>
      <c r="W162" s="41"/>
      <c r="X162" s="42"/>
      <c r="Y162" s="43"/>
      <c r="Z162" s="40"/>
      <c r="AA162" s="41"/>
      <c r="AB162" s="41"/>
      <c r="AC162" s="42"/>
      <c r="AD162" s="43"/>
      <c r="AE162" s="40"/>
      <c r="AF162" s="41"/>
      <c r="AG162" s="41"/>
      <c r="AH162" s="42"/>
      <c r="AI162" s="43"/>
      <c r="AJ162" s="42"/>
      <c r="AK162" s="31"/>
      <c r="AL162" s="31"/>
      <c r="AM162" s="31"/>
      <c r="AN162" s="45"/>
    </row>
    <row r="163" spans="4:40">
      <c r="D163" s="30"/>
      <c r="I163" s="35"/>
      <c r="J163" s="35"/>
      <c r="K163" s="34"/>
      <c r="L163" s="34"/>
      <c r="M163" s="46"/>
      <c r="N163" s="46"/>
      <c r="O163" s="46"/>
      <c r="P163" s="46"/>
      <c r="Q163" s="35"/>
      <c r="R163" s="35"/>
      <c r="S163" s="35"/>
      <c r="T163" s="35"/>
      <c r="U163" s="40"/>
      <c r="V163" s="41"/>
      <c r="W163" s="41"/>
      <c r="X163" s="42"/>
      <c r="Y163" s="43"/>
      <c r="Z163" s="40"/>
      <c r="AA163" s="41"/>
      <c r="AB163" s="41"/>
      <c r="AC163" s="42"/>
      <c r="AD163" s="43"/>
      <c r="AE163" s="40"/>
      <c r="AF163" s="41"/>
      <c r="AG163" s="41"/>
      <c r="AH163" s="42"/>
      <c r="AI163" s="43"/>
      <c r="AJ163" s="42"/>
      <c r="AK163" s="31"/>
      <c r="AL163" s="31"/>
      <c r="AM163" s="31"/>
      <c r="AN163" s="45"/>
    </row>
    <row r="164" spans="4:40">
      <c r="D164" s="30"/>
      <c r="I164" s="35"/>
      <c r="J164" s="35"/>
      <c r="K164" s="34"/>
      <c r="L164" s="34"/>
      <c r="M164" s="46"/>
      <c r="N164" s="46"/>
      <c r="O164" s="46"/>
      <c r="P164" s="46"/>
      <c r="Q164" s="35"/>
      <c r="R164" s="35"/>
      <c r="S164" s="35"/>
      <c r="T164" s="35"/>
      <c r="U164" s="40"/>
      <c r="V164" s="41"/>
      <c r="W164" s="41"/>
      <c r="X164" s="42"/>
      <c r="Y164" s="43"/>
      <c r="Z164" s="40"/>
      <c r="AA164" s="41"/>
      <c r="AB164" s="41"/>
      <c r="AC164" s="42"/>
      <c r="AD164" s="43"/>
      <c r="AE164" s="40"/>
      <c r="AF164" s="41"/>
      <c r="AG164" s="41"/>
      <c r="AH164" s="42"/>
      <c r="AI164" s="43"/>
      <c r="AJ164" s="42"/>
      <c r="AK164" s="31"/>
      <c r="AL164" s="31"/>
      <c r="AM164" s="31"/>
      <c r="AN164" s="45"/>
    </row>
    <row r="165" spans="4:40">
      <c r="D165" s="30"/>
      <c r="I165" s="35"/>
      <c r="J165" s="35"/>
      <c r="K165" s="34"/>
      <c r="L165" s="34"/>
      <c r="M165" s="46"/>
      <c r="N165" s="46"/>
      <c r="O165" s="46"/>
      <c r="P165" s="46"/>
      <c r="Q165" s="35"/>
      <c r="R165" s="35"/>
      <c r="S165" s="35"/>
      <c r="T165" s="35"/>
      <c r="U165" s="40"/>
      <c r="V165" s="41"/>
      <c r="W165" s="41"/>
      <c r="X165" s="42"/>
      <c r="Y165" s="43"/>
      <c r="Z165" s="40"/>
      <c r="AA165" s="41"/>
      <c r="AB165" s="41"/>
      <c r="AC165" s="42"/>
      <c r="AD165" s="43"/>
      <c r="AE165" s="40"/>
      <c r="AF165" s="41"/>
      <c r="AG165" s="41"/>
      <c r="AH165" s="42"/>
      <c r="AI165" s="43"/>
      <c r="AJ165" s="42"/>
      <c r="AK165" s="31"/>
      <c r="AL165" s="31"/>
      <c r="AM165" s="31"/>
      <c r="AN165" s="45"/>
    </row>
    <row r="166" spans="4:40">
      <c r="D166" s="30"/>
      <c r="I166" s="35"/>
      <c r="J166" s="35"/>
      <c r="K166" s="34"/>
      <c r="L166" s="34"/>
      <c r="M166" s="46"/>
      <c r="N166" s="46"/>
      <c r="O166" s="46"/>
      <c r="P166" s="46"/>
      <c r="Q166" s="35"/>
      <c r="R166" s="35"/>
      <c r="S166" s="35"/>
      <c r="T166" s="35"/>
      <c r="U166" s="40"/>
      <c r="V166" s="41"/>
      <c r="W166" s="41"/>
      <c r="X166" s="42"/>
      <c r="Y166" s="43"/>
      <c r="Z166" s="40"/>
      <c r="AA166" s="41"/>
      <c r="AB166" s="41"/>
      <c r="AC166" s="42"/>
      <c r="AD166" s="43"/>
      <c r="AE166" s="40"/>
      <c r="AF166" s="41"/>
      <c r="AG166" s="41"/>
      <c r="AH166" s="42"/>
      <c r="AI166" s="43"/>
      <c r="AJ166" s="42"/>
      <c r="AK166" s="31"/>
      <c r="AL166" s="31"/>
      <c r="AM166" s="31"/>
      <c r="AN166" s="45"/>
    </row>
    <row r="167" spans="4:40">
      <c r="D167" s="30"/>
      <c r="I167" s="35"/>
      <c r="J167" s="35"/>
      <c r="K167" s="34"/>
      <c r="L167" s="34"/>
      <c r="M167" s="46"/>
      <c r="N167" s="46"/>
      <c r="O167" s="46"/>
      <c r="P167" s="46"/>
      <c r="Q167" s="35"/>
      <c r="R167" s="35"/>
      <c r="S167" s="35"/>
      <c r="T167" s="35"/>
      <c r="U167" s="40"/>
      <c r="V167" s="41"/>
      <c r="W167" s="41"/>
      <c r="X167" s="42"/>
      <c r="Y167" s="43"/>
      <c r="Z167" s="40"/>
      <c r="AA167" s="41"/>
      <c r="AB167" s="41"/>
      <c r="AC167" s="42"/>
      <c r="AD167" s="43"/>
      <c r="AE167" s="40"/>
      <c r="AF167" s="41"/>
      <c r="AG167" s="41"/>
      <c r="AH167" s="42"/>
      <c r="AI167" s="43"/>
      <c r="AJ167" s="42"/>
      <c r="AK167" s="31"/>
      <c r="AL167" s="31"/>
      <c r="AM167" s="31"/>
      <c r="AN167" s="45"/>
    </row>
    <row r="168" spans="4:40">
      <c r="D168" s="30"/>
      <c r="I168" s="35"/>
      <c r="J168" s="35"/>
      <c r="K168" s="34"/>
      <c r="L168" s="34"/>
      <c r="M168" s="46"/>
      <c r="N168" s="46"/>
      <c r="O168" s="46"/>
      <c r="P168" s="46"/>
      <c r="Q168" s="35"/>
      <c r="R168" s="35"/>
      <c r="S168" s="35"/>
      <c r="T168" s="35"/>
      <c r="U168" s="40"/>
      <c r="V168" s="41"/>
      <c r="W168" s="41"/>
      <c r="X168" s="42"/>
      <c r="Y168" s="43"/>
      <c r="Z168" s="40"/>
      <c r="AA168" s="41"/>
      <c r="AB168" s="41"/>
      <c r="AC168" s="42"/>
      <c r="AD168" s="43"/>
      <c r="AE168" s="40"/>
      <c r="AF168" s="41"/>
      <c r="AG168" s="41"/>
      <c r="AH168" s="42"/>
      <c r="AI168" s="43"/>
      <c r="AJ168" s="42"/>
      <c r="AK168" s="31"/>
      <c r="AL168" s="31"/>
      <c r="AM168" s="31"/>
      <c r="AN168" s="45"/>
    </row>
    <row r="169" spans="4:40">
      <c r="D169" s="30"/>
      <c r="I169" s="35"/>
      <c r="J169" s="35"/>
      <c r="K169" s="34"/>
      <c r="L169" s="34"/>
      <c r="M169" s="46"/>
      <c r="N169" s="46"/>
      <c r="O169" s="46"/>
      <c r="P169" s="46"/>
      <c r="Q169" s="35"/>
      <c r="R169" s="35"/>
      <c r="S169" s="35"/>
      <c r="T169" s="35"/>
      <c r="U169" s="40"/>
      <c r="V169" s="41"/>
      <c r="W169" s="41"/>
      <c r="X169" s="42"/>
      <c r="Y169" s="43"/>
      <c r="Z169" s="40"/>
      <c r="AA169" s="41"/>
      <c r="AB169" s="41"/>
      <c r="AC169" s="42"/>
      <c r="AD169" s="43"/>
      <c r="AE169" s="40"/>
      <c r="AF169" s="41"/>
      <c r="AG169" s="41"/>
      <c r="AH169" s="42"/>
      <c r="AI169" s="43"/>
      <c r="AJ169" s="42"/>
      <c r="AK169" s="31"/>
      <c r="AL169" s="31"/>
      <c r="AM169" s="31"/>
      <c r="AN169" s="45"/>
    </row>
    <row r="170" spans="4:40">
      <c r="D170" s="30"/>
      <c r="I170" s="35"/>
      <c r="J170" s="35"/>
      <c r="K170" s="34"/>
      <c r="L170" s="34"/>
      <c r="M170" s="46"/>
      <c r="N170" s="46"/>
      <c r="O170" s="46"/>
      <c r="P170" s="46"/>
      <c r="Q170" s="35"/>
      <c r="R170" s="35"/>
      <c r="S170" s="35"/>
      <c r="T170" s="35"/>
      <c r="U170" s="40"/>
      <c r="V170" s="41"/>
      <c r="W170" s="41"/>
      <c r="X170" s="42"/>
      <c r="Y170" s="43"/>
      <c r="Z170" s="40"/>
      <c r="AA170" s="41"/>
      <c r="AB170" s="41"/>
      <c r="AC170" s="42"/>
      <c r="AD170" s="43"/>
      <c r="AE170" s="40"/>
      <c r="AF170" s="41"/>
      <c r="AG170" s="41"/>
      <c r="AH170" s="42"/>
      <c r="AI170" s="43"/>
      <c r="AJ170" s="42"/>
      <c r="AK170" s="31"/>
      <c r="AL170" s="31"/>
      <c r="AM170" s="31"/>
      <c r="AN170" s="45"/>
    </row>
    <row r="171" spans="4:40">
      <c r="D171" s="30"/>
      <c r="I171" s="35"/>
      <c r="J171" s="35"/>
      <c r="K171" s="34"/>
      <c r="L171" s="34"/>
      <c r="M171" s="46"/>
      <c r="N171" s="46"/>
      <c r="O171" s="46"/>
      <c r="P171" s="46"/>
      <c r="Q171" s="35"/>
      <c r="R171" s="35"/>
      <c r="S171" s="35"/>
      <c r="T171" s="35"/>
      <c r="U171" s="40"/>
      <c r="V171" s="41"/>
      <c r="W171" s="41"/>
      <c r="X171" s="42"/>
      <c r="Y171" s="43"/>
      <c r="Z171" s="40"/>
      <c r="AA171" s="41"/>
      <c r="AB171" s="41"/>
      <c r="AC171" s="42"/>
      <c r="AD171" s="43"/>
      <c r="AE171" s="40"/>
      <c r="AF171" s="41"/>
      <c r="AG171" s="41"/>
      <c r="AH171" s="42"/>
      <c r="AI171" s="43"/>
      <c r="AJ171" s="42"/>
      <c r="AK171" s="31"/>
      <c r="AL171" s="31"/>
      <c r="AM171" s="31"/>
      <c r="AN171" s="45"/>
    </row>
    <row r="172" spans="4:40">
      <c r="D172" s="30"/>
      <c r="I172" s="35"/>
      <c r="J172" s="35"/>
      <c r="K172" s="34"/>
      <c r="L172" s="34"/>
      <c r="M172" s="46"/>
      <c r="N172" s="46"/>
      <c r="O172" s="46"/>
      <c r="P172" s="46"/>
      <c r="Q172" s="35"/>
      <c r="R172" s="35"/>
      <c r="S172" s="35"/>
      <c r="T172" s="35"/>
      <c r="U172" s="40"/>
      <c r="V172" s="41"/>
      <c r="W172" s="41"/>
      <c r="X172" s="42"/>
      <c r="Y172" s="43"/>
      <c r="Z172" s="40"/>
      <c r="AA172" s="41"/>
      <c r="AB172" s="41"/>
      <c r="AC172" s="42"/>
      <c r="AD172" s="43"/>
      <c r="AE172" s="40"/>
      <c r="AF172" s="41"/>
      <c r="AG172" s="41"/>
      <c r="AH172" s="42"/>
      <c r="AI172" s="43"/>
      <c r="AJ172" s="42"/>
      <c r="AK172" s="31"/>
      <c r="AL172" s="31"/>
      <c r="AM172" s="31"/>
      <c r="AN172" s="45"/>
    </row>
    <row r="173" spans="4:40">
      <c r="D173" s="30"/>
      <c r="I173" s="35"/>
      <c r="J173" s="35"/>
      <c r="K173" s="34"/>
      <c r="L173" s="34"/>
      <c r="M173" s="46"/>
      <c r="N173" s="46"/>
      <c r="O173" s="46"/>
      <c r="P173" s="46"/>
      <c r="Q173" s="35"/>
      <c r="R173" s="35"/>
      <c r="S173" s="35"/>
      <c r="T173" s="35"/>
      <c r="U173" s="40"/>
      <c r="V173" s="41"/>
      <c r="W173" s="41"/>
      <c r="X173" s="42"/>
      <c r="Y173" s="43"/>
      <c r="Z173" s="40"/>
      <c r="AA173" s="41"/>
      <c r="AB173" s="41"/>
      <c r="AC173" s="42"/>
      <c r="AD173" s="43"/>
      <c r="AE173" s="40"/>
      <c r="AF173" s="41"/>
      <c r="AG173" s="41"/>
      <c r="AH173" s="42"/>
      <c r="AI173" s="43"/>
      <c r="AJ173" s="42"/>
      <c r="AK173" s="31"/>
      <c r="AL173" s="31"/>
      <c r="AM173" s="31"/>
      <c r="AN173" s="45"/>
    </row>
    <row r="174" spans="4:40">
      <c r="D174" s="30"/>
      <c r="I174" s="35"/>
      <c r="J174" s="35"/>
      <c r="K174" s="34"/>
      <c r="L174" s="34"/>
      <c r="M174" s="46"/>
      <c r="N174" s="46"/>
      <c r="O174" s="46"/>
      <c r="P174" s="46"/>
      <c r="Q174" s="35"/>
      <c r="R174" s="35"/>
      <c r="S174" s="35"/>
      <c r="T174" s="35"/>
      <c r="U174" s="40"/>
      <c r="V174" s="41"/>
      <c r="W174" s="41"/>
      <c r="X174" s="42"/>
      <c r="Y174" s="43"/>
      <c r="Z174" s="40"/>
      <c r="AA174" s="41"/>
      <c r="AB174" s="41"/>
      <c r="AC174" s="42"/>
      <c r="AD174" s="43"/>
      <c r="AE174" s="40"/>
      <c r="AF174" s="41"/>
      <c r="AG174" s="41"/>
      <c r="AH174" s="42"/>
      <c r="AI174" s="43"/>
      <c r="AJ174" s="42"/>
      <c r="AK174" s="31"/>
      <c r="AL174" s="31"/>
      <c r="AM174" s="31"/>
      <c r="AN174" s="45"/>
    </row>
    <row r="175" spans="4:40">
      <c r="D175" s="30"/>
      <c r="I175" s="35"/>
      <c r="J175" s="35"/>
      <c r="K175" s="34"/>
      <c r="L175" s="34"/>
      <c r="M175" s="46"/>
      <c r="N175" s="46"/>
      <c r="O175" s="46"/>
      <c r="P175" s="46"/>
      <c r="Q175" s="35"/>
      <c r="R175" s="35"/>
      <c r="S175" s="35"/>
      <c r="T175" s="35"/>
      <c r="U175" s="40"/>
      <c r="V175" s="41"/>
      <c r="W175" s="41"/>
      <c r="X175" s="42"/>
      <c r="Y175" s="43"/>
      <c r="Z175" s="40"/>
      <c r="AA175" s="41"/>
      <c r="AB175" s="41"/>
      <c r="AC175" s="42"/>
      <c r="AD175" s="43"/>
      <c r="AE175" s="40"/>
      <c r="AF175" s="41"/>
      <c r="AG175" s="41"/>
      <c r="AH175" s="42"/>
      <c r="AI175" s="43"/>
      <c r="AJ175" s="42"/>
      <c r="AK175" s="31"/>
      <c r="AL175" s="31"/>
      <c r="AM175" s="31"/>
      <c r="AN175" s="45"/>
    </row>
    <row r="176" spans="4:40">
      <c r="D176" s="30"/>
      <c r="I176" s="35"/>
      <c r="J176" s="35"/>
      <c r="K176" s="34"/>
      <c r="L176" s="34"/>
      <c r="M176" s="46"/>
      <c r="N176" s="46"/>
      <c r="O176" s="46"/>
      <c r="P176" s="46"/>
      <c r="Q176" s="35"/>
      <c r="R176" s="35"/>
      <c r="S176" s="35"/>
      <c r="T176" s="35"/>
      <c r="U176" s="40"/>
      <c r="V176" s="41"/>
      <c r="W176" s="41"/>
      <c r="X176" s="42"/>
      <c r="Y176" s="43"/>
      <c r="Z176" s="40"/>
      <c r="AA176" s="41"/>
      <c r="AB176" s="41"/>
      <c r="AC176" s="42"/>
      <c r="AD176" s="43"/>
      <c r="AE176" s="40"/>
      <c r="AF176" s="41"/>
      <c r="AG176" s="41"/>
      <c r="AH176" s="42"/>
      <c r="AI176" s="43"/>
      <c r="AJ176" s="42"/>
      <c r="AK176" s="31"/>
      <c r="AL176" s="31"/>
      <c r="AM176" s="31"/>
      <c r="AN176" s="45"/>
    </row>
    <row r="177" spans="4:40">
      <c r="D177" s="30"/>
      <c r="I177" s="35"/>
      <c r="J177" s="35"/>
      <c r="K177" s="34"/>
      <c r="L177" s="34"/>
      <c r="M177" s="46"/>
      <c r="N177" s="46"/>
      <c r="O177" s="46"/>
      <c r="P177" s="46"/>
      <c r="Q177" s="35"/>
      <c r="R177" s="35"/>
      <c r="S177" s="35"/>
      <c r="T177" s="35"/>
      <c r="U177" s="40"/>
      <c r="V177" s="41"/>
      <c r="W177" s="41"/>
      <c r="X177" s="42"/>
      <c r="Y177" s="43"/>
      <c r="Z177" s="40"/>
      <c r="AA177" s="41"/>
      <c r="AB177" s="41"/>
      <c r="AC177" s="42"/>
      <c r="AD177" s="43"/>
      <c r="AE177" s="40"/>
      <c r="AF177" s="41"/>
      <c r="AG177" s="41"/>
      <c r="AH177" s="42"/>
      <c r="AI177" s="43"/>
      <c r="AJ177" s="42"/>
      <c r="AK177" s="31"/>
      <c r="AL177" s="31"/>
      <c r="AM177" s="31"/>
      <c r="AN177" s="45"/>
    </row>
    <row r="178" spans="4:40">
      <c r="D178" s="30"/>
      <c r="I178" s="35"/>
      <c r="J178" s="35"/>
      <c r="K178" s="34"/>
      <c r="L178" s="34"/>
      <c r="M178" s="46"/>
      <c r="N178" s="46"/>
      <c r="O178" s="46"/>
      <c r="P178" s="46"/>
      <c r="Q178" s="35"/>
      <c r="R178" s="35"/>
      <c r="S178" s="35"/>
      <c r="T178" s="35"/>
      <c r="U178" s="40"/>
      <c r="V178" s="41"/>
      <c r="W178" s="41"/>
      <c r="X178" s="42"/>
      <c r="Y178" s="43"/>
      <c r="Z178" s="40"/>
      <c r="AA178" s="41"/>
      <c r="AB178" s="41"/>
      <c r="AC178" s="42"/>
      <c r="AD178" s="43"/>
      <c r="AE178" s="40"/>
      <c r="AF178" s="41"/>
      <c r="AG178" s="41"/>
      <c r="AH178" s="42"/>
      <c r="AI178" s="43"/>
      <c r="AJ178" s="42"/>
      <c r="AK178" s="31"/>
      <c r="AL178" s="31"/>
      <c r="AM178" s="31"/>
      <c r="AN178" s="45"/>
    </row>
    <row r="179" spans="4:40">
      <c r="D179" s="30"/>
      <c r="I179" s="35"/>
      <c r="J179" s="35"/>
      <c r="K179" s="34"/>
      <c r="L179" s="34"/>
      <c r="M179" s="46"/>
      <c r="N179" s="46"/>
      <c r="O179" s="46"/>
      <c r="P179" s="46"/>
      <c r="Q179" s="35"/>
      <c r="R179" s="35"/>
      <c r="S179" s="35"/>
      <c r="T179" s="35"/>
      <c r="U179" s="40"/>
      <c r="V179" s="41"/>
      <c r="W179" s="41"/>
      <c r="X179" s="42"/>
      <c r="Y179" s="43"/>
      <c r="Z179" s="40"/>
      <c r="AA179" s="41"/>
      <c r="AB179" s="41"/>
      <c r="AC179" s="42"/>
      <c r="AD179" s="43"/>
      <c r="AE179" s="40"/>
      <c r="AF179" s="41"/>
      <c r="AG179" s="41"/>
      <c r="AH179" s="42"/>
      <c r="AI179" s="43"/>
      <c r="AJ179" s="42"/>
      <c r="AK179" s="31"/>
      <c r="AL179" s="31"/>
      <c r="AM179" s="31"/>
      <c r="AN179" s="45"/>
    </row>
    <row r="180" spans="4:40">
      <c r="D180" s="30"/>
      <c r="I180" s="35"/>
      <c r="J180" s="35"/>
      <c r="K180" s="34"/>
      <c r="L180" s="34"/>
      <c r="M180" s="46"/>
      <c r="N180" s="46"/>
      <c r="O180" s="46"/>
      <c r="P180" s="46"/>
      <c r="Q180" s="35"/>
      <c r="R180" s="35"/>
      <c r="S180" s="35"/>
      <c r="T180" s="35"/>
      <c r="U180" s="40"/>
      <c r="V180" s="41"/>
      <c r="W180" s="41"/>
      <c r="X180" s="42"/>
      <c r="Y180" s="43"/>
      <c r="Z180" s="40"/>
      <c r="AA180" s="41"/>
      <c r="AB180" s="41"/>
      <c r="AC180" s="42"/>
      <c r="AD180" s="43"/>
      <c r="AE180" s="40"/>
      <c r="AF180" s="41"/>
      <c r="AG180" s="41"/>
      <c r="AH180" s="42"/>
      <c r="AI180" s="43"/>
      <c r="AJ180" s="42"/>
      <c r="AK180" s="31"/>
      <c r="AL180" s="31"/>
      <c r="AM180" s="31"/>
      <c r="AN180" s="45"/>
    </row>
    <row r="181" spans="4:40">
      <c r="D181" s="30"/>
      <c r="I181" s="35"/>
      <c r="J181" s="35"/>
      <c r="K181" s="34"/>
      <c r="L181" s="34"/>
      <c r="M181" s="46"/>
      <c r="N181" s="46"/>
      <c r="O181" s="46"/>
      <c r="P181" s="46"/>
      <c r="Q181" s="35"/>
      <c r="R181" s="35"/>
      <c r="S181" s="35"/>
      <c r="T181" s="35"/>
      <c r="U181" s="40"/>
      <c r="V181" s="41"/>
      <c r="W181" s="41"/>
      <c r="X181" s="42"/>
      <c r="Y181" s="43"/>
      <c r="Z181" s="40"/>
      <c r="AA181" s="41"/>
      <c r="AB181" s="41"/>
      <c r="AC181" s="42"/>
      <c r="AD181" s="43"/>
      <c r="AE181" s="40"/>
      <c r="AF181" s="41"/>
      <c r="AG181" s="41"/>
      <c r="AH181" s="42"/>
      <c r="AI181" s="43"/>
      <c r="AJ181" s="42"/>
      <c r="AK181" s="31"/>
      <c r="AL181" s="31"/>
      <c r="AM181" s="31"/>
      <c r="AN181" s="45"/>
    </row>
    <row r="182" spans="4:40">
      <c r="D182" s="30"/>
      <c r="I182" s="35"/>
      <c r="J182" s="35"/>
      <c r="K182" s="34"/>
      <c r="L182" s="34"/>
      <c r="M182" s="46"/>
      <c r="N182" s="46"/>
      <c r="O182" s="46"/>
      <c r="P182" s="46"/>
      <c r="Q182" s="35"/>
      <c r="R182" s="35"/>
      <c r="S182" s="35"/>
      <c r="T182" s="35"/>
      <c r="U182" s="40"/>
      <c r="V182" s="41"/>
      <c r="W182" s="41"/>
      <c r="X182" s="42"/>
      <c r="Y182" s="43"/>
      <c r="Z182" s="40"/>
      <c r="AA182" s="41"/>
      <c r="AB182" s="41"/>
      <c r="AC182" s="42"/>
      <c r="AD182" s="43"/>
      <c r="AE182" s="40"/>
      <c r="AF182" s="41"/>
      <c r="AG182" s="41"/>
      <c r="AH182" s="42"/>
      <c r="AI182" s="43"/>
      <c r="AJ182" s="42"/>
      <c r="AK182" s="31"/>
      <c r="AL182" s="31"/>
      <c r="AM182" s="31"/>
      <c r="AN182" s="45"/>
    </row>
    <row r="183" spans="4:40">
      <c r="D183" s="30"/>
      <c r="I183" s="35"/>
      <c r="J183" s="35"/>
      <c r="K183" s="34"/>
      <c r="L183" s="34"/>
      <c r="M183" s="46"/>
      <c r="N183" s="46"/>
      <c r="O183" s="46"/>
      <c r="P183" s="46"/>
      <c r="Q183" s="35"/>
      <c r="R183" s="35"/>
      <c r="S183" s="35"/>
      <c r="T183" s="35"/>
      <c r="U183" s="40"/>
      <c r="V183" s="41"/>
      <c r="W183" s="41"/>
      <c r="X183" s="42"/>
      <c r="Y183" s="43"/>
      <c r="Z183" s="40"/>
      <c r="AA183" s="41"/>
      <c r="AB183" s="41"/>
      <c r="AC183" s="42"/>
      <c r="AD183" s="43"/>
      <c r="AE183" s="40"/>
      <c r="AF183" s="41"/>
      <c r="AG183" s="41"/>
      <c r="AH183" s="42"/>
      <c r="AI183" s="43"/>
      <c r="AJ183" s="42"/>
      <c r="AK183" s="31"/>
      <c r="AL183" s="31"/>
      <c r="AM183" s="31"/>
      <c r="AN183" s="45"/>
    </row>
    <row r="184" spans="4:40">
      <c r="D184" s="30"/>
      <c r="I184" s="35"/>
      <c r="J184" s="35"/>
      <c r="K184" s="34"/>
      <c r="L184" s="34"/>
      <c r="M184" s="46"/>
      <c r="N184" s="46"/>
      <c r="O184" s="46"/>
      <c r="P184" s="46"/>
      <c r="Q184" s="35"/>
      <c r="R184" s="35"/>
      <c r="S184" s="35"/>
      <c r="T184" s="35"/>
      <c r="U184" s="40"/>
      <c r="V184" s="41"/>
      <c r="W184" s="41"/>
      <c r="X184" s="42"/>
      <c r="Y184" s="43"/>
      <c r="Z184" s="40"/>
      <c r="AA184" s="41"/>
      <c r="AB184" s="41"/>
      <c r="AC184" s="42"/>
      <c r="AD184" s="43"/>
      <c r="AE184" s="40"/>
      <c r="AF184" s="41"/>
      <c r="AG184" s="41"/>
      <c r="AH184" s="42"/>
      <c r="AI184" s="43"/>
      <c r="AJ184" s="42"/>
      <c r="AK184" s="31"/>
      <c r="AL184" s="31"/>
      <c r="AM184" s="31"/>
      <c r="AN184" s="45"/>
    </row>
    <row r="185" spans="4:40">
      <c r="D185" s="30"/>
      <c r="I185" s="35"/>
      <c r="J185" s="35"/>
      <c r="K185" s="34"/>
      <c r="L185" s="34"/>
      <c r="M185" s="46"/>
      <c r="N185" s="46"/>
      <c r="O185" s="46"/>
      <c r="P185" s="46"/>
      <c r="Q185" s="35"/>
      <c r="R185" s="35"/>
      <c r="S185" s="35"/>
      <c r="T185" s="35"/>
      <c r="U185" s="40"/>
      <c r="V185" s="41"/>
      <c r="W185" s="41"/>
      <c r="X185" s="42"/>
      <c r="Y185" s="43"/>
      <c r="Z185" s="40"/>
      <c r="AA185" s="41"/>
      <c r="AB185" s="41"/>
      <c r="AC185" s="42"/>
      <c r="AD185" s="43"/>
      <c r="AE185" s="40"/>
      <c r="AF185" s="41"/>
      <c r="AG185" s="41"/>
      <c r="AH185" s="42"/>
      <c r="AI185" s="43"/>
      <c r="AJ185" s="42"/>
      <c r="AK185" s="31"/>
      <c r="AL185" s="31"/>
      <c r="AM185" s="31"/>
      <c r="AN185" s="45"/>
    </row>
    <row r="186" spans="4:40">
      <c r="D186" s="30"/>
      <c r="I186" s="35"/>
      <c r="J186" s="35"/>
      <c r="K186" s="34"/>
      <c r="L186" s="34"/>
      <c r="M186" s="46"/>
      <c r="N186" s="46"/>
      <c r="O186" s="46"/>
      <c r="P186" s="46"/>
      <c r="Q186" s="35"/>
      <c r="R186" s="35"/>
      <c r="S186" s="35"/>
      <c r="T186" s="35"/>
      <c r="U186" s="40"/>
      <c r="V186" s="41"/>
      <c r="W186" s="41"/>
      <c r="X186" s="42"/>
      <c r="Y186" s="43"/>
      <c r="Z186" s="40"/>
      <c r="AA186" s="41"/>
      <c r="AB186" s="41"/>
      <c r="AC186" s="42"/>
      <c r="AD186" s="43"/>
      <c r="AE186" s="40"/>
      <c r="AF186" s="41"/>
      <c r="AG186" s="41"/>
      <c r="AH186" s="42"/>
      <c r="AI186" s="43"/>
      <c r="AJ186" s="42"/>
      <c r="AK186" s="31"/>
      <c r="AL186" s="31"/>
      <c r="AM186" s="31"/>
      <c r="AN186" s="45"/>
    </row>
    <row r="187" spans="4:40">
      <c r="D187" s="30"/>
      <c r="I187" s="35"/>
      <c r="J187" s="35"/>
      <c r="K187" s="34"/>
      <c r="L187" s="34"/>
      <c r="M187" s="46"/>
      <c r="N187" s="46"/>
      <c r="O187" s="46"/>
      <c r="P187" s="46"/>
      <c r="Q187" s="35"/>
      <c r="R187" s="35"/>
      <c r="S187" s="35"/>
      <c r="T187" s="35"/>
      <c r="U187" s="40"/>
      <c r="V187" s="41"/>
      <c r="W187" s="41"/>
      <c r="X187" s="42"/>
      <c r="Y187" s="43"/>
      <c r="Z187" s="40"/>
      <c r="AA187" s="41"/>
      <c r="AB187" s="41"/>
      <c r="AC187" s="42"/>
      <c r="AD187" s="43"/>
      <c r="AE187" s="40"/>
      <c r="AF187" s="41"/>
      <c r="AG187" s="41"/>
      <c r="AH187" s="42"/>
      <c r="AI187" s="43"/>
      <c r="AJ187" s="42"/>
      <c r="AK187" s="31"/>
      <c r="AL187" s="31"/>
      <c r="AM187" s="31"/>
      <c r="AN187" s="45"/>
    </row>
    <row r="188" spans="4:40">
      <c r="D188" s="30"/>
      <c r="I188" s="35"/>
      <c r="J188" s="35"/>
      <c r="K188" s="34"/>
      <c r="L188" s="34"/>
      <c r="M188" s="46"/>
      <c r="N188" s="46"/>
      <c r="O188" s="46"/>
      <c r="P188" s="46"/>
      <c r="Q188" s="35"/>
      <c r="R188" s="35"/>
      <c r="S188" s="35"/>
      <c r="T188" s="35"/>
      <c r="U188" s="40"/>
      <c r="V188" s="41"/>
      <c r="W188" s="41"/>
      <c r="X188" s="42"/>
      <c r="Y188" s="43"/>
      <c r="Z188" s="40"/>
      <c r="AA188" s="41"/>
      <c r="AB188" s="41"/>
      <c r="AC188" s="42"/>
      <c r="AD188" s="43"/>
      <c r="AE188" s="40"/>
      <c r="AF188" s="41"/>
      <c r="AG188" s="41"/>
      <c r="AH188" s="42"/>
      <c r="AI188" s="43"/>
      <c r="AJ188" s="42"/>
      <c r="AK188" s="31"/>
      <c r="AL188" s="31"/>
      <c r="AM188" s="31"/>
      <c r="AN188" s="45"/>
    </row>
    <row r="189" spans="4:40">
      <c r="D189" s="30"/>
      <c r="I189" s="35"/>
      <c r="J189" s="35"/>
      <c r="K189" s="34"/>
      <c r="L189" s="34"/>
      <c r="M189" s="46"/>
      <c r="N189" s="46"/>
      <c r="O189" s="46"/>
      <c r="P189" s="46"/>
      <c r="Q189" s="35"/>
      <c r="R189" s="35"/>
      <c r="S189" s="35"/>
      <c r="T189" s="35"/>
      <c r="U189" s="40"/>
      <c r="V189" s="41"/>
      <c r="W189" s="41"/>
      <c r="X189" s="42"/>
      <c r="Y189" s="43"/>
      <c r="Z189" s="40"/>
      <c r="AA189" s="41"/>
      <c r="AB189" s="41"/>
      <c r="AC189" s="42"/>
      <c r="AD189" s="43"/>
      <c r="AE189" s="40"/>
      <c r="AF189" s="41"/>
      <c r="AG189" s="41"/>
      <c r="AH189" s="42"/>
      <c r="AI189" s="43"/>
      <c r="AJ189" s="42"/>
      <c r="AK189" s="31"/>
      <c r="AL189" s="31"/>
      <c r="AM189" s="31"/>
      <c r="AN189" s="45"/>
    </row>
    <row r="190" spans="4:40">
      <c r="D190" s="30"/>
      <c r="I190" s="35"/>
      <c r="J190" s="35"/>
      <c r="K190" s="34"/>
      <c r="L190" s="34"/>
      <c r="M190" s="46"/>
      <c r="N190" s="46"/>
      <c r="O190" s="46"/>
      <c r="P190" s="46"/>
      <c r="Q190" s="35"/>
      <c r="R190" s="35"/>
      <c r="S190" s="35"/>
      <c r="T190" s="35"/>
      <c r="U190" s="40"/>
      <c r="V190" s="41"/>
      <c r="W190" s="41"/>
      <c r="X190" s="42"/>
      <c r="Y190" s="43"/>
      <c r="Z190" s="40"/>
      <c r="AA190" s="41"/>
      <c r="AB190" s="41"/>
      <c r="AC190" s="42"/>
      <c r="AD190" s="43"/>
      <c r="AE190" s="40"/>
      <c r="AF190" s="41"/>
      <c r="AG190" s="41"/>
      <c r="AH190" s="42"/>
      <c r="AI190" s="43"/>
      <c r="AJ190" s="42"/>
      <c r="AK190" s="31"/>
      <c r="AL190" s="31"/>
      <c r="AM190" s="31"/>
      <c r="AN190" s="45"/>
    </row>
    <row r="191" spans="4:40">
      <c r="D191" s="30"/>
      <c r="I191" s="35"/>
      <c r="J191" s="35"/>
      <c r="K191" s="34"/>
      <c r="L191" s="34"/>
      <c r="M191" s="46"/>
      <c r="N191" s="46"/>
      <c r="O191" s="46"/>
      <c r="P191" s="46"/>
      <c r="Q191" s="35"/>
      <c r="R191" s="35"/>
      <c r="S191" s="35"/>
      <c r="T191" s="35"/>
      <c r="U191" s="40"/>
      <c r="V191" s="41"/>
      <c r="W191" s="41"/>
      <c r="X191" s="42"/>
      <c r="Y191" s="43"/>
      <c r="Z191" s="40"/>
      <c r="AA191" s="41"/>
      <c r="AB191" s="41"/>
      <c r="AC191" s="42"/>
      <c r="AD191" s="43"/>
      <c r="AE191" s="40"/>
      <c r="AF191" s="41"/>
      <c r="AG191" s="41"/>
      <c r="AH191" s="42"/>
      <c r="AI191" s="43"/>
      <c r="AJ191" s="42"/>
      <c r="AK191" s="31"/>
      <c r="AL191" s="31"/>
      <c r="AM191" s="31"/>
      <c r="AN191" s="45"/>
    </row>
    <row r="192" spans="4:40">
      <c r="D192" s="30"/>
      <c r="I192" s="35"/>
      <c r="J192" s="35"/>
      <c r="K192" s="34"/>
      <c r="L192" s="34"/>
      <c r="M192" s="46"/>
      <c r="N192" s="46"/>
      <c r="O192" s="46"/>
      <c r="P192" s="46"/>
      <c r="Q192" s="35"/>
      <c r="R192" s="35"/>
      <c r="S192" s="35"/>
      <c r="T192" s="35"/>
      <c r="U192" s="40"/>
      <c r="V192" s="41"/>
      <c r="W192" s="41"/>
      <c r="X192" s="42"/>
      <c r="Y192" s="43"/>
      <c r="Z192" s="40"/>
      <c r="AA192" s="41"/>
      <c r="AB192" s="41"/>
      <c r="AC192" s="42"/>
      <c r="AD192" s="43"/>
      <c r="AE192" s="40"/>
      <c r="AF192" s="41"/>
      <c r="AG192" s="41"/>
      <c r="AH192" s="42"/>
      <c r="AI192" s="43"/>
      <c r="AJ192" s="42"/>
      <c r="AK192" s="31"/>
      <c r="AL192" s="31"/>
      <c r="AM192" s="31"/>
      <c r="AN192" s="45"/>
    </row>
    <row r="193" spans="4:40">
      <c r="D193" s="30"/>
      <c r="I193" s="35"/>
      <c r="J193" s="35"/>
      <c r="K193" s="34"/>
      <c r="L193" s="34"/>
      <c r="M193" s="46"/>
      <c r="N193" s="46"/>
      <c r="O193" s="46"/>
      <c r="P193" s="46"/>
      <c r="Q193" s="35"/>
      <c r="R193" s="35"/>
      <c r="S193" s="35"/>
      <c r="T193" s="35"/>
      <c r="U193" s="40"/>
      <c r="V193" s="41"/>
      <c r="W193" s="41"/>
      <c r="X193" s="42"/>
      <c r="Y193" s="43"/>
      <c r="Z193" s="40"/>
      <c r="AA193" s="41"/>
      <c r="AB193" s="41"/>
      <c r="AC193" s="42"/>
      <c r="AD193" s="43"/>
      <c r="AE193" s="40"/>
      <c r="AF193" s="41"/>
      <c r="AG193" s="41"/>
      <c r="AH193" s="42"/>
      <c r="AI193" s="43"/>
      <c r="AJ193" s="42"/>
      <c r="AK193" s="31"/>
      <c r="AL193" s="31"/>
      <c r="AM193" s="31"/>
      <c r="AN193" s="45"/>
    </row>
    <row r="194" spans="4:40">
      <c r="D194" s="30"/>
      <c r="I194" s="35"/>
      <c r="J194" s="35"/>
      <c r="K194" s="34"/>
      <c r="L194" s="34"/>
      <c r="M194" s="46"/>
      <c r="N194" s="46"/>
      <c r="O194" s="46"/>
      <c r="P194" s="46"/>
      <c r="Q194" s="35"/>
      <c r="R194" s="35"/>
      <c r="S194" s="35"/>
      <c r="T194" s="35"/>
      <c r="U194" s="40"/>
      <c r="V194" s="41"/>
      <c r="W194" s="41"/>
      <c r="X194" s="42"/>
      <c r="Y194" s="43"/>
      <c r="Z194" s="40"/>
      <c r="AA194" s="41"/>
      <c r="AB194" s="41"/>
      <c r="AC194" s="42"/>
      <c r="AD194" s="43"/>
      <c r="AE194" s="40"/>
      <c r="AF194" s="41"/>
      <c r="AG194" s="41"/>
      <c r="AH194" s="42"/>
      <c r="AI194" s="43"/>
      <c r="AJ194" s="42"/>
      <c r="AK194" s="31"/>
      <c r="AL194" s="31"/>
      <c r="AM194" s="31"/>
      <c r="AN194" s="45"/>
    </row>
    <row r="195" spans="4:40">
      <c r="D195" s="30"/>
      <c r="I195" s="35"/>
      <c r="J195" s="35"/>
      <c r="K195" s="34"/>
      <c r="L195" s="34"/>
      <c r="M195" s="46"/>
      <c r="N195" s="46"/>
      <c r="O195" s="46"/>
      <c r="P195" s="46"/>
      <c r="Q195" s="35"/>
      <c r="R195" s="35"/>
      <c r="S195" s="35"/>
      <c r="T195" s="35"/>
      <c r="U195" s="40"/>
      <c r="V195" s="41"/>
      <c r="W195" s="41"/>
      <c r="X195" s="42"/>
      <c r="Y195" s="43"/>
      <c r="Z195" s="40"/>
      <c r="AA195" s="41"/>
      <c r="AB195" s="41"/>
      <c r="AC195" s="42"/>
      <c r="AD195" s="43"/>
      <c r="AE195" s="40"/>
      <c r="AF195" s="41"/>
      <c r="AG195" s="41"/>
      <c r="AH195" s="42"/>
      <c r="AI195" s="43"/>
      <c r="AJ195" s="42"/>
      <c r="AK195" s="31"/>
      <c r="AL195" s="31"/>
      <c r="AM195" s="31"/>
      <c r="AN195" s="45"/>
    </row>
    <row r="196" spans="4:40">
      <c r="D196" s="30"/>
      <c r="I196" s="35"/>
      <c r="J196" s="35"/>
      <c r="K196" s="34"/>
      <c r="L196" s="34"/>
      <c r="M196" s="46"/>
      <c r="N196" s="46"/>
      <c r="O196" s="46"/>
      <c r="P196" s="46"/>
      <c r="Q196" s="35"/>
      <c r="R196" s="35"/>
      <c r="S196" s="35"/>
      <c r="T196" s="35"/>
      <c r="U196" s="40"/>
      <c r="V196" s="41"/>
      <c r="W196" s="41"/>
      <c r="X196" s="42"/>
      <c r="Y196" s="43"/>
      <c r="Z196" s="40"/>
      <c r="AA196" s="41"/>
      <c r="AB196" s="41"/>
      <c r="AC196" s="42"/>
      <c r="AD196" s="43"/>
      <c r="AE196" s="40"/>
      <c r="AF196" s="41"/>
      <c r="AG196" s="41"/>
      <c r="AH196" s="42"/>
      <c r="AI196" s="43"/>
      <c r="AJ196" s="42"/>
      <c r="AK196" s="31"/>
      <c r="AL196" s="31"/>
      <c r="AM196" s="31"/>
      <c r="AN196" s="45"/>
    </row>
    <row r="197" spans="4:40">
      <c r="D197" s="30"/>
      <c r="I197" s="35"/>
      <c r="J197" s="35"/>
      <c r="K197" s="34"/>
      <c r="L197" s="34"/>
      <c r="M197" s="46"/>
      <c r="N197" s="46"/>
      <c r="O197" s="46"/>
      <c r="P197" s="46"/>
      <c r="Q197" s="35"/>
      <c r="R197" s="35"/>
      <c r="S197" s="35"/>
      <c r="T197" s="35"/>
      <c r="U197" s="40"/>
      <c r="V197" s="41"/>
      <c r="W197" s="41"/>
      <c r="X197" s="42"/>
      <c r="Y197" s="43"/>
      <c r="Z197" s="40"/>
      <c r="AA197" s="41"/>
      <c r="AB197" s="41"/>
      <c r="AC197" s="42"/>
      <c r="AD197" s="43"/>
      <c r="AE197" s="40"/>
      <c r="AF197" s="41"/>
      <c r="AG197" s="41"/>
      <c r="AH197" s="42"/>
      <c r="AI197" s="43"/>
      <c r="AJ197" s="42"/>
      <c r="AK197" s="31"/>
      <c r="AL197" s="31"/>
      <c r="AM197" s="31"/>
      <c r="AN197" s="45"/>
    </row>
    <row r="198" spans="4:40">
      <c r="D198" s="30"/>
      <c r="I198" s="35"/>
      <c r="J198" s="35"/>
      <c r="K198" s="34"/>
      <c r="L198" s="34"/>
      <c r="M198" s="46"/>
      <c r="N198" s="46"/>
      <c r="O198" s="46"/>
      <c r="P198" s="46"/>
      <c r="Q198" s="35"/>
      <c r="R198" s="35"/>
      <c r="S198" s="35"/>
      <c r="T198" s="35"/>
      <c r="U198" s="40"/>
      <c r="V198" s="41"/>
      <c r="W198" s="41"/>
      <c r="X198" s="42"/>
      <c r="Y198" s="43"/>
      <c r="Z198" s="40"/>
      <c r="AA198" s="41"/>
      <c r="AB198" s="41"/>
      <c r="AC198" s="42"/>
      <c r="AD198" s="43"/>
      <c r="AE198" s="40"/>
      <c r="AF198" s="41"/>
      <c r="AG198" s="41"/>
      <c r="AH198" s="42"/>
      <c r="AI198" s="43"/>
      <c r="AJ198" s="42"/>
      <c r="AK198" s="31"/>
      <c r="AL198" s="31"/>
      <c r="AM198" s="31"/>
      <c r="AN198" s="45"/>
    </row>
    <row r="199" spans="4:40">
      <c r="D199" s="30"/>
      <c r="I199" s="35"/>
      <c r="J199" s="35"/>
      <c r="K199" s="34"/>
      <c r="L199" s="34"/>
      <c r="M199" s="46"/>
      <c r="N199" s="46"/>
      <c r="O199" s="46"/>
      <c r="P199" s="46"/>
      <c r="Q199" s="35"/>
      <c r="R199" s="35"/>
      <c r="S199" s="35"/>
      <c r="T199" s="35"/>
      <c r="U199" s="40"/>
      <c r="V199" s="41"/>
      <c r="W199" s="41"/>
      <c r="X199" s="42"/>
      <c r="Y199" s="43"/>
      <c r="Z199" s="40"/>
      <c r="AA199" s="41"/>
      <c r="AB199" s="41"/>
      <c r="AC199" s="42"/>
      <c r="AD199" s="43"/>
      <c r="AE199" s="40"/>
      <c r="AF199" s="41"/>
      <c r="AG199" s="41"/>
      <c r="AH199" s="42"/>
      <c r="AI199" s="43"/>
      <c r="AJ199" s="42"/>
      <c r="AK199" s="31"/>
      <c r="AL199" s="31"/>
      <c r="AM199" s="31"/>
      <c r="AN199" s="45"/>
    </row>
    <row r="200" spans="4:40">
      <c r="D200" s="30"/>
      <c r="I200" s="35"/>
      <c r="J200" s="35"/>
      <c r="K200" s="34"/>
      <c r="L200" s="34"/>
      <c r="M200" s="46"/>
      <c r="N200" s="46"/>
      <c r="O200" s="46"/>
      <c r="P200" s="46"/>
      <c r="Q200" s="35"/>
      <c r="R200" s="35"/>
      <c r="S200" s="35"/>
      <c r="T200" s="35"/>
      <c r="U200" s="40"/>
      <c r="V200" s="41"/>
      <c r="W200" s="41"/>
      <c r="X200" s="42"/>
      <c r="Y200" s="43"/>
      <c r="Z200" s="40"/>
      <c r="AA200" s="41"/>
      <c r="AB200" s="41"/>
      <c r="AC200" s="42"/>
      <c r="AD200" s="43"/>
      <c r="AE200" s="40"/>
      <c r="AF200" s="41"/>
      <c r="AG200" s="41"/>
      <c r="AH200" s="42"/>
      <c r="AI200" s="43"/>
      <c r="AJ200" s="42"/>
      <c r="AK200" s="31"/>
      <c r="AL200" s="31"/>
      <c r="AM200" s="31"/>
      <c r="AN200" s="45"/>
    </row>
    <row r="201" spans="4:40">
      <c r="D201" s="30"/>
      <c r="I201" s="35"/>
      <c r="J201" s="35"/>
      <c r="K201" s="34"/>
      <c r="L201" s="34"/>
      <c r="M201" s="46"/>
      <c r="N201" s="46"/>
      <c r="O201" s="46"/>
      <c r="P201" s="46"/>
      <c r="Q201" s="35"/>
      <c r="R201" s="35"/>
      <c r="S201" s="35"/>
      <c r="T201" s="35"/>
      <c r="U201" s="40"/>
      <c r="V201" s="41"/>
      <c r="W201" s="41"/>
      <c r="X201" s="42"/>
      <c r="Y201" s="43"/>
      <c r="Z201" s="40"/>
      <c r="AA201" s="41"/>
      <c r="AB201" s="41"/>
      <c r="AC201" s="42"/>
      <c r="AD201" s="43"/>
      <c r="AE201" s="40"/>
      <c r="AF201" s="41"/>
      <c r="AG201" s="41"/>
      <c r="AH201" s="42"/>
      <c r="AI201" s="43"/>
      <c r="AJ201" s="42"/>
      <c r="AK201" s="31"/>
      <c r="AL201" s="31"/>
      <c r="AM201" s="31"/>
      <c r="AN201" s="45"/>
    </row>
    <row r="202" spans="4:40">
      <c r="D202" s="30"/>
      <c r="I202" s="35"/>
      <c r="J202" s="35"/>
      <c r="K202" s="34"/>
      <c r="L202" s="34"/>
      <c r="M202" s="46"/>
      <c r="N202" s="46"/>
      <c r="O202" s="46"/>
      <c r="P202" s="46"/>
      <c r="Q202" s="35"/>
      <c r="R202" s="35"/>
      <c r="S202" s="35"/>
      <c r="T202" s="35"/>
      <c r="U202" s="40"/>
      <c r="V202" s="41"/>
      <c r="W202" s="41"/>
      <c r="X202" s="42"/>
      <c r="Y202" s="43"/>
      <c r="Z202" s="40"/>
      <c r="AA202" s="41"/>
      <c r="AB202" s="41"/>
      <c r="AC202" s="42"/>
      <c r="AD202" s="43"/>
      <c r="AE202" s="40"/>
      <c r="AF202" s="41"/>
      <c r="AG202" s="41"/>
      <c r="AH202" s="42"/>
      <c r="AI202" s="43"/>
      <c r="AJ202" s="42"/>
      <c r="AK202" s="31"/>
      <c r="AL202" s="31"/>
      <c r="AM202" s="31"/>
      <c r="AN202" s="45"/>
    </row>
    <row r="203" spans="4:40">
      <c r="D203" s="30"/>
      <c r="I203" s="35"/>
      <c r="J203" s="35"/>
      <c r="K203" s="34"/>
      <c r="L203" s="34"/>
      <c r="M203" s="46"/>
      <c r="N203" s="46"/>
      <c r="O203" s="46"/>
      <c r="P203" s="46"/>
      <c r="Q203" s="35"/>
      <c r="R203" s="35"/>
      <c r="S203" s="35"/>
      <c r="T203" s="35"/>
      <c r="U203" s="40"/>
      <c r="V203" s="41"/>
      <c r="W203" s="41"/>
      <c r="X203" s="42"/>
      <c r="Y203" s="43"/>
      <c r="Z203" s="40"/>
      <c r="AA203" s="41"/>
      <c r="AB203" s="41"/>
      <c r="AC203" s="42"/>
      <c r="AD203" s="43"/>
      <c r="AE203" s="40"/>
      <c r="AF203" s="41"/>
      <c r="AG203" s="41"/>
      <c r="AH203" s="42"/>
      <c r="AI203" s="43"/>
      <c r="AJ203" s="42"/>
      <c r="AK203" s="31"/>
      <c r="AL203" s="31"/>
      <c r="AM203" s="31"/>
      <c r="AN203" s="45"/>
    </row>
    <row r="204" spans="4:40">
      <c r="D204" s="30"/>
      <c r="I204" s="35"/>
      <c r="J204" s="35"/>
      <c r="K204" s="34"/>
      <c r="L204" s="34"/>
      <c r="M204" s="46"/>
      <c r="N204" s="46"/>
      <c r="O204" s="46"/>
      <c r="P204" s="46"/>
      <c r="Q204" s="35"/>
      <c r="R204" s="35"/>
      <c r="S204" s="35"/>
      <c r="T204" s="35"/>
      <c r="U204" s="40"/>
      <c r="V204" s="41"/>
      <c r="W204" s="41"/>
      <c r="X204" s="42"/>
      <c r="Y204" s="43"/>
      <c r="Z204" s="40"/>
      <c r="AA204" s="41"/>
      <c r="AB204" s="41"/>
      <c r="AC204" s="42"/>
      <c r="AD204" s="43"/>
      <c r="AE204" s="40"/>
      <c r="AF204" s="41"/>
      <c r="AG204" s="41"/>
      <c r="AH204" s="42"/>
      <c r="AI204" s="43"/>
      <c r="AJ204" s="42"/>
      <c r="AK204" s="31"/>
      <c r="AL204" s="31"/>
      <c r="AM204" s="31"/>
      <c r="AN204" s="45"/>
    </row>
    <row r="205" spans="4:40">
      <c r="D205" s="30"/>
      <c r="I205" s="35"/>
      <c r="J205" s="35"/>
      <c r="K205" s="34"/>
      <c r="L205" s="34"/>
      <c r="M205" s="46"/>
      <c r="N205" s="46"/>
      <c r="O205" s="46"/>
      <c r="P205" s="46"/>
      <c r="Q205" s="35"/>
      <c r="R205" s="35"/>
      <c r="S205" s="35"/>
      <c r="T205" s="35"/>
      <c r="U205" s="40"/>
      <c r="V205" s="41"/>
      <c r="W205" s="41"/>
      <c r="X205" s="42"/>
      <c r="Y205" s="43"/>
      <c r="Z205" s="40"/>
      <c r="AA205" s="41"/>
      <c r="AB205" s="41"/>
      <c r="AC205" s="42"/>
      <c r="AD205" s="43"/>
      <c r="AE205" s="40"/>
      <c r="AF205" s="41"/>
      <c r="AG205" s="41"/>
      <c r="AH205" s="42"/>
      <c r="AI205" s="43"/>
      <c r="AJ205" s="42"/>
      <c r="AK205" s="31"/>
      <c r="AL205" s="31"/>
      <c r="AM205" s="31"/>
      <c r="AN205" s="45"/>
    </row>
    <row r="206" spans="4:40">
      <c r="D206" s="30"/>
      <c r="I206" s="35"/>
      <c r="J206" s="35"/>
      <c r="K206" s="34"/>
      <c r="L206" s="34"/>
      <c r="M206" s="46"/>
      <c r="N206" s="46"/>
      <c r="O206" s="46"/>
      <c r="P206" s="46"/>
      <c r="Q206" s="35"/>
      <c r="R206" s="35"/>
      <c r="S206" s="35"/>
      <c r="T206" s="35"/>
      <c r="U206" s="40"/>
      <c r="V206" s="41"/>
      <c r="W206" s="41"/>
      <c r="X206" s="42"/>
      <c r="Y206" s="43"/>
      <c r="Z206" s="40"/>
      <c r="AA206" s="41"/>
      <c r="AB206" s="41"/>
      <c r="AC206" s="42"/>
      <c r="AD206" s="43"/>
      <c r="AE206" s="40"/>
      <c r="AF206" s="41"/>
      <c r="AG206" s="41"/>
      <c r="AH206" s="42"/>
      <c r="AI206" s="43"/>
      <c r="AJ206" s="42"/>
      <c r="AK206" s="31"/>
      <c r="AL206" s="31"/>
      <c r="AM206" s="31"/>
      <c r="AN206" s="45"/>
    </row>
    <row r="207" spans="4:40">
      <c r="D207" s="30"/>
      <c r="I207" s="35"/>
      <c r="J207" s="35"/>
      <c r="K207" s="34"/>
      <c r="L207" s="34"/>
      <c r="M207" s="46"/>
      <c r="N207" s="46"/>
      <c r="O207" s="46"/>
      <c r="P207" s="46"/>
      <c r="Q207" s="35"/>
      <c r="R207" s="35"/>
      <c r="S207" s="35"/>
      <c r="T207" s="35"/>
      <c r="U207" s="40"/>
      <c r="V207" s="41"/>
      <c r="W207" s="41"/>
      <c r="X207" s="42"/>
      <c r="Y207" s="43"/>
      <c r="Z207" s="40"/>
      <c r="AA207" s="41"/>
      <c r="AB207" s="41"/>
      <c r="AC207" s="42"/>
      <c r="AD207" s="43"/>
      <c r="AE207" s="40"/>
      <c r="AF207" s="41"/>
      <c r="AG207" s="41"/>
      <c r="AH207" s="42"/>
      <c r="AI207" s="43"/>
      <c r="AJ207" s="42"/>
      <c r="AK207" s="31"/>
      <c r="AL207" s="31"/>
      <c r="AM207" s="31"/>
      <c r="AN207" s="45"/>
    </row>
    <row r="208" spans="4:40">
      <c r="D208" s="30"/>
      <c r="I208" s="35"/>
      <c r="J208" s="35"/>
      <c r="K208" s="34"/>
      <c r="L208" s="34"/>
      <c r="M208" s="46"/>
      <c r="N208" s="46"/>
      <c r="O208" s="46"/>
      <c r="P208" s="46"/>
      <c r="Q208" s="35"/>
      <c r="R208" s="35"/>
      <c r="S208" s="35"/>
      <c r="T208" s="35"/>
      <c r="U208" s="40"/>
      <c r="V208" s="41"/>
      <c r="W208" s="41"/>
      <c r="X208" s="42"/>
      <c r="Y208" s="43"/>
      <c r="Z208" s="40"/>
      <c r="AA208" s="41"/>
      <c r="AB208" s="41"/>
      <c r="AC208" s="42"/>
      <c r="AD208" s="43"/>
      <c r="AE208" s="40"/>
      <c r="AF208" s="41"/>
      <c r="AG208" s="41"/>
      <c r="AH208" s="42"/>
      <c r="AI208" s="43"/>
      <c r="AJ208" s="42"/>
      <c r="AK208" s="31"/>
      <c r="AL208" s="31"/>
      <c r="AM208" s="31"/>
      <c r="AN208" s="45"/>
    </row>
    <row r="209" spans="4:40">
      <c r="D209" s="30"/>
      <c r="I209" s="35"/>
      <c r="J209" s="35"/>
      <c r="K209" s="34"/>
      <c r="L209" s="34"/>
      <c r="M209" s="46"/>
      <c r="N209" s="46"/>
      <c r="O209" s="46"/>
      <c r="P209" s="46"/>
      <c r="Q209" s="35"/>
      <c r="R209" s="35"/>
      <c r="S209" s="35"/>
      <c r="T209" s="35"/>
      <c r="U209" s="40"/>
      <c r="V209" s="41"/>
      <c r="W209" s="41"/>
      <c r="X209" s="42"/>
      <c r="Y209" s="43"/>
      <c r="Z209" s="40"/>
      <c r="AA209" s="41"/>
      <c r="AB209" s="41"/>
      <c r="AC209" s="42"/>
      <c r="AD209" s="43"/>
      <c r="AE209" s="40"/>
      <c r="AF209" s="41"/>
      <c r="AG209" s="41"/>
      <c r="AH209" s="42"/>
      <c r="AI209" s="43"/>
      <c r="AJ209" s="42"/>
      <c r="AK209" s="31"/>
      <c r="AL209" s="31"/>
      <c r="AM209" s="31"/>
      <c r="AN209" s="45"/>
    </row>
    <row r="210" spans="4:40">
      <c r="D210" s="30"/>
      <c r="I210" s="35"/>
      <c r="J210" s="35"/>
      <c r="K210" s="34"/>
      <c r="L210" s="34"/>
      <c r="M210" s="46"/>
      <c r="N210" s="46"/>
      <c r="O210" s="46"/>
      <c r="P210" s="46"/>
      <c r="Q210" s="35"/>
      <c r="R210" s="35"/>
      <c r="S210" s="35"/>
      <c r="T210" s="35"/>
      <c r="U210" s="40"/>
      <c r="V210" s="41"/>
      <c r="W210" s="41"/>
      <c r="X210" s="42"/>
      <c r="Y210" s="43"/>
      <c r="Z210" s="40"/>
      <c r="AA210" s="41"/>
      <c r="AB210" s="41"/>
      <c r="AC210" s="42"/>
      <c r="AD210" s="43"/>
      <c r="AE210" s="40"/>
      <c r="AF210" s="41"/>
      <c r="AG210" s="41"/>
      <c r="AH210" s="42"/>
      <c r="AI210" s="43"/>
      <c r="AJ210" s="42"/>
      <c r="AK210" s="31"/>
      <c r="AL210" s="31"/>
      <c r="AM210" s="31"/>
      <c r="AN210" s="45"/>
    </row>
    <row r="211" spans="4:40">
      <c r="D211" s="30"/>
      <c r="I211" s="35"/>
      <c r="J211" s="35"/>
      <c r="K211" s="34"/>
      <c r="L211" s="34"/>
      <c r="M211" s="46"/>
      <c r="N211" s="46"/>
      <c r="O211" s="46"/>
      <c r="P211" s="46"/>
      <c r="Q211" s="35"/>
      <c r="R211" s="35"/>
      <c r="S211" s="35"/>
      <c r="T211" s="35"/>
      <c r="U211" s="40"/>
      <c r="V211" s="41"/>
      <c r="W211" s="41"/>
      <c r="X211" s="42"/>
      <c r="Y211" s="43"/>
      <c r="Z211" s="40"/>
      <c r="AA211" s="41"/>
      <c r="AB211" s="41"/>
      <c r="AC211" s="42"/>
      <c r="AD211" s="43"/>
      <c r="AE211" s="40"/>
      <c r="AF211" s="41"/>
      <c r="AG211" s="41"/>
      <c r="AH211" s="42"/>
      <c r="AI211" s="43"/>
      <c r="AJ211" s="42"/>
      <c r="AK211" s="31"/>
      <c r="AL211" s="31"/>
      <c r="AM211" s="31"/>
      <c r="AN211" s="45"/>
    </row>
    <row r="212" spans="4:40">
      <c r="D212" s="30"/>
      <c r="I212" s="35"/>
      <c r="J212" s="35"/>
      <c r="K212" s="34"/>
      <c r="L212" s="34"/>
      <c r="M212" s="46"/>
      <c r="N212" s="46"/>
      <c r="O212" s="46"/>
      <c r="P212" s="46"/>
      <c r="Q212" s="35"/>
      <c r="R212" s="35"/>
      <c r="S212" s="35"/>
      <c r="T212" s="35"/>
      <c r="U212" s="40"/>
      <c r="V212" s="41"/>
      <c r="W212" s="41"/>
      <c r="X212" s="42"/>
      <c r="Y212" s="43"/>
      <c r="Z212" s="40"/>
      <c r="AA212" s="41"/>
      <c r="AB212" s="41"/>
      <c r="AC212" s="42"/>
      <c r="AD212" s="43"/>
      <c r="AE212" s="40"/>
      <c r="AF212" s="41"/>
      <c r="AG212" s="41"/>
      <c r="AH212" s="42"/>
      <c r="AI212" s="43"/>
      <c r="AJ212" s="42"/>
      <c r="AK212" s="31"/>
      <c r="AL212" s="31"/>
      <c r="AM212" s="31"/>
      <c r="AN212" s="45"/>
    </row>
    <row r="213" spans="4:40">
      <c r="D213" s="30"/>
      <c r="I213" s="35"/>
      <c r="J213" s="35"/>
      <c r="K213" s="34"/>
      <c r="L213" s="34"/>
      <c r="M213" s="46"/>
      <c r="N213" s="46"/>
      <c r="O213" s="46"/>
      <c r="P213" s="46"/>
      <c r="Q213" s="35"/>
      <c r="R213" s="35"/>
      <c r="S213" s="35"/>
      <c r="T213" s="35"/>
      <c r="U213" s="40"/>
      <c r="V213" s="41"/>
      <c r="W213" s="41"/>
      <c r="X213" s="42"/>
      <c r="Y213" s="43"/>
      <c r="Z213" s="40"/>
      <c r="AA213" s="41"/>
      <c r="AB213" s="41"/>
      <c r="AC213" s="42"/>
      <c r="AD213" s="43"/>
      <c r="AE213" s="40"/>
      <c r="AF213" s="41"/>
      <c r="AG213" s="41"/>
      <c r="AH213" s="42"/>
      <c r="AI213" s="43"/>
      <c r="AJ213" s="42"/>
      <c r="AK213" s="31"/>
      <c r="AL213" s="31"/>
      <c r="AM213" s="31"/>
      <c r="AN213" s="45"/>
    </row>
    <row r="214" spans="4:40">
      <c r="D214" s="30"/>
      <c r="I214" s="35"/>
      <c r="J214" s="35"/>
      <c r="K214" s="34"/>
      <c r="L214" s="34"/>
      <c r="M214" s="46"/>
      <c r="N214" s="46"/>
      <c r="O214" s="46"/>
      <c r="P214" s="46"/>
      <c r="Q214" s="35"/>
      <c r="R214" s="35"/>
      <c r="S214" s="35"/>
      <c r="T214" s="35"/>
      <c r="U214" s="40"/>
      <c r="V214" s="41"/>
      <c r="W214" s="41"/>
      <c r="X214" s="42"/>
      <c r="Y214" s="43"/>
      <c r="Z214" s="40"/>
      <c r="AA214" s="41"/>
      <c r="AB214" s="41"/>
      <c r="AC214" s="42"/>
      <c r="AD214" s="43"/>
      <c r="AE214" s="40"/>
      <c r="AF214" s="41"/>
      <c r="AG214" s="41"/>
      <c r="AH214" s="42"/>
      <c r="AI214" s="43"/>
      <c r="AJ214" s="42"/>
      <c r="AK214" s="31"/>
      <c r="AL214" s="31"/>
      <c r="AM214" s="31"/>
      <c r="AN214" s="45"/>
    </row>
    <row r="215" spans="4:40">
      <c r="D215" s="30"/>
      <c r="I215" s="35"/>
      <c r="J215" s="35"/>
      <c r="K215" s="34"/>
      <c r="L215" s="34"/>
      <c r="M215" s="46"/>
      <c r="N215" s="46"/>
      <c r="O215" s="46"/>
      <c r="P215" s="46"/>
      <c r="Q215" s="35"/>
      <c r="R215" s="35"/>
      <c r="S215" s="35"/>
      <c r="T215" s="35"/>
      <c r="U215" s="40"/>
      <c r="V215" s="41"/>
      <c r="W215" s="41"/>
      <c r="X215" s="42"/>
      <c r="Y215" s="43"/>
      <c r="Z215" s="40"/>
      <c r="AA215" s="41"/>
      <c r="AB215" s="41"/>
      <c r="AC215" s="42"/>
      <c r="AD215" s="43"/>
      <c r="AE215" s="40"/>
      <c r="AF215" s="41"/>
      <c r="AG215" s="41"/>
      <c r="AH215" s="42"/>
      <c r="AI215" s="43"/>
      <c r="AJ215" s="42"/>
      <c r="AK215" s="31"/>
      <c r="AL215" s="31"/>
      <c r="AM215" s="31"/>
      <c r="AN215" s="45"/>
    </row>
    <row r="216" spans="4:40">
      <c r="D216" s="30"/>
      <c r="I216" s="35"/>
      <c r="J216" s="35"/>
      <c r="K216" s="34"/>
      <c r="L216" s="34"/>
      <c r="M216" s="46"/>
      <c r="N216" s="46"/>
      <c r="O216" s="46"/>
      <c r="P216" s="46"/>
      <c r="Q216" s="35"/>
      <c r="R216" s="35"/>
      <c r="S216" s="35"/>
      <c r="T216" s="35"/>
      <c r="U216" s="40"/>
      <c r="V216" s="41"/>
      <c r="W216" s="41"/>
      <c r="X216" s="42"/>
      <c r="Y216" s="43"/>
      <c r="Z216" s="40"/>
      <c r="AA216" s="41"/>
      <c r="AB216" s="41"/>
      <c r="AC216" s="42"/>
      <c r="AD216" s="43"/>
      <c r="AE216" s="40"/>
      <c r="AF216" s="41"/>
      <c r="AG216" s="41"/>
      <c r="AH216" s="42"/>
      <c r="AI216" s="43"/>
      <c r="AJ216" s="42"/>
      <c r="AK216" s="31"/>
      <c r="AL216" s="31"/>
      <c r="AM216" s="31"/>
      <c r="AN216" s="45"/>
    </row>
    <row r="217" spans="4:40">
      <c r="D217" s="30"/>
      <c r="I217" s="35"/>
      <c r="J217" s="35"/>
      <c r="K217" s="34"/>
      <c r="L217" s="34"/>
      <c r="M217" s="46"/>
      <c r="N217" s="46"/>
      <c r="O217" s="46"/>
      <c r="P217" s="46"/>
      <c r="Q217" s="35"/>
      <c r="R217" s="35"/>
      <c r="S217" s="35"/>
      <c r="T217" s="35"/>
      <c r="U217" s="40"/>
      <c r="V217" s="41"/>
      <c r="W217" s="41"/>
      <c r="X217" s="42"/>
      <c r="Y217" s="43"/>
      <c r="Z217" s="40"/>
      <c r="AA217" s="41"/>
      <c r="AB217" s="41"/>
      <c r="AC217" s="42"/>
      <c r="AD217" s="43"/>
      <c r="AE217" s="40"/>
      <c r="AF217" s="41"/>
      <c r="AG217" s="41"/>
      <c r="AH217" s="42"/>
      <c r="AI217" s="43"/>
      <c r="AJ217" s="42"/>
      <c r="AK217" s="31"/>
      <c r="AL217" s="31"/>
      <c r="AM217" s="31"/>
      <c r="AN217" s="45"/>
    </row>
    <row r="218" spans="4:40">
      <c r="D218" s="30"/>
      <c r="I218" s="35"/>
      <c r="J218" s="35"/>
      <c r="K218" s="34"/>
      <c r="L218" s="34"/>
      <c r="M218" s="46"/>
      <c r="N218" s="46"/>
      <c r="O218" s="46"/>
      <c r="P218" s="46"/>
      <c r="Q218" s="35"/>
      <c r="R218" s="35"/>
      <c r="S218" s="35"/>
      <c r="T218" s="35"/>
      <c r="U218" s="40"/>
      <c r="V218" s="41"/>
      <c r="W218" s="41"/>
      <c r="X218" s="42"/>
      <c r="Y218" s="43"/>
      <c r="Z218" s="40"/>
      <c r="AA218" s="41"/>
      <c r="AB218" s="41"/>
      <c r="AC218" s="42"/>
      <c r="AD218" s="43"/>
      <c r="AE218" s="40"/>
      <c r="AF218" s="41"/>
      <c r="AG218" s="41"/>
      <c r="AH218" s="42"/>
      <c r="AI218" s="43"/>
      <c r="AJ218" s="42"/>
      <c r="AK218" s="31"/>
      <c r="AL218" s="31"/>
      <c r="AM218" s="31"/>
      <c r="AN218" s="45"/>
    </row>
    <row r="219" spans="4:40">
      <c r="D219" s="30"/>
      <c r="I219" s="35"/>
      <c r="J219" s="35"/>
      <c r="K219" s="34"/>
      <c r="L219" s="34"/>
      <c r="M219" s="46"/>
      <c r="N219" s="46"/>
      <c r="O219" s="46"/>
      <c r="P219" s="46"/>
      <c r="Q219" s="35"/>
      <c r="R219" s="35"/>
      <c r="S219" s="35"/>
      <c r="T219" s="35"/>
      <c r="U219" s="40"/>
      <c r="V219" s="41"/>
      <c r="W219" s="41"/>
      <c r="X219" s="42"/>
      <c r="Y219" s="43"/>
      <c r="Z219" s="40"/>
      <c r="AA219" s="41"/>
      <c r="AB219" s="41"/>
      <c r="AC219" s="42"/>
      <c r="AD219" s="43"/>
      <c r="AE219" s="40"/>
      <c r="AF219" s="41"/>
      <c r="AG219" s="41"/>
      <c r="AH219" s="42"/>
      <c r="AI219" s="43"/>
      <c r="AJ219" s="42"/>
      <c r="AK219" s="31"/>
      <c r="AL219" s="31"/>
      <c r="AM219" s="31"/>
      <c r="AN219" s="45"/>
    </row>
    <row r="220" spans="4:40">
      <c r="D220" s="30"/>
      <c r="I220" s="35"/>
      <c r="J220" s="35"/>
      <c r="K220" s="34"/>
      <c r="L220" s="34"/>
      <c r="M220" s="46"/>
      <c r="N220" s="46"/>
      <c r="O220" s="46"/>
      <c r="P220" s="46"/>
      <c r="Q220" s="35"/>
      <c r="R220" s="35"/>
      <c r="S220" s="35"/>
      <c r="T220" s="35"/>
      <c r="U220" s="40"/>
      <c r="V220" s="41"/>
      <c r="W220" s="41"/>
      <c r="X220" s="42"/>
      <c r="Y220" s="43"/>
      <c r="Z220" s="40"/>
      <c r="AA220" s="41"/>
      <c r="AB220" s="41"/>
      <c r="AC220" s="42"/>
      <c r="AD220" s="43"/>
      <c r="AE220" s="40"/>
      <c r="AF220" s="41"/>
      <c r="AG220" s="41"/>
      <c r="AH220" s="42"/>
      <c r="AI220" s="43"/>
      <c r="AJ220" s="42"/>
      <c r="AK220" s="31"/>
      <c r="AL220" s="31"/>
      <c r="AM220" s="31"/>
      <c r="AN220" s="45"/>
    </row>
  </sheetData>
  <sortState ref="A20:AN120">
    <sortCondition descending="1" ref="AN20:AN120"/>
  </sortState>
  <phoneticPr fontId="4" type="noConversion"/>
  <pageMargins left="0.7" right="0.7" top="0.75" bottom="0.75" header="0.3" footer="0.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26"/>
  <sheetViews>
    <sheetView zoomScale="85" zoomScaleNormal="85" workbookViewId="0"/>
  </sheetViews>
  <sheetFormatPr defaultRowHeight="12.75"/>
  <cols>
    <col min="1" max="16384" width="9.140625" style="2"/>
  </cols>
  <sheetData>
    <row r="26" spans="3:3">
      <c r="C26" s="1"/>
    </row>
  </sheetData>
  <phoneticPr fontId="5" type="noConversion"/>
  <pageMargins left="0.7" right="0.7" top="0.75" bottom="0.75" header="0.3" footer="0.3"/>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Overall</vt:lpstr>
      <vt:lpstr>Summary</vt:lpstr>
      <vt:lpstr>TopNames</vt:lpstr>
      <vt:lpstr>S&amp;P500</vt:lpstr>
      <vt:lpstr>S&amp;P400</vt:lpstr>
      <vt:lpstr>S&amp;P600</vt:lpstr>
      <vt:lpstr>S&amp;P100</vt:lpstr>
      <vt:lpstr>Contact</vt:lpstr>
    </vt:vector>
  </TitlesOfParts>
  <Company>Nomura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611646</dc:creator>
  <cp:lastModifiedBy>86712l</cp:lastModifiedBy>
  <dcterms:created xsi:type="dcterms:W3CDTF">2009-03-11T05:08:42Z</dcterms:created>
  <dcterms:modified xsi:type="dcterms:W3CDTF">2015-03-11T16:27:58Z</dcterms:modified>
</cp:coreProperties>
</file>